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Home/Climate/Tesis Giovanni/DatosVid/"/>
    </mc:Choice>
  </mc:AlternateContent>
  <xr:revisionPtr revIDLastSave="0" documentId="8_{3ED6D0A6-7B93-3D44-B45C-0E1ECF9992E6}" xr6:coauthVersionLast="47" xr6:coauthVersionMax="47" xr10:uidLastSave="{00000000-0000-0000-0000-000000000000}"/>
  <bookViews>
    <workbookView xWindow="1980" yWindow="2500" windowWidth="26440" windowHeight="14280" xr2:uid="{20DA927D-44DA-394B-865A-A10F5EABFACF}"/>
  </bookViews>
  <sheets>
    <sheet name="ET_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AM2" i="1" s="1"/>
  <c r="N2" i="1"/>
  <c r="U2" i="1"/>
  <c r="AD2" i="1"/>
  <c r="AE2" i="1"/>
  <c r="AI2" i="1"/>
  <c r="AL2" i="1"/>
  <c r="AO2" i="1"/>
  <c r="AY2" i="1"/>
  <c r="BB2" i="1"/>
  <c r="BC2" i="1"/>
  <c r="BE2" i="1"/>
  <c r="M3" i="1"/>
  <c r="N3" i="1"/>
  <c r="AD3" i="1"/>
  <c r="AE3" i="1"/>
  <c r="AI3" i="1"/>
  <c r="AW3" i="1" s="1"/>
  <c r="AX3" i="1" s="1"/>
  <c r="AM3" i="1"/>
  <c r="AY3" i="1"/>
  <c r="BB3" i="1"/>
  <c r="BC3" i="1"/>
  <c r="BE3" i="1"/>
  <c r="M4" i="1"/>
  <c r="N4" i="1"/>
  <c r="AD4" i="1"/>
  <c r="AO4" i="1" s="1"/>
  <c r="AE4" i="1"/>
  <c r="AI4" i="1"/>
  <c r="AM4" i="1"/>
  <c r="AY4" i="1"/>
  <c r="BB4" i="1"/>
  <c r="BC4" i="1"/>
  <c r="M5" i="1"/>
  <c r="N5" i="1"/>
  <c r="AD5" i="1"/>
  <c r="AO5" i="1" s="1"/>
  <c r="AE5" i="1"/>
  <c r="AI5" i="1"/>
  <c r="AL5" i="1"/>
  <c r="AM5" i="1"/>
  <c r="AY5" i="1"/>
  <c r="BB5" i="1"/>
  <c r="BC5" i="1"/>
  <c r="BE5" i="1"/>
  <c r="M6" i="1"/>
  <c r="N6" i="1"/>
  <c r="AD6" i="1"/>
  <c r="AE6" i="1"/>
  <c r="AI6" i="1"/>
  <c r="AK6" i="1"/>
  <c r="AL6" i="1"/>
  <c r="AM6" i="1"/>
  <c r="AO6" i="1"/>
  <c r="AY6" i="1"/>
  <c r="BB6" i="1"/>
  <c r="BC6" i="1"/>
  <c r="BE6" i="1"/>
  <c r="M7" i="1"/>
  <c r="N7" i="1"/>
  <c r="S7" i="1"/>
  <c r="AD7" i="1"/>
  <c r="AO7" i="1" s="1"/>
  <c r="AE7" i="1"/>
  <c r="AI7" i="1"/>
  <c r="AM7" i="1"/>
  <c r="AY7" i="1"/>
  <c r="BB7" i="1"/>
  <c r="BC7" i="1"/>
  <c r="BE7" i="1"/>
  <c r="M8" i="1"/>
  <c r="N8" i="1"/>
  <c r="AD8" i="1"/>
  <c r="AO8" i="1" s="1"/>
  <c r="AE8" i="1"/>
  <c r="AI8" i="1"/>
  <c r="AL8" i="1"/>
  <c r="AM8" i="1"/>
  <c r="AW8" i="1"/>
  <c r="AX8" i="1" s="1"/>
  <c r="AY8" i="1"/>
  <c r="BB8" i="1"/>
  <c r="BC8" i="1"/>
  <c r="BE8" i="1"/>
  <c r="M9" i="1"/>
  <c r="N9" i="1"/>
  <c r="S9" i="1"/>
  <c r="Y2" i="1" s="1"/>
  <c r="Z2" i="1" s="1"/>
  <c r="AD9" i="1"/>
  <c r="AE9" i="1"/>
  <c r="AI9" i="1"/>
  <c r="AK9" i="1"/>
  <c r="AM9" i="1"/>
  <c r="AY9" i="1"/>
  <c r="BB9" i="1"/>
  <c r="BC9" i="1"/>
  <c r="BE9" i="1"/>
  <c r="M10" i="1"/>
  <c r="AM10" i="1" s="1"/>
  <c r="N10" i="1"/>
  <c r="S10" i="1"/>
  <c r="AW2" i="1" s="1"/>
  <c r="AX2" i="1" s="1"/>
  <c r="Y10" i="1"/>
  <c r="Z10" i="1" s="1"/>
  <c r="AD10" i="1"/>
  <c r="AO10" i="1" s="1"/>
  <c r="AE10" i="1"/>
  <c r="AI10" i="1"/>
  <c r="AL10" i="1"/>
  <c r="AW10" i="1"/>
  <c r="AX10" i="1" s="1"/>
  <c r="AY10" i="1"/>
  <c r="BB10" i="1"/>
  <c r="BC10" i="1"/>
  <c r="BE10" i="1"/>
  <c r="M11" i="1"/>
  <c r="N11" i="1"/>
  <c r="X11" i="1"/>
  <c r="Y11" i="1"/>
  <c r="Z11" i="1" s="1"/>
  <c r="AD11" i="1"/>
  <c r="AE11" i="1"/>
  <c r="AI11" i="1"/>
  <c r="AK11" i="1"/>
  <c r="AL11" i="1"/>
  <c r="AM11" i="1"/>
  <c r="AO11" i="1"/>
  <c r="AW11" i="1"/>
  <c r="AX11" i="1" s="1"/>
  <c r="AY11" i="1"/>
  <c r="BB11" i="1"/>
  <c r="BC11" i="1"/>
  <c r="BE11" i="1"/>
  <c r="M12" i="1"/>
  <c r="N12" i="1"/>
  <c r="X12" i="1"/>
  <c r="AD12" i="1"/>
  <c r="AE12" i="1"/>
  <c r="AL12" i="1" s="1"/>
  <c r="AI12" i="1"/>
  <c r="AK12" i="1"/>
  <c r="AM12" i="1"/>
  <c r="AN12" i="1"/>
  <c r="AP12" i="1" s="1"/>
  <c r="AO12" i="1"/>
  <c r="AW12" i="1"/>
  <c r="AX12" i="1" s="1"/>
  <c r="AY12" i="1"/>
  <c r="BB12" i="1"/>
  <c r="BC12" i="1"/>
  <c r="BE12" i="1"/>
  <c r="M13" i="1"/>
  <c r="N13" i="1"/>
  <c r="AD13" i="1"/>
  <c r="AE13" i="1"/>
  <c r="AI13" i="1"/>
  <c r="AM13" i="1"/>
  <c r="AY13" i="1"/>
  <c r="BB13" i="1"/>
  <c r="BC13" i="1"/>
  <c r="M14" i="1"/>
  <c r="N14" i="1"/>
  <c r="Y14" i="1"/>
  <c r="Z14" i="1"/>
  <c r="AD14" i="1"/>
  <c r="AO14" i="1" s="1"/>
  <c r="AE14" i="1"/>
  <c r="AI14" i="1"/>
  <c r="AW14" i="1" s="1"/>
  <c r="AX14" i="1" s="1"/>
  <c r="AL14" i="1"/>
  <c r="AY14" i="1"/>
  <c r="BB14" i="1"/>
  <c r="BC14" i="1"/>
  <c r="M15" i="1"/>
  <c r="N15" i="1"/>
  <c r="X15" i="1"/>
  <c r="Y15" i="1"/>
  <c r="Z15" i="1" s="1"/>
  <c r="AD15" i="1"/>
  <c r="AE15" i="1"/>
  <c r="AI15" i="1"/>
  <c r="AK15" i="1"/>
  <c r="AL15" i="1"/>
  <c r="AM15" i="1"/>
  <c r="AO15" i="1"/>
  <c r="AW15" i="1"/>
  <c r="AX15" i="1" s="1"/>
  <c r="AY15" i="1"/>
  <c r="BB15" i="1"/>
  <c r="BC15" i="1"/>
  <c r="BE15" i="1"/>
  <c r="M16" i="1"/>
  <c r="N16" i="1"/>
  <c r="X16" i="1"/>
  <c r="AA16" i="1" s="1"/>
  <c r="Y16" i="1"/>
  <c r="Z16" i="1" s="1"/>
  <c r="AD16" i="1"/>
  <c r="AE16" i="1"/>
  <c r="AI16" i="1"/>
  <c r="AK16" i="1"/>
  <c r="AL16" i="1"/>
  <c r="AN16" i="1" s="1"/>
  <c r="AP16" i="1" s="1"/>
  <c r="AM16" i="1"/>
  <c r="AO16" i="1"/>
  <c r="AW16" i="1"/>
  <c r="AX16" i="1"/>
  <c r="AY16" i="1"/>
  <c r="BB16" i="1"/>
  <c r="BC16" i="1"/>
  <c r="BE16" i="1"/>
  <c r="M17" i="1"/>
  <c r="N17" i="1"/>
  <c r="X17" i="1"/>
  <c r="Y17" i="1"/>
  <c r="Z17" i="1" s="1"/>
  <c r="AD17" i="1"/>
  <c r="AE17" i="1"/>
  <c r="AI17" i="1"/>
  <c r="AK17" i="1"/>
  <c r="AL17" i="1"/>
  <c r="AM17" i="1"/>
  <c r="AO17" i="1"/>
  <c r="AW17" i="1"/>
  <c r="AX17" i="1" s="1"/>
  <c r="AY17" i="1"/>
  <c r="BB17" i="1"/>
  <c r="BC17" i="1"/>
  <c r="BE17" i="1"/>
  <c r="M18" i="1"/>
  <c r="N18" i="1"/>
  <c r="X18" i="1"/>
  <c r="Y18" i="1"/>
  <c r="Z18" i="1" s="1"/>
  <c r="AD18" i="1"/>
  <c r="AE18" i="1"/>
  <c r="AL18" i="1" s="1"/>
  <c r="AN18" i="1" s="1"/>
  <c r="AP18" i="1" s="1"/>
  <c r="AI18" i="1"/>
  <c r="AK18" i="1"/>
  <c r="AM18" i="1"/>
  <c r="AO18" i="1"/>
  <c r="AW18" i="1"/>
  <c r="AX18" i="1" s="1"/>
  <c r="AY18" i="1"/>
  <c r="BB18" i="1"/>
  <c r="BC18" i="1"/>
  <c r="BE18" i="1"/>
  <c r="M19" i="1"/>
  <c r="N19" i="1"/>
  <c r="X19" i="1"/>
  <c r="Y19" i="1"/>
  <c r="Z19" i="1"/>
  <c r="AA19" i="1"/>
  <c r="AB19" i="1" s="1"/>
  <c r="AD19" i="1"/>
  <c r="AO19" i="1" s="1"/>
  <c r="AE19" i="1"/>
  <c r="AI19" i="1"/>
  <c r="AK19" i="1" s="1"/>
  <c r="AM19" i="1"/>
  <c r="AY19" i="1"/>
  <c r="BB19" i="1"/>
  <c r="BC19" i="1"/>
  <c r="M20" i="1"/>
  <c r="N20" i="1"/>
  <c r="X20" i="1"/>
  <c r="Y20" i="1"/>
  <c r="Z20" i="1"/>
  <c r="AA20" i="1" s="1"/>
  <c r="AB20" i="1" s="1"/>
  <c r="AD20" i="1"/>
  <c r="AO20" i="1" s="1"/>
  <c r="AE20" i="1"/>
  <c r="AI20" i="1"/>
  <c r="AL20" i="1"/>
  <c r="AM20" i="1"/>
  <c r="AY20" i="1"/>
  <c r="BB20" i="1"/>
  <c r="BC20" i="1"/>
  <c r="M21" i="1"/>
  <c r="N21" i="1"/>
  <c r="X21" i="1"/>
  <c r="Y21" i="1"/>
  <c r="Z21" i="1" s="1"/>
  <c r="AD21" i="1"/>
  <c r="AE21" i="1"/>
  <c r="AI21" i="1"/>
  <c r="AK21" i="1"/>
  <c r="AL21" i="1"/>
  <c r="AM21" i="1"/>
  <c r="AO21" i="1"/>
  <c r="AW21" i="1"/>
  <c r="AX21" i="1" s="1"/>
  <c r="AY21" i="1"/>
  <c r="BB21" i="1"/>
  <c r="BC21" i="1"/>
  <c r="BE21" i="1"/>
  <c r="M22" i="1"/>
  <c r="N22" i="1"/>
  <c r="X22" i="1"/>
  <c r="Y22" i="1"/>
  <c r="Z22" i="1" s="1"/>
  <c r="AD22" i="1"/>
  <c r="AE22" i="1"/>
  <c r="AL22" i="1" s="1"/>
  <c r="AN22" i="1" s="1"/>
  <c r="AI22" i="1"/>
  <c r="AK22" i="1"/>
  <c r="AM22" i="1"/>
  <c r="AO22" i="1"/>
  <c r="AW22" i="1"/>
  <c r="AX22" i="1" s="1"/>
  <c r="AY22" i="1"/>
  <c r="BB22" i="1"/>
  <c r="BC22" i="1"/>
  <c r="BE22" i="1"/>
  <c r="M23" i="1"/>
  <c r="N23" i="1"/>
  <c r="X23" i="1"/>
  <c r="Y23" i="1"/>
  <c r="Z23" i="1"/>
  <c r="AA23" i="1"/>
  <c r="AB23" i="1" s="1"/>
  <c r="AD23" i="1"/>
  <c r="AE23" i="1"/>
  <c r="AI23" i="1"/>
  <c r="AY23" i="1"/>
  <c r="BB23" i="1"/>
  <c r="BC23" i="1"/>
  <c r="M24" i="1"/>
  <c r="N24" i="1"/>
  <c r="X24" i="1"/>
  <c r="Y24" i="1"/>
  <c r="Z24" i="1"/>
  <c r="AA24" i="1" s="1"/>
  <c r="AB24" i="1" s="1"/>
  <c r="AC24" i="1"/>
  <c r="AD24" i="1"/>
  <c r="AO24" i="1" s="1"/>
  <c r="AE24" i="1"/>
  <c r="AI24" i="1"/>
  <c r="AL24" i="1"/>
  <c r="AW24" i="1"/>
  <c r="AX24" i="1" s="1"/>
  <c r="AY24" i="1"/>
  <c r="BB24" i="1"/>
  <c r="BC24" i="1"/>
  <c r="BE24" i="1"/>
  <c r="BF24" i="1"/>
  <c r="M25" i="1"/>
  <c r="N25" i="1"/>
  <c r="X25" i="1"/>
  <c r="Y25" i="1"/>
  <c r="Z25" i="1" s="1"/>
  <c r="AD25" i="1"/>
  <c r="AE25" i="1"/>
  <c r="AI25" i="1"/>
  <c r="AK25" i="1"/>
  <c r="AL25" i="1"/>
  <c r="AM25" i="1"/>
  <c r="AO25" i="1"/>
  <c r="AW25" i="1"/>
  <c r="AX25" i="1" s="1"/>
  <c r="AY25" i="1"/>
  <c r="BB25" i="1"/>
  <c r="BC25" i="1"/>
  <c r="BE25" i="1"/>
  <c r="M26" i="1"/>
  <c r="N26" i="1"/>
  <c r="X26" i="1"/>
  <c r="AA26" i="1" s="1"/>
  <c r="Y26" i="1"/>
  <c r="Z26" i="1" s="1"/>
  <c r="AD26" i="1"/>
  <c r="AE26" i="1"/>
  <c r="AL26" i="1" s="1"/>
  <c r="AN26" i="1" s="1"/>
  <c r="AI26" i="1"/>
  <c r="AK26" i="1"/>
  <c r="AM26" i="1"/>
  <c r="AW26" i="1"/>
  <c r="AX26" i="1" s="1"/>
  <c r="AY26" i="1"/>
  <c r="BB26" i="1"/>
  <c r="BC26" i="1"/>
  <c r="BE26" i="1"/>
  <c r="M27" i="1"/>
  <c r="N27" i="1"/>
  <c r="X27" i="1"/>
  <c r="Y27" i="1"/>
  <c r="Z27" i="1"/>
  <c r="AA27" i="1"/>
  <c r="AB27" i="1" s="1"/>
  <c r="AD27" i="1"/>
  <c r="AE27" i="1"/>
  <c r="AI27" i="1"/>
  <c r="AM27" i="1"/>
  <c r="AY27" i="1"/>
  <c r="BB27" i="1"/>
  <c r="BC27" i="1"/>
  <c r="BF27" i="1"/>
  <c r="M28" i="1"/>
  <c r="AC28" i="1" s="1"/>
  <c r="N28" i="1"/>
  <c r="X28" i="1"/>
  <c r="Y28" i="1"/>
  <c r="Z28" i="1"/>
  <c r="AA28" i="1" s="1"/>
  <c r="AB28" i="1" s="1"/>
  <c r="AD28" i="1"/>
  <c r="AO28" i="1" s="1"/>
  <c r="AE28" i="1"/>
  <c r="AI28" i="1"/>
  <c r="AL28" i="1"/>
  <c r="AW28" i="1"/>
  <c r="AX28" i="1"/>
  <c r="AY28" i="1"/>
  <c r="BB28" i="1"/>
  <c r="BC28" i="1"/>
  <c r="BE28" i="1"/>
  <c r="M29" i="1"/>
  <c r="N29" i="1"/>
  <c r="X29" i="1"/>
  <c r="AA29" i="1" s="1"/>
  <c r="BF29" i="1" s="1"/>
  <c r="Y29" i="1"/>
  <c r="Z29" i="1" s="1"/>
  <c r="AD29" i="1"/>
  <c r="AE29" i="1"/>
  <c r="AI29" i="1"/>
  <c r="AK29" i="1"/>
  <c r="AL29" i="1"/>
  <c r="AM29" i="1"/>
  <c r="AO29" i="1"/>
  <c r="AW29" i="1"/>
  <c r="AX29" i="1" s="1"/>
  <c r="AY29" i="1"/>
  <c r="BB29" i="1"/>
  <c r="BC29" i="1"/>
  <c r="BE29" i="1"/>
  <c r="M30" i="1"/>
  <c r="N30" i="1"/>
  <c r="AK30" i="1" s="1"/>
  <c r="X30" i="1"/>
  <c r="Y30" i="1"/>
  <c r="Z30" i="1" s="1"/>
  <c r="AA30" i="1"/>
  <c r="BF30" i="1" s="1"/>
  <c r="AB30" i="1"/>
  <c r="AC30" i="1" s="1"/>
  <c r="AF30" i="1" s="1"/>
  <c r="AG30" i="1" s="1"/>
  <c r="AD30" i="1"/>
  <c r="AE30" i="1"/>
  <c r="AL30" i="1" s="1"/>
  <c r="AI30" i="1"/>
  <c r="AM30" i="1"/>
  <c r="AN30" i="1"/>
  <c r="AW30" i="1"/>
  <c r="AX30" i="1" s="1"/>
  <c r="AY30" i="1"/>
  <c r="BB30" i="1"/>
  <c r="BC30" i="1"/>
  <c r="BE30" i="1"/>
  <c r="M31" i="1"/>
  <c r="N31" i="1"/>
  <c r="X31" i="1"/>
  <c r="Y31" i="1"/>
  <c r="Z31" i="1"/>
  <c r="AA31" i="1"/>
  <c r="AB31" i="1" s="1"/>
  <c r="AD31" i="1"/>
  <c r="AE31" i="1"/>
  <c r="AL31" i="1" s="1"/>
  <c r="AI31" i="1"/>
  <c r="AN31" i="1"/>
  <c r="AY31" i="1"/>
  <c r="BB31" i="1"/>
  <c r="BC31" i="1"/>
  <c r="M32" i="1"/>
  <c r="N32" i="1"/>
  <c r="X32" i="1"/>
  <c r="Y32" i="1"/>
  <c r="Z32" i="1"/>
  <c r="AA32" i="1" s="1"/>
  <c r="AD32" i="1"/>
  <c r="AO32" i="1" s="1"/>
  <c r="AE32" i="1"/>
  <c r="AI32" i="1"/>
  <c r="AL32" i="1"/>
  <c r="AM32" i="1"/>
  <c r="AY32" i="1"/>
  <c r="BB32" i="1"/>
  <c r="BC32" i="1"/>
  <c r="M33" i="1"/>
  <c r="N33" i="1"/>
  <c r="X33" i="1"/>
  <c r="Y33" i="1"/>
  <c r="Z33" i="1" s="1"/>
  <c r="AD33" i="1"/>
  <c r="AE33" i="1"/>
  <c r="AI33" i="1"/>
  <c r="AK33" i="1"/>
  <c r="AL33" i="1"/>
  <c r="AN33" i="1" s="1"/>
  <c r="AP33" i="1" s="1"/>
  <c r="AM33" i="1"/>
  <c r="AO33" i="1"/>
  <c r="AW33" i="1"/>
  <c r="AX33" i="1" s="1"/>
  <c r="AY33" i="1"/>
  <c r="BB33" i="1"/>
  <c r="BC33" i="1"/>
  <c r="BE33" i="1"/>
  <c r="M34" i="1"/>
  <c r="N34" i="1"/>
  <c r="X34" i="1"/>
  <c r="AA34" i="1" s="1"/>
  <c r="Y34" i="1"/>
  <c r="Z34" i="1"/>
  <c r="AD34" i="1"/>
  <c r="AE34" i="1"/>
  <c r="AL34" i="1" s="1"/>
  <c r="AN34" i="1" s="1"/>
  <c r="AI34" i="1"/>
  <c r="AW34" i="1" s="1"/>
  <c r="AX34" i="1" s="1"/>
  <c r="AK34" i="1"/>
  <c r="AM34" i="1"/>
  <c r="AO34" i="1"/>
  <c r="AY34" i="1"/>
  <c r="BB34" i="1"/>
  <c r="BC34" i="1"/>
  <c r="M35" i="1"/>
  <c r="N35" i="1"/>
  <c r="X35" i="1"/>
  <c r="Y35" i="1"/>
  <c r="Z35" i="1"/>
  <c r="AA35" i="1"/>
  <c r="AB35" i="1" s="1"/>
  <c r="AD35" i="1"/>
  <c r="AO35" i="1" s="1"/>
  <c r="AE35" i="1"/>
  <c r="AI35" i="1"/>
  <c r="AK35" i="1" s="1"/>
  <c r="AM35" i="1"/>
  <c r="AY35" i="1"/>
  <c r="BB35" i="1"/>
  <c r="BC35" i="1"/>
  <c r="M36" i="1"/>
  <c r="N36" i="1"/>
  <c r="X36" i="1"/>
  <c r="AA36" i="1" s="1"/>
  <c r="AB36" i="1" s="1"/>
  <c r="Y36" i="1"/>
  <c r="Z36" i="1"/>
  <c r="AD36" i="1"/>
  <c r="AO36" i="1" s="1"/>
  <c r="AE36" i="1"/>
  <c r="AI36" i="1"/>
  <c r="AL36" i="1"/>
  <c r="AM36" i="1"/>
  <c r="AY36" i="1"/>
  <c r="BB36" i="1"/>
  <c r="BC36" i="1"/>
  <c r="M37" i="1"/>
  <c r="N37" i="1"/>
  <c r="X37" i="1"/>
  <c r="AA37" i="1" s="1"/>
  <c r="Y37" i="1"/>
  <c r="Z37" i="1" s="1"/>
  <c r="AD37" i="1"/>
  <c r="AE37" i="1"/>
  <c r="AI37" i="1"/>
  <c r="AK37" i="1"/>
  <c r="AL37" i="1"/>
  <c r="AN37" i="1" s="1"/>
  <c r="AM37" i="1"/>
  <c r="AO37" i="1"/>
  <c r="AP37" i="1"/>
  <c r="AW37" i="1"/>
  <c r="AX37" i="1" s="1"/>
  <c r="AY37" i="1"/>
  <c r="BB37" i="1"/>
  <c r="BC37" i="1"/>
  <c r="BE37" i="1"/>
  <c r="M38" i="1"/>
  <c r="N38" i="1"/>
  <c r="X38" i="1"/>
  <c r="AA38" i="1" s="1"/>
  <c r="BF38" i="1" s="1"/>
  <c r="Y38" i="1"/>
  <c r="Z38" i="1"/>
  <c r="AD38" i="1"/>
  <c r="AE38" i="1"/>
  <c r="AL38" i="1" s="1"/>
  <c r="AN38" i="1" s="1"/>
  <c r="AI38" i="1"/>
  <c r="AW38" i="1" s="1"/>
  <c r="AX38" i="1" s="1"/>
  <c r="AK38" i="1"/>
  <c r="AM38" i="1"/>
  <c r="AP38" i="1" s="1"/>
  <c r="AO38" i="1"/>
  <c r="AY38" i="1"/>
  <c r="BB38" i="1"/>
  <c r="BC38" i="1"/>
  <c r="M39" i="1"/>
  <c r="AC39" i="1" s="1"/>
  <c r="N39" i="1"/>
  <c r="X39" i="1"/>
  <c r="Y39" i="1"/>
  <c r="Z39" i="1"/>
  <c r="AA39" i="1"/>
  <c r="AB39" i="1" s="1"/>
  <c r="AD39" i="1"/>
  <c r="AE39" i="1"/>
  <c r="AI39" i="1"/>
  <c r="AM39" i="1"/>
  <c r="AY39" i="1"/>
  <c r="BB39" i="1"/>
  <c r="BC39" i="1"/>
  <c r="BF39" i="1"/>
  <c r="M40" i="1"/>
  <c r="N40" i="1"/>
  <c r="X40" i="1"/>
  <c r="Y40" i="1"/>
  <c r="Z40" i="1"/>
  <c r="AD40" i="1"/>
  <c r="AO40" i="1" s="1"/>
  <c r="AE40" i="1"/>
  <c r="AI40" i="1"/>
  <c r="AL40" i="1"/>
  <c r="AW40" i="1"/>
  <c r="AX40" i="1"/>
  <c r="AY40" i="1"/>
  <c r="BB40" i="1"/>
  <c r="BC40" i="1"/>
  <c r="BE40" i="1"/>
  <c r="M41" i="1"/>
  <c r="N41" i="1"/>
  <c r="X41" i="1"/>
  <c r="AA41" i="1" s="1"/>
  <c r="BF41" i="1" s="1"/>
  <c r="Y41" i="1"/>
  <c r="Z41" i="1" s="1"/>
  <c r="AD41" i="1"/>
  <c r="AE41" i="1"/>
  <c r="AI41" i="1"/>
  <c r="AK41" i="1"/>
  <c r="AL41" i="1"/>
  <c r="AN41" i="1" s="1"/>
  <c r="AP41" i="1" s="1"/>
  <c r="AM41" i="1"/>
  <c r="AO41" i="1"/>
  <c r="AW41" i="1"/>
  <c r="AX41" i="1" s="1"/>
  <c r="AY41" i="1"/>
  <c r="BB41" i="1"/>
  <c r="BC41" i="1"/>
  <c r="BE41" i="1"/>
  <c r="M42" i="1"/>
  <c r="N42" i="1"/>
  <c r="AK42" i="1" s="1"/>
  <c r="X42" i="1"/>
  <c r="Y42" i="1"/>
  <c r="Z42" i="1"/>
  <c r="AA42" i="1"/>
  <c r="BF42" i="1" s="1"/>
  <c r="AD42" i="1"/>
  <c r="AE42" i="1"/>
  <c r="AL42" i="1" s="1"/>
  <c r="AN42" i="1" s="1"/>
  <c r="AI42" i="1"/>
  <c r="AW42" i="1" s="1"/>
  <c r="AX42" i="1" s="1"/>
  <c r="AM42" i="1"/>
  <c r="AY42" i="1"/>
  <c r="BB42" i="1"/>
  <c r="BC42" i="1"/>
  <c r="M43" i="1"/>
  <c r="N43" i="1"/>
  <c r="X43" i="1"/>
  <c r="Y43" i="1"/>
  <c r="Z43" i="1"/>
  <c r="AA43" i="1"/>
  <c r="AB43" i="1" s="1"/>
  <c r="AD43" i="1"/>
  <c r="AO43" i="1" s="1"/>
  <c r="AE43" i="1"/>
  <c r="AI43" i="1"/>
  <c r="AM43" i="1"/>
  <c r="AY43" i="1"/>
  <c r="BB43" i="1"/>
  <c r="BC43" i="1"/>
  <c r="BF43" i="1"/>
  <c r="M44" i="1"/>
  <c r="N44" i="1"/>
  <c r="X44" i="1"/>
  <c r="Y44" i="1"/>
  <c r="Z44" i="1" s="1"/>
  <c r="AD44" i="1"/>
  <c r="AO44" i="1" s="1"/>
  <c r="AE44" i="1"/>
  <c r="AI44" i="1"/>
  <c r="AL44" i="1"/>
  <c r="AM44" i="1"/>
  <c r="AW44" i="1"/>
  <c r="AX44" i="1"/>
  <c r="AY44" i="1"/>
  <c r="BB44" i="1"/>
  <c r="BC44" i="1"/>
  <c r="BE44" i="1"/>
  <c r="M45" i="1"/>
  <c r="N45" i="1"/>
  <c r="X45" i="1"/>
  <c r="Y45" i="1"/>
  <c r="Z45" i="1" s="1"/>
  <c r="AD45" i="1"/>
  <c r="AE45" i="1"/>
  <c r="AI45" i="1"/>
  <c r="AK45" i="1"/>
  <c r="AL45" i="1"/>
  <c r="AN45" i="1" s="1"/>
  <c r="AP45" i="1" s="1"/>
  <c r="AM45" i="1"/>
  <c r="AO45" i="1"/>
  <c r="AW45" i="1"/>
  <c r="AX45" i="1" s="1"/>
  <c r="AY45" i="1"/>
  <c r="BB45" i="1"/>
  <c r="BC45" i="1"/>
  <c r="BE45" i="1"/>
  <c r="M46" i="1"/>
  <c r="N46" i="1"/>
  <c r="X46" i="1"/>
  <c r="AA46" i="1" s="1"/>
  <c r="Y46" i="1"/>
  <c r="Z46" i="1"/>
  <c r="AD46" i="1"/>
  <c r="AE46" i="1"/>
  <c r="AL46" i="1" s="1"/>
  <c r="AN46" i="1" s="1"/>
  <c r="AI46" i="1"/>
  <c r="AW46" i="1" s="1"/>
  <c r="AX46" i="1" s="1"/>
  <c r="AK46" i="1"/>
  <c r="AM46" i="1"/>
  <c r="AY46" i="1"/>
  <c r="BB46" i="1"/>
  <c r="BC46" i="1"/>
  <c r="M47" i="1"/>
  <c r="N47" i="1"/>
  <c r="X47" i="1"/>
  <c r="Y47" i="1"/>
  <c r="Z47" i="1"/>
  <c r="AA47" i="1"/>
  <c r="AB47" i="1" s="1"/>
  <c r="AD47" i="1"/>
  <c r="AE47" i="1"/>
  <c r="AI47" i="1"/>
  <c r="AY47" i="1"/>
  <c r="BB47" i="1"/>
  <c r="BC47" i="1"/>
  <c r="M48" i="1"/>
  <c r="N48" i="1"/>
  <c r="X48" i="1"/>
  <c r="AA48" i="1" s="1"/>
  <c r="AB48" i="1" s="1"/>
  <c r="AC48" i="1" s="1"/>
  <c r="AF48" i="1" s="1"/>
  <c r="AG48" i="1" s="1"/>
  <c r="BA48" i="1" s="1"/>
  <c r="Y48" i="1"/>
  <c r="Z48" i="1"/>
  <c r="AD48" i="1"/>
  <c r="AO48" i="1" s="1"/>
  <c r="AE48" i="1"/>
  <c r="AI48" i="1"/>
  <c r="AL48" i="1"/>
  <c r="AW48" i="1"/>
  <c r="AX48" i="1" s="1"/>
  <c r="AY48" i="1"/>
  <c r="BB48" i="1"/>
  <c r="BC48" i="1"/>
  <c r="BE48" i="1"/>
  <c r="M49" i="1"/>
  <c r="N49" i="1"/>
  <c r="X49" i="1"/>
  <c r="Y49" i="1"/>
  <c r="Z49" i="1" s="1"/>
  <c r="AD49" i="1"/>
  <c r="AE49" i="1"/>
  <c r="AI49" i="1"/>
  <c r="AK49" i="1"/>
  <c r="AL49" i="1"/>
  <c r="AN49" i="1" s="1"/>
  <c r="AP49" i="1" s="1"/>
  <c r="AM49" i="1"/>
  <c r="AO49" i="1"/>
  <c r="AW49" i="1"/>
  <c r="AX49" i="1" s="1"/>
  <c r="AY49" i="1"/>
  <c r="BB49" i="1"/>
  <c r="BC49" i="1"/>
  <c r="BE49" i="1"/>
  <c r="M50" i="1"/>
  <c r="N50" i="1"/>
  <c r="AK50" i="1" s="1"/>
  <c r="X50" i="1"/>
  <c r="AA50" i="1" s="1"/>
  <c r="Y50" i="1"/>
  <c r="Z50" i="1"/>
  <c r="AD50" i="1"/>
  <c r="AE50" i="1"/>
  <c r="AL50" i="1" s="1"/>
  <c r="AI50" i="1"/>
  <c r="AW50" i="1" s="1"/>
  <c r="AX50" i="1" s="1"/>
  <c r="AM50" i="1"/>
  <c r="AN50" i="1"/>
  <c r="AO50" i="1"/>
  <c r="AY50" i="1"/>
  <c r="BB50" i="1"/>
  <c r="BC50" i="1"/>
  <c r="M51" i="1"/>
  <c r="N51" i="1"/>
  <c r="X51" i="1"/>
  <c r="Y51" i="1"/>
  <c r="Z51" i="1"/>
  <c r="AA51" i="1" s="1"/>
  <c r="AD51" i="1"/>
  <c r="AE51" i="1"/>
  <c r="AI51" i="1"/>
  <c r="AY51" i="1"/>
  <c r="BB51" i="1"/>
  <c r="BC51" i="1"/>
  <c r="M52" i="1"/>
  <c r="BE52" i="1" s="1"/>
  <c r="N52" i="1"/>
  <c r="X52" i="1"/>
  <c r="Y52" i="1"/>
  <c r="Z52" i="1"/>
  <c r="AD52" i="1"/>
  <c r="AO52" i="1" s="1"/>
  <c r="AE52" i="1"/>
  <c r="AI52" i="1"/>
  <c r="AL52" i="1"/>
  <c r="AY52" i="1"/>
  <c r="BB52" i="1"/>
  <c r="BC52" i="1"/>
  <c r="M53" i="1"/>
  <c r="N53" i="1"/>
  <c r="X53" i="1"/>
  <c r="Y53" i="1"/>
  <c r="Z53" i="1" s="1"/>
  <c r="AA53" i="1"/>
  <c r="BF53" i="1" s="1"/>
  <c r="AD53" i="1"/>
  <c r="AE53" i="1"/>
  <c r="AI53" i="1"/>
  <c r="AK53" i="1"/>
  <c r="AM53" i="1"/>
  <c r="AW53" i="1"/>
  <c r="AX53" i="1" s="1"/>
  <c r="AY53" i="1"/>
  <c r="BB53" i="1"/>
  <c r="BC53" i="1"/>
  <c r="BE53" i="1"/>
  <c r="M54" i="1"/>
  <c r="N54" i="1"/>
  <c r="X54" i="1"/>
  <c r="AA54" i="1" s="1"/>
  <c r="Y54" i="1"/>
  <c r="Z54" i="1"/>
  <c r="AD54" i="1"/>
  <c r="AE54" i="1"/>
  <c r="AL54" i="1" s="1"/>
  <c r="AI54" i="1"/>
  <c r="AN54" i="1"/>
  <c r="AO54" i="1"/>
  <c r="AY54" i="1"/>
  <c r="BB54" i="1"/>
  <c r="BC54" i="1"/>
  <c r="M55" i="1"/>
  <c r="AC55" i="1" s="1"/>
  <c r="N55" i="1"/>
  <c r="X55" i="1"/>
  <c r="Y55" i="1"/>
  <c r="Z55" i="1"/>
  <c r="AA55" i="1"/>
  <c r="AB55" i="1" s="1"/>
  <c r="AD55" i="1"/>
  <c r="AE55" i="1"/>
  <c r="AI55" i="1"/>
  <c r="AL55" i="1"/>
  <c r="AN55" i="1" s="1"/>
  <c r="AM55" i="1"/>
  <c r="AW55" i="1"/>
  <c r="AX55" i="1" s="1"/>
  <c r="AY55" i="1"/>
  <c r="BB55" i="1"/>
  <c r="BC55" i="1"/>
  <c r="BE55" i="1"/>
  <c r="BF55" i="1"/>
  <c r="M56" i="1"/>
  <c r="N56" i="1"/>
  <c r="X56" i="1"/>
  <c r="Y56" i="1"/>
  <c r="Z56" i="1" s="1"/>
  <c r="AD56" i="1"/>
  <c r="AO56" i="1" s="1"/>
  <c r="AE56" i="1"/>
  <c r="AI56" i="1"/>
  <c r="AL56" i="1"/>
  <c r="AM56" i="1"/>
  <c r="AY56" i="1"/>
  <c r="BB56" i="1"/>
  <c r="BC56" i="1"/>
  <c r="BE56" i="1"/>
  <c r="M57" i="1"/>
  <c r="N57" i="1"/>
  <c r="X57" i="1"/>
  <c r="Y57" i="1"/>
  <c r="Z57" i="1" s="1"/>
  <c r="AD57" i="1"/>
  <c r="AE57" i="1"/>
  <c r="AI57" i="1"/>
  <c r="AK57" i="1"/>
  <c r="AL57" i="1"/>
  <c r="AM57" i="1"/>
  <c r="AO57" i="1"/>
  <c r="AW57" i="1"/>
  <c r="AX57" i="1" s="1"/>
  <c r="AY57" i="1"/>
  <c r="BB57" i="1"/>
  <c r="BC57" i="1"/>
  <c r="BE57" i="1"/>
  <c r="M58" i="1"/>
  <c r="N58" i="1"/>
  <c r="X58" i="1"/>
  <c r="AA58" i="1" s="1"/>
  <c r="BF58" i="1" s="1"/>
  <c r="Y58" i="1"/>
  <c r="Z58" i="1" s="1"/>
  <c r="AD58" i="1"/>
  <c r="AE58" i="1"/>
  <c r="AL58" i="1" s="1"/>
  <c r="AN58" i="1" s="1"/>
  <c r="AP58" i="1" s="1"/>
  <c r="AI58" i="1"/>
  <c r="AK58" i="1"/>
  <c r="AM58" i="1"/>
  <c r="AO58" i="1"/>
  <c r="AW58" i="1"/>
  <c r="AX58" i="1" s="1"/>
  <c r="AY58" i="1"/>
  <c r="BB58" i="1"/>
  <c r="BC58" i="1"/>
  <c r="BE58" i="1"/>
  <c r="M59" i="1"/>
  <c r="N59" i="1"/>
  <c r="X59" i="1"/>
  <c r="Y59" i="1"/>
  <c r="Z59" i="1"/>
  <c r="AA59" i="1"/>
  <c r="AB59" i="1" s="1"/>
  <c r="AD59" i="1"/>
  <c r="AO59" i="1" s="1"/>
  <c r="AE59" i="1"/>
  <c r="AI59" i="1"/>
  <c r="AM59" i="1"/>
  <c r="AY59" i="1"/>
  <c r="BB59" i="1"/>
  <c r="BC59" i="1"/>
  <c r="BF59" i="1"/>
  <c r="M60" i="1"/>
  <c r="N60" i="1"/>
  <c r="X60" i="1"/>
  <c r="Y60" i="1"/>
  <c r="Z60" i="1" s="1"/>
  <c r="AA60" i="1" s="1"/>
  <c r="AD60" i="1"/>
  <c r="AO60" i="1" s="1"/>
  <c r="AE60" i="1"/>
  <c r="AI60" i="1"/>
  <c r="AL60" i="1"/>
  <c r="AM60" i="1"/>
  <c r="AW60" i="1"/>
  <c r="AX60" i="1" s="1"/>
  <c r="AY60" i="1"/>
  <c r="BB60" i="1"/>
  <c r="BC60" i="1"/>
  <c r="BE60" i="1"/>
  <c r="M61" i="1"/>
  <c r="N61" i="1"/>
  <c r="X61" i="1"/>
  <c r="AA61" i="1" s="1"/>
  <c r="BF61" i="1" s="1"/>
  <c r="Y61" i="1"/>
  <c r="Z61" i="1" s="1"/>
  <c r="AB61" i="1"/>
  <c r="AC61" i="1" s="1"/>
  <c r="AF61" i="1" s="1"/>
  <c r="AG61" i="1" s="1"/>
  <c r="AD61" i="1"/>
  <c r="AE61" i="1"/>
  <c r="AI61" i="1"/>
  <c r="AK61" i="1"/>
  <c r="AL61" i="1"/>
  <c r="AM61" i="1"/>
  <c r="AO61" i="1"/>
  <c r="AW61" i="1"/>
  <c r="AX61" i="1" s="1"/>
  <c r="AY61" i="1"/>
  <c r="BB61" i="1"/>
  <c r="BC61" i="1"/>
  <c r="BE61" i="1"/>
  <c r="M62" i="1"/>
  <c r="N62" i="1"/>
  <c r="X62" i="1"/>
  <c r="Y62" i="1"/>
  <c r="Z62" i="1" s="1"/>
  <c r="AA62" i="1" s="1"/>
  <c r="AD62" i="1"/>
  <c r="AE62" i="1"/>
  <c r="AL62" i="1" s="1"/>
  <c r="AN62" i="1" s="1"/>
  <c r="AI62" i="1"/>
  <c r="AK62" i="1"/>
  <c r="AM62" i="1"/>
  <c r="AW62" i="1"/>
  <c r="AX62" i="1" s="1"/>
  <c r="AY62" i="1"/>
  <c r="BB62" i="1"/>
  <c r="BC62" i="1"/>
  <c r="BE62" i="1"/>
  <c r="M63" i="1"/>
  <c r="N63" i="1"/>
  <c r="X63" i="1"/>
  <c r="Y63" i="1"/>
  <c r="Z63" i="1"/>
  <c r="AA63" i="1" s="1"/>
  <c r="AD63" i="1"/>
  <c r="AE63" i="1"/>
  <c r="AI63" i="1"/>
  <c r="AY63" i="1"/>
  <c r="BB63" i="1"/>
  <c r="BC63" i="1"/>
  <c r="M64" i="1"/>
  <c r="AC64" i="1" s="1"/>
  <c r="N64" i="1"/>
  <c r="X64" i="1"/>
  <c r="Y64" i="1"/>
  <c r="Z64" i="1"/>
  <c r="AA64" i="1" s="1"/>
  <c r="AB64" i="1" s="1"/>
  <c r="AD64" i="1"/>
  <c r="AO64" i="1" s="1"/>
  <c r="AE64" i="1"/>
  <c r="AI64" i="1"/>
  <c r="AW64" i="1" s="1"/>
  <c r="AX64" i="1" s="1"/>
  <c r="AL64" i="1"/>
  <c r="AY64" i="1"/>
  <c r="BB64" i="1"/>
  <c r="BC64" i="1"/>
  <c r="BE64" i="1"/>
  <c r="M65" i="1"/>
  <c r="N65" i="1"/>
  <c r="X65" i="1"/>
  <c r="AA65" i="1" s="1"/>
  <c r="BF65" i="1" s="1"/>
  <c r="Y65" i="1"/>
  <c r="Z65" i="1" s="1"/>
  <c r="AD65" i="1"/>
  <c r="AE65" i="1"/>
  <c r="AI65" i="1"/>
  <c r="AK65" i="1"/>
  <c r="AL65" i="1"/>
  <c r="AM65" i="1"/>
  <c r="AO65" i="1"/>
  <c r="AW65" i="1"/>
  <c r="AX65" i="1" s="1"/>
  <c r="AY65" i="1"/>
  <c r="BB65" i="1"/>
  <c r="BC65" i="1"/>
  <c r="BE65" i="1"/>
  <c r="M66" i="1"/>
  <c r="N66" i="1"/>
  <c r="AO66" i="1" s="1"/>
  <c r="X66" i="1"/>
  <c r="AA66" i="1" s="1"/>
  <c r="Y66" i="1"/>
  <c r="Z66" i="1" s="1"/>
  <c r="AD66" i="1"/>
  <c r="AE66" i="1"/>
  <c r="AL66" i="1" s="1"/>
  <c r="AI66" i="1"/>
  <c r="AM66" i="1"/>
  <c r="AN66" i="1"/>
  <c r="AW66" i="1"/>
  <c r="AX66" i="1" s="1"/>
  <c r="AY66" i="1"/>
  <c r="BB66" i="1"/>
  <c r="BC66" i="1"/>
  <c r="BE66" i="1"/>
  <c r="M67" i="1"/>
  <c r="N67" i="1"/>
  <c r="X67" i="1"/>
  <c r="Y67" i="1"/>
  <c r="Z67" i="1"/>
  <c r="AA67" i="1"/>
  <c r="AB67" i="1" s="1"/>
  <c r="AD67" i="1"/>
  <c r="AE67" i="1"/>
  <c r="AI67" i="1"/>
  <c r="AM67" i="1"/>
  <c r="AY67" i="1"/>
  <c r="BB67" i="1"/>
  <c r="BC67" i="1"/>
  <c r="M68" i="1"/>
  <c r="N68" i="1"/>
  <c r="X68" i="1"/>
  <c r="Y68" i="1"/>
  <c r="Z68" i="1" s="1"/>
  <c r="AA68" i="1" s="1"/>
  <c r="AD68" i="1"/>
  <c r="AO68" i="1" s="1"/>
  <c r="AE68" i="1"/>
  <c r="AI68" i="1"/>
  <c r="AL68" i="1"/>
  <c r="AM68" i="1"/>
  <c r="AW68" i="1"/>
  <c r="AX68" i="1" s="1"/>
  <c r="AY68" i="1"/>
  <c r="BB68" i="1"/>
  <c r="BC68" i="1"/>
  <c r="BE68" i="1"/>
  <c r="M69" i="1"/>
  <c r="N69" i="1"/>
  <c r="X69" i="1"/>
  <c r="AA69" i="1" s="1"/>
  <c r="BF69" i="1" s="1"/>
  <c r="Y69" i="1"/>
  <c r="Z69" i="1" s="1"/>
  <c r="AB69" i="1"/>
  <c r="AC69" i="1" s="1"/>
  <c r="AF69" i="1" s="1"/>
  <c r="AG69" i="1" s="1"/>
  <c r="AD69" i="1"/>
  <c r="AE69" i="1"/>
  <c r="AI69" i="1"/>
  <c r="AK69" i="1"/>
  <c r="AL69" i="1"/>
  <c r="AM69" i="1"/>
  <c r="AO69" i="1"/>
  <c r="AW69" i="1"/>
  <c r="AX69" i="1" s="1"/>
  <c r="AY69" i="1"/>
  <c r="BB69" i="1"/>
  <c r="BC69" i="1"/>
  <c r="BE69" i="1"/>
  <c r="M70" i="1"/>
  <c r="N70" i="1"/>
  <c r="X70" i="1"/>
  <c r="Y70" i="1"/>
  <c r="Z70" i="1" s="1"/>
  <c r="AA70" i="1" s="1"/>
  <c r="AD70" i="1"/>
  <c r="AE70" i="1"/>
  <c r="AL70" i="1" s="1"/>
  <c r="AN70" i="1" s="1"/>
  <c r="AI70" i="1"/>
  <c r="AK70" i="1"/>
  <c r="AM70" i="1"/>
  <c r="AW70" i="1"/>
  <c r="AX70" i="1" s="1"/>
  <c r="AY70" i="1"/>
  <c r="BB70" i="1"/>
  <c r="BC70" i="1"/>
  <c r="BE70" i="1"/>
  <c r="M71" i="1"/>
  <c r="N71" i="1"/>
  <c r="X71" i="1"/>
  <c r="Y71" i="1"/>
  <c r="Z71" i="1"/>
  <c r="AA71" i="1" s="1"/>
  <c r="AD71" i="1"/>
  <c r="AE71" i="1"/>
  <c r="AI71" i="1"/>
  <c r="AY71" i="1"/>
  <c r="BB71" i="1"/>
  <c r="BC71" i="1"/>
  <c r="M72" i="1"/>
  <c r="AC72" i="1" s="1"/>
  <c r="N72" i="1"/>
  <c r="X72" i="1"/>
  <c r="Y72" i="1"/>
  <c r="Z72" i="1"/>
  <c r="AA72" i="1" s="1"/>
  <c r="AB72" i="1" s="1"/>
  <c r="AD72" i="1"/>
  <c r="AO72" i="1" s="1"/>
  <c r="AE72" i="1"/>
  <c r="AI72" i="1"/>
  <c r="AW72" i="1" s="1"/>
  <c r="AX72" i="1" s="1"/>
  <c r="AL72" i="1"/>
  <c r="AY72" i="1"/>
  <c r="BB72" i="1"/>
  <c r="BC72" i="1"/>
  <c r="BE72" i="1"/>
  <c r="M73" i="1"/>
  <c r="N73" i="1"/>
  <c r="X73" i="1"/>
  <c r="AA73" i="1" s="1"/>
  <c r="BF73" i="1" s="1"/>
  <c r="Y73" i="1"/>
  <c r="Z73" i="1" s="1"/>
  <c r="AD73" i="1"/>
  <c r="AE73" i="1"/>
  <c r="AI73" i="1"/>
  <c r="AK73" i="1"/>
  <c r="AL73" i="1"/>
  <c r="AM73" i="1"/>
  <c r="AO73" i="1"/>
  <c r="AW73" i="1"/>
  <c r="AX73" i="1" s="1"/>
  <c r="AY73" i="1"/>
  <c r="BB73" i="1"/>
  <c r="BC73" i="1"/>
  <c r="BE73" i="1"/>
  <c r="M74" i="1"/>
  <c r="N74" i="1"/>
  <c r="AO74" i="1" s="1"/>
  <c r="X74" i="1"/>
  <c r="AA74" i="1" s="1"/>
  <c r="Y74" i="1"/>
  <c r="Z74" i="1" s="1"/>
  <c r="AD74" i="1"/>
  <c r="AE74" i="1"/>
  <c r="AL74" i="1" s="1"/>
  <c r="AI74" i="1"/>
  <c r="AM74" i="1"/>
  <c r="AN74" i="1"/>
  <c r="AW74" i="1"/>
  <c r="AX74" i="1" s="1"/>
  <c r="AY74" i="1"/>
  <c r="BB74" i="1"/>
  <c r="BC74" i="1"/>
  <c r="BE74" i="1"/>
  <c r="M75" i="1"/>
  <c r="N75" i="1"/>
  <c r="AO75" i="1" s="1"/>
  <c r="X75" i="1"/>
  <c r="Y75" i="1"/>
  <c r="Z75" i="1"/>
  <c r="AA75" i="1"/>
  <c r="AB75" i="1" s="1"/>
  <c r="AD75" i="1"/>
  <c r="AE75" i="1"/>
  <c r="AL75" i="1" s="1"/>
  <c r="AI75" i="1"/>
  <c r="AW75" i="1" s="1"/>
  <c r="AX75" i="1" s="1"/>
  <c r="AM75" i="1"/>
  <c r="AN75" i="1"/>
  <c r="AY75" i="1"/>
  <c r="BB75" i="1"/>
  <c r="BC75" i="1"/>
  <c r="BE75" i="1"/>
  <c r="M76" i="1"/>
  <c r="N76" i="1"/>
  <c r="AK76" i="1" s="1"/>
  <c r="X76" i="1"/>
  <c r="Y76" i="1"/>
  <c r="Z76" i="1" s="1"/>
  <c r="AA76" i="1" s="1"/>
  <c r="AD76" i="1"/>
  <c r="AE76" i="1"/>
  <c r="AI76" i="1"/>
  <c r="AM76" i="1"/>
  <c r="AW76" i="1"/>
  <c r="AX76" i="1" s="1"/>
  <c r="AY76" i="1"/>
  <c r="BB76" i="1"/>
  <c r="BC76" i="1"/>
  <c r="BE76" i="1"/>
  <c r="M77" i="1"/>
  <c r="N77" i="1"/>
  <c r="X77" i="1"/>
  <c r="Y77" i="1"/>
  <c r="Z77" i="1"/>
  <c r="AA77" i="1" s="1"/>
  <c r="AB77" i="1" s="1"/>
  <c r="AD77" i="1"/>
  <c r="AO77" i="1" s="1"/>
  <c r="AE77" i="1"/>
  <c r="AI77" i="1"/>
  <c r="AM77" i="1"/>
  <c r="AY77" i="1"/>
  <c r="BB77" i="1"/>
  <c r="BC77" i="1"/>
  <c r="BF77" i="1"/>
  <c r="M78" i="1"/>
  <c r="N78" i="1"/>
  <c r="X78" i="1"/>
  <c r="Y78" i="1"/>
  <c r="Z78" i="1" s="1"/>
  <c r="AA78" i="1" s="1"/>
  <c r="AD78" i="1"/>
  <c r="AO78" i="1" s="1"/>
  <c r="AE78" i="1"/>
  <c r="AI78" i="1"/>
  <c r="AL78" i="1"/>
  <c r="AM78" i="1"/>
  <c r="AW78" i="1"/>
  <c r="AX78" i="1" s="1"/>
  <c r="AY78" i="1"/>
  <c r="BB78" i="1"/>
  <c r="BC78" i="1"/>
  <c r="BE78" i="1"/>
  <c r="M79" i="1"/>
  <c r="N79" i="1"/>
  <c r="X79" i="1"/>
  <c r="AA79" i="1" s="1"/>
  <c r="BF79" i="1" s="1"/>
  <c r="Y79" i="1"/>
  <c r="Z79" i="1" s="1"/>
  <c r="AD79" i="1"/>
  <c r="AE79" i="1"/>
  <c r="AI79" i="1"/>
  <c r="AK79" i="1"/>
  <c r="AL79" i="1"/>
  <c r="AM79" i="1"/>
  <c r="AO79" i="1"/>
  <c r="AW79" i="1"/>
  <c r="AX79" i="1" s="1"/>
  <c r="AY79" i="1"/>
  <c r="BB79" i="1"/>
  <c r="BC79" i="1"/>
  <c r="BE79" i="1"/>
  <c r="M80" i="1"/>
  <c r="N80" i="1"/>
  <c r="AK80" i="1" s="1"/>
  <c r="X80" i="1"/>
  <c r="Y80" i="1"/>
  <c r="Z80" i="1" s="1"/>
  <c r="AA80" i="1"/>
  <c r="AD80" i="1"/>
  <c r="AE80" i="1"/>
  <c r="AI80" i="1"/>
  <c r="AM80" i="1"/>
  <c r="AW80" i="1"/>
  <c r="AX80" i="1" s="1"/>
  <c r="AY80" i="1"/>
  <c r="BB80" i="1"/>
  <c r="BC80" i="1"/>
  <c r="BE80" i="1"/>
  <c r="M81" i="1"/>
  <c r="N81" i="1"/>
  <c r="X81" i="1"/>
  <c r="Y81" i="1"/>
  <c r="Z81" i="1"/>
  <c r="AA81" i="1" s="1"/>
  <c r="AB81" i="1" s="1"/>
  <c r="AD81" i="1"/>
  <c r="AO81" i="1" s="1"/>
  <c r="AE81" i="1"/>
  <c r="AI81" i="1"/>
  <c r="AM81" i="1"/>
  <c r="AY81" i="1"/>
  <c r="BB81" i="1"/>
  <c r="BC81" i="1"/>
  <c r="M82" i="1"/>
  <c r="N82" i="1"/>
  <c r="X82" i="1"/>
  <c r="Y82" i="1"/>
  <c r="Z82" i="1" s="1"/>
  <c r="AA82" i="1" s="1"/>
  <c r="AD82" i="1"/>
  <c r="AO82" i="1" s="1"/>
  <c r="AE82" i="1"/>
  <c r="AI82" i="1"/>
  <c r="AL82" i="1"/>
  <c r="AM82" i="1"/>
  <c r="AW82" i="1"/>
  <c r="AX82" i="1" s="1"/>
  <c r="AY82" i="1"/>
  <c r="BB82" i="1"/>
  <c r="BC82" i="1"/>
  <c r="BE82" i="1"/>
  <c r="M83" i="1"/>
  <c r="N83" i="1"/>
  <c r="X83" i="1"/>
  <c r="Y83" i="1"/>
  <c r="Z83" i="1" s="1"/>
  <c r="AD83" i="1"/>
  <c r="AE83" i="1"/>
  <c r="AI83" i="1"/>
  <c r="AK83" i="1"/>
  <c r="AL83" i="1"/>
  <c r="AM83" i="1"/>
  <c r="AO83" i="1"/>
  <c r="AW83" i="1"/>
  <c r="AX83" i="1" s="1"/>
  <c r="AY83" i="1"/>
  <c r="BB83" i="1"/>
  <c r="BC83" i="1"/>
  <c r="BE83" i="1"/>
  <c r="M84" i="1"/>
  <c r="N84" i="1"/>
  <c r="AK84" i="1" s="1"/>
  <c r="X84" i="1"/>
  <c r="AA84" i="1" s="1"/>
  <c r="Y84" i="1"/>
  <c r="Z84" i="1" s="1"/>
  <c r="AD84" i="1"/>
  <c r="AE84" i="1"/>
  <c r="AL84" i="1" s="1"/>
  <c r="AI84" i="1"/>
  <c r="AM84" i="1"/>
  <c r="AN84" i="1"/>
  <c r="AO84" i="1"/>
  <c r="AW84" i="1"/>
  <c r="AX84" i="1" s="1"/>
  <c r="AY84" i="1"/>
  <c r="BB84" i="1"/>
  <c r="BC84" i="1"/>
  <c r="BE84" i="1"/>
  <c r="M85" i="1"/>
  <c r="N85" i="1"/>
  <c r="X85" i="1"/>
  <c r="Y85" i="1"/>
  <c r="Z85" i="1"/>
  <c r="AA85" i="1"/>
  <c r="AB85" i="1" s="1"/>
  <c r="AD85" i="1"/>
  <c r="AO85" i="1" s="1"/>
  <c r="AE85" i="1"/>
  <c r="AI85" i="1"/>
  <c r="AM85" i="1"/>
  <c r="AY85" i="1"/>
  <c r="BB85" i="1"/>
  <c r="BC85" i="1"/>
  <c r="BF85" i="1"/>
  <c r="M86" i="1"/>
  <c r="N86" i="1"/>
  <c r="X86" i="1"/>
  <c r="Y86" i="1"/>
  <c r="Z86" i="1" s="1"/>
  <c r="AA86" i="1" s="1"/>
  <c r="AD86" i="1"/>
  <c r="AO86" i="1" s="1"/>
  <c r="AE86" i="1"/>
  <c r="AI86" i="1"/>
  <c r="AL86" i="1"/>
  <c r="AM86" i="1"/>
  <c r="AW86" i="1"/>
  <c r="AX86" i="1"/>
  <c r="AY86" i="1"/>
  <c r="BB86" i="1"/>
  <c r="BC86" i="1"/>
  <c r="BE86" i="1"/>
  <c r="M87" i="1"/>
  <c r="N87" i="1"/>
  <c r="X87" i="1"/>
  <c r="AA87" i="1" s="1"/>
  <c r="BF87" i="1" s="1"/>
  <c r="Y87" i="1"/>
  <c r="Z87" i="1" s="1"/>
  <c r="AB87" i="1"/>
  <c r="AC87" i="1"/>
  <c r="AF87" i="1" s="1"/>
  <c r="AG87" i="1" s="1"/>
  <c r="AD87" i="1"/>
  <c r="AE87" i="1"/>
  <c r="AI87" i="1"/>
  <c r="AK87" i="1"/>
  <c r="AL87" i="1"/>
  <c r="AM87" i="1"/>
  <c r="AO87" i="1"/>
  <c r="AW87" i="1"/>
  <c r="AX87" i="1" s="1"/>
  <c r="AY87" i="1"/>
  <c r="BB87" i="1"/>
  <c r="BC87" i="1"/>
  <c r="BE87" i="1"/>
  <c r="M88" i="1"/>
  <c r="N88" i="1"/>
  <c r="X88" i="1"/>
  <c r="Y88" i="1"/>
  <c r="Z88" i="1" s="1"/>
  <c r="AA88" i="1" s="1"/>
  <c r="AD88" i="1"/>
  <c r="AE88" i="1"/>
  <c r="AL88" i="1" s="1"/>
  <c r="AN88" i="1" s="1"/>
  <c r="AI88" i="1"/>
  <c r="AK88" i="1"/>
  <c r="AM88" i="1"/>
  <c r="AW88" i="1"/>
  <c r="AX88" i="1" s="1"/>
  <c r="AY88" i="1"/>
  <c r="BB88" i="1"/>
  <c r="BC88" i="1"/>
  <c r="BE88" i="1"/>
  <c r="M89" i="1"/>
  <c r="N89" i="1"/>
  <c r="X89" i="1"/>
  <c r="Y89" i="1"/>
  <c r="Z89" i="1"/>
  <c r="AA89" i="1" s="1"/>
  <c r="AD89" i="1"/>
  <c r="AE89" i="1"/>
  <c r="AI89" i="1"/>
  <c r="AY89" i="1"/>
  <c r="BB89" i="1"/>
  <c r="BC89" i="1"/>
  <c r="M90" i="1"/>
  <c r="AC90" i="1" s="1"/>
  <c r="N90" i="1"/>
  <c r="X90" i="1"/>
  <c r="Y90" i="1"/>
  <c r="Z90" i="1"/>
  <c r="AA90" i="1" s="1"/>
  <c r="AB90" i="1" s="1"/>
  <c r="AD90" i="1"/>
  <c r="AO90" i="1" s="1"/>
  <c r="AE90" i="1"/>
  <c r="AI90" i="1"/>
  <c r="AL90" i="1"/>
  <c r="AY90" i="1"/>
  <c r="BB90" i="1"/>
  <c r="BC90" i="1"/>
  <c r="BE90" i="1"/>
  <c r="M91" i="1"/>
  <c r="N91" i="1"/>
  <c r="X91" i="1"/>
  <c r="AA91" i="1" s="1"/>
  <c r="BF91" i="1" s="1"/>
  <c r="Y91" i="1"/>
  <c r="Z91" i="1" s="1"/>
  <c r="AD91" i="1"/>
  <c r="AE91" i="1"/>
  <c r="AI91" i="1"/>
  <c r="AK91" i="1"/>
  <c r="AL91" i="1"/>
  <c r="AM91" i="1"/>
  <c r="AO91" i="1"/>
  <c r="AW91" i="1"/>
  <c r="AX91" i="1" s="1"/>
  <c r="AY91" i="1"/>
  <c r="BB91" i="1"/>
  <c r="BC91" i="1"/>
  <c r="BE91" i="1"/>
  <c r="M92" i="1"/>
  <c r="N92" i="1"/>
  <c r="AK92" i="1" s="1"/>
  <c r="X92" i="1"/>
  <c r="AA92" i="1" s="1"/>
  <c r="Y92" i="1"/>
  <c r="Z92" i="1" s="1"/>
  <c r="AD92" i="1"/>
  <c r="AE92" i="1"/>
  <c r="AL92" i="1" s="1"/>
  <c r="AI92" i="1"/>
  <c r="AM92" i="1"/>
  <c r="AN92" i="1"/>
  <c r="AW92" i="1"/>
  <c r="AX92" i="1" s="1"/>
  <c r="AY92" i="1"/>
  <c r="BB92" i="1"/>
  <c r="BC92" i="1"/>
  <c r="BE92" i="1"/>
  <c r="M93" i="1"/>
  <c r="N93" i="1"/>
  <c r="X93" i="1"/>
  <c r="Y93" i="1"/>
  <c r="Z93" i="1"/>
  <c r="AA93" i="1"/>
  <c r="AB93" i="1" s="1"/>
  <c r="AD93" i="1"/>
  <c r="AE93" i="1"/>
  <c r="AI93" i="1"/>
  <c r="AM93" i="1"/>
  <c r="AY93" i="1"/>
  <c r="BB93" i="1"/>
  <c r="BC93" i="1"/>
  <c r="M94" i="1"/>
  <c r="N94" i="1"/>
  <c r="X94" i="1"/>
  <c r="Y94" i="1"/>
  <c r="Z94" i="1" s="1"/>
  <c r="AA94" i="1" s="1"/>
  <c r="AD94" i="1"/>
  <c r="AO94" i="1" s="1"/>
  <c r="AE94" i="1"/>
  <c r="AI94" i="1"/>
  <c r="AL94" i="1"/>
  <c r="AM94" i="1"/>
  <c r="AW94" i="1"/>
  <c r="AX94" i="1" s="1"/>
  <c r="AY94" i="1"/>
  <c r="BB94" i="1"/>
  <c r="BC94" i="1"/>
  <c r="BE94" i="1"/>
  <c r="M95" i="1"/>
  <c r="N95" i="1"/>
  <c r="X95" i="1"/>
  <c r="AA95" i="1" s="1"/>
  <c r="BF95" i="1" s="1"/>
  <c r="Y95" i="1"/>
  <c r="Z95" i="1" s="1"/>
  <c r="AB95" i="1"/>
  <c r="AC95" i="1" s="1"/>
  <c r="AF95" i="1" s="1"/>
  <c r="AG95" i="1" s="1"/>
  <c r="AD95" i="1"/>
  <c r="AE95" i="1"/>
  <c r="AI95" i="1"/>
  <c r="AK95" i="1"/>
  <c r="AL95" i="1"/>
  <c r="AM95" i="1"/>
  <c r="AO95" i="1"/>
  <c r="AW95" i="1"/>
  <c r="AX95" i="1" s="1"/>
  <c r="AY95" i="1"/>
  <c r="BB95" i="1"/>
  <c r="BC95" i="1"/>
  <c r="BE95" i="1"/>
  <c r="M96" i="1"/>
  <c r="N96" i="1"/>
  <c r="X96" i="1"/>
  <c r="Y96" i="1"/>
  <c r="Z96" i="1" s="1"/>
  <c r="AA96" i="1"/>
  <c r="BF96" i="1" s="1"/>
  <c r="AD96" i="1"/>
  <c r="AE96" i="1"/>
  <c r="AL96" i="1" s="1"/>
  <c r="AN96" i="1" s="1"/>
  <c r="AI96" i="1"/>
  <c r="AK96" i="1"/>
  <c r="AM96" i="1"/>
  <c r="AW96" i="1"/>
  <c r="AX96" i="1" s="1"/>
  <c r="AY96" i="1"/>
  <c r="BB96" i="1"/>
  <c r="BC96" i="1"/>
  <c r="BE96" i="1"/>
  <c r="M97" i="1"/>
  <c r="N97" i="1"/>
  <c r="X97" i="1"/>
  <c r="Y97" i="1"/>
  <c r="Z97" i="1"/>
  <c r="AA97" i="1" s="1"/>
  <c r="AD97" i="1"/>
  <c r="AO97" i="1" s="1"/>
  <c r="AE97" i="1"/>
  <c r="AI97" i="1"/>
  <c r="AK97" i="1" s="1"/>
  <c r="AM97" i="1"/>
  <c r="AY97" i="1"/>
  <c r="BB97" i="1"/>
  <c r="BC97" i="1"/>
  <c r="M98" i="1"/>
  <c r="N98" i="1"/>
  <c r="X98" i="1"/>
  <c r="Y98" i="1"/>
  <c r="Z98" i="1" s="1"/>
  <c r="AA98" i="1" s="1"/>
  <c r="AD98" i="1"/>
  <c r="AO98" i="1" s="1"/>
  <c r="AE98" i="1"/>
  <c r="AI98" i="1"/>
  <c r="AL98" i="1"/>
  <c r="AM98" i="1"/>
  <c r="AW98" i="1"/>
  <c r="AX98" i="1" s="1"/>
  <c r="AY98" i="1"/>
  <c r="BB98" i="1"/>
  <c r="BC98" i="1"/>
  <c r="BE98" i="1"/>
  <c r="M99" i="1"/>
  <c r="N99" i="1"/>
  <c r="X99" i="1"/>
  <c r="AA99" i="1" s="1"/>
  <c r="Y99" i="1"/>
  <c r="Z99" i="1" s="1"/>
  <c r="AD99" i="1"/>
  <c r="AE99" i="1"/>
  <c r="AI99" i="1"/>
  <c r="AK99" i="1"/>
  <c r="AL99" i="1"/>
  <c r="AM99" i="1"/>
  <c r="AO99" i="1"/>
  <c r="AW99" i="1"/>
  <c r="AX99" i="1" s="1"/>
  <c r="AY99" i="1"/>
  <c r="BB99" i="1"/>
  <c r="BC99" i="1"/>
  <c r="BE99" i="1"/>
  <c r="M100" i="1"/>
  <c r="N100" i="1"/>
  <c r="AK100" i="1" s="1"/>
  <c r="X100" i="1"/>
  <c r="Y100" i="1"/>
  <c r="Z100" i="1" s="1"/>
  <c r="AA100" i="1" s="1"/>
  <c r="AD100" i="1"/>
  <c r="AE100" i="1"/>
  <c r="AL100" i="1" s="1"/>
  <c r="AN100" i="1" s="1"/>
  <c r="AI100" i="1"/>
  <c r="AM100" i="1"/>
  <c r="AW100" i="1"/>
  <c r="AX100" i="1" s="1"/>
  <c r="AY100" i="1"/>
  <c r="BB100" i="1"/>
  <c r="BC100" i="1"/>
  <c r="BE100" i="1"/>
  <c r="M101" i="1"/>
  <c r="N101" i="1"/>
  <c r="X101" i="1"/>
  <c r="Y101" i="1"/>
  <c r="Z101" i="1"/>
  <c r="AA101" i="1" s="1"/>
  <c r="AB101" i="1" s="1"/>
  <c r="AD101" i="1"/>
  <c r="AO101" i="1" s="1"/>
  <c r="AE101" i="1"/>
  <c r="AI101" i="1"/>
  <c r="AM101" i="1"/>
  <c r="AY101" i="1"/>
  <c r="BB101" i="1"/>
  <c r="BC101" i="1"/>
  <c r="M102" i="1"/>
  <c r="N102" i="1"/>
  <c r="X102" i="1"/>
  <c r="Y102" i="1"/>
  <c r="Z102" i="1" s="1"/>
  <c r="AA102" i="1" s="1"/>
  <c r="AD102" i="1"/>
  <c r="AO102" i="1" s="1"/>
  <c r="AE102" i="1"/>
  <c r="AI102" i="1"/>
  <c r="AL102" i="1"/>
  <c r="AM102" i="1"/>
  <c r="AW102" i="1"/>
  <c r="AX102" i="1" s="1"/>
  <c r="AY102" i="1"/>
  <c r="BB102" i="1"/>
  <c r="BC102" i="1"/>
  <c r="BE102" i="1"/>
  <c r="M103" i="1"/>
  <c r="N103" i="1"/>
  <c r="X103" i="1"/>
  <c r="Y103" i="1"/>
  <c r="Z103" i="1" s="1"/>
  <c r="AD103" i="1"/>
  <c r="AE103" i="1"/>
  <c r="AI103" i="1"/>
  <c r="AK103" i="1"/>
  <c r="AL103" i="1"/>
  <c r="AM103" i="1"/>
  <c r="AO103" i="1"/>
  <c r="AW103" i="1"/>
  <c r="AX103" i="1" s="1"/>
  <c r="AY103" i="1"/>
  <c r="BB103" i="1"/>
  <c r="BC103" i="1"/>
  <c r="BE103" i="1"/>
  <c r="M104" i="1"/>
  <c r="N104" i="1"/>
  <c r="AK104" i="1" s="1"/>
  <c r="X104" i="1"/>
  <c r="Y104" i="1"/>
  <c r="Z104" i="1" s="1"/>
  <c r="AA104" i="1" s="1"/>
  <c r="AD104" i="1"/>
  <c r="AE104" i="1"/>
  <c r="AI104" i="1"/>
  <c r="AM104" i="1"/>
  <c r="AW104" i="1"/>
  <c r="AX104" i="1" s="1"/>
  <c r="AY104" i="1"/>
  <c r="BB104" i="1"/>
  <c r="BC104" i="1"/>
  <c r="BE104" i="1"/>
  <c r="M105" i="1"/>
  <c r="N105" i="1"/>
  <c r="X105" i="1"/>
  <c r="Y105" i="1"/>
  <c r="Z105" i="1"/>
  <c r="AA105" i="1"/>
  <c r="AB105" i="1" s="1"/>
  <c r="AD105" i="1"/>
  <c r="AE105" i="1"/>
  <c r="AI105" i="1"/>
  <c r="AM105" i="1"/>
  <c r="AY105" i="1"/>
  <c r="BB105" i="1"/>
  <c r="BC105" i="1"/>
  <c r="M106" i="1"/>
  <c r="N106" i="1"/>
  <c r="X106" i="1"/>
  <c r="Y106" i="1"/>
  <c r="Z106" i="1" s="1"/>
  <c r="AA106" i="1" s="1"/>
  <c r="AD106" i="1"/>
  <c r="AO106" i="1" s="1"/>
  <c r="AE106" i="1"/>
  <c r="AI106" i="1"/>
  <c r="AL106" i="1"/>
  <c r="AM106" i="1"/>
  <c r="AW106" i="1"/>
  <c r="AX106" i="1" s="1"/>
  <c r="AY106" i="1"/>
  <c r="BB106" i="1"/>
  <c r="BC106" i="1"/>
  <c r="BE106" i="1"/>
  <c r="M107" i="1"/>
  <c r="N107" i="1"/>
  <c r="X107" i="1"/>
  <c r="AA107" i="1" s="1"/>
  <c r="BF107" i="1" s="1"/>
  <c r="Y107" i="1"/>
  <c r="Z107" i="1" s="1"/>
  <c r="AB107" i="1"/>
  <c r="AC107" i="1" s="1"/>
  <c r="AF107" i="1" s="1"/>
  <c r="AG107" i="1" s="1"/>
  <c r="AD107" i="1"/>
  <c r="AE107" i="1"/>
  <c r="AI107" i="1"/>
  <c r="AK107" i="1"/>
  <c r="AL107" i="1"/>
  <c r="AM107" i="1"/>
  <c r="AO107" i="1"/>
  <c r="AW107" i="1"/>
  <c r="AX107" i="1" s="1"/>
  <c r="AY107" i="1"/>
  <c r="BB107" i="1"/>
  <c r="BC107" i="1"/>
  <c r="BE107" i="1"/>
  <c r="M108" i="1"/>
  <c r="N108" i="1"/>
  <c r="X108" i="1"/>
  <c r="Y108" i="1"/>
  <c r="Z108" i="1" s="1"/>
  <c r="AA108" i="1" s="1"/>
  <c r="AD108" i="1"/>
  <c r="AE108" i="1"/>
  <c r="AL108" i="1" s="1"/>
  <c r="AN108" i="1" s="1"/>
  <c r="AI108" i="1"/>
  <c r="AK108" i="1"/>
  <c r="AM108" i="1"/>
  <c r="AW108" i="1"/>
  <c r="AX108" i="1" s="1"/>
  <c r="AY108" i="1"/>
  <c r="BB108" i="1"/>
  <c r="BC108" i="1"/>
  <c r="BE108" i="1"/>
  <c r="M109" i="1"/>
  <c r="N109" i="1"/>
  <c r="X109" i="1"/>
  <c r="Y109" i="1"/>
  <c r="Z109" i="1"/>
  <c r="AA109" i="1" s="1"/>
  <c r="AD109" i="1"/>
  <c r="AE109" i="1"/>
  <c r="AI109" i="1"/>
  <c r="AY109" i="1"/>
  <c r="BB109" i="1"/>
  <c r="BC109" i="1"/>
  <c r="M110" i="1"/>
  <c r="AC110" i="1" s="1"/>
  <c r="N110" i="1"/>
  <c r="X110" i="1"/>
  <c r="Y110" i="1"/>
  <c r="Z110" i="1"/>
  <c r="AA110" i="1" s="1"/>
  <c r="AB110" i="1" s="1"/>
  <c r="AD110" i="1"/>
  <c r="AO110" i="1" s="1"/>
  <c r="AE110" i="1"/>
  <c r="AI110" i="1"/>
  <c r="AW110" i="1" s="1"/>
  <c r="AX110" i="1" s="1"/>
  <c r="AL110" i="1"/>
  <c r="AY110" i="1"/>
  <c r="BB110" i="1"/>
  <c r="BC110" i="1"/>
  <c r="BE110" i="1"/>
  <c r="M111" i="1"/>
  <c r="N111" i="1"/>
  <c r="X111" i="1"/>
  <c r="AA111" i="1" s="1"/>
  <c r="BF111" i="1" s="1"/>
  <c r="Y111" i="1"/>
  <c r="Z111" i="1" s="1"/>
  <c r="AD111" i="1"/>
  <c r="AE111" i="1"/>
  <c r="AI111" i="1"/>
  <c r="AK111" i="1"/>
  <c r="AL111" i="1"/>
  <c r="AM111" i="1"/>
  <c r="AO111" i="1"/>
  <c r="AW111" i="1"/>
  <c r="AX111" i="1" s="1"/>
  <c r="AY111" i="1"/>
  <c r="BB111" i="1"/>
  <c r="BC111" i="1"/>
  <c r="BE111" i="1"/>
  <c r="M112" i="1"/>
  <c r="N112" i="1"/>
  <c r="AO112" i="1" s="1"/>
  <c r="X112" i="1"/>
  <c r="AA112" i="1" s="1"/>
  <c r="Y112" i="1"/>
  <c r="Z112" i="1" s="1"/>
  <c r="AD112" i="1"/>
  <c r="AE112" i="1"/>
  <c r="AL112" i="1" s="1"/>
  <c r="AI112" i="1"/>
  <c r="AM112" i="1"/>
  <c r="AN112" i="1"/>
  <c r="AW112" i="1"/>
  <c r="AX112" i="1" s="1"/>
  <c r="AY112" i="1"/>
  <c r="BB112" i="1"/>
  <c r="BC112" i="1"/>
  <c r="BE112" i="1"/>
  <c r="M113" i="1"/>
  <c r="N113" i="1"/>
  <c r="X113" i="1"/>
  <c r="Y113" i="1"/>
  <c r="Z113" i="1"/>
  <c r="AA113" i="1"/>
  <c r="AB113" i="1" s="1"/>
  <c r="AD113" i="1"/>
  <c r="AE113" i="1"/>
  <c r="AI113" i="1"/>
  <c r="AM113" i="1"/>
  <c r="AY113" i="1"/>
  <c r="BB113" i="1"/>
  <c r="BC113" i="1"/>
  <c r="M114" i="1"/>
  <c r="N114" i="1"/>
  <c r="X114" i="1"/>
  <c r="Y114" i="1"/>
  <c r="Z114" i="1" s="1"/>
  <c r="AA114" i="1" s="1"/>
  <c r="AD114" i="1"/>
  <c r="AO114" i="1" s="1"/>
  <c r="AE114" i="1"/>
  <c r="AI114" i="1"/>
  <c r="AL114" i="1"/>
  <c r="AM114" i="1"/>
  <c r="AW114" i="1"/>
  <c r="AX114" i="1" s="1"/>
  <c r="AY114" i="1"/>
  <c r="BB114" i="1"/>
  <c r="BC114" i="1"/>
  <c r="BE114" i="1"/>
  <c r="M115" i="1"/>
  <c r="N115" i="1"/>
  <c r="X115" i="1"/>
  <c r="AA115" i="1" s="1"/>
  <c r="BF115" i="1" s="1"/>
  <c r="Y115" i="1"/>
  <c r="Z115" i="1" s="1"/>
  <c r="AB115" i="1"/>
  <c r="AC115" i="1" s="1"/>
  <c r="AF115" i="1" s="1"/>
  <c r="AG115" i="1" s="1"/>
  <c r="AD115" i="1"/>
  <c r="AE115" i="1"/>
  <c r="AI115" i="1"/>
  <c r="AK115" i="1"/>
  <c r="AL115" i="1"/>
  <c r="AM115" i="1"/>
  <c r="AO115" i="1"/>
  <c r="AW115" i="1"/>
  <c r="AX115" i="1" s="1"/>
  <c r="AY115" i="1"/>
  <c r="BB115" i="1"/>
  <c r="BC115" i="1"/>
  <c r="BE115" i="1"/>
  <c r="M116" i="1"/>
  <c r="N116" i="1"/>
  <c r="X116" i="1"/>
  <c r="Y116" i="1"/>
  <c r="Z116" i="1" s="1"/>
  <c r="AA116" i="1" s="1"/>
  <c r="AD116" i="1"/>
  <c r="AE116" i="1"/>
  <c r="AL116" i="1" s="1"/>
  <c r="AN116" i="1" s="1"/>
  <c r="AI116" i="1"/>
  <c r="AK116" i="1"/>
  <c r="AM116" i="1"/>
  <c r="AW116" i="1"/>
  <c r="AX116" i="1" s="1"/>
  <c r="AY116" i="1"/>
  <c r="BB116" i="1"/>
  <c r="BC116" i="1"/>
  <c r="BE116" i="1"/>
  <c r="M117" i="1"/>
  <c r="N117" i="1"/>
  <c r="X117" i="1"/>
  <c r="Y117" i="1"/>
  <c r="Z117" i="1"/>
  <c r="AA117" i="1" s="1"/>
  <c r="AD117" i="1"/>
  <c r="AE117" i="1"/>
  <c r="AI117" i="1"/>
  <c r="AY117" i="1"/>
  <c r="BB117" i="1"/>
  <c r="BC117" i="1"/>
  <c r="M118" i="1"/>
  <c r="AC118" i="1" s="1"/>
  <c r="N118" i="1"/>
  <c r="X118" i="1"/>
  <c r="Y118" i="1"/>
  <c r="Z118" i="1"/>
  <c r="AA118" i="1" s="1"/>
  <c r="AB118" i="1" s="1"/>
  <c r="AD118" i="1"/>
  <c r="AO118" i="1" s="1"/>
  <c r="AE118" i="1"/>
  <c r="AI118" i="1"/>
  <c r="AW118" i="1" s="1"/>
  <c r="AX118" i="1" s="1"/>
  <c r="AL118" i="1"/>
  <c r="AY118" i="1"/>
  <c r="BB118" i="1"/>
  <c r="BC118" i="1"/>
  <c r="BE118" i="1"/>
  <c r="M119" i="1"/>
  <c r="N119" i="1"/>
  <c r="X119" i="1"/>
  <c r="AA119" i="1" s="1"/>
  <c r="BF119" i="1" s="1"/>
  <c r="Y119" i="1"/>
  <c r="Z119" i="1" s="1"/>
  <c r="AD119" i="1"/>
  <c r="AE119" i="1"/>
  <c r="AI119" i="1"/>
  <c r="AL119" i="1"/>
  <c r="AO119" i="1"/>
  <c r="AW119" i="1"/>
  <c r="AX119" i="1" s="1"/>
  <c r="AY119" i="1"/>
  <c r="BB119" i="1"/>
  <c r="BC119" i="1"/>
  <c r="BE119" i="1"/>
  <c r="M120" i="1"/>
  <c r="N120" i="1"/>
  <c r="X120" i="1"/>
  <c r="AA120" i="1" s="1"/>
  <c r="Y120" i="1"/>
  <c r="Z120" i="1" s="1"/>
  <c r="AD120" i="1"/>
  <c r="AO120" i="1" s="1"/>
  <c r="AE120" i="1"/>
  <c r="AI120" i="1"/>
  <c r="AL120" i="1"/>
  <c r="AM120" i="1"/>
  <c r="AW120" i="1"/>
  <c r="AX120" i="1" s="1"/>
  <c r="AY120" i="1"/>
  <c r="BB120" i="1"/>
  <c r="BC120" i="1"/>
  <c r="BE120" i="1"/>
  <c r="M121" i="1"/>
  <c r="N121" i="1"/>
  <c r="X121" i="1"/>
  <c r="AA121" i="1" s="1"/>
  <c r="Y121" i="1"/>
  <c r="Z121" i="1" s="1"/>
  <c r="AD121" i="1"/>
  <c r="AE121" i="1"/>
  <c r="AI121" i="1"/>
  <c r="AK121" i="1"/>
  <c r="AL121" i="1"/>
  <c r="AM121" i="1"/>
  <c r="AO121" i="1"/>
  <c r="AW121" i="1"/>
  <c r="AX121" i="1" s="1"/>
  <c r="AY121" i="1"/>
  <c r="BB121" i="1"/>
  <c r="BC121" i="1"/>
  <c r="BE121" i="1"/>
  <c r="M122" i="1"/>
  <c r="N122" i="1"/>
  <c r="AK122" i="1" s="1"/>
  <c r="X122" i="1"/>
  <c r="Y122" i="1"/>
  <c r="Z122" i="1" s="1"/>
  <c r="AA122" i="1" s="1"/>
  <c r="AD122" i="1"/>
  <c r="AE122" i="1"/>
  <c r="AI122" i="1"/>
  <c r="AM122" i="1"/>
  <c r="AW122" i="1"/>
  <c r="AX122" i="1" s="1"/>
  <c r="AY122" i="1"/>
  <c r="BB122" i="1"/>
  <c r="BC122" i="1"/>
  <c r="BE122" i="1"/>
  <c r="M123" i="1"/>
  <c r="N123" i="1"/>
  <c r="X123" i="1"/>
  <c r="Y123" i="1"/>
  <c r="Z123" i="1"/>
  <c r="AA123" i="1" s="1"/>
  <c r="AD123" i="1"/>
  <c r="AO123" i="1" s="1"/>
  <c r="AE123" i="1"/>
  <c r="AI123" i="1"/>
  <c r="AM123" i="1"/>
  <c r="AY123" i="1"/>
  <c r="BB123" i="1"/>
  <c r="BC123" i="1"/>
  <c r="M124" i="1"/>
  <c r="N124" i="1"/>
  <c r="X124" i="1"/>
  <c r="Y124" i="1"/>
  <c r="Z124" i="1" s="1"/>
  <c r="AA124" i="1" s="1"/>
  <c r="AD124" i="1"/>
  <c r="AO124" i="1" s="1"/>
  <c r="AE124" i="1"/>
  <c r="AI124" i="1"/>
  <c r="AL124" i="1"/>
  <c r="AM124" i="1"/>
  <c r="AW124" i="1"/>
  <c r="AX124" i="1" s="1"/>
  <c r="AY124" i="1"/>
  <c r="BB124" i="1"/>
  <c r="BC124" i="1"/>
  <c r="BE124" i="1"/>
  <c r="M125" i="1"/>
  <c r="N125" i="1"/>
  <c r="X125" i="1"/>
  <c r="Y125" i="1"/>
  <c r="Z125" i="1" s="1"/>
  <c r="AD125" i="1"/>
  <c r="AE125" i="1"/>
  <c r="AI125" i="1"/>
  <c r="AK125" i="1"/>
  <c r="AL125" i="1"/>
  <c r="AM125" i="1"/>
  <c r="AO125" i="1"/>
  <c r="AW125" i="1"/>
  <c r="AX125" i="1" s="1"/>
  <c r="AY125" i="1"/>
  <c r="BB125" i="1"/>
  <c r="BC125" i="1"/>
  <c r="BE125" i="1"/>
  <c r="M126" i="1"/>
  <c r="N126" i="1"/>
  <c r="AK126" i="1" s="1"/>
  <c r="X126" i="1"/>
  <c r="Y126" i="1"/>
  <c r="Z126" i="1" s="1"/>
  <c r="AA126" i="1" s="1"/>
  <c r="AD126" i="1"/>
  <c r="AE126" i="1"/>
  <c r="AI126" i="1"/>
  <c r="AM126" i="1"/>
  <c r="AW126" i="1"/>
  <c r="AX126" i="1" s="1"/>
  <c r="AY126" i="1"/>
  <c r="BB126" i="1"/>
  <c r="BC126" i="1"/>
  <c r="BE126" i="1"/>
  <c r="M127" i="1"/>
  <c r="N127" i="1"/>
  <c r="X127" i="1"/>
  <c r="Y127" i="1"/>
  <c r="Z127" i="1"/>
  <c r="AA127" i="1" s="1"/>
  <c r="AD127" i="1"/>
  <c r="AO127" i="1" s="1"/>
  <c r="AE127" i="1"/>
  <c r="AI127" i="1"/>
  <c r="AM127" i="1"/>
  <c r="AY127" i="1"/>
  <c r="BB127" i="1"/>
  <c r="BC127" i="1"/>
  <c r="M128" i="1"/>
  <c r="N128" i="1"/>
  <c r="X128" i="1"/>
  <c r="Y128" i="1"/>
  <c r="Z128" i="1" s="1"/>
  <c r="AA128" i="1" s="1"/>
  <c r="AD128" i="1"/>
  <c r="AO128" i="1" s="1"/>
  <c r="AE128" i="1"/>
  <c r="AI128" i="1"/>
  <c r="AL128" i="1"/>
  <c r="AM128" i="1"/>
  <c r="AW128" i="1"/>
  <c r="AX128" i="1" s="1"/>
  <c r="AY128" i="1"/>
  <c r="BB128" i="1"/>
  <c r="BC128" i="1"/>
  <c r="BE128" i="1"/>
  <c r="M129" i="1"/>
  <c r="N129" i="1"/>
  <c r="X129" i="1"/>
  <c r="Y129" i="1"/>
  <c r="Z129" i="1" s="1"/>
  <c r="AD129" i="1"/>
  <c r="AE129" i="1"/>
  <c r="AI129" i="1"/>
  <c r="AK129" i="1"/>
  <c r="AL129" i="1"/>
  <c r="AM129" i="1"/>
  <c r="AO129" i="1"/>
  <c r="AW129" i="1"/>
  <c r="AX129" i="1" s="1"/>
  <c r="AY129" i="1"/>
  <c r="BB129" i="1"/>
  <c r="BC129" i="1"/>
  <c r="BE129" i="1"/>
  <c r="M130" i="1"/>
  <c r="N130" i="1"/>
  <c r="AK130" i="1" s="1"/>
  <c r="X130" i="1"/>
  <c r="Y130" i="1"/>
  <c r="Z130" i="1" s="1"/>
  <c r="AA130" i="1" s="1"/>
  <c r="AD130" i="1"/>
  <c r="AE130" i="1"/>
  <c r="AI130" i="1"/>
  <c r="AM130" i="1"/>
  <c r="AW130" i="1"/>
  <c r="AX130" i="1" s="1"/>
  <c r="AY130" i="1"/>
  <c r="BB130" i="1"/>
  <c r="BC130" i="1"/>
  <c r="BE130" i="1"/>
  <c r="M131" i="1"/>
  <c r="N131" i="1"/>
  <c r="X131" i="1"/>
  <c r="Y131" i="1"/>
  <c r="Z131" i="1"/>
  <c r="AA131" i="1" s="1"/>
  <c r="AD131" i="1"/>
  <c r="AO131" i="1" s="1"/>
  <c r="AE131" i="1"/>
  <c r="AI131" i="1"/>
  <c r="AM131" i="1"/>
  <c r="AY131" i="1"/>
  <c r="BB131" i="1"/>
  <c r="BC131" i="1"/>
  <c r="M132" i="1"/>
  <c r="N132" i="1"/>
  <c r="X132" i="1"/>
  <c r="Y132" i="1"/>
  <c r="Z132" i="1" s="1"/>
  <c r="AA132" i="1" s="1"/>
  <c r="AD132" i="1"/>
  <c r="AO132" i="1" s="1"/>
  <c r="AE132" i="1"/>
  <c r="AI132" i="1"/>
  <c r="AL132" i="1"/>
  <c r="AM132" i="1"/>
  <c r="AW132" i="1"/>
  <c r="AX132" i="1" s="1"/>
  <c r="AY132" i="1"/>
  <c r="BB132" i="1"/>
  <c r="BC132" i="1"/>
  <c r="BE132" i="1"/>
  <c r="M133" i="1"/>
  <c r="N133" i="1"/>
  <c r="X133" i="1"/>
  <c r="AA133" i="1" s="1"/>
  <c r="Y133" i="1"/>
  <c r="Z133" i="1" s="1"/>
  <c r="AD133" i="1"/>
  <c r="AE133" i="1"/>
  <c r="AI133" i="1"/>
  <c r="AK133" i="1"/>
  <c r="AL133" i="1"/>
  <c r="AM133" i="1"/>
  <c r="AO133" i="1"/>
  <c r="AW133" i="1"/>
  <c r="AX133" i="1" s="1"/>
  <c r="AY133" i="1"/>
  <c r="BB133" i="1"/>
  <c r="BC133" i="1"/>
  <c r="BE133" i="1"/>
  <c r="M134" i="1"/>
  <c r="N134" i="1"/>
  <c r="AK134" i="1" s="1"/>
  <c r="X134" i="1"/>
  <c r="Y134" i="1"/>
  <c r="Z134" i="1" s="1"/>
  <c r="AA134" i="1" s="1"/>
  <c r="AD134" i="1"/>
  <c r="AE134" i="1"/>
  <c r="AI134" i="1"/>
  <c r="AM134" i="1"/>
  <c r="AW134" i="1"/>
  <c r="AX134" i="1" s="1"/>
  <c r="AY134" i="1"/>
  <c r="BB134" i="1"/>
  <c r="BC134" i="1"/>
  <c r="BE134" i="1"/>
  <c r="M135" i="1"/>
  <c r="N135" i="1"/>
  <c r="X135" i="1"/>
  <c r="Y135" i="1"/>
  <c r="Z135" i="1"/>
  <c r="AA135" i="1" s="1"/>
  <c r="AB135" i="1" s="1"/>
  <c r="AD135" i="1"/>
  <c r="AO135" i="1" s="1"/>
  <c r="AE135" i="1"/>
  <c r="AI135" i="1"/>
  <c r="AM135" i="1"/>
  <c r="AY135" i="1"/>
  <c r="BB135" i="1"/>
  <c r="BC135" i="1"/>
  <c r="BF135" i="1"/>
  <c r="M136" i="1"/>
  <c r="N136" i="1"/>
  <c r="X136" i="1"/>
  <c r="Y136" i="1"/>
  <c r="Z136" i="1" s="1"/>
  <c r="AA136" i="1" s="1"/>
  <c r="AD136" i="1"/>
  <c r="AO136" i="1" s="1"/>
  <c r="AE136" i="1"/>
  <c r="AI136" i="1"/>
  <c r="AL136" i="1"/>
  <c r="AM136" i="1"/>
  <c r="AW136" i="1"/>
  <c r="AX136" i="1" s="1"/>
  <c r="AY136" i="1"/>
  <c r="BB136" i="1"/>
  <c r="BC136" i="1"/>
  <c r="BE136" i="1"/>
  <c r="M137" i="1"/>
  <c r="N137" i="1"/>
  <c r="X137" i="1"/>
  <c r="AA137" i="1" s="1"/>
  <c r="BF137" i="1" s="1"/>
  <c r="Y137" i="1"/>
  <c r="Z137" i="1" s="1"/>
  <c r="AD137" i="1"/>
  <c r="AE137" i="1"/>
  <c r="AI137" i="1"/>
  <c r="AK137" i="1"/>
  <c r="AL137" i="1"/>
  <c r="AM137" i="1"/>
  <c r="AO137" i="1"/>
  <c r="AW137" i="1"/>
  <c r="AX137" i="1" s="1"/>
  <c r="AY137" i="1"/>
  <c r="BB137" i="1"/>
  <c r="BC137" i="1"/>
  <c r="BE137" i="1"/>
  <c r="M138" i="1"/>
  <c r="N138" i="1"/>
  <c r="AK138" i="1" s="1"/>
  <c r="X138" i="1"/>
  <c r="Y138" i="1"/>
  <c r="Z138" i="1" s="1"/>
  <c r="AA138" i="1"/>
  <c r="AD138" i="1"/>
  <c r="AE138" i="1"/>
  <c r="AI138" i="1"/>
  <c r="AM138" i="1"/>
  <c r="AW138" i="1"/>
  <c r="AX138" i="1" s="1"/>
  <c r="AY138" i="1"/>
  <c r="BB138" i="1"/>
  <c r="BC138" i="1"/>
  <c r="BE138" i="1"/>
  <c r="M139" i="1"/>
  <c r="N139" i="1"/>
  <c r="X139" i="1"/>
  <c r="Y139" i="1"/>
  <c r="Z139" i="1"/>
  <c r="AA139" i="1" s="1"/>
  <c r="AB139" i="1" s="1"/>
  <c r="AD139" i="1"/>
  <c r="AO139" i="1" s="1"/>
  <c r="AE139" i="1"/>
  <c r="AI139" i="1"/>
  <c r="AM139" i="1" s="1"/>
  <c r="AY139" i="1"/>
  <c r="BB139" i="1"/>
  <c r="BC139" i="1"/>
  <c r="M140" i="1"/>
  <c r="N140" i="1"/>
  <c r="X140" i="1"/>
  <c r="Y140" i="1"/>
  <c r="Z140" i="1" s="1"/>
  <c r="AA140" i="1" s="1"/>
  <c r="AD140" i="1"/>
  <c r="AO140" i="1" s="1"/>
  <c r="AE140" i="1"/>
  <c r="AI140" i="1"/>
  <c r="AL140" i="1"/>
  <c r="AM140" i="1"/>
  <c r="AW140" i="1"/>
  <c r="AX140" i="1" s="1"/>
  <c r="AY140" i="1"/>
  <c r="BB140" i="1"/>
  <c r="BC140" i="1"/>
  <c r="BE140" i="1"/>
  <c r="M141" i="1"/>
  <c r="N141" i="1"/>
  <c r="X141" i="1"/>
  <c r="AA141" i="1" s="1"/>
  <c r="BF141" i="1" s="1"/>
  <c r="Y141" i="1"/>
  <c r="Z141" i="1" s="1"/>
  <c r="AD141" i="1"/>
  <c r="AE141" i="1"/>
  <c r="AI141" i="1"/>
  <c r="AK141" i="1"/>
  <c r="AL141" i="1"/>
  <c r="AM141" i="1"/>
  <c r="AO141" i="1"/>
  <c r="AW141" i="1"/>
  <c r="AX141" i="1" s="1"/>
  <c r="AY141" i="1"/>
  <c r="BB141" i="1"/>
  <c r="BC141" i="1"/>
  <c r="BE141" i="1"/>
  <c r="M142" i="1"/>
  <c r="N142" i="1"/>
  <c r="AK142" i="1" s="1"/>
  <c r="X142" i="1"/>
  <c r="Y142" i="1"/>
  <c r="Z142" i="1" s="1"/>
  <c r="AA142" i="1"/>
  <c r="AD142" i="1"/>
  <c r="AE142" i="1"/>
  <c r="AI142" i="1"/>
  <c r="AM142" i="1"/>
  <c r="AW142" i="1"/>
  <c r="AX142" i="1" s="1"/>
  <c r="AY142" i="1"/>
  <c r="BB142" i="1"/>
  <c r="BC142" i="1"/>
  <c r="BE142" i="1"/>
  <c r="M143" i="1"/>
  <c r="N143" i="1"/>
  <c r="X143" i="1"/>
  <c r="Y143" i="1"/>
  <c r="Z143" i="1"/>
  <c r="AA143" i="1" s="1"/>
  <c r="AB143" i="1" s="1"/>
  <c r="AD143" i="1"/>
  <c r="AO143" i="1" s="1"/>
  <c r="AE143" i="1"/>
  <c r="AI143" i="1"/>
  <c r="AM143" i="1"/>
  <c r="AY143" i="1"/>
  <c r="BB143" i="1"/>
  <c r="BC143" i="1"/>
  <c r="M144" i="1"/>
  <c r="N144" i="1"/>
  <c r="X144" i="1"/>
  <c r="Y144" i="1"/>
  <c r="Z144" i="1"/>
  <c r="AA144" i="1" s="1"/>
  <c r="AB144" i="1" s="1"/>
  <c r="AC144" i="1"/>
  <c r="AD144" i="1"/>
  <c r="AO144" i="1" s="1"/>
  <c r="AE144" i="1"/>
  <c r="AI144" i="1"/>
  <c r="AW144" i="1" s="1"/>
  <c r="AX144" i="1" s="1"/>
  <c r="AL144" i="1"/>
  <c r="AY144" i="1"/>
  <c r="BB144" i="1"/>
  <c r="BC144" i="1"/>
  <c r="BE144" i="1"/>
  <c r="BF144" i="1"/>
  <c r="M145" i="1"/>
  <c r="N145" i="1"/>
  <c r="X145" i="1"/>
  <c r="Y145" i="1"/>
  <c r="Z145" i="1" s="1"/>
  <c r="AD145" i="1"/>
  <c r="AE145" i="1"/>
  <c r="AI145" i="1"/>
  <c r="AK145" i="1"/>
  <c r="AL145" i="1"/>
  <c r="AM145" i="1"/>
  <c r="AO145" i="1"/>
  <c r="AW145" i="1"/>
  <c r="AX145" i="1" s="1"/>
  <c r="AY145" i="1"/>
  <c r="BB145" i="1"/>
  <c r="BC145" i="1"/>
  <c r="BE145" i="1"/>
  <c r="M146" i="1"/>
  <c r="N146" i="1"/>
  <c r="X146" i="1"/>
  <c r="AA146" i="1" s="1"/>
  <c r="Y146" i="1"/>
  <c r="Z146" i="1" s="1"/>
  <c r="AD146" i="1"/>
  <c r="AE146" i="1"/>
  <c r="AL146" i="1" s="1"/>
  <c r="AN146" i="1" s="1"/>
  <c r="AP146" i="1" s="1"/>
  <c r="AI146" i="1"/>
  <c r="AK146" i="1"/>
  <c r="AM146" i="1"/>
  <c r="AO146" i="1"/>
  <c r="AW146" i="1"/>
  <c r="AX146" i="1" s="1"/>
  <c r="AY146" i="1"/>
  <c r="BB146" i="1"/>
  <c r="BC146" i="1"/>
  <c r="BE146" i="1"/>
  <c r="M147" i="1"/>
  <c r="N147" i="1"/>
  <c r="X147" i="1"/>
  <c r="Y147" i="1"/>
  <c r="Z147" i="1"/>
  <c r="AA147" i="1"/>
  <c r="AB147" i="1" s="1"/>
  <c r="AD147" i="1"/>
  <c r="AO147" i="1" s="1"/>
  <c r="AE147" i="1"/>
  <c r="AI147" i="1"/>
  <c r="AM147" i="1"/>
  <c r="AY147" i="1"/>
  <c r="BB147" i="1"/>
  <c r="BC147" i="1"/>
  <c r="BF147" i="1"/>
  <c r="M148" i="1"/>
  <c r="N148" i="1"/>
  <c r="X148" i="1"/>
  <c r="Y148" i="1"/>
  <c r="Z148" i="1" s="1"/>
  <c r="AA148" i="1" s="1"/>
  <c r="AD148" i="1"/>
  <c r="AO148" i="1" s="1"/>
  <c r="AE148" i="1"/>
  <c r="AI148" i="1"/>
  <c r="AL148" i="1"/>
  <c r="AM148" i="1"/>
  <c r="AW148" i="1"/>
  <c r="AX148" i="1"/>
  <c r="AY148" i="1"/>
  <c r="BB148" i="1"/>
  <c r="BC148" i="1"/>
  <c r="BE148" i="1"/>
  <c r="M149" i="1"/>
  <c r="N149" i="1"/>
  <c r="X149" i="1"/>
  <c r="AA149" i="1" s="1"/>
  <c r="BF149" i="1" s="1"/>
  <c r="Y149" i="1"/>
  <c r="Z149" i="1" s="1"/>
  <c r="AD149" i="1"/>
  <c r="AE149" i="1"/>
  <c r="AI149" i="1"/>
  <c r="AK149" i="1"/>
  <c r="AL149" i="1"/>
  <c r="AM149" i="1"/>
  <c r="AO149" i="1"/>
  <c r="AW149" i="1"/>
  <c r="AX149" i="1" s="1"/>
  <c r="AY149" i="1"/>
  <c r="BB149" i="1"/>
  <c r="BC149" i="1"/>
  <c r="BE149" i="1"/>
  <c r="M150" i="1"/>
  <c r="N150" i="1"/>
  <c r="AK150" i="1" s="1"/>
  <c r="X150" i="1"/>
  <c r="Y150" i="1"/>
  <c r="Z150" i="1" s="1"/>
  <c r="AA150" i="1"/>
  <c r="BF150" i="1" s="1"/>
  <c r="AD150" i="1"/>
  <c r="AE150" i="1"/>
  <c r="AL150" i="1" s="1"/>
  <c r="AI150" i="1"/>
  <c r="AM150" i="1"/>
  <c r="AN150" i="1"/>
  <c r="AW150" i="1"/>
  <c r="AX150" i="1" s="1"/>
  <c r="AY150" i="1"/>
  <c r="BB150" i="1"/>
  <c r="BC150" i="1"/>
  <c r="BE150" i="1"/>
  <c r="M151" i="1"/>
  <c r="N151" i="1"/>
  <c r="X151" i="1"/>
  <c r="Y151" i="1"/>
  <c r="Z151" i="1"/>
  <c r="AA151" i="1" s="1"/>
  <c r="AD151" i="1"/>
  <c r="AE151" i="1"/>
  <c r="AI151" i="1"/>
  <c r="AY151" i="1"/>
  <c r="BB151" i="1"/>
  <c r="BC151" i="1"/>
  <c r="M152" i="1"/>
  <c r="N152" i="1"/>
  <c r="X152" i="1"/>
  <c r="Y152" i="1"/>
  <c r="Z152" i="1"/>
  <c r="AA152" i="1" s="1"/>
  <c r="AB152" i="1" s="1"/>
  <c r="AC152" i="1"/>
  <c r="AD152" i="1"/>
  <c r="AO152" i="1" s="1"/>
  <c r="AE152" i="1"/>
  <c r="AI152" i="1"/>
  <c r="AW152" i="1" s="1"/>
  <c r="AX152" i="1" s="1"/>
  <c r="AL152" i="1"/>
  <c r="AY152" i="1"/>
  <c r="BB152" i="1"/>
  <c r="BC152" i="1"/>
  <c r="BE152" i="1"/>
  <c r="BF152" i="1"/>
  <c r="M153" i="1"/>
  <c r="N153" i="1"/>
  <c r="X153" i="1"/>
  <c r="Y153" i="1"/>
  <c r="Z153" i="1" s="1"/>
  <c r="AD153" i="1"/>
  <c r="AE153" i="1"/>
  <c r="AI153" i="1"/>
  <c r="AK153" i="1"/>
  <c r="AL153" i="1"/>
  <c r="AM153" i="1"/>
  <c r="AO153" i="1"/>
  <c r="AW153" i="1"/>
  <c r="AX153" i="1" s="1"/>
  <c r="AY153" i="1"/>
  <c r="BB153" i="1"/>
  <c r="BC153" i="1"/>
  <c r="BE153" i="1"/>
  <c r="M154" i="1"/>
  <c r="N154" i="1"/>
  <c r="X154" i="1"/>
  <c r="AA154" i="1" s="1"/>
  <c r="Y154" i="1"/>
  <c r="Z154" i="1" s="1"/>
  <c r="AD154" i="1"/>
  <c r="AE154" i="1"/>
  <c r="AL154" i="1" s="1"/>
  <c r="AN154" i="1" s="1"/>
  <c r="AP154" i="1" s="1"/>
  <c r="AI154" i="1"/>
  <c r="AK154" i="1"/>
  <c r="AM154" i="1"/>
  <c r="AO154" i="1"/>
  <c r="AW154" i="1"/>
  <c r="AX154" i="1" s="1"/>
  <c r="AY154" i="1"/>
  <c r="BB154" i="1"/>
  <c r="BC154" i="1"/>
  <c r="BE154" i="1"/>
  <c r="M155" i="1"/>
  <c r="N155" i="1"/>
  <c r="X155" i="1"/>
  <c r="Y155" i="1"/>
  <c r="Z155" i="1"/>
  <c r="AA155" i="1"/>
  <c r="AB155" i="1" s="1"/>
  <c r="AD155" i="1"/>
  <c r="AO155" i="1" s="1"/>
  <c r="AE155" i="1"/>
  <c r="AI155" i="1"/>
  <c r="AM155" i="1"/>
  <c r="AY155" i="1"/>
  <c r="BB155" i="1"/>
  <c r="BC155" i="1"/>
  <c r="BF155" i="1"/>
  <c r="M156" i="1"/>
  <c r="N156" i="1"/>
  <c r="X156" i="1"/>
  <c r="Y156" i="1"/>
  <c r="Z156" i="1" s="1"/>
  <c r="AA156" i="1" s="1"/>
  <c r="AD156" i="1"/>
  <c r="AO156" i="1" s="1"/>
  <c r="AE156" i="1"/>
  <c r="AI156" i="1"/>
  <c r="AL156" i="1"/>
  <c r="AM156" i="1"/>
  <c r="AW156" i="1"/>
  <c r="AX156" i="1"/>
  <c r="AY156" i="1"/>
  <c r="BB156" i="1"/>
  <c r="BC156" i="1"/>
  <c r="BE156" i="1"/>
  <c r="M157" i="1"/>
  <c r="N157" i="1"/>
  <c r="X157" i="1"/>
  <c r="AA157" i="1" s="1"/>
  <c r="BF157" i="1" s="1"/>
  <c r="Y157" i="1"/>
  <c r="Z157" i="1" s="1"/>
  <c r="AD157" i="1"/>
  <c r="AE157" i="1"/>
  <c r="AI157" i="1"/>
  <c r="AK157" i="1"/>
  <c r="AL157" i="1"/>
  <c r="AM157" i="1"/>
  <c r="AO157" i="1"/>
  <c r="AW157" i="1"/>
  <c r="AX157" i="1" s="1"/>
  <c r="AY157" i="1"/>
  <c r="BB157" i="1"/>
  <c r="BC157" i="1"/>
  <c r="BE157" i="1"/>
  <c r="M158" i="1"/>
  <c r="N158" i="1"/>
  <c r="AK158" i="1" s="1"/>
  <c r="X158" i="1"/>
  <c r="Y158" i="1"/>
  <c r="Z158" i="1" s="1"/>
  <c r="AA158" i="1"/>
  <c r="BF158" i="1" s="1"/>
  <c r="AD158" i="1"/>
  <c r="AE158" i="1"/>
  <c r="AL158" i="1" s="1"/>
  <c r="AI158" i="1"/>
  <c r="AM158" i="1"/>
  <c r="AN158" i="1"/>
  <c r="AW158" i="1"/>
  <c r="AX158" i="1" s="1"/>
  <c r="AY158" i="1"/>
  <c r="BB158" i="1"/>
  <c r="BC158" i="1"/>
  <c r="BE158" i="1"/>
  <c r="M159" i="1"/>
  <c r="N159" i="1"/>
  <c r="X159" i="1"/>
  <c r="Y159" i="1"/>
  <c r="Z159" i="1"/>
  <c r="AA159" i="1" s="1"/>
  <c r="AD159" i="1"/>
  <c r="AE159" i="1"/>
  <c r="AI159" i="1"/>
  <c r="AY159" i="1"/>
  <c r="BB159" i="1"/>
  <c r="BC159" i="1"/>
  <c r="M160" i="1"/>
  <c r="BE160" i="1" s="1"/>
  <c r="N160" i="1"/>
  <c r="X160" i="1"/>
  <c r="Y160" i="1"/>
  <c r="Z160" i="1"/>
  <c r="AA160" i="1" s="1"/>
  <c r="AB160" i="1" s="1"/>
  <c r="AC160" i="1"/>
  <c r="AD160" i="1"/>
  <c r="AO160" i="1" s="1"/>
  <c r="AE160" i="1"/>
  <c r="AI160" i="1"/>
  <c r="AL160" i="1"/>
  <c r="AN160" i="1"/>
  <c r="AW160" i="1"/>
  <c r="AX160" i="1" s="1"/>
  <c r="AY160" i="1"/>
  <c r="BB160" i="1"/>
  <c r="BC160" i="1"/>
  <c r="BF160" i="1"/>
  <c r="M161" i="1"/>
  <c r="N161" i="1"/>
  <c r="X161" i="1"/>
  <c r="Y161" i="1"/>
  <c r="Z161" i="1"/>
  <c r="AD161" i="1"/>
  <c r="AE161" i="1"/>
  <c r="AL161" i="1" s="1"/>
  <c r="AN161" i="1" s="1"/>
  <c r="AI161" i="1"/>
  <c r="AW161" i="1" s="1"/>
  <c r="AX161" i="1" s="1"/>
  <c r="AK161" i="1"/>
  <c r="AY161" i="1"/>
  <c r="BB161" i="1"/>
  <c r="BC161" i="1"/>
  <c r="M162" i="1"/>
  <c r="N162" i="1"/>
  <c r="X162" i="1"/>
  <c r="Y162" i="1"/>
  <c r="Z162" i="1"/>
  <c r="AA162" i="1" s="1"/>
  <c r="AD162" i="1"/>
  <c r="AO162" i="1" s="1"/>
  <c r="AE162" i="1"/>
  <c r="AI162" i="1"/>
  <c r="AK162" i="1" s="1"/>
  <c r="AM162" i="1"/>
  <c r="AY162" i="1"/>
  <c r="BB162" i="1"/>
  <c r="BC162" i="1"/>
  <c r="M163" i="1"/>
  <c r="N163" i="1"/>
  <c r="X163" i="1"/>
  <c r="AA163" i="1" s="1"/>
  <c r="Y163" i="1"/>
  <c r="Z163" i="1" s="1"/>
  <c r="AD163" i="1"/>
  <c r="AO163" i="1" s="1"/>
  <c r="AE163" i="1"/>
  <c r="AI163" i="1"/>
  <c r="AL163" i="1"/>
  <c r="AM163" i="1"/>
  <c r="AW163" i="1"/>
  <c r="AX163" i="1" s="1"/>
  <c r="AY163" i="1"/>
  <c r="BB163" i="1"/>
  <c r="BC163" i="1"/>
  <c r="BE163" i="1"/>
  <c r="M164" i="1"/>
  <c r="N164" i="1"/>
  <c r="X164" i="1"/>
  <c r="AA164" i="1" s="1"/>
  <c r="Y164" i="1"/>
  <c r="Z164" i="1" s="1"/>
  <c r="AD164" i="1"/>
  <c r="AE164" i="1"/>
  <c r="AI164" i="1"/>
  <c r="AK164" i="1"/>
  <c r="AL164" i="1"/>
  <c r="AN164" i="1" s="1"/>
  <c r="AP164" i="1" s="1"/>
  <c r="AM164" i="1"/>
  <c r="AO164" i="1"/>
  <c r="AW164" i="1"/>
  <c r="AX164" i="1" s="1"/>
  <c r="AY164" i="1"/>
  <c r="BB164" i="1"/>
  <c r="BC164" i="1"/>
  <c r="BE164" i="1"/>
  <c r="M165" i="1"/>
  <c r="N165" i="1"/>
  <c r="AK165" i="1" s="1"/>
  <c r="X165" i="1"/>
  <c r="Y165" i="1"/>
  <c r="Z165" i="1"/>
  <c r="AA165" i="1"/>
  <c r="BF165" i="1" s="1"/>
  <c r="AD165" i="1"/>
  <c r="AE165" i="1"/>
  <c r="AL165" i="1" s="1"/>
  <c r="AN165" i="1" s="1"/>
  <c r="AI165" i="1"/>
  <c r="AW165" i="1" s="1"/>
  <c r="AX165" i="1" s="1"/>
  <c r="AM165" i="1"/>
  <c r="AY165" i="1"/>
  <c r="BB165" i="1"/>
  <c r="BC165" i="1"/>
  <c r="M166" i="1"/>
  <c r="N166" i="1"/>
  <c r="X166" i="1"/>
  <c r="Y166" i="1"/>
  <c r="Z166" i="1"/>
  <c r="AA166" i="1" s="1"/>
  <c r="AD166" i="1"/>
  <c r="AO166" i="1" s="1"/>
  <c r="AE166" i="1"/>
  <c r="AI166" i="1"/>
  <c r="AK166" i="1" s="1"/>
  <c r="AM166" i="1"/>
  <c r="AY166" i="1"/>
  <c r="BB166" i="1"/>
  <c r="BC166" i="1"/>
  <c r="M167" i="1"/>
  <c r="N167" i="1"/>
  <c r="X167" i="1"/>
  <c r="Y167" i="1"/>
  <c r="Z167" i="1" s="1"/>
  <c r="AD167" i="1"/>
  <c r="AO167" i="1" s="1"/>
  <c r="AE167" i="1"/>
  <c r="AI167" i="1"/>
  <c r="AL167" i="1"/>
  <c r="AM167" i="1"/>
  <c r="AW167" i="1"/>
  <c r="AX167" i="1" s="1"/>
  <c r="AY167" i="1"/>
  <c r="BB167" i="1"/>
  <c r="BC167" i="1"/>
  <c r="BE167" i="1"/>
  <c r="M168" i="1"/>
  <c r="N168" i="1"/>
  <c r="X168" i="1"/>
  <c r="AA168" i="1" s="1"/>
  <c r="Y168" i="1"/>
  <c r="Z168" i="1" s="1"/>
  <c r="AD168" i="1"/>
  <c r="AE168" i="1"/>
  <c r="AI168" i="1"/>
  <c r="AK168" i="1"/>
  <c r="AL168" i="1"/>
  <c r="AN168" i="1" s="1"/>
  <c r="AP168" i="1" s="1"/>
  <c r="AM168" i="1"/>
  <c r="AO168" i="1"/>
  <c r="AW168" i="1"/>
  <c r="AX168" i="1" s="1"/>
  <c r="AY168" i="1"/>
  <c r="BB168" i="1"/>
  <c r="BC168" i="1"/>
  <c r="BE168" i="1"/>
  <c r="M169" i="1"/>
  <c r="N169" i="1"/>
  <c r="AK169" i="1" s="1"/>
  <c r="X169" i="1"/>
  <c r="Y169" i="1"/>
  <c r="Z169" i="1"/>
  <c r="AA169" i="1"/>
  <c r="BF169" i="1" s="1"/>
  <c r="AD169" i="1"/>
  <c r="AE169" i="1"/>
  <c r="AL169" i="1" s="1"/>
  <c r="AN169" i="1" s="1"/>
  <c r="AI169" i="1"/>
  <c r="AW169" i="1" s="1"/>
  <c r="AX169" i="1" s="1"/>
  <c r="AM169" i="1"/>
  <c r="AY169" i="1"/>
  <c r="BB169" i="1"/>
  <c r="BC169" i="1"/>
  <c r="M170" i="1"/>
  <c r="N170" i="1"/>
  <c r="X170" i="1"/>
  <c r="Y170" i="1"/>
  <c r="Z170" i="1"/>
  <c r="AA170" i="1" s="1"/>
  <c r="AD170" i="1"/>
  <c r="AO170" i="1" s="1"/>
  <c r="AE170" i="1"/>
  <c r="AI170" i="1"/>
  <c r="AK170" i="1" s="1"/>
  <c r="AM170" i="1"/>
  <c r="AY170" i="1"/>
  <c r="BB170" i="1"/>
  <c r="BC170" i="1"/>
  <c r="M171" i="1"/>
  <c r="N171" i="1"/>
  <c r="X171" i="1"/>
  <c r="Y171" i="1"/>
  <c r="Z171" i="1" s="1"/>
  <c r="AD171" i="1"/>
  <c r="AO171" i="1" s="1"/>
  <c r="AE171" i="1"/>
  <c r="AI171" i="1"/>
  <c r="AL171" i="1"/>
  <c r="AM171" i="1"/>
  <c r="AW171" i="1"/>
  <c r="AX171" i="1" s="1"/>
  <c r="AY171" i="1"/>
  <c r="BB171" i="1"/>
  <c r="BC171" i="1"/>
  <c r="BE171" i="1"/>
  <c r="M172" i="1"/>
  <c r="N172" i="1"/>
  <c r="X172" i="1"/>
  <c r="AA172" i="1" s="1"/>
  <c r="Y172" i="1"/>
  <c r="Z172" i="1" s="1"/>
  <c r="AD172" i="1"/>
  <c r="AE172" i="1"/>
  <c r="AI172" i="1"/>
  <c r="AK172" i="1"/>
  <c r="AL172" i="1"/>
  <c r="AN172" i="1" s="1"/>
  <c r="AP172" i="1" s="1"/>
  <c r="AM172" i="1"/>
  <c r="AO172" i="1"/>
  <c r="AW172" i="1"/>
  <c r="AX172" i="1" s="1"/>
  <c r="AY172" i="1"/>
  <c r="BB172" i="1"/>
  <c r="BC172" i="1"/>
  <c r="BE172" i="1"/>
  <c r="M173" i="1"/>
  <c r="N173" i="1"/>
  <c r="AK173" i="1" s="1"/>
  <c r="X173" i="1"/>
  <c r="Y173" i="1"/>
  <c r="Z173" i="1"/>
  <c r="AA173" i="1"/>
  <c r="BF173" i="1" s="1"/>
  <c r="AD173" i="1"/>
  <c r="AE173" i="1"/>
  <c r="AL173" i="1" s="1"/>
  <c r="AN173" i="1" s="1"/>
  <c r="AI173" i="1"/>
  <c r="AW173" i="1" s="1"/>
  <c r="AX173" i="1" s="1"/>
  <c r="AM173" i="1"/>
  <c r="AY173" i="1"/>
  <c r="BB173" i="1"/>
  <c r="BC173" i="1"/>
  <c r="M174" i="1"/>
  <c r="N174" i="1"/>
  <c r="X174" i="1"/>
  <c r="Y174" i="1"/>
  <c r="Z174" i="1"/>
  <c r="AA174" i="1" s="1"/>
  <c r="AD174" i="1"/>
  <c r="AO174" i="1" s="1"/>
  <c r="AE174" i="1"/>
  <c r="AI174" i="1"/>
  <c r="AK174" i="1" s="1"/>
  <c r="AM174" i="1"/>
  <c r="AY174" i="1"/>
  <c r="BB174" i="1"/>
  <c r="BC174" i="1"/>
  <c r="M175" i="1"/>
  <c r="N175" i="1"/>
  <c r="X175" i="1"/>
  <c r="AA175" i="1" s="1"/>
  <c r="Y175" i="1"/>
  <c r="Z175" i="1" s="1"/>
  <c r="AD175" i="1"/>
  <c r="AO175" i="1" s="1"/>
  <c r="AE175" i="1"/>
  <c r="AI175" i="1"/>
  <c r="AL175" i="1"/>
  <c r="AM175" i="1"/>
  <c r="AW175" i="1"/>
  <c r="AX175" i="1" s="1"/>
  <c r="AY175" i="1"/>
  <c r="BB175" i="1"/>
  <c r="BC175" i="1"/>
  <c r="BE175" i="1"/>
  <c r="M176" i="1"/>
  <c r="N176" i="1"/>
  <c r="X176" i="1"/>
  <c r="Y176" i="1"/>
  <c r="Z176" i="1" s="1"/>
  <c r="AD176" i="1"/>
  <c r="AE176" i="1"/>
  <c r="AI176" i="1"/>
  <c r="AK176" i="1"/>
  <c r="AL176" i="1"/>
  <c r="AN176" i="1" s="1"/>
  <c r="AP176" i="1" s="1"/>
  <c r="AM176" i="1"/>
  <c r="AO176" i="1"/>
  <c r="AW176" i="1"/>
  <c r="AX176" i="1" s="1"/>
  <c r="AY176" i="1"/>
  <c r="BB176" i="1"/>
  <c r="BC176" i="1"/>
  <c r="BE176" i="1"/>
  <c r="M177" i="1"/>
  <c r="N177" i="1"/>
  <c r="AK177" i="1" s="1"/>
  <c r="X177" i="1"/>
  <c r="Y177" i="1"/>
  <c r="Z177" i="1"/>
  <c r="AA177" i="1"/>
  <c r="BF177" i="1" s="1"/>
  <c r="AD177" i="1"/>
  <c r="AE177" i="1"/>
  <c r="AL177" i="1" s="1"/>
  <c r="AN177" i="1" s="1"/>
  <c r="AI177" i="1"/>
  <c r="AW177" i="1" s="1"/>
  <c r="AX177" i="1" s="1"/>
  <c r="AM177" i="1"/>
  <c r="AY177" i="1"/>
  <c r="BB177" i="1"/>
  <c r="BC177" i="1"/>
  <c r="M178" i="1"/>
  <c r="N178" i="1"/>
  <c r="X178" i="1"/>
  <c r="Y178" i="1"/>
  <c r="Z178" i="1"/>
  <c r="AA178" i="1" s="1"/>
  <c r="AB178" i="1" s="1"/>
  <c r="AD178" i="1"/>
  <c r="AO178" i="1" s="1"/>
  <c r="AE178" i="1"/>
  <c r="AI178" i="1"/>
  <c r="AY178" i="1"/>
  <c r="BB178" i="1"/>
  <c r="BC178" i="1"/>
  <c r="BF178" i="1"/>
  <c r="M179" i="1"/>
  <c r="N179" i="1"/>
  <c r="X179" i="1"/>
  <c r="Y179" i="1"/>
  <c r="Z179" i="1" s="1"/>
  <c r="AD179" i="1"/>
  <c r="AO179" i="1" s="1"/>
  <c r="AE179" i="1"/>
  <c r="AI179" i="1"/>
  <c r="AL179" i="1"/>
  <c r="AM179" i="1"/>
  <c r="AW179" i="1"/>
  <c r="AX179" i="1" s="1"/>
  <c r="AY179" i="1"/>
  <c r="BB179" i="1"/>
  <c r="BC179" i="1"/>
  <c r="BE179" i="1"/>
  <c r="M180" i="1"/>
  <c r="N180" i="1"/>
  <c r="X180" i="1"/>
  <c r="AA180" i="1" s="1"/>
  <c r="BF180" i="1" s="1"/>
  <c r="Y180" i="1"/>
  <c r="Z180" i="1" s="1"/>
  <c r="AD180" i="1"/>
  <c r="AE180" i="1"/>
  <c r="AI180" i="1"/>
  <c r="AK180" i="1"/>
  <c r="AL180" i="1"/>
  <c r="AN180" i="1" s="1"/>
  <c r="AP180" i="1" s="1"/>
  <c r="AM180" i="1"/>
  <c r="AO180" i="1"/>
  <c r="AW180" i="1"/>
  <c r="AX180" i="1" s="1"/>
  <c r="AY180" i="1"/>
  <c r="BB180" i="1"/>
  <c r="BC180" i="1"/>
  <c r="BE180" i="1"/>
  <c r="M181" i="1"/>
  <c r="N181" i="1"/>
  <c r="AK181" i="1" s="1"/>
  <c r="X181" i="1"/>
  <c r="Y181" i="1"/>
  <c r="Z181" i="1"/>
  <c r="AA181" i="1"/>
  <c r="AD181" i="1"/>
  <c r="AE181" i="1"/>
  <c r="AI181" i="1"/>
  <c r="AW181" i="1" s="1"/>
  <c r="AX181" i="1" s="1"/>
  <c r="AM181" i="1"/>
  <c r="AY181" i="1"/>
  <c r="BB181" i="1"/>
  <c r="BC181" i="1"/>
  <c r="M182" i="1"/>
  <c r="N182" i="1"/>
  <c r="X182" i="1"/>
  <c r="Y182" i="1"/>
  <c r="Z182" i="1"/>
  <c r="AA182" i="1" s="1"/>
  <c r="AB182" i="1" s="1"/>
  <c r="AD182" i="1"/>
  <c r="AO182" i="1" s="1"/>
  <c r="AE182" i="1"/>
  <c r="AI182" i="1"/>
  <c r="AM182" i="1"/>
  <c r="AY182" i="1"/>
  <c r="BB182" i="1"/>
  <c r="BC182" i="1"/>
  <c r="M183" i="1"/>
  <c r="N183" i="1"/>
  <c r="X183" i="1"/>
  <c r="AA183" i="1" s="1"/>
  <c r="AB183" i="1" s="1"/>
  <c r="AC183" i="1" s="1"/>
  <c r="AF183" i="1" s="1"/>
  <c r="AG183" i="1" s="1"/>
  <c r="BA183" i="1" s="1"/>
  <c r="Y183" i="1"/>
  <c r="Z183" i="1" s="1"/>
  <c r="AD183" i="1"/>
  <c r="AO183" i="1" s="1"/>
  <c r="AE183" i="1"/>
  <c r="AI183" i="1"/>
  <c r="AL183" i="1"/>
  <c r="AM183" i="1"/>
  <c r="AW183" i="1"/>
  <c r="AX183" i="1" s="1"/>
  <c r="AY183" i="1"/>
  <c r="BB183" i="1"/>
  <c r="BC183" i="1"/>
  <c r="BE183" i="1"/>
  <c r="BF183" i="1"/>
  <c r="M184" i="1"/>
  <c r="N184" i="1"/>
  <c r="X184" i="1"/>
  <c r="Y184" i="1"/>
  <c r="Z184" i="1" s="1"/>
  <c r="AD184" i="1"/>
  <c r="AE184" i="1"/>
  <c r="AI184" i="1"/>
  <c r="AK184" i="1"/>
  <c r="AL184" i="1"/>
  <c r="AN184" i="1" s="1"/>
  <c r="AM184" i="1"/>
  <c r="AO184" i="1"/>
  <c r="AP184" i="1"/>
  <c r="AW184" i="1"/>
  <c r="AX184" i="1" s="1"/>
  <c r="AY184" i="1"/>
  <c r="BB184" i="1"/>
  <c r="BC184" i="1"/>
  <c r="BE184" i="1"/>
  <c r="M185" i="1"/>
  <c r="N185" i="1"/>
  <c r="AO185" i="1" s="1"/>
  <c r="X185" i="1"/>
  <c r="AA185" i="1" s="1"/>
  <c r="Y185" i="1"/>
  <c r="Z185" i="1"/>
  <c r="AD185" i="1"/>
  <c r="AE185" i="1"/>
  <c r="AL185" i="1" s="1"/>
  <c r="AI185" i="1"/>
  <c r="AW185" i="1" s="1"/>
  <c r="AX185" i="1" s="1"/>
  <c r="AM185" i="1"/>
  <c r="AN185" i="1"/>
  <c r="AY185" i="1"/>
  <c r="BB185" i="1"/>
  <c r="BC185" i="1"/>
  <c r="M186" i="1"/>
  <c r="N186" i="1"/>
  <c r="X186" i="1"/>
  <c r="Y186" i="1"/>
  <c r="Z186" i="1"/>
  <c r="AA186" i="1" s="1"/>
  <c r="AD186" i="1"/>
  <c r="AE186" i="1"/>
  <c r="AI186" i="1"/>
  <c r="AM186" i="1"/>
  <c r="AY186" i="1"/>
  <c r="BB186" i="1"/>
  <c r="BC186" i="1"/>
  <c r="M187" i="1"/>
  <c r="N187" i="1"/>
  <c r="X187" i="1"/>
  <c r="Y187" i="1"/>
  <c r="Z187" i="1"/>
  <c r="AD187" i="1"/>
  <c r="AO187" i="1" s="1"/>
  <c r="AE187" i="1"/>
  <c r="AI187" i="1"/>
  <c r="AW187" i="1" s="1"/>
  <c r="AX187" i="1" s="1"/>
  <c r="AL187" i="1"/>
  <c r="AY187" i="1"/>
  <c r="BB187" i="1"/>
  <c r="BC187" i="1"/>
  <c r="BE187" i="1"/>
  <c r="M188" i="1"/>
  <c r="N188" i="1"/>
  <c r="X188" i="1"/>
  <c r="AA188" i="1" s="1"/>
  <c r="BF188" i="1" s="1"/>
  <c r="Y188" i="1"/>
  <c r="Z188" i="1" s="1"/>
  <c r="AD188" i="1"/>
  <c r="AE188" i="1"/>
  <c r="AI188" i="1"/>
  <c r="AK188" i="1"/>
  <c r="AL188" i="1"/>
  <c r="AN188" i="1" s="1"/>
  <c r="AM188" i="1"/>
  <c r="AO188" i="1"/>
  <c r="AP188" i="1" s="1"/>
  <c r="AW188" i="1"/>
  <c r="AX188" i="1" s="1"/>
  <c r="AY188" i="1"/>
  <c r="BB188" i="1"/>
  <c r="BC188" i="1"/>
  <c r="BE188" i="1"/>
  <c r="M189" i="1"/>
  <c r="N189" i="1"/>
  <c r="AK189" i="1" s="1"/>
  <c r="X189" i="1"/>
  <c r="Y189" i="1"/>
  <c r="Z189" i="1"/>
  <c r="AA189" i="1"/>
  <c r="BF189" i="1" s="1"/>
  <c r="AD189" i="1"/>
  <c r="AE189" i="1"/>
  <c r="AL189" i="1" s="1"/>
  <c r="AN189" i="1" s="1"/>
  <c r="AI189" i="1"/>
  <c r="AW189" i="1" s="1"/>
  <c r="AX189" i="1" s="1"/>
  <c r="AM189" i="1"/>
  <c r="AY189" i="1"/>
  <c r="BB189" i="1"/>
  <c r="BC189" i="1"/>
  <c r="M190" i="1"/>
  <c r="N190" i="1"/>
  <c r="X190" i="1"/>
  <c r="Y190" i="1"/>
  <c r="Z190" i="1"/>
  <c r="AA190" i="1"/>
  <c r="AB190" i="1" s="1"/>
  <c r="AD190" i="1"/>
  <c r="AO190" i="1" s="1"/>
  <c r="AE190" i="1"/>
  <c r="AI190" i="1"/>
  <c r="AM190" i="1"/>
  <c r="AY190" i="1"/>
  <c r="BB190" i="1"/>
  <c r="BC190" i="1"/>
  <c r="BF190" i="1"/>
  <c r="M191" i="1"/>
  <c r="N191" i="1"/>
  <c r="X191" i="1"/>
  <c r="Y191" i="1"/>
  <c r="Z191" i="1" s="1"/>
  <c r="AD191" i="1"/>
  <c r="AO191" i="1" s="1"/>
  <c r="AE191" i="1"/>
  <c r="AI191" i="1"/>
  <c r="AL191" i="1"/>
  <c r="AM191" i="1"/>
  <c r="AW191" i="1"/>
  <c r="AX191" i="1"/>
  <c r="AY191" i="1"/>
  <c r="BB191" i="1"/>
  <c r="BC191" i="1"/>
  <c r="BE191" i="1"/>
  <c r="M192" i="1"/>
  <c r="N192" i="1"/>
  <c r="X192" i="1"/>
  <c r="AA192" i="1" s="1"/>
  <c r="BF192" i="1" s="1"/>
  <c r="Y192" i="1"/>
  <c r="Z192" i="1" s="1"/>
  <c r="AB192" i="1"/>
  <c r="AC192" i="1"/>
  <c r="AF192" i="1" s="1"/>
  <c r="AG192" i="1" s="1"/>
  <c r="AD192" i="1"/>
  <c r="AE192" i="1"/>
  <c r="AI192" i="1"/>
  <c r="AK192" i="1"/>
  <c r="AL192" i="1"/>
  <c r="AN192" i="1" s="1"/>
  <c r="AP192" i="1" s="1"/>
  <c r="AM192" i="1"/>
  <c r="AO192" i="1"/>
  <c r="AW192" i="1"/>
  <c r="AX192" i="1" s="1"/>
  <c r="AY192" i="1"/>
  <c r="BB192" i="1"/>
  <c r="BC192" i="1"/>
  <c r="BE192" i="1"/>
  <c r="M193" i="1"/>
  <c r="N193" i="1"/>
  <c r="X193" i="1"/>
  <c r="Y193" i="1"/>
  <c r="Z193" i="1"/>
  <c r="AA193" i="1"/>
  <c r="BF193" i="1" s="1"/>
  <c r="AD193" i="1"/>
  <c r="AE193" i="1"/>
  <c r="AL193" i="1" s="1"/>
  <c r="AN193" i="1" s="1"/>
  <c r="AI193" i="1"/>
  <c r="AW193" i="1" s="1"/>
  <c r="AX193" i="1" s="1"/>
  <c r="AK193" i="1"/>
  <c r="AM193" i="1"/>
  <c r="AY193" i="1"/>
  <c r="BB193" i="1"/>
  <c r="BC193" i="1"/>
  <c r="M194" i="1"/>
  <c r="N194" i="1"/>
  <c r="X194" i="1"/>
  <c r="Y194" i="1"/>
  <c r="Z194" i="1"/>
  <c r="AA194" i="1"/>
  <c r="AB194" i="1" s="1"/>
  <c r="AD194" i="1"/>
  <c r="AE194" i="1"/>
  <c r="AI194" i="1"/>
  <c r="AY194" i="1"/>
  <c r="BB194" i="1"/>
  <c r="BC194" i="1"/>
  <c r="M195" i="1"/>
  <c r="N195" i="1"/>
  <c r="X195" i="1"/>
  <c r="Y195" i="1"/>
  <c r="Z195" i="1" s="1"/>
  <c r="AD195" i="1"/>
  <c r="AO195" i="1" s="1"/>
  <c r="AE195" i="1"/>
  <c r="AI195" i="1"/>
  <c r="AL195" i="1"/>
  <c r="AW195" i="1"/>
  <c r="AX195" i="1" s="1"/>
  <c r="AY195" i="1"/>
  <c r="BB195" i="1"/>
  <c r="BC195" i="1"/>
  <c r="BE195" i="1"/>
  <c r="M196" i="1"/>
  <c r="N196" i="1"/>
  <c r="X196" i="1"/>
  <c r="Y196" i="1"/>
  <c r="Z196" i="1" s="1"/>
  <c r="AD196" i="1"/>
  <c r="AE196" i="1"/>
  <c r="AI196" i="1"/>
  <c r="AK196" i="1"/>
  <c r="AL196" i="1"/>
  <c r="AN196" i="1" s="1"/>
  <c r="AP196" i="1" s="1"/>
  <c r="AM196" i="1"/>
  <c r="AO196" i="1"/>
  <c r="AW196" i="1"/>
  <c r="AX196" i="1" s="1"/>
  <c r="AY196" i="1"/>
  <c r="BB196" i="1"/>
  <c r="BC196" i="1"/>
  <c r="BE196" i="1"/>
  <c r="M197" i="1"/>
  <c r="N197" i="1"/>
  <c r="X197" i="1"/>
  <c r="AA197" i="1" s="1"/>
  <c r="Y197" i="1"/>
  <c r="Z197" i="1"/>
  <c r="AD197" i="1"/>
  <c r="AE197" i="1"/>
  <c r="AL197" i="1" s="1"/>
  <c r="AI197" i="1"/>
  <c r="AW197" i="1" s="1"/>
  <c r="AX197" i="1" s="1"/>
  <c r="AK197" i="1"/>
  <c r="AM197" i="1"/>
  <c r="AN197" i="1"/>
  <c r="AO197" i="1"/>
  <c r="AY197" i="1"/>
  <c r="BB197" i="1"/>
  <c r="BC197" i="1"/>
  <c r="M198" i="1"/>
  <c r="N198" i="1"/>
  <c r="X198" i="1"/>
  <c r="Y198" i="1"/>
  <c r="Z198" i="1"/>
  <c r="AA198" i="1" s="1"/>
  <c r="AD198" i="1"/>
  <c r="AE198" i="1"/>
  <c r="AI198" i="1"/>
  <c r="AY198" i="1"/>
  <c r="BB198" i="1"/>
  <c r="BC198" i="1"/>
  <c r="M199" i="1"/>
  <c r="N199" i="1"/>
  <c r="X199" i="1"/>
  <c r="Y199" i="1"/>
  <c r="Z199" i="1"/>
  <c r="AD199" i="1"/>
  <c r="AO199" i="1" s="1"/>
  <c r="AE199" i="1"/>
  <c r="AI199" i="1"/>
  <c r="AL199" i="1"/>
  <c r="AY199" i="1"/>
  <c r="BB199" i="1"/>
  <c r="BC199" i="1"/>
  <c r="BE199" i="1"/>
  <c r="M200" i="1"/>
  <c r="N200" i="1"/>
  <c r="X200" i="1"/>
  <c r="AA200" i="1" s="1"/>
  <c r="Y200" i="1"/>
  <c r="Z200" i="1" s="1"/>
  <c r="AD200" i="1"/>
  <c r="AE200" i="1"/>
  <c r="AI200" i="1"/>
  <c r="AK200" i="1"/>
  <c r="AL200" i="1"/>
  <c r="AN200" i="1" s="1"/>
  <c r="AP200" i="1" s="1"/>
  <c r="AM200" i="1"/>
  <c r="AO200" i="1"/>
  <c r="AW200" i="1"/>
  <c r="AX200" i="1" s="1"/>
  <c r="AY200" i="1"/>
  <c r="BB200" i="1"/>
  <c r="BC200" i="1"/>
  <c r="BE200" i="1"/>
  <c r="M201" i="1"/>
  <c r="N201" i="1"/>
  <c r="AK201" i="1" s="1"/>
  <c r="X201" i="1"/>
  <c r="Y201" i="1"/>
  <c r="Z201" i="1"/>
  <c r="AA201" i="1"/>
  <c r="AB201" i="1" s="1"/>
  <c r="AD201" i="1"/>
  <c r="AE201" i="1"/>
  <c r="AL201" i="1" s="1"/>
  <c r="AN201" i="1" s="1"/>
  <c r="AI201" i="1"/>
  <c r="AM201" i="1"/>
  <c r="AY201" i="1"/>
  <c r="BB201" i="1"/>
  <c r="BC201" i="1"/>
  <c r="BF201" i="1"/>
  <c r="M202" i="1"/>
  <c r="N202" i="1"/>
  <c r="X202" i="1"/>
  <c r="Y202" i="1"/>
  <c r="Z202" i="1" s="1"/>
  <c r="AA202" i="1" s="1"/>
  <c r="AD202" i="1"/>
  <c r="AO202" i="1" s="1"/>
  <c r="AE202" i="1"/>
  <c r="AI202" i="1"/>
  <c r="AL202" i="1"/>
  <c r="AN202" i="1"/>
  <c r="AW202" i="1"/>
  <c r="AX202" i="1"/>
  <c r="AY202" i="1"/>
  <c r="BB202" i="1"/>
  <c r="BC202" i="1"/>
  <c r="BE202" i="1"/>
  <c r="M203" i="1"/>
  <c r="N203" i="1"/>
  <c r="X203" i="1"/>
  <c r="Y203" i="1"/>
  <c r="Z203" i="1"/>
  <c r="AD203" i="1"/>
  <c r="AE203" i="1"/>
  <c r="AI203" i="1"/>
  <c r="AK203" i="1"/>
  <c r="AL203" i="1"/>
  <c r="AO203" i="1"/>
  <c r="AW203" i="1"/>
  <c r="AX203" i="1"/>
  <c r="AY203" i="1"/>
  <c r="BB203" i="1"/>
  <c r="BC203" i="1"/>
  <c r="M204" i="1"/>
  <c r="N204" i="1"/>
  <c r="X204" i="1"/>
  <c r="Y204" i="1"/>
  <c r="Z204" i="1" s="1"/>
  <c r="AA204" i="1" s="1"/>
  <c r="AD204" i="1"/>
  <c r="AE204" i="1"/>
  <c r="AI204" i="1"/>
  <c r="AK204" i="1" s="1"/>
  <c r="AM204" i="1"/>
  <c r="AY204" i="1"/>
  <c r="BB204" i="1"/>
  <c r="BC204" i="1"/>
  <c r="BE204" i="1"/>
  <c r="M205" i="1"/>
  <c r="N205" i="1"/>
  <c r="X205" i="1"/>
  <c r="Y205" i="1"/>
  <c r="Z205" i="1" s="1"/>
  <c r="AA205" i="1" s="1"/>
  <c r="AD205" i="1"/>
  <c r="AO205" i="1" s="1"/>
  <c r="AE205" i="1"/>
  <c r="AI205" i="1"/>
  <c r="AL205" i="1"/>
  <c r="AM205" i="1"/>
  <c r="AY205" i="1"/>
  <c r="BB205" i="1"/>
  <c r="BC205" i="1"/>
  <c r="BE205" i="1"/>
  <c r="M206" i="1"/>
  <c r="N206" i="1"/>
  <c r="X206" i="1"/>
  <c r="Y206" i="1"/>
  <c r="Z206" i="1" s="1"/>
  <c r="AD206" i="1"/>
  <c r="AE206" i="1"/>
  <c r="AI206" i="1"/>
  <c r="AK206" i="1"/>
  <c r="AL206" i="1"/>
  <c r="AM206" i="1"/>
  <c r="AO206" i="1"/>
  <c r="AW206" i="1"/>
  <c r="AX206" i="1" s="1"/>
  <c r="AY206" i="1"/>
  <c r="BB206" i="1"/>
  <c r="BC206" i="1"/>
  <c r="BE206" i="1"/>
  <c r="M207" i="1"/>
  <c r="N207" i="1"/>
  <c r="X207" i="1"/>
  <c r="Y207" i="1"/>
  <c r="Z207" i="1" s="1"/>
  <c r="AA207" i="1" s="1"/>
  <c r="AD207" i="1"/>
  <c r="AE207" i="1"/>
  <c r="AL207" i="1" s="1"/>
  <c r="AN207" i="1" s="1"/>
  <c r="AP207" i="1" s="1"/>
  <c r="AI207" i="1"/>
  <c r="AK207" i="1"/>
  <c r="AM207" i="1"/>
  <c r="AO207" i="1"/>
  <c r="AW207" i="1"/>
  <c r="AX207" i="1" s="1"/>
  <c r="AY207" i="1"/>
  <c r="BB207" i="1"/>
  <c r="BC207" i="1"/>
  <c r="BE207" i="1"/>
  <c r="M208" i="1"/>
  <c r="N208" i="1"/>
  <c r="X208" i="1"/>
  <c r="Y208" i="1"/>
  <c r="Z208" i="1"/>
  <c r="AA208" i="1" s="1"/>
  <c r="AD208" i="1"/>
  <c r="AO208" i="1" s="1"/>
  <c r="AE208" i="1"/>
  <c r="AI208" i="1"/>
  <c r="AK208" i="1" s="1"/>
  <c r="AM208" i="1"/>
  <c r="AY208" i="1"/>
  <c r="BB208" i="1"/>
  <c r="BC208" i="1"/>
  <c r="M209" i="1"/>
  <c r="N209" i="1"/>
  <c r="X209" i="1"/>
  <c r="Y209" i="1"/>
  <c r="Z209" i="1" s="1"/>
  <c r="AA209" i="1" s="1"/>
  <c r="AD209" i="1"/>
  <c r="AO209" i="1" s="1"/>
  <c r="AE209" i="1"/>
  <c r="AI209" i="1"/>
  <c r="AL209" i="1"/>
  <c r="AM209" i="1"/>
  <c r="AW209" i="1"/>
  <c r="AX209" i="1" s="1"/>
  <c r="AY209" i="1"/>
  <c r="BB209" i="1"/>
  <c r="BC209" i="1"/>
  <c r="BE209" i="1"/>
  <c r="M210" i="1"/>
  <c r="N210" i="1"/>
  <c r="X210" i="1"/>
  <c r="AA210" i="1" s="1"/>
  <c r="Y210" i="1"/>
  <c r="Z210" i="1" s="1"/>
  <c r="AD210" i="1"/>
  <c r="AE210" i="1"/>
  <c r="AI210" i="1"/>
  <c r="AK210" i="1"/>
  <c r="AL210" i="1"/>
  <c r="AM210" i="1"/>
  <c r="AO210" i="1"/>
  <c r="AW210" i="1"/>
  <c r="AX210" i="1" s="1"/>
  <c r="AY210" i="1"/>
  <c r="BB210" i="1"/>
  <c r="BC210" i="1"/>
  <c r="BE210" i="1"/>
  <c r="M211" i="1"/>
  <c r="N211" i="1"/>
  <c r="AK211" i="1" s="1"/>
  <c r="X211" i="1"/>
  <c r="Y211" i="1"/>
  <c r="Z211" i="1" s="1"/>
  <c r="AA211" i="1" s="1"/>
  <c r="AD211" i="1"/>
  <c r="AE211" i="1"/>
  <c r="AL211" i="1" s="1"/>
  <c r="AN211" i="1" s="1"/>
  <c r="AI211" i="1"/>
  <c r="AM211" i="1"/>
  <c r="AW211" i="1"/>
  <c r="AX211" i="1" s="1"/>
  <c r="AY211" i="1"/>
  <c r="BB211" i="1"/>
  <c r="BC211" i="1"/>
  <c r="BE211" i="1"/>
  <c r="M212" i="1"/>
  <c r="N212" i="1"/>
  <c r="X212" i="1"/>
  <c r="Y212" i="1"/>
  <c r="Z212" i="1"/>
  <c r="AA212" i="1" s="1"/>
  <c r="AD212" i="1"/>
  <c r="AO212" i="1" s="1"/>
  <c r="AE212" i="1"/>
  <c r="AI212" i="1"/>
  <c r="AK212" i="1" s="1"/>
  <c r="AM212" i="1"/>
  <c r="AY212" i="1"/>
  <c r="BB212" i="1"/>
  <c r="BC212" i="1"/>
  <c r="M213" i="1"/>
  <c r="N213" i="1"/>
  <c r="X213" i="1"/>
  <c r="Y213" i="1"/>
  <c r="Z213" i="1" s="1"/>
  <c r="AA213" i="1" s="1"/>
  <c r="AD213" i="1"/>
  <c r="AO213" i="1" s="1"/>
  <c r="AE213" i="1"/>
  <c r="AI213" i="1"/>
  <c r="AL213" i="1"/>
  <c r="AM213" i="1"/>
  <c r="AW213" i="1"/>
  <c r="AX213" i="1" s="1"/>
  <c r="AY213" i="1"/>
  <c r="BB213" i="1"/>
  <c r="BC213" i="1"/>
  <c r="BE213" i="1"/>
  <c r="M214" i="1"/>
  <c r="N214" i="1"/>
  <c r="X214" i="1"/>
  <c r="Y214" i="1"/>
  <c r="Z214" i="1" s="1"/>
  <c r="AD214" i="1"/>
  <c r="AE214" i="1"/>
  <c r="AI214" i="1"/>
  <c r="AK214" i="1"/>
  <c r="AL214" i="1"/>
  <c r="AM214" i="1"/>
  <c r="AO214" i="1"/>
  <c r="AW214" i="1"/>
  <c r="AX214" i="1" s="1"/>
  <c r="AY214" i="1"/>
  <c r="BB214" i="1"/>
  <c r="BC214" i="1"/>
  <c r="BE214" i="1"/>
  <c r="M215" i="1"/>
  <c r="N215" i="1"/>
  <c r="AK215" i="1" s="1"/>
  <c r="X215" i="1"/>
  <c r="Y215" i="1"/>
  <c r="Z215" i="1" s="1"/>
  <c r="AA215" i="1" s="1"/>
  <c r="AD215" i="1"/>
  <c r="AE215" i="1"/>
  <c r="AL215" i="1" s="1"/>
  <c r="AN215" i="1" s="1"/>
  <c r="AI215" i="1"/>
  <c r="AM215" i="1"/>
  <c r="AW215" i="1"/>
  <c r="AX215" i="1" s="1"/>
  <c r="AY215" i="1"/>
  <c r="BB215" i="1"/>
  <c r="BC215" i="1"/>
  <c r="BE215" i="1"/>
  <c r="M216" i="1"/>
  <c r="N216" i="1"/>
  <c r="X216" i="1"/>
  <c r="Y216" i="1"/>
  <c r="Z216" i="1"/>
  <c r="AA216" i="1" s="1"/>
  <c r="AD216" i="1"/>
  <c r="AO216" i="1" s="1"/>
  <c r="AE216" i="1"/>
  <c r="AI216" i="1"/>
  <c r="AK216" i="1" s="1"/>
  <c r="AM216" i="1"/>
  <c r="AY216" i="1"/>
  <c r="BB216" i="1"/>
  <c r="BC216" i="1"/>
  <c r="M217" i="1"/>
  <c r="N217" i="1"/>
  <c r="X217" i="1"/>
  <c r="Y217" i="1"/>
  <c r="Z217" i="1" s="1"/>
  <c r="AA217" i="1" s="1"/>
  <c r="AD217" i="1"/>
  <c r="AO217" i="1" s="1"/>
  <c r="AE217" i="1"/>
  <c r="AI217" i="1"/>
  <c r="AL217" i="1"/>
  <c r="AM217" i="1"/>
  <c r="AW217" i="1"/>
  <c r="AX217" i="1" s="1"/>
  <c r="AY217" i="1"/>
  <c r="BB217" i="1"/>
  <c r="BC217" i="1"/>
  <c r="BE217" i="1"/>
  <c r="M218" i="1"/>
  <c r="N218" i="1"/>
  <c r="X218" i="1"/>
  <c r="Y218" i="1"/>
  <c r="Z218" i="1" s="1"/>
  <c r="AD218" i="1"/>
  <c r="AE218" i="1"/>
  <c r="AI218" i="1"/>
  <c r="AK218" i="1"/>
  <c r="AL218" i="1"/>
  <c r="AM218" i="1"/>
  <c r="AO218" i="1"/>
  <c r="AW218" i="1"/>
  <c r="AX218" i="1" s="1"/>
  <c r="AY218" i="1"/>
  <c r="BB218" i="1"/>
  <c r="BC218" i="1"/>
  <c r="BE218" i="1"/>
  <c r="M219" i="1"/>
  <c r="N219" i="1"/>
  <c r="AK219" i="1" s="1"/>
  <c r="X219" i="1"/>
  <c r="Y219" i="1"/>
  <c r="Z219" i="1" s="1"/>
  <c r="AA219" i="1" s="1"/>
  <c r="AD219" i="1"/>
  <c r="AE219" i="1"/>
  <c r="AL219" i="1" s="1"/>
  <c r="AN219" i="1" s="1"/>
  <c r="AI219" i="1"/>
  <c r="AM219" i="1"/>
  <c r="AW219" i="1"/>
  <c r="AX219" i="1" s="1"/>
  <c r="AY219" i="1"/>
  <c r="BB219" i="1"/>
  <c r="BC219" i="1"/>
  <c r="BE219" i="1"/>
  <c r="M220" i="1"/>
  <c r="N220" i="1"/>
  <c r="X220" i="1"/>
  <c r="Y220" i="1"/>
  <c r="Z220" i="1"/>
  <c r="AA220" i="1" s="1"/>
  <c r="AD220" i="1"/>
  <c r="AO220" i="1" s="1"/>
  <c r="AE220" i="1"/>
  <c r="AI220" i="1"/>
  <c r="AK220" i="1" s="1"/>
  <c r="AM220" i="1"/>
  <c r="AY220" i="1"/>
  <c r="BB220" i="1"/>
  <c r="BC220" i="1"/>
  <c r="M221" i="1"/>
  <c r="N221" i="1"/>
  <c r="X221" i="1"/>
  <c r="Y221" i="1"/>
  <c r="Z221" i="1" s="1"/>
  <c r="AA221" i="1" s="1"/>
  <c r="AD221" i="1"/>
  <c r="AO221" i="1" s="1"/>
  <c r="AE221" i="1"/>
  <c r="AI221" i="1"/>
  <c r="AL221" i="1"/>
  <c r="AM221" i="1"/>
  <c r="AW221" i="1"/>
  <c r="AX221" i="1" s="1"/>
  <c r="AY221" i="1"/>
  <c r="BB221" i="1"/>
  <c r="BC221" i="1"/>
  <c r="BE221" i="1"/>
  <c r="M222" i="1"/>
  <c r="N222" i="1"/>
  <c r="X222" i="1"/>
  <c r="AA222" i="1" s="1"/>
  <c r="Y222" i="1"/>
  <c r="Z222" i="1" s="1"/>
  <c r="AD222" i="1"/>
  <c r="AE222" i="1"/>
  <c r="AI222" i="1"/>
  <c r="AK222" i="1"/>
  <c r="AL222" i="1"/>
  <c r="AM222" i="1"/>
  <c r="AO222" i="1"/>
  <c r="AW222" i="1"/>
  <c r="AX222" i="1" s="1"/>
  <c r="AY222" i="1"/>
  <c r="BB222" i="1"/>
  <c r="BC222" i="1"/>
  <c r="BE222" i="1"/>
  <c r="M223" i="1"/>
  <c r="N223" i="1"/>
  <c r="AK223" i="1" s="1"/>
  <c r="X223" i="1"/>
  <c r="Y223" i="1"/>
  <c r="Z223" i="1" s="1"/>
  <c r="AA223" i="1" s="1"/>
  <c r="AD223" i="1"/>
  <c r="AE223" i="1"/>
  <c r="AL223" i="1" s="1"/>
  <c r="AN223" i="1" s="1"/>
  <c r="AI223" i="1"/>
  <c r="AM223" i="1"/>
  <c r="AW223" i="1"/>
  <c r="AX223" i="1" s="1"/>
  <c r="AY223" i="1"/>
  <c r="BB223" i="1"/>
  <c r="BC223" i="1"/>
  <c r="BE223" i="1"/>
  <c r="M224" i="1"/>
  <c r="N224" i="1"/>
  <c r="X224" i="1"/>
  <c r="Y224" i="1"/>
  <c r="Z224" i="1"/>
  <c r="AA224" i="1" s="1"/>
  <c r="AD224" i="1"/>
  <c r="AO224" i="1" s="1"/>
  <c r="AE224" i="1"/>
  <c r="AI224" i="1"/>
  <c r="AK224" i="1" s="1"/>
  <c r="AM224" i="1"/>
  <c r="AY224" i="1"/>
  <c r="BB224" i="1"/>
  <c r="BC224" i="1"/>
  <c r="M225" i="1"/>
  <c r="N225" i="1"/>
  <c r="X225" i="1"/>
  <c r="Y225" i="1"/>
  <c r="Z225" i="1" s="1"/>
  <c r="AA225" i="1" s="1"/>
  <c r="AD225" i="1"/>
  <c r="AO225" i="1" s="1"/>
  <c r="AE225" i="1"/>
  <c r="AI225" i="1"/>
  <c r="AL225" i="1"/>
  <c r="AM225" i="1"/>
  <c r="AW225" i="1"/>
  <c r="AX225" i="1" s="1"/>
  <c r="AY225" i="1"/>
  <c r="BB225" i="1"/>
  <c r="BC225" i="1"/>
  <c r="BE225" i="1"/>
  <c r="M226" i="1"/>
  <c r="N226" i="1"/>
  <c r="X226" i="1"/>
  <c r="AA226" i="1" s="1"/>
  <c r="Y226" i="1"/>
  <c r="Z226" i="1" s="1"/>
  <c r="AD226" i="1"/>
  <c r="AE226" i="1"/>
  <c r="AI226" i="1"/>
  <c r="AK226" i="1"/>
  <c r="AL226" i="1"/>
  <c r="AM226" i="1"/>
  <c r="AO226" i="1"/>
  <c r="AW226" i="1"/>
  <c r="AX226" i="1" s="1"/>
  <c r="AY226" i="1"/>
  <c r="BB226" i="1"/>
  <c r="BC226" i="1"/>
  <c r="BE226" i="1"/>
  <c r="M227" i="1"/>
  <c r="N227" i="1"/>
  <c r="AK227" i="1" s="1"/>
  <c r="X227" i="1"/>
  <c r="Y227" i="1"/>
  <c r="Z227" i="1" s="1"/>
  <c r="AA227" i="1" s="1"/>
  <c r="AD227" i="1"/>
  <c r="AE227" i="1"/>
  <c r="AL227" i="1" s="1"/>
  <c r="AI227" i="1"/>
  <c r="AM227" i="1"/>
  <c r="AN227" i="1"/>
  <c r="AW227" i="1"/>
  <c r="AX227" i="1" s="1"/>
  <c r="AY227" i="1"/>
  <c r="BB227" i="1"/>
  <c r="BC227" i="1"/>
  <c r="BE227" i="1"/>
  <c r="M228" i="1"/>
  <c r="N228" i="1"/>
  <c r="X228" i="1"/>
  <c r="Y228" i="1"/>
  <c r="Z228" i="1"/>
  <c r="AA228" i="1" s="1"/>
  <c r="AB228" i="1" s="1"/>
  <c r="AD228" i="1"/>
  <c r="AO228" i="1" s="1"/>
  <c r="AE228" i="1"/>
  <c r="AI228" i="1"/>
  <c r="AM228" i="1" s="1"/>
  <c r="AY228" i="1"/>
  <c r="BB228" i="1"/>
  <c r="BC228" i="1"/>
  <c r="BF228" i="1"/>
  <c r="M229" i="1"/>
  <c r="N229" i="1"/>
  <c r="X229" i="1"/>
  <c r="Y229" i="1"/>
  <c r="Z229" i="1" s="1"/>
  <c r="AA229" i="1" s="1"/>
  <c r="AD229" i="1"/>
  <c r="AO229" i="1" s="1"/>
  <c r="AE229" i="1"/>
  <c r="AI229" i="1"/>
  <c r="AL229" i="1"/>
  <c r="AM229" i="1"/>
  <c r="AW229" i="1"/>
  <c r="AX229" i="1" s="1"/>
  <c r="AY229" i="1"/>
  <c r="BB229" i="1"/>
  <c r="BC229" i="1"/>
  <c r="BE229" i="1"/>
  <c r="M230" i="1"/>
  <c r="N230" i="1"/>
  <c r="X230" i="1"/>
  <c r="AA230" i="1" s="1"/>
  <c r="BF230" i="1" s="1"/>
  <c r="Y230" i="1"/>
  <c r="Z230" i="1" s="1"/>
  <c r="AB230" i="1"/>
  <c r="AC230" i="1" s="1"/>
  <c r="AF230" i="1" s="1"/>
  <c r="AG230" i="1" s="1"/>
  <c r="AD230" i="1"/>
  <c r="AE230" i="1"/>
  <c r="AI230" i="1"/>
  <c r="AK230" i="1"/>
  <c r="AL230" i="1"/>
  <c r="AM230" i="1"/>
  <c r="AO230" i="1"/>
  <c r="AW230" i="1"/>
  <c r="AX230" i="1" s="1"/>
  <c r="AY230" i="1"/>
  <c r="BB230" i="1"/>
  <c r="BC230" i="1"/>
  <c r="BE230" i="1"/>
  <c r="M231" i="1"/>
  <c r="N231" i="1"/>
  <c r="AK231" i="1" s="1"/>
  <c r="X231" i="1"/>
  <c r="AA231" i="1" s="1"/>
  <c r="Y231" i="1"/>
  <c r="Z231" i="1" s="1"/>
  <c r="AD231" i="1"/>
  <c r="AE231" i="1"/>
  <c r="AL231" i="1" s="1"/>
  <c r="AI231" i="1"/>
  <c r="AM231" i="1"/>
  <c r="AN231" i="1"/>
  <c r="AO231" i="1"/>
  <c r="AW231" i="1"/>
  <c r="AX231" i="1"/>
  <c r="AY231" i="1"/>
  <c r="BB231" i="1"/>
  <c r="BC231" i="1"/>
  <c r="BE231" i="1"/>
  <c r="M232" i="1"/>
  <c r="N232" i="1"/>
  <c r="X232" i="1"/>
  <c r="Y232" i="1"/>
  <c r="Z232" i="1"/>
  <c r="AA232" i="1"/>
  <c r="AB232" i="1" s="1"/>
  <c r="AD232" i="1"/>
  <c r="AE232" i="1"/>
  <c r="AI232" i="1"/>
  <c r="AY232" i="1"/>
  <c r="BB232" i="1"/>
  <c r="BC232" i="1"/>
  <c r="M233" i="1"/>
  <c r="N233" i="1"/>
  <c r="X233" i="1"/>
  <c r="Y233" i="1"/>
  <c r="Z233" i="1" s="1"/>
  <c r="AD233" i="1"/>
  <c r="AO233" i="1" s="1"/>
  <c r="AE233" i="1"/>
  <c r="AI233" i="1"/>
  <c r="AL233" i="1"/>
  <c r="AW233" i="1"/>
  <c r="AX233" i="1" s="1"/>
  <c r="AY233" i="1"/>
  <c r="BB233" i="1"/>
  <c r="BC233" i="1"/>
  <c r="BE233" i="1"/>
  <c r="M234" i="1"/>
  <c r="N234" i="1"/>
  <c r="X234" i="1"/>
  <c r="Y234" i="1"/>
  <c r="Z234" i="1" s="1"/>
  <c r="AD234" i="1"/>
  <c r="AE234" i="1"/>
  <c r="AI234" i="1"/>
  <c r="AK234" i="1"/>
  <c r="AL234" i="1"/>
  <c r="AM234" i="1"/>
  <c r="AO234" i="1"/>
  <c r="AW234" i="1"/>
  <c r="AX234" i="1" s="1"/>
  <c r="AY234" i="1"/>
  <c r="BB234" i="1"/>
  <c r="BC234" i="1"/>
  <c r="BE234" i="1"/>
  <c r="M235" i="1"/>
  <c r="N235" i="1"/>
  <c r="X235" i="1"/>
  <c r="AA235" i="1" s="1"/>
  <c r="Y235" i="1"/>
  <c r="Z235" i="1" s="1"/>
  <c r="AD235" i="1"/>
  <c r="AE235" i="1"/>
  <c r="AL235" i="1" s="1"/>
  <c r="AN235" i="1" s="1"/>
  <c r="AI235" i="1"/>
  <c r="AK235" i="1"/>
  <c r="AM235" i="1"/>
  <c r="AW235" i="1"/>
  <c r="AX235" i="1" s="1"/>
  <c r="AY235" i="1"/>
  <c r="BB235" i="1"/>
  <c r="BC235" i="1"/>
  <c r="BE235" i="1"/>
  <c r="M236" i="1"/>
  <c r="N236" i="1"/>
  <c r="X236" i="1"/>
  <c r="Y236" i="1"/>
  <c r="Z236" i="1"/>
  <c r="AA236" i="1" s="1"/>
  <c r="AD236" i="1"/>
  <c r="AE236" i="1"/>
  <c r="AI236" i="1"/>
  <c r="AM236" i="1"/>
  <c r="AY236" i="1"/>
  <c r="BB236" i="1"/>
  <c r="BC236" i="1"/>
  <c r="M237" i="1"/>
  <c r="AC237" i="1" s="1"/>
  <c r="N237" i="1"/>
  <c r="X237" i="1"/>
  <c r="Y237" i="1"/>
  <c r="Z237" i="1"/>
  <c r="AA237" i="1" s="1"/>
  <c r="AB237" i="1" s="1"/>
  <c r="AD237" i="1"/>
  <c r="AO237" i="1" s="1"/>
  <c r="AE237" i="1"/>
  <c r="AI237" i="1"/>
  <c r="AW237" i="1" s="1"/>
  <c r="AX237" i="1" s="1"/>
  <c r="AL237" i="1"/>
  <c r="AY237" i="1"/>
  <c r="BB237" i="1"/>
  <c r="BC237" i="1"/>
  <c r="BE237" i="1"/>
  <c r="M238" i="1"/>
  <c r="N238" i="1"/>
  <c r="X238" i="1"/>
  <c r="AA238" i="1" s="1"/>
  <c r="BF238" i="1" s="1"/>
  <c r="Y238" i="1"/>
  <c r="Z238" i="1" s="1"/>
  <c r="AD238" i="1"/>
  <c r="AE238" i="1"/>
  <c r="AI238" i="1"/>
  <c r="AK238" i="1"/>
  <c r="AL238" i="1"/>
  <c r="AM238" i="1"/>
  <c r="AO238" i="1"/>
  <c r="AW238" i="1"/>
  <c r="AX238" i="1" s="1"/>
  <c r="AY238" i="1"/>
  <c r="BB238" i="1"/>
  <c r="BC238" i="1"/>
  <c r="BE238" i="1"/>
  <c r="M239" i="1"/>
  <c r="N239" i="1"/>
  <c r="AO239" i="1" s="1"/>
  <c r="X239" i="1"/>
  <c r="Y239" i="1"/>
  <c r="Z239" i="1" s="1"/>
  <c r="AA239" i="1"/>
  <c r="BF239" i="1" s="1"/>
  <c r="AB239" i="1"/>
  <c r="AC239" i="1" s="1"/>
  <c r="AF239" i="1" s="1"/>
  <c r="AG239" i="1" s="1"/>
  <c r="AD239" i="1"/>
  <c r="AE239" i="1"/>
  <c r="AL239" i="1" s="1"/>
  <c r="AI239" i="1"/>
  <c r="AW239" i="1" s="1"/>
  <c r="AX239" i="1" s="1"/>
  <c r="AM239" i="1"/>
  <c r="AN239" i="1"/>
  <c r="AY239" i="1"/>
  <c r="BB239" i="1"/>
  <c r="BC239" i="1"/>
  <c r="BE239" i="1"/>
  <c r="M240" i="1"/>
  <c r="N240" i="1"/>
  <c r="X240" i="1"/>
  <c r="Y240" i="1"/>
  <c r="Z240" i="1"/>
  <c r="AA240" i="1"/>
  <c r="AB240" i="1" s="1"/>
  <c r="AD240" i="1"/>
  <c r="AO240" i="1" s="1"/>
  <c r="AE240" i="1"/>
  <c r="AI240" i="1"/>
  <c r="AM240" i="1"/>
  <c r="AY240" i="1"/>
  <c r="BB240" i="1"/>
  <c r="BC240" i="1"/>
  <c r="BF240" i="1"/>
  <c r="M241" i="1"/>
  <c r="N241" i="1"/>
  <c r="X241" i="1"/>
  <c r="Y241" i="1"/>
  <c r="Z241" i="1" s="1"/>
  <c r="AD241" i="1"/>
  <c r="AO241" i="1" s="1"/>
  <c r="AE241" i="1"/>
  <c r="AI241" i="1"/>
  <c r="AL241" i="1"/>
  <c r="AM241" i="1"/>
  <c r="AW241" i="1"/>
  <c r="AX241" i="1"/>
  <c r="AY241" i="1"/>
  <c r="BB241" i="1"/>
  <c r="BC241" i="1"/>
  <c r="BE241" i="1"/>
  <c r="M242" i="1"/>
  <c r="N242" i="1"/>
  <c r="X242" i="1"/>
  <c r="AA242" i="1" s="1"/>
  <c r="BF242" i="1" s="1"/>
  <c r="Y242" i="1"/>
  <c r="Z242" i="1" s="1"/>
  <c r="AB242" i="1"/>
  <c r="AC242" i="1"/>
  <c r="AF242" i="1" s="1"/>
  <c r="AG242" i="1" s="1"/>
  <c r="AD242" i="1"/>
  <c r="AE242" i="1"/>
  <c r="AI242" i="1"/>
  <c r="AK242" i="1"/>
  <c r="AL242" i="1"/>
  <c r="AM242" i="1"/>
  <c r="AO242" i="1"/>
  <c r="AW242" i="1"/>
  <c r="AX242" i="1" s="1"/>
  <c r="AY242" i="1"/>
  <c r="BB242" i="1"/>
  <c r="BC242" i="1"/>
  <c r="BE242" i="1"/>
  <c r="M243" i="1"/>
  <c r="N243" i="1"/>
  <c r="X243" i="1"/>
  <c r="Y243" i="1"/>
  <c r="Z243" i="1" s="1"/>
  <c r="AA243" i="1"/>
  <c r="BF243" i="1" s="1"/>
  <c r="AD243" i="1"/>
  <c r="AE243" i="1"/>
  <c r="AL243" i="1" s="1"/>
  <c r="AN243" i="1" s="1"/>
  <c r="AI243" i="1"/>
  <c r="AW243" i="1" s="1"/>
  <c r="AX243" i="1" s="1"/>
  <c r="AK243" i="1"/>
  <c r="AM243" i="1"/>
  <c r="AY243" i="1"/>
  <c r="BB243" i="1"/>
  <c r="BC243" i="1"/>
  <c r="BE243" i="1"/>
  <c r="M244" i="1"/>
  <c r="N244" i="1"/>
  <c r="X244" i="1"/>
  <c r="Y244" i="1"/>
  <c r="Z244" i="1"/>
  <c r="AA244" i="1"/>
  <c r="AB244" i="1" s="1"/>
  <c r="AD244" i="1"/>
  <c r="AE244" i="1"/>
  <c r="AI244" i="1"/>
  <c r="AY244" i="1"/>
  <c r="BB244" i="1"/>
  <c r="BC244" i="1"/>
  <c r="M245" i="1"/>
  <c r="N245" i="1"/>
  <c r="X245" i="1"/>
  <c r="Y245" i="1"/>
  <c r="Z245" i="1" s="1"/>
  <c r="AD245" i="1"/>
  <c r="AO245" i="1" s="1"/>
  <c r="AE245" i="1"/>
  <c r="AI245" i="1"/>
  <c r="AL245" i="1"/>
  <c r="AW245" i="1"/>
  <c r="AX245" i="1" s="1"/>
  <c r="AY245" i="1"/>
  <c r="BB245" i="1"/>
  <c r="BC245" i="1"/>
  <c r="BE245" i="1"/>
  <c r="M246" i="1"/>
  <c r="N246" i="1"/>
  <c r="X246" i="1"/>
  <c r="Y246" i="1"/>
  <c r="Z246" i="1" s="1"/>
  <c r="AD246" i="1"/>
  <c r="AE246" i="1"/>
  <c r="AI246" i="1"/>
  <c r="AK246" i="1"/>
  <c r="AL246" i="1"/>
  <c r="AM246" i="1"/>
  <c r="AO246" i="1"/>
  <c r="AW246" i="1"/>
  <c r="AX246" i="1" s="1"/>
  <c r="AY246" i="1"/>
  <c r="BB246" i="1"/>
  <c r="BC246" i="1"/>
  <c r="BE246" i="1"/>
  <c r="M247" i="1"/>
  <c r="N247" i="1"/>
  <c r="X247" i="1"/>
  <c r="AA247" i="1" s="1"/>
  <c r="Y247" i="1"/>
  <c r="Z247" i="1" s="1"/>
  <c r="AD247" i="1"/>
  <c r="AE247" i="1"/>
  <c r="AL247" i="1" s="1"/>
  <c r="AN247" i="1" s="1"/>
  <c r="AI247" i="1"/>
  <c r="AW247" i="1" s="1"/>
  <c r="AX247" i="1" s="1"/>
  <c r="AK247" i="1"/>
  <c r="AM247" i="1"/>
  <c r="AY247" i="1"/>
  <c r="BB247" i="1"/>
  <c r="BC247" i="1"/>
  <c r="BE247" i="1"/>
  <c r="M248" i="1"/>
  <c r="N248" i="1"/>
  <c r="X248" i="1"/>
  <c r="Y248" i="1"/>
  <c r="Z248" i="1"/>
  <c r="AA248" i="1" s="1"/>
  <c r="AD248" i="1"/>
  <c r="AE248" i="1"/>
  <c r="AI248" i="1"/>
  <c r="AY248" i="1"/>
  <c r="BB248" i="1"/>
  <c r="BC248" i="1"/>
  <c r="M249" i="1"/>
  <c r="N249" i="1"/>
  <c r="X249" i="1"/>
  <c r="Y249" i="1"/>
  <c r="Z249" i="1"/>
  <c r="AA249" i="1" s="1"/>
  <c r="AB249" i="1" s="1"/>
  <c r="AC249" i="1"/>
  <c r="AD249" i="1"/>
  <c r="AO249" i="1" s="1"/>
  <c r="AE249" i="1"/>
  <c r="AI249" i="1"/>
  <c r="AW249" i="1" s="1"/>
  <c r="AX249" i="1" s="1"/>
  <c r="AL249" i="1"/>
  <c r="AY249" i="1"/>
  <c r="BB249" i="1"/>
  <c r="BC249" i="1"/>
  <c r="BE249" i="1"/>
  <c r="BF249" i="1"/>
  <c r="M250" i="1"/>
  <c r="N250" i="1"/>
  <c r="X250" i="1"/>
  <c r="Y250" i="1"/>
  <c r="Z250" i="1" s="1"/>
  <c r="AD250" i="1"/>
  <c r="AE250" i="1"/>
  <c r="AI250" i="1"/>
  <c r="AK250" i="1"/>
  <c r="AL250" i="1"/>
  <c r="AM250" i="1"/>
  <c r="AO250" i="1"/>
  <c r="AW250" i="1"/>
  <c r="AX250" i="1" s="1"/>
  <c r="AY250" i="1"/>
  <c r="BB250" i="1"/>
  <c r="BC250" i="1"/>
  <c r="BE250" i="1"/>
  <c r="M251" i="1"/>
  <c r="N251" i="1"/>
  <c r="AK251" i="1" s="1"/>
  <c r="X251" i="1"/>
  <c r="AA251" i="1" s="1"/>
  <c r="Y251" i="1"/>
  <c r="Z251" i="1" s="1"/>
  <c r="AD251" i="1"/>
  <c r="AE251" i="1"/>
  <c r="AL251" i="1" s="1"/>
  <c r="AI251" i="1"/>
  <c r="AM251" i="1"/>
  <c r="AN251" i="1"/>
  <c r="AO251" i="1"/>
  <c r="AW251" i="1"/>
  <c r="AX251" i="1" s="1"/>
  <c r="AY251" i="1"/>
  <c r="BB251" i="1"/>
  <c r="BC251" i="1"/>
  <c r="BE251" i="1"/>
  <c r="M252" i="1"/>
  <c r="N252" i="1"/>
  <c r="X252" i="1"/>
  <c r="Y252" i="1"/>
  <c r="Z252" i="1"/>
  <c r="AA252" i="1"/>
  <c r="BF252" i="1" s="1"/>
  <c r="AB252" i="1"/>
  <c r="AD252" i="1"/>
  <c r="AE252" i="1"/>
  <c r="AI252" i="1"/>
  <c r="AK252" i="1"/>
  <c r="AL252" i="1"/>
  <c r="AM252" i="1"/>
  <c r="AO252" i="1"/>
  <c r="AW252" i="1"/>
  <c r="AX252" i="1" s="1"/>
  <c r="AY252" i="1"/>
  <c r="BB252" i="1"/>
  <c r="BC252" i="1"/>
  <c r="BE252" i="1"/>
  <c r="M253" i="1"/>
  <c r="N253" i="1"/>
  <c r="X253" i="1"/>
  <c r="Y253" i="1"/>
  <c r="Z253" i="1" s="1"/>
  <c r="AD253" i="1"/>
  <c r="AE253" i="1"/>
  <c r="AL253" i="1" s="1"/>
  <c r="AN253" i="1" s="1"/>
  <c r="AP253" i="1" s="1"/>
  <c r="AI253" i="1"/>
  <c r="AK253" i="1"/>
  <c r="AM253" i="1"/>
  <c r="AO253" i="1"/>
  <c r="AW253" i="1"/>
  <c r="AX253" i="1" s="1"/>
  <c r="AY253" i="1"/>
  <c r="BB253" i="1"/>
  <c r="BC253" i="1"/>
  <c r="BE253" i="1"/>
  <c r="M254" i="1"/>
  <c r="AC254" i="1" s="1"/>
  <c r="N254" i="1"/>
  <c r="X254" i="1"/>
  <c r="Y254" i="1"/>
  <c r="Z254" i="1"/>
  <c r="AA254" i="1"/>
  <c r="AB254" i="1" s="1"/>
  <c r="AD254" i="1"/>
  <c r="AO254" i="1" s="1"/>
  <c r="AE254" i="1"/>
  <c r="AI254" i="1"/>
  <c r="AK254" i="1" s="1"/>
  <c r="AM254" i="1"/>
  <c r="AY254" i="1"/>
  <c r="BB254" i="1"/>
  <c r="BC254" i="1"/>
  <c r="M255" i="1"/>
  <c r="N255" i="1"/>
  <c r="X255" i="1"/>
  <c r="Y255" i="1"/>
  <c r="Z255" i="1"/>
  <c r="AA255" i="1" s="1"/>
  <c r="AD255" i="1"/>
  <c r="AO255" i="1" s="1"/>
  <c r="AE255" i="1"/>
  <c r="AI255" i="1"/>
  <c r="AL255" i="1"/>
  <c r="AM255" i="1"/>
  <c r="AY255" i="1"/>
  <c r="BB255" i="1"/>
  <c r="BC255" i="1"/>
  <c r="M256" i="1"/>
  <c r="N256" i="1"/>
  <c r="X256" i="1"/>
  <c r="AA256" i="1" s="1"/>
  <c r="Y256" i="1"/>
  <c r="Z256" i="1" s="1"/>
  <c r="AD256" i="1"/>
  <c r="AE256" i="1"/>
  <c r="AI256" i="1"/>
  <c r="AK256" i="1"/>
  <c r="AL256" i="1"/>
  <c r="AM256" i="1"/>
  <c r="AO256" i="1"/>
  <c r="AW256" i="1"/>
  <c r="AX256" i="1" s="1"/>
  <c r="AY256" i="1"/>
  <c r="BB256" i="1"/>
  <c r="BC256" i="1"/>
  <c r="BE256" i="1"/>
  <c r="M257" i="1"/>
  <c r="N257" i="1"/>
  <c r="X257" i="1"/>
  <c r="AA257" i="1" s="1"/>
  <c r="Y257" i="1"/>
  <c r="Z257" i="1" s="1"/>
  <c r="AD257" i="1"/>
  <c r="AE257" i="1"/>
  <c r="AL257" i="1" s="1"/>
  <c r="AN257" i="1" s="1"/>
  <c r="AP257" i="1" s="1"/>
  <c r="AI257" i="1"/>
  <c r="AK257" i="1"/>
  <c r="AM257" i="1"/>
  <c r="AO257" i="1"/>
  <c r="AW257" i="1"/>
  <c r="AX257" i="1" s="1"/>
  <c r="AY257" i="1"/>
  <c r="BB257" i="1"/>
  <c r="BC257" i="1"/>
  <c r="BE257" i="1"/>
  <c r="M258" i="1"/>
  <c r="N258" i="1"/>
  <c r="X258" i="1"/>
  <c r="Y258" i="1"/>
  <c r="Z258" i="1"/>
  <c r="AA258" i="1"/>
  <c r="AB258" i="1" s="1"/>
  <c r="AD258" i="1"/>
  <c r="AO258" i="1" s="1"/>
  <c r="AE258" i="1"/>
  <c r="AI258" i="1"/>
  <c r="AK258" i="1" s="1"/>
  <c r="AM258" i="1"/>
  <c r="AY258" i="1"/>
  <c r="BB258" i="1"/>
  <c r="BC258" i="1"/>
  <c r="M259" i="1"/>
  <c r="N259" i="1"/>
  <c r="X259" i="1"/>
  <c r="Y259" i="1"/>
  <c r="Z259" i="1"/>
  <c r="AA259" i="1" s="1"/>
  <c r="AD259" i="1"/>
  <c r="AO259" i="1" s="1"/>
  <c r="AE259" i="1"/>
  <c r="AI259" i="1"/>
  <c r="AL259" i="1"/>
  <c r="AM259" i="1"/>
  <c r="AY259" i="1"/>
  <c r="BB259" i="1"/>
  <c r="BC259" i="1"/>
  <c r="M260" i="1"/>
  <c r="N260" i="1"/>
  <c r="X260" i="1"/>
  <c r="Y260" i="1"/>
  <c r="Z260" i="1" s="1"/>
  <c r="AD260" i="1"/>
  <c r="AE260" i="1"/>
  <c r="AI260" i="1"/>
  <c r="AK260" i="1"/>
  <c r="AL260" i="1"/>
  <c r="AM260" i="1"/>
  <c r="AO260" i="1"/>
  <c r="AW260" i="1"/>
  <c r="AX260" i="1" s="1"/>
  <c r="AY260" i="1"/>
  <c r="BB260" i="1"/>
  <c r="BC260" i="1"/>
  <c r="BE260" i="1"/>
  <c r="M261" i="1"/>
  <c r="N261" i="1"/>
  <c r="X261" i="1"/>
  <c r="Y261" i="1"/>
  <c r="Z261" i="1" s="1"/>
  <c r="AD261" i="1"/>
  <c r="AE261" i="1"/>
  <c r="AL261" i="1" s="1"/>
  <c r="AN261" i="1" s="1"/>
  <c r="AP261" i="1" s="1"/>
  <c r="AI261" i="1"/>
  <c r="AK261" i="1"/>
  <c r="AM261" i="1"/>
  <c r="AO261" i="1"/>
  <c r="AW261" i="1"/>
  <c r="AX261" i="1" s="1"/>
  <c r="AY261" i="1"/>
  <c r="BB261" i="1"/>
  <c r="BC261" i="1"/>
  <c r="BE261" i="1"/>
  <c r="M262" i="1"/>
  <c r="N262" i="1"/>
  <c r="X262" i="1"/>
  <c r="Y262" i="1"/>
  <c r="Z262" i="1"/>
  <c r="AA262" i="1"/>
  <c r="AB262" i="1" s="1"/>
  <c r="AD262" i="1"/>
  <c r="AO262" i="1" s="1"/>
  <c r="AE262" i="1"/>
  <c r="AI262" i="1"/>
  <c r="AK262" i="1" s="1"/>
  <c r="AM262" i="1"/>
  <c r="AY262" i="1"/>
  <c r="BB262" i="1"/>
  <c r="BC262" i="1"/>
  <c r="M263" i="1"/>
  <c r="N263" i="1"/>
  <c r="X263" i="1"/>
  <c r="Y263" i="1"/>
  <c r="Z263" i="1"/>
  <c r="AA263" i="1" s="1"/>
  <c r="AD263" i="1"/>
  <c r="AO263" i="1" s="1"/>
  <c r="AE263" i="1"/>
  <c r="AI263" i="1"/>
  <c r="AL263" i="1"/>
  <c r="AM263" i="1"/>
  <c r="AY263" i="1"/>
  <c r="BB263" i="1"/>
  <c r="BC263" i="1"/>
  <c r="M264" i="1"/>
  <c r="N264" i="1"/>
  <c r="X264" i="1"/>
  <c r="Y264" i="1"/>
  <c r="Z264" i="1" s="1"/>
  <c r="AD264" i="1"/>
  <c r="AE264" i="1"/>
  <c r="AI264" i="1"/>
  <c r="AK264" i="1"/>
  <c r="AL264" i="1"/>
  <c r="AM264" i="1"/>
  <c r="AO264" i="1"/>
  <c r="AW264" i="1"/>
  <c r="AX264" i="1" s="1"/>
  <c r="AY264" i="1"/>
  <c r="BB264" i="1"/>
  <c r="BC264" i="1"/>
  <c r="BE264" i="1"/>
  <c r="M265" i="1"/>
  <c r="N265" i="1"/>
  <c r="X265" i="1"/>
  <c r="Y265" i="1"/>
  <c r="Z265" i="1" s="1"/>
  <c r="AD265" i="1"/>
  <c r="AE265" i="1"/>
  <c r="AL265" i="1" s="1"/>
  <c r="AN265" i="1" s="1"/>
  <c r="AP265" i="1" s="1"/>
  <c r="AI265" i="1"/>
  <c r="AK265" i="1"/>
  <c r="AM265" i="1"/>
  <c r="AO265" i="1"/>
  <c r="AW265" i="1"/>
  <c r="AX265" i="1" s="1"/>
  <c r="AY265" i="1"/>
  <c r="BB265" i="1"/>
  <c r="BC265" i="1"/>
  <c r="BE265" i="1"/>
  <c r="M266" i="1"/>
  <c r="N266" i="1"/>
  <c r="X266" i="1"/>
  <c r="Y266" i="1"/>
  <c r="Z266" i="1"/>
  <c r="AA266" i="1"/>
  <c r="AB266" i="1" s="1"/>
  <c r="AD266" i="1"/>
  <c r="AO266" i="1" s="1"/>
  <c r="AE266" i="1"/>
  <c r="AI266" i="1"/>
  <c r="AK266" i="1" s="1"/>
  <c r="AM266" i="1"/>
  <c r="AY266" i="1"/>
  <c r="BB266" i="1"/>
  <c r="BC266" i="1"/>
  <c r="M267" i="1"/>
  <c r="N267" i="1"/>
  <c r="X267" i="1"/>
  <c r="Y267" i="1"/>
  <c r="Z267" i="1"/>
  <c r="AA267" i="1" s="1"/>
  <c r="AD267" i="1"/>
  <c r="AO267" i="1" s="1"/>
  <c r="AE267" i="1"/>
  <c r="AI267" i="1"/>
  <c r="AL267" i="1"/>
  <c r="AM267" i="1"/>
  <c r="AY267" i="1"/>
  <c r="BB267" i="1"/>
  <c r="BC267" i="1"/>
  <c r="M268" i="1"/>
  <c r="N268" i="1"/>
  <c r="X268" i="1"/>
  <c r="Y268" i="1"/>
  <c r="Z268" i="1" s="1"/>
  <c r="AD268" i="1"/>
  <c r="AE268" i="1"/>
  <c r="AI268" i="1"/>
  <c r="AK268" i="1"/>
  <c r="AL268" i="1"/>
  <c r="AM268" i="1"/>
  <c r="AO268" i="1"/>
  <c r="AW268" i="1"/>
  <c r="AX268" i="1" s="1"/>
  <c r="AY268" i="1"/>
  <c r="BB268" i="1"/>
  <c r="BC268" i="1"/>
  <c r="BE268" i="1"/>
  <c r="M269" i="1"/>
  <c r="N269" i="1"/>
  <c r="X269" i="1"/>
  <c r="Y269" i="1"/>
  <c r="Z269" i="1" s="1"/>
  <c r="AD269" i="1"/>
  <c r="AE269" i="1"/>
  <c r="AL269" i="1" s="1"/>
  <c r="AN269" i="1" s="1"/>
  <c r="AP269" i="1" s="1"/>
  <c r="AI269" i="1"/>
  <c r="AK269" i="1"/>
  <c r="AM269" i="1"/>
  <c r="AO269" i="1"/>
  <c r="AW269" i="1"/>
  <c r="AX269" i="1" s="1"/>
  <c r="AY269" i="1"/>
  <c r="BB269" i="1"/>
  <c r="BC269" i="1"/>
  <c r="BE269" i="1"/>
  <c r="M270" i="1"/>
  <c r="AC270" i="1" s="1"/>
  <c r="N270" i="1"/>
  <c r="X270" i="1"/>
  <c r="Y270" i="1"/>
  <c r="Z270" i="1"/>
  <c r="AA270" i="1"/>
  <c r="AB270" i="1" s="1"/>
  <c r="AD270" i="1"/>
  <c r="AO270" i="1" s="1"/>
  <c r="AE270" i="1"/>
  <c r="AI270" i="1"/>
  <c r="AK270" i="1" s="1"/>
  <c r="AM270" i="1"/>
  <c r="AY270" i="1"/>
  <c r="BB270" i="1"/>
  <c r="BC270" i="1"/>
  <c r="M271" i="1"/>
  <c r="N271" i="1"/>
  <c r="X271" i="1"/>
  <c r="Y271" i="1"/>
  <c r="Z271" i="1"/>
  <c r="AA271" i="1" s="1"/>
  <c r="AD271" i="1"/>
  <c r="AO271" i="1" s="1"/>
  <c r="AE271" i="1"/>
  <c r="AI271" i="1"/>
  <c r="AL271" i="1"/>
  <c r="AM271" i="1"/>
  <c r="AY271" i="1"/>
  <c r="BB271" i="1"/>
  <c r="BC271" i="1"/>
  <c r="M272" i="1"/>
  <c r="N272" i="1"/>
  <c r="X272" i="1"/>
  <c r="AA272" i="1" s="1"/>
  <c r="Y272" i="1"/>
  <c r="Z272" i="1" s="1"/>
  <c r="AD272" i="1"/>
  <c r="AE272" i="1"/>
  <c r="AI272" i="1"/>
  <c r="AK272" i="1"/>
  <c r="AL272" i="1"/>
  <c r="AM272" i="1"/>
  <c r="AO272" i="1"/>
  <c r="AW272" i="1"/>
  <c r="AX272" i="1" s="1"/>
  <c r="AY272" i="1"/>
  <c r="BB272" i="1"/>
  <c r="BC272" i="1"/>
  <c r="BE272" i="1"/>
  <c r="M273" i="1"/>
  <c r="N273" i="1"/>
  <c r="X273" i="1"/>
  <c r="AA273" i="1" s="1"/>
  <c r="BF273" i="1" s="1"/>
  <c r="Y273" i="1"/>
  <c r="Z273" i="1" s="1"/>
  <c r="AD273" i="1"/>
  <c r="AE273" i="1"/>
  <c r="AL273" i="1" s="1"/>
  <c r="AN273" i="1" s="1"/>
  <c r="AP273" i="1" s="1"/>
  <c r="AI273" i="1"/>
  <c r="AK273" i="1"/>
  <c r="AM273" i="1"/>
  <c r="AO273" i="1"/>
  <c r="AW273" i="1"/>
  <c r="AX273" i="1" s="1"/>
  <c r="AY273" i="1"/>
  <c r="BB273" i="1"/>
  <c r="BC273" i="1"/>
  <c r="BE273" i="1"/>
  <c r="M274" i="1"/>
  <c r="N274" i="1"/>
  <c r="X274" i="1"/>
  <c r="Y274" i="1"/>
  <c r="Z274" i="1"/>
  <c r="AA274" i="1"/>
  <c r="AD274" i="1"/>
  <c r="AO274" i="1" s="1"/>
  <c r="AE274" i="1"/>
  <c r="AI274" i="1"/>
  <c r="AM274" i="1"/>
  <c r="AY274" i="1"/>
  <c r="BB274" i="1"/>
  <c r="BC274" i="1"/>
  <c r="M275" i="1"/>
  <c r="N275" i="1"/>
  <c r="X275" i="1"/>
  <c r="Y275" i="1"/>
  <c r="Z275" i="1"/>
  <c r="AA275" i="1" s="1"/>
  <c r="AB275" i="1" s="1"/>
  <c r="AD275" i="1"/>
  <c r="AO275" i="1" s="1"/>
  <c r="AE275" i="1"/>
  <c r="AI275" i="1"/>
  <c r="AL275" i="1"/>
  <c r="AM275" i="1"/>
  <c r="AY275" i="1"/>
  <c r="BB275" i="1"/>
  <c r="BC275" i="1"/>
  <c r="BF275" i="1"/>
  <c r="M276" i="1"/>
  <c r="N276" i="1"/>
  <c r="X276" i="1"/>
  <c r="AA276" i="1" s="1"/>
  <c r="Y276" i="1"/>
  <c r="Z276" i="1" s="1"/>
  <c r="AD276" i="1"/>
  <c r="AE276" i="1"/>
  <c r="AI276" i="1"/>
  <c r="AK276" i="1"/>
  <c r="AL276" i="1"/>
  <c r="AM276" i="1"/>
  <c r="AO276" i="1"/>
  <c r="AW276" i="1"/>
  <c r="AX276" i="1" s="1"/>
  <c r="AY276" i="1"/>
  <c r="BB276" i="1"/>
  <c r="BC276" i="1"/>
  <c r="BE276" i="1"/>
  <c r="M277" i="1"/>
  <c r="N277" i="1"/>
  <c r="X277" i="1"/>
  <c r="AA277" i="1" s="1"/>
  <c r="BF277" i="1" s="1"/>
  <c r="Y277" i="1"/>
  <c r="Z277" i="1" s="1"/>
  <c r="AD277" i="1"/>
  <c r="AE277" i="1"/>
  <c r="AL277" i="1" s="1"/>
  <c r="AN277" i="1" s="1"/>
  <c r="AI277" i="1"/>
  <c r="AK277" i="1"/>
  <c r="AM277" i="1"/>
  <c r="AW277" i="1"/>
  <c r="AX277" i="1" s="1"/>
  <c r="AY277" i="1"/>
  <c r="BB277" i="1"/>
  <c r="BC277" i="1"/>
  <c r="BE277" i="1"/>
  <c r="M278" i="1"/>
  <c r="N278" i="1"/>
  <c r="X278" i="1"/>
  <c r="Y278" i="1"/>
  <c r="Z278" i="1"/>
  <c r="AA278" i="1" s="1"/>
  <c r="AD278" i="1"/>
  <c r="AE278" i="1"/>
  <c r="AI278" i="1"/>
  <c r="AM278" i="1"/>
  <c r="AY278" i="1"/>
  <c r="BB278" i="1"/>
  <c r="BC278" i="1"/>
  <c r="M279" i="1"/>
  <c r="AC279" i="1" s="1"/>
  <c r="N279" i="1"/>
  <c r="X279" i="1"/>
  <c r="Y279" i="1"/>
  <c r="Z279" i="1"/>
  <c r="AA279" i="1" s="1"/>
  <c r="AB279" i="1" s="1"/>
  <c r="AD279" i="1"/>
  <c r="AO279" i="1" s="1"/>
  <c r="AE279" i="1"/>
  <c r="AI279" i="1"/>
  <c r="AW279" i="1" s="1"/>
  <c r="AX279" i="1" s="1"/>
  <c r="AL279" i="1"/>
  <c r="AY279" i="1"/>
  <c r="BB279" i="1"/>
  <c r="BC279" i="1"/>
  <c r="BE279" i="1"/>
  <c r="M280" i="1"/>
  <c r="N280" i="1"/>
  <c r="X280" i="1"/>
  <c r="AA280" i="1" s="1"/>
  <c r="BF280" i="1" s="1"/>
  <c r="Y280" i="1"/>
  <c r="Z280" i="1" s="1"/>
  <c r="AD280" i="1"/>
  <c r="AE280" i="1"/>
  <c r="AI280" i="1"/>
  <c r="AK280" i="1"/>
  <c r="AL280" i="1"/>
  <c r="AM280" i="1"/>
  <c r="AO280" i="1"/>
  <c r="AW280" i="1"/>
  <c r="AX280" i="1" s="1"/>
  <c r="AY280" i="1"/>
  <c r="BB280" i="1"/>
  <c r="BC280" i="1"/>
  <c r="BE280" i="1"/>
  <c r="M281" i="1"/>
  <c r="N281" i="1"/>
  <c r="AO281" i="1" s="1"/>
  <c r="X281" i="1"/>
  <c r="Y281" i="1"/>
  <c r="Z281" i="1" s="1"/>
  <c r="AA281" i="1"/>
  <c r="BF281" i="1" s="1"/>
  <c r="AB281" i="1"/>
  <c r="AC281" i="1" s="1"/>
  <c r="AF281" i="1" s="1"/>
  <c r="AG281" i="1" s="1"/>
  <c r="AD281" i="1"/>
  <c r="AE281" i="1"/>
  <c r="AL281" i="1" s="1"/>
  <c r="AI281" i="1"/>
  <c r="AM281" i="1"/>
  <c r="AN281" i="1"/>
  <c r="AW281" i="1"/>
  <c r="AX281" i="1" s="1"/>
  <c r="AY281" i="1"/>
  <c r="BB281" i="1"/>
  <c r="BC281" i="1"/>
  <c r="BE281" i="1"/>
  <c r="M282" i="1"/>
  <c r="N282" i="1"/>
  <c r="X282" i="1"/>
  <c r="Y282" i="1"/>
  <c r="Z282" i="1"/>
  <c r="AA282" i="1"/>
  <c r="AB282" i="1" s="1"/>
  <c r="AD282" i="1"/>
  <c r="AE282" i="1"/>
  <c r="AI282" i="1"/>
  <c r="AY282" i="1"/>
  <c r="BB282" i="1"/>
  <c r="BC282" i="1"/>
  <c r="M283" i="1"/>
  <c r="N283" i="1"/>
  <c r="X283" i="1"/>
  <c r="Y283" i="1"/>
  <c r="Z283" i="1" s="1"/>
  <c r="AA283" i="1" s="1"/>
  <c r="AD283" i="1"/>
  <c r="AO283" i="1" s="1"/>
  <c r="AE283" i="1"/>
  <c r="AI283" i="1"/>
  <c r="AL283" i="1"/>
  <c r="AW283" i="1"/>
  <c r="AX283" i="1" s="1"/>
  <c r="AY283" i="1"/>
  <c r="BB283" i="1"/>
  <c r="BC283" i="1"/>
  <c r="BE283" i="1"/>
  <c r="M284" i="1"/>
  <c r="N284" i="1"/>
  <c r="X284" i="1"/>
  <c r="Y284" i="1"/>
  <c r="Z284" i="1" s="1"/>
  <c r="AD284" i="1"/>
  <c r="AE284" i="1"/>
  <c r="AI284" i="1"/>
  <c r="AK284" i="1"/>
  <c r="AL284" i="1"/>
  <c r="AM284" i="1"/>
  <c r="AO284" i="1"/>
  <c r="AW284" i="1"/>
  <c r="AX284" i="1" s="1"/>
  <c r="AY284" i="1"/>
  <c r="BB284" i="1"/>
  <c r="BC284" i="1"/>
  <c r="BE284" i="1"/>
  <c r="M285" i="1"/>
  <c r="N285" i="1"/>
  <c r="X285" i="1"/>
  <c r="AA285" i="1" s="1"/>
  <c r="Y285" i="1"/>
  <c r="Z285" i="1" s="1"/>
  <c r="AD285" i="1"/>
  <c r="AE285" i="1"/>
  <c r="AL285" i="1" s="1"/>
  <c r="AN285" i="1" s="1"/>
  <c r="AI285" i="1"/>
  <c r="AK285" i="1"/>
  <c r="AM285" i="1"/>
  <c r="AW285" i="1"/>
  <c r="AX285" i="1" s="1"/>
  <c r="AY285" i="1"/>
  <c r="BB285" i="1"/>
  <c r="BC285" i="1"/>
  <c r="BE285" i="1"/>
  <c r="M286" i="1"/>
  <c r="N286" i="1"/>
  <c r="X286" i="1"/>
  <c r="Y286" i="1"/>
  <c r="Z286" i="1"/>
  <c r="AA286" i="1"/>
  <c r="AB286" i="1" s="1"/>
  <c r="AD286" i="1"/>
  <c r="AE286" i="1"/>
  <c r="AI286" i="1"/>
  <c r="AM286" i="1"/>
  <c r="AY286" i="1"/>
  <c r="BB286" i="1"/>
  <c r="BC286" i="1"/>
  <c r="BF286" i="1"/>
  <c r="M287" i="1"/>
  <c r="AC287" i="1" s="1"/>
  <c r="N287" i="1"/>
  <c r="X287" i="1"/>
  <c r="Y287" i="1"/>
  <c r="Z287" i="1"/>
  <c r="AA287" i="1" s="1"/>
  <c r="AB287" i="1" s="1"/>
  <c r="AD287" i="1"/>
  <c r="AO287" i="1" s="1"/>
  <c r="AE287" i="1"/>
  <c r="AI287" i="1"/>
  <c r="AL287" i="1"/>
  <c r="AW287" i="1"/>
  <c r="AX287" i="1"/>
  <c r="AY287" i="1"/>
  <c r="BB287" i="1"/>
  <c r="BC287" i="1"/>
  <c r="BE287" i="1"/>
  <c r="M288" i="1"/>
  <c r="N288" i="1"/>
  <c r="X288" i="1"/>
  <c r="AA288" i="1" s="1"/>
  <c r="BF288" i="1" s="1"/>
  <c r="Y288" i="1"/>
  <c r="Z288" i="1" s="1"/>
  <c r="AD288" i="1"/>
  <c r="AE288" i="1"/>
  <c r="AI288" i="1"/>
  <c r="AK288" i="1"/>
  <c r="AL288" i="1"/>
  <c r="AM288" i="1"/>
  <c r="AO288" i="1"/>
  <c r="AW288" i="1"/>
  <c r="AX288" i="1" s="1"/>
  <c r="AY288" i="1"/>
  <c r="BB288" i="1"/>
  <c r="BC288" i="1"/>
  <c r="BE288" i="1"/>
  <c r="M289" i="1"/>
  <c r="N289" i="1"/>
  <c r="AK289" i="1" s="1"/>
  <c r="X289" i="1"/>
  <c r="Y289" i="1"/>
  <c r="Z289" i="1" s="1"/>
  <c r="AA289" i="1"/>
  <c r="BF289" i="1" s="1"/>
  <c r="AB289" i="1"/>
  <c r="AC289" i="1" s="1"/>
  <c r="AF289" i="1" s="1"/>
  <c r="AG289" i="1" s="1"/>
  <c r="AD289" i="1"/>
  <c r="AE289" i="1"/>
  <c r="AL289" i="1" s="1"/>
  <c r="AI289" i="1"/>
  <c r="AM289" i="1"/>
  <c r="AN289" i="1"/>
  <c r="AW289" i="1"/>
  <c r="AX289" i="1" s="1"/>
  <c r="AY289" i="1"/>
  <c r="BB289" i="1"/>
  <c r="BC289" i="1"/>
  <c r="BE289" i="1"/>
  <c r="M290" i="1"/>
  <c r="N290" i="1"/>
  <c r="X290" i="1"/>
  <c r="Y290" i="1"/>
  <c r="Z290" i="1"/>
  <c r="AA290" i="1"/>
  <c r="AB290" i="1" s="1"/>
  <c r="AD290" i="1"/>
  <c r="AE290" i="1"/>
  <c r="AI290" i="1"/>
  <c r="AY290" i="1"/>
  <c r="BB290" i="1"/>
  <c r="BC290" i="1"/>
  <c r="M291" i="1"/>
  <c r="N291" i="1"/>
  <c r="X291" i="1"/>
  <c r="Y291" i="1"/>
  <c r="Z291" i="1"/>
  <c r="AA291" i="1" s="1"/>
  <c r="AB291" i="1" s="1"/>
  <c r="AC291" i="1"/>
  <c r="AD291" i="1"/>
  <c r="AO291" i="1" s="1"/>
  <c r="AE291" i="1"/>
  <c r="AI291" i="1"/>
  <c r="AL291" i="1"/>
  <c r="AW291" i="1"/>
  <c r="AX291" i="1" s="1"/>
  <c r="AY291" i="1"/>
  <c r="BB291" i="1"/>
  <c r="BC291" i="1"/>
  <c r="BE291" i="1"/>
  <c r="BF291" i="1"/>
  <c r="M292" i="1"/>
  <c r="N292" i="1"/>
  <c r="X292" i="1"/>
  <c r="Y292" i="1"/>
  <c r="Z292" i="1" s="1"/>
  <c r="AD292" i="1"/>
  <c r="AE292" i="1"/>
  <c r="AI292" i="1"/>
  <c r="AK292" i="1"/>
  <c r="AL292" i="1"/>
  <c r="AM292" i="1"/>
  <c r="AO292" i="1"/>
  <c r="AW292" i="1"/>
  <c r="AX292" i="1" s="1"/>
  <c r="AY292" i="1"/>
  <c r="BB292" i="1"/>
  <c r="BC292" i="1"/>
  <c r="BE292" i="1"/>
  <c r="M293" i="1"/>
  <c r="N293" i="1"/>
  <c r="X293" i="1"/>
  <c r="AA293" i="1" s="1"/>
  <c r="Y293" i="1"/>
  <c r="Z293" i="1" s="1"/>
  <c r="AD293" i="1"/>
  <c r="AE293" i="1"/>
  <c r="AL293" i="1" s="1"/>
  <c r="AN293" i="1" s="1"/>
  <c r="AI293" i="1"/>
  <c r="AK293" i="1"/>
  <c r="AM293" i="1"/>
  <c r="AW293" i="1"/>
  <c r="AX293" i="1" s="1"/>
  <c r="AY293" i="1"/>
  <c r="BB293" i="1"/>
  <c r="BC293" i="1"/>
  <c r="BE293" i="1"/>
  <c r="M294" i="1"/>
  <c r="N294" i="1"/>
  <c r="X294" i="1"/>
  <c r="Y294" i="1"/>
  <c r="Z294" i="1"/>
  <c r="AA294" i="1"/>
  <c r="AB294" i="1" s="1"/>
  <c r="AD294" i="1"/>
  <c r="AE294" i="1"/>
  <c r="AI294" i="1"/>
  <c r="AM294" i="1"/>
  <c r="AY294" i="1"/>
  <c r="BB294" i="1"/>
  <c r="BC294" i="1"/>
  <c r="BF294" i="1"/>
  <c r="M295" i="1"/>
  <c r="AC295" i="1" s="1"/>
  <c r="N295" i="1"/>
  <c r="X295" i="1"/>
  <c r="Y295" i="1"/>
  <c r="Z295" i="1"/>
  <c r="AA295" i="1" s="1"/>
  <c r="AB295" i="1" s="1"/>
  <c r="AD295" i="1"/>
  <c r="AO295" i="1" s="1"/>
  <c r="AE295" i="1"/>
  <c r="AI295" i="1"/>
  <c r="AL295" i="1"/>
  <c r="AW295" i="1"/>
  <c r="AX295" i="1"/>
  <c r="AY295" i="1"/>
  <c r="BB295" i="1"/>
  <c r="BC295" i="1"/>
  <c r="BE295" i="1"/>
  <c r="M296" i="1"/>
  <c r="N296" i="1"/>
  <c r="X296" i="1"/>
  <c r="AA296" i="1" s="1"/>
  <c r="BF296" i="1" s="1"/>
  <c r="Y296" i="1"/>
  <c r="Z296" i="1" s="1"/>
  <c r="AD296" i="1"/>
  <c r="AE296" i="1"/>
  <c r="AI296" i="1"/>
  <c r="AK296" i="1"/>
  <c r="AL296" i="1"/>
  <c r="AM296" i="1"/>
  <c r="AO296" i="1"/>
  <c r="AW296" i="1"/>
  <c r="AX296" i="1" s="1"/>
  <c r="AY296" i="1"/>
  <c r="BB296" i="1"/>
  <c r="BC296" i="1"/>
  <c r="BE296" i="1"/>
  <c r="M297" i="1"/>
  <c r="N297" i="1"/>
  <c r="AK297" i="1" s="1"/>
  <c r="X297" i="1"/>
  <c r="Y297" i="1"/>
  <c r="Z297" i="1" s="1"/>
  <c r="AA297" i="1"/>
  <c r="BF297" i="1" s="1"/>
  <c r="AB297" i="1"/>
  <c r="AC297" i="1" s="1"/>
  <c r="AF297" i="1" s="1"/>
  <c r="AG297" i="1" s="1"/>
  <c r="AD297" i="1"/>
  <c r="AE297" i="1"/>
  <c r="AL297" i="1" s="1"/>
  <c r="AI297" i="1"/>
  <c r="AM297" i="1"/>
  <c r="AN297" i="1"/>
  <c r="AW297" i="1"/>
  <c r="AX297" i="1" s="1"/>
  <c r="AY297" i="1"/>
  <c r="BB297" i="1"/>
  <c r="BC297" i="1"/>
  <c r="BE297" i="1"/>
  <c r="M298" i="1"/>
  <c r="N298" i="1"/>
  <c r="X298" i="1"/>
  <c r="Y298" i="1"/>
  <c r="Z298" i="1"/>
  <c r="AA298" i="1"/>
  <c r="AB298" i="1" s="1"/>
  <c r="AD298" i="1"/>
  <c r="AE298" i="1"/>
  <c r="AI298" i="1"/>
  <c r="AY298" i="1"/>
  <c r="BB298" i="1"/>
  <c r="BC298" i="1"/>
  <c r="M299" i="1"/>
  <c r="N299" i="1"/>
  <c r="X299" i="1"/>
  <c r="Y299" i="1"/>
  <c r="Z299" i="1"/>
  <c r="AA299" i="1" s="1"/>
  <c r="AB299" i="1" s="1"/>
  <c r="AC299" i="1"/>
  <c r="AD299" i="1"/>
  <c r="AO299" i="1" s="1"/>
  <c r="AE299" i="1"/>
  <c r="AI299" i="1"/>
  <c r="AL299" i="1"/>
  <c r="AW299" i="1"/>
  <c r="AX299" i="1" s="1"/>
  <c r="AY299" i="1"/>
  <c r="BB299" i="1"/>
  <c r="BC299" i="1"/>
  <c r="BE299" i="1"/>
  <c r="BF299" i="1"/>
  <c r="M300" i="1"/>
  <c r="N300" i="1"/>
  <c r="X300" i="1"/>
  <c r="Y300" i="1"/>
  <c r="Z300" i="1" s="1"/>
  <c r="AD300" i="1"/>
  <c r="AE300" i="1"/>
  <c r="AI300" i="1"/>
  <c r="AK300" i="1"/>
  <c r="AL300" i="1"/>
  <c r="AO300" i="1"/>
  <c r="AW300" i="1"/>
  <c r="AX300" i="1"/>
  <c r="AY300" i="1"/>
  <c r="BB300" i="1"/>
  <c r="BC300" i="1"/>
  <c r="BE300" i="1"/>
  <c r="M301" i="1"/>
  <c r="N301" i="1"/>
  <c r="X301" i="1"/>
  <c r="Y301" i="1"/>
  <c r="Z301" i="1" s="1"/>
  <c r="AA301" i="1"/>
  <c r="AB301" i="1" s="1"/>
  <c r="AC301" i="1" s="1"/>
  <c r="AD301" i="1"/>
  <c r="AO301" i="1" s="1"/>
  <c r="AE301" i="1"/>
  <c r="AF301" i="1" s="1"/>
  <c r="AG301" i="1" s="1"/>
  <c r="AI301" i="1"/>
  <c r="AK301" i="1" s="1"/>
  <c r="AM301" i="1"/>
  <c r="AY301" i="1"/>
  <c r="BB301" i="1"/>
  <c r="BC301" i="1"/>
  <c r="BE301" i="1"/>
  <c r="M302" i="1"/>
  <c r="N302" i="1"/>
  <c r="X302" i="1"/>
  <c r="AA302" i="1" s="1"/>
  <c r="Y302" i="1"/>
  <c r="Z302" i="1"/>
  <c r="AD302" i="1"/>
  <c r="AO302" i="1" s="1"/>
  <c r="AE302" i="1"/>
  <c r="AI302" i="1"/>
  <c r="AL302" i="1"/>
  <c r="AM302" i="1"/>
  <c r="AY302" i="1"/>
  <c r="BB302" i="1"/>
  <c r="BC302" i="1"/>
  <c r="M303" i="1"/>
  <c r="N303" i="1"/>
  <c r="X303" i="1"/>
  <c r="Y303" i="1"/>
  <c r="Z303" i="1" s="1"/>
  <c r="AD303" i="1"/>
  <c r="AE303" i="1"/>
  <c r="AI303" i="1"/>
  <c r="AK303" i="1"/>
  <c r="AL303" i="1"/>
  <c r="AN303" i="1" s="1"/>
  <c r="AP303" i="1" s="1"/>
  <c r="AM303" i="1"/>
  <c r="AO303" i="1"/>
  <c r="AW303" i="1"/>
  <c r="AX303" i="1" s="1"/>
  <c r="AY303" i="1"/>
  <c r="BB303" i="1"/>
  <c r="BC303" i="1"/>
  <c r="BE303" i="1"/>
  <c r="M304" i="1"/>
  <c r="N304" i="1"/>
  <c r="X304" i="1"/>
  <c r="AA304" i="1" s="1"/>
  <c r="Y304" i="1"/>
  <c r="Z304" i="1"/>
  <c r="AD304" i="1"/>
  <c r="AE304" i="1"/>
  <c r="AL304" i="1" s="1"/>
  <c r="AN304" i="1" s="1"/>
  <c r="AI304" i="1"/>
  <c r="AW304" i="1" s="1"/>
  <c r="AX304" i="1" s="1"/>
  <c r="AK304" i="1"/>
  <c r="AM304" i="1"/>
  <c r="AO304" i="1"/>
  <c r="AY304" i="1"/>
  <c r="BB304" i="1"/>
  <c r="BC304" i="1"/>
  <c r="M305" i="1"/>
  <c r="N305" i="1"/>
  <c r="X305" i="1"/>
  <c r="Y305" i="1"/>
  <c r="Z305" i="1"/>
  <c r="AA305" i="1"/>
  <c r="AB305" i="1" s="1"/>
  <c r="AD305" i="1"/>
  <c r="AO305" i="1" s="1"/>
  <c r="AE305" i="1"/>
  <c r="AI305" i="1"/>
  <c r="AK305" i="1" s="1"/>
  <c r="AM305" i="1"/>
  <c r="AY305" i="1"/>
  <c r="BB305" i="1"/>
  <c r="BC305" i="1"/>
  <c r="M306" i="1"/>
  <c r="N306" i="1"/>
  <c r="X306" i="1"/>
  <c r="AA306" i="1" s="1"/>
  <c r="Y306" i="1"/>
  <c r="Z306" i="1"/>
  <c r="AD306" i="1"/>
  <c r="AO306" i="1" s="1"/>
  <c r="AE306" i="1"/>
  <c r="AI306" i="1"/>
  <c r="AL306" i="1"/>
  <c r="AM306" i="1"/>
  <c r="AY306" i="1"/>
  <c r="BB306" i="1"/>
  <c r="BC306" i="1"/>
  <c r="M307" i="1"/>
  <c r="N307" i="1"/>
  <c r="X307" i="1"/>
  <c r="Y307" i="1"/>
  <c r="Z307" i="1" s="1"/>
  <c r="AD307" i="1"/>
  <c r="AE307" i="1"/>
  <c r="AI307" i="1"/>
  <c r="AK307" i="1"/>
  <c r="AL307" i="1"/>
  <c r="AN307" i="1" s="1"/>
  <c r="AP307" i="1" s="1"/>
  <c r="AM307" i="1"/>
  <c r="AO307" i="1"/>
  <c r="AW307" i="1"/>
  <c r="AX307" i="1" s="1"/>
  <c r="AY307" i="1"/>
  <c r="BB307" i="1"/>
  <c r="BC307" i="1"/>
  <c r="BE307" i="1"/>
  <c r="M308" i="1"/>
  <c r="N308" i="1"/>
  <c r="X308" i="1"/>
  <c r="AA308" i="1" s="1"/>
  <c r="Y308" i="1"/>
  <c r="Z308" i="1"/>
  <c r="AD308" i="1"/>
  <c r="AE308" i="1"/>
  <c r="AL308" i="1" s="1"/>
  <c r="AN308" i="1" s="1"/>
  <c r="AI308" i="1"/>
  <c r="AW308" i="1" s="1"/>
  <c r="AX308" i="1" s="1"/>
  <c r="AK308" i="1"/>
  <c r="AM308" i="1"/>
  <c r="AO308" i="1"/>
  <c r="AY308" i="1"/>
  <c r="BB308" i="1"/>
  <c r="BC308" i="1"/>
  <c r="M309" i="1"/>
  <c r="N309" i="1"/>
  <c r="X309" i="1"/>
  <c r="Y309" i="1"/>
  <c r="Z309" i="1"/>
  <c r="AA309" i="1"/>
  <c r="AB309" i="1" s="1"/>
  <c r="AD309" i="1"/>
  <c r="AO309" i="1" s="1"/>
  <c r="AE309" i="1"/>
  <c r="AI309" i="1"/>
  <c r="AK309" i="1" s="1"/>
  <c r="AM309" i="1"/>
  <c r="AY309" i="1"/>
  <c r="BB309" i="1"/>
  <c r="BC309" i="1"/>
  <c r="M310" i="1"/>
  <c r="N310" i="1"/>
  <c r="X310" i="1"/>
  <c r="AA310" i="1" s="1"/>
  <c r="Y310" i="1"/>
  <c r="Z310" i="1"/>
  <c r="AD310" i="1"/>
  <c r="AO310" i="1" s="1"/>
  <c r="AE310" i="1"/>
  <c r="AI310" i="1"/>
  <c r="AL310" i="1"/>
  <c r="AM310" i="1"/>
  <c r="AY310" i="1"/>
  <c r="BB310" i="1"/>
  <c r="BC310" i="1"/>
  <c r="M311" i="1"/>
  <c r="N311" i="1"/>
  <c r="X311" i="1"/>
  <c r="Y311" i="1"/>
  <c r="Z311" i="1" s="1"/>
  <c r="AD311" i="1"/>
  <c r="AE311" i="1"/>
  <c r="AI311" i="1"/>
  <c r="AK311" i="1"/>
  <c r="AL311" i="1"/>
  <c r="AN311" i="1" s="1"/>
  <c r="AP311" i="1" s="1"/>
  <c r="AM311" i="1"/>
  <c r="AO311" i="1"/>
  <c r="AW311" i="1"/>
  <c r="AX311" i="1" s="1"/>
  <c r="AY311" i="1"/>
  <c r="BB311" i="1"/>
  <c r="BC311" i="1"/>
  <c r="BE311" i="1"/>
  <c r="M312" i="1"/>
  <c r="N312" i="1"/>
  <c r="X312" i="1"/>
  <c r="AA312" i="1" s="1"/>
  <c r="Y312" i="1"/>
  <c r="Z312" i="1"/>
  <c r="AD312" i="1"/>
  <c r="AE312" i="1"/>
  <c r="AL312" i="1" s="1"/>
  <c r="AN312" i="1" s="1"/>
  <c r="AI312" i="1"/>
  <c r="AW312" i="1" s="1"/>
  <c r="AX312" i="1" s="1"/>
  <c r="AK312" i="1"/>
  <c r="AM312" i="1"/>
  <c r="AO312" i="1"/>
  <c r="AY312" i="1"/>
  <c r="BB312" i="1"/>
  <c r="BC312" i="1"/>
  <c r="M313" i="1"/>
  <c r="N313" i="1"/>
  <c r="X313" i="1"/>
  <c r="Y313" i="1"/>
  <c r="Z313" i="1"/>
  <c r="AA313" i="1"/>
  <c r="AB313" i="1" s="1"/>
  <c r="AD313" i="1"/>
  <c r="AO313" i="1" s="1"/>
  <c r="AE313" i="1"/>
  <c r="AI313" i="1"/>
  <c r="AK313" i="1" s="1"/>
  <c r="AM313" i="1"/>
  <c r="AY313" i="1"/>
  <c r="BB313" i="1"/>
  <c r="BC313" i="1"/>
  <c r="M314" i="1"/>
  <c r="N314" i="1"/>
  <c r="X314" i="1"/>
  <c r="AA314" i="1" s="1"/>
  <c r="Y314" i="1"/>
  <c r="Z314" i="1"/>
  <c r="AD314" i="1"/>
  <c r="AO314" i="1" s="1"/>
  <c r="AE314" i="1"/>
  <c r="AI314" i="1"/>
  <c r="AL314" i="1"/>
  <c r="AM314" i="1"/>
  <c r="AY314" i="1"/>
  <c r="BB314" i="1"/>
  <c r="BC314" i="1"/>
  <c r="M315" i="1"/>
  <c r="N315" i="1"/>
  <c r="X315" i="1"/>
  <c r="Y315" i="1"/>
  <c r="Z315" i="1" s="1"/>
  <c r="AD315" i="1"/>
  <c r="AE315" i="1"/>
  <c r="AI315" i="1"/>
  <c r="AK315" i="1"/>
  <c r="AL315" i="1"/>
  <c r="AN315" i="1" s="1"/>
  <c r="AP315" i="1" s="1"/>
  <c r="AM315" i="1"/>
  <c r="AO315" i="1"/>
  <c r="AW315" i="1"/>
  <c r="AX315" i="1" s="1"/>
  <c r="AY315" i="1"/>
  <c r="BB315" i="1"/>
  <c r="BC315" i="1"/>
  <c r="BE315" i="1"/>
  <c r="M316" i="1"/>
  <c r="N316" i="1"/>
  <c r="X316" i="1"/>
  <c r="AA316" i="1" s="1"/>
  <c r="Y316" i="1"/>
  <c r="Z316" i="1"/>
  <c r="AD316" i="1"/>
  <c r="AE316" i="1"/>
  <c r="AL316" i="1" s="1"/>
  <c r="AN316" i="1" s="1"/>
  <c r="AI316" i="1"/>
  <c r="AW316" i="1" s="1"/>
  <c r="AX316" i="1" s="1"/>
  <c r="AK316" i="1"/>
  <c r="AM316" i="1"/>
  <c r="AO316" i="1"/>
  <c r="AY316" i="1"/>
  <c r="BB316" i="1"/>
  <c r="BC316" i="1"/>
  <c r="M317" i="1"/>
  <c r="N317" i="1"/>
  <c r="X317" i="1"/>
  <c r="Y317" i="1"/>
  <c r="Z317" i="1"/>
  <c r="AA317" i="1"/>
  <c r="AB317" i="1" s="1"/>
  <c r="AD317" i="1"/>
  <c r="AO317" i="1" s="1"/>
  <c r="AE317" i="1"/>
  <c r="AI317" i="1"/>
  <c r="AK317" i="1" s="1"/>
  <c r="AM317" i="1"/>
  <c r="AY317" i="1"/>
  <c r="BB317" i="1"/>
  <c r="BC317" i="1"/>
  <c r="M318" i="1"/>
  <c r="N318" i="1"/>
  <c r="X318" i="1"/>
  <c r="AA318" i="1" s="1"/>
  <c r="Y318" i="1"/>
  <c r="Z318" i="1"/>
  <c r="AD318" i="1"/>
  <c r="AO318" i="1" s="1"/>
  <c r="AE318" i="1"/>
  <c r="AI318" i="1"/>
  <c r="AL318" i="1"/>
  <c r="AM318" i="1"/>
  <c r="AY318" i="1"/>
  <c r="BB318" i="1"/>
  <c r="BC318" i="1"/>
  <c r="M319" i="1"/>
  <c r="N319" i="1"/>
  <c r="X319" i="1"/>
  <c r="Y319" i="1"/>
  <c r="Z319" i="1" s="1"/>
  <c r="AD319" i="1"/>
  <c r="AE319" i="1"/>
  <c r="AI319" i="1"/>
  <c r="AK319" i="1"/>
  <c r="AL319" i="1"/>
  <c r="AN319" i="1" s="1"/>
  <c r="AP319" i="1" s="1"/>
  <c r="AM319" i="1"/>
  <c r="AO319" i="1"/>
  <c r="AW319" i="1"/>
  <c r="AX319" i="1" s="1"/>
  <c r="AY319" i="1"/>
  <c r="BB319" i="1"/>
  <c r="BC319" i="1"/>
  <c r="BE319" i="1"/>
  <c r="M320" i="1"/>
  <c r="N320" i="1"/>
  <c r="X320" i="1"/>
  <c r="AA320" i="1" s="1"/>
  <c r="Y320" i="1"/>
  <c r="Z320" i="1"/>
  <c r="AD320" i="1"/>
  <c r="AE320" i="1"/>
  <c r="AL320" i="1" s="1"/>
  <c r="AN320" i="1" s="1"/>
  <c r="AI320" i="1"/>
  <c r="AW320" i="1" s="1"/>
  <c r="AX320" i="1" s="1"/>
  <c r="AK320" i="1"/>
  <c r="AM320" i="1"/>
  <c r="AO320" i="1"/>
  <c r="AY320" i="1"/>
  <c r="BB320" i="1"/>
  <c r="BC320" i="1"/>
  <c r="M321" i="1"/>
  <c r="N321" i="1"/>
  <c r="X321" i="1"/>
  <c r="Y321" i="1"/>
  <c r="Z321" i="1"/>
  <c r="AA321" i="1"/>
  <c r="AB321" i="1" s="1"/>
  <c r="AD321" i="1"/>
  <c r="AO321" i="1" s="1"/>
  <c r="AE321" i="1"/>
  <c r="AI321" i="1"/>
  <c r="AK321" i="1" s="1"/>
  <c r="AM321" i="1"/>
  <c r="AY321" i="1"/>
  <c r="BB321" i="1"/>
  <c r="BC321" i="1"/>
  <c r="M322" i="1"/>
  <c r="N322" i="1"/>
  <c r="X322" i="1"/>
  <c r="AA322" i="1" s="1"/>
  <c r="Y322" i="1"/>
  <c r="Z322" i="1"/>
  <c r="AD322" i="1"/>
  <c r="AO322" i="1" s="1"/>
  <c r="AE322" i="1"/>
  <c r="AI322" i="1"/>
  <c r="AL322" i="1"/>
  <c r="AM322" i="1"/>
  <c r="AY322" i="1"/>
  <c r="BB322" i="1"/>
  <c r="BC322" i="1"/>
  <c r="M323" i="1"/>
  <c r="N323" i="1"/>
  <c r="X323" i="1"/>
  <c r="Y323" i="1"/>
  <c r="Z323" i="1" s="1"/>
  <c r="AD323" i="1"/>
  <c r="AE323" i="1"/>
  <c r="AI323" i="1"/>
  <c r="AK323" i="1"/>
  <c r="AL323" i="1"/>
  <c r="AN323" i="1" s="1"/>
  <c r="AP323" i="1" s="1"/>
  <c r="AM323" i="1"/>
  <c r="AO323" i="1"/>
  <c r="AW323" i="1"/>
  <c r="AX323" i="1" s="1"/>
  <c r="AY323" i="1"/>
  <c r="BB323" i="1"/>
  <c r="BC323" i="1"/>
  <c r="BE323" i="1"/>
  <c r="M324" i="1"/>
  <c r="N324" i="1"/>
  <c r="X324" i="1"/>
  <c r="AA324" i="1" s="1"/>
  <c r="Y324" i="1"/>
  <c r="Z324" i="1"/>
  <c r="AD324" i="1"/>
  <c r="AE324" i="1"/>
  <c r="AL324" i="1" s="1"/>
  <c r="AN324" i="1" s="1"/>
  <c r="AI324" i="1"/>
  <c r="AW324" i="1" s="1"/>
  <c r="AX324" i="1" s="1"/>
  <c r="AK324" i="1"/>
  <c r="AM324" i="1"/>
  <c r="AO324" i="1"/>
  <c r="AY324" i="1"/>
  <c r="BB324" i="1"/>
  <c r="BC324" i="1"/>
  <c r="M325" i="1"/>
  <c r="N325" i="1"/>
  <c r="X325" i="1"/>
  <c r="Y325" i="1"/>
  <c r="Z325" i="1"/>
  <c r="AA325" i="1"/>
  <c r="AB325" i="1" s="1"/>
  <c r="AD325" i="1"/>
  <c r="AO325" i="1" s="1"/>
  <c r="AE325" i="1"/>
  <c r="AI325" i="1"/>
  <c r="AK325" i="1" s="1"/>
  <c r="AM325" i="1"/>
  <c r="AY325" i="1"/>
  <c r="BB325" i="1"/>
  <c r="BC325" i="1"/>
  <c r="M326" i="1"/>
  <c r="N326" i="1"/>
  <c r="X326" i="1"/>
  <c r="AA326" i="1" s="1"/>
  <c r="Y326" i="1"/>
  <c r="Z326" i="1"/>
  <c r="AD326" i="1"/>
  <c r="AO326" i="1" s="1"/>
  <c r="AE326" i="1"/>
  <c r="AI326" i="1"/>
  <c r="AL326" i="1"/>
  <c r="AM326" i="1"/>
  <c r="AY326" i="1"/>
  <c r="BB326" i="1"/>
  <c r="BC326" i="1"/>
  <c r="M327" i="1"/>
  <c r="N327" i="1"/>
  <c r="X327" i="1"/>
  <c r="Y327" i="1"/>
  <c r="Z327" i="1" s="1"/>
  <c r="AD327" i="1"/>
  <c r="AE327" i="1"/>
  <c r="AI327" i="1"/>
  <c r="AK327" i="1"/>
  <c r="AL327" i="1"/>
  <c r="AN327" i="1" s="1"/>
  <c r="AP327" i="1" s="1"/>
  <c r="AM327" i="1"/>
  <c r="AO327" i="1"/>
  <c r="AW327" i="1"/>
  <c r="AX327" i="1" s="1"/>
  <c r="AY327" i="1"/>
  <c r="BB327" i="1"/>
  <c r="BC327" i="1"/>
  <c r="BE327" i="1"/>
  <c r="M328" i="1"/>
  <c r="N328" i="1"/>
  <c r="X328" i="1"/>
  <c r="AA328" i="1" s="1"/>
  <c r="Y328" i="1"/>
  <c r="Z328" i="1"/>
  <c r="AD328" i="1"/>
  <c r="AE328" i="1"/>
  <c r="AL328" i="1" s="1"/>
  <c r="AN328" i="1" s="1"/>
  <c r="AI328" i="1"/>
  <c r="AW328" i="1" s="1"/>
  <c r="AX328" i="1" s="1"/>
  <c r="AK328" i="1"/>
  <c r="AM328" i="1"/>
  <c r="AO328" i="1"/>
  <c r="AY328" i="1"/>
  <c r="BB328" i="1"/>
  <c r="BC328" i="1"/>
  <c r="M329" i="1"/>
  <c r="N329" i="1"/>
  <c r="X329" i="1"/>
  <c r="Y329" i="1"/>
  <c r="Z329" i="1"/>
  <c r="AA329" i="1"/>
  <c r="AB329" i="1" s="1"/>
  <c r="AD329" i="1"/>
  <c r="AO329" i="1" s="1"/>
  <c r="AE329" i="1"/>
  <c r="AI329" i="1"/>
  <c r="AK329" i="1" s="1"/>
  <c r="AM329" i="1"/>
  <c r="AY329" i="1"/>
  <c r="BB329" i="1"/>
  <c r="BC329" i="1"/>
  <c r="M330" i="1"/>
  <c r="N330" i="1"/>
  <c r="X330" i="1"/>
  <c r="AA330" i="1" s="1"/>
  <c r="Y330" i="1"/>
  <c r="Z330" i="1"/>
  <c r="AD330" i="1"/>
  <c r="AO330" i="1" s="1"/>
  <c r="AE330" i="1"/>
  <c r="AI330" i="1"/>
  <c r="AL330" i="1"/>
  <c r="AM330" i="1"/>
  <c r="AY330" i="1"/>
  <c r="BB330" i="1"/>
  <c r="BC330" i="1"/>
  <c r="M331" i="1"/>
  <c r="N331" i="1"/>
  <c r="X331" i="1"/>
  <c r="Y331" i="1"/>
  <c r="Z331" i="1" s="1"/>
  <c r="AD331" i="1"/>
  <c r="AE331" i="1"/>
  <c r="AI331" i="1"/>
  <c r="AK331" i="1"/>
  <c r="AL331" i="1"/>
  <c r="AN331" i="1" s="1"/>
  <c r="AP331" i="1" s="1"/>
  <c r="AM331" i="1"/>
  <c r="AO331" i="1"/>
  <c r="AW331" i="1"/>
  <c r="AX331" i="1" s="1"/>
  <c r="AY331" i="1"/>
  <c r="BB331" i="1"/>
  <c r="BC331" i="1"/>
  <c r="BE331" i="1"/>
  <c r="M332" i="1"/>
  <c r="N332" i="1"/>
  <c r="X332" i="1"/>
  <c r="AA332" i="1" s="1"/>
  <c r="Y332" i="1"/>
  <c r="Z332" i="1"/>
  <c r="AD332" i="1"/>
  <c r="AE332" i="1"/>
  <c r="AL332" i="1" s="1"/>
  <c r="AN332" i="1" s="1"/>
  <c r="AI332" i="1"/>
  <c r="AW332" i="1" s="1"/>
  <c r="AX332" i="1" s="1"/>
  <c r="AK332" i="1"/>
  <c r="AM332" i="1"/>
  <c r="AO332" i="1"/>
  <c r="AY332" i="1"/>
  <c r="BB332" i="1"/>
  <c r="BC332" i="1"/>
  <c r="M333" i="1"/>
  <c r="N333" i="1"/>
  <c r="X333" i="1"/>
  <c r="Y333" i="1"/>
  <c r="Z333" i="1"/>
  <c r="AA333" i="1"/>
  <c r="AB333" i="1" s="1"/>
  <c r="AD333" i="1"/>
  <c r="AO333" i="1" s="1"/>
  <c r="AE333" i="1"/>
  <c r="AI333" i="1"/>
  <c r="AK333" i="1" s="1"/>
  <c r="AM333" i="1"/>
  <c r="AY333" i="1"/>
  <c r="BB333" i="1"/>
  <c r="BC333" i="1"/>
  <c r="M334" i="1"/>
  <c r="N334" i="1"/>
  <c r="X334" i="1"/>
  <c r="AA334" i="1" s="1"/>
  <c r="Y334" i="1"/>
  <c r="Z334" i="1"/>
  <c r="AD334" i="1"/>
  <c r="AO334" i="1" s="1"/>
  <c r="AE334" i="1"/>
  <c r="AI334" i="1"/>
  <c r="AL334" i="1"/>
  <c r="AM334" i="1"/>
  <c r="AY334" i="1"/>
  <c r="BB334" i="1"/>
  <c r="BC334" i="1"/>
  <c r="M335" i="1"/>
  <c r="N335" i="1"/>
  <c r="X335" i="1"/>
  <c r="Y335" i="1"/>
  <c r="Z335" i="1" s="1"/>
  <c r="AD335" i="1"/>
  <c r="AE335" i="1"/>
  <c r="AI335" i="1"/>
  <c r="AK335" i="1"/>
  <c r="AL335" i="1"/>
  <c r="AN335" i="1" s="1"/>
  <c r="AP335" i="1" s="1"/>
  <c r="AM335" i="1"/>
  <c r="AO335" i="1"/>
  <c r="AW335" i="1"/>
  <c r="AX335" i="1" s="1"/>
  <c r="AY335" i="1"/>
  <c r="BB335" i="1"/>
  <c r="BC335" i="1"/>
  <c r="BE335" i="1"/>
  <c r="M336" i="1"/>
  <c r="N336" i="1"/>
  <c r="X336" i="1"/>
  <c r="AA336" i="1" s="1"/>
  <c r="Y336" i="1"/>
  <c r="Z336" i="1"/>
  <c r="AD336" i="1"/>
  <c r="AE336" i="1"/>
  <c r="AL336" i="1" s="1"/>
  <c r="AN336" i="1" s="1"/>
  <c r="AI336" i="1"/>
  <c r="AW336" i="1" s="1"/>
  <c r="AX336" i="1" s="1"/>
  <c r="AK336" i="1"/>
  <c r="AM336" i="1"/>
  <c r="AO336" i="1"/>
  <c r="AY336" i="1"/>
  <c r="BB336" i="1"/>
  <c r="BC336" i="1"/>
  <c r="M337" i="1"/>
  <c r="N337" i="1"/>
  <c r="X337" i="1"/>
  <c r="Y337" i="1"/>
  <c r="Z337" i="1"/>
  <c r="AA337" i="1"/>
  <c r="AB337" i="1" s="1"/>
  <c r="AD337" i="1"/>
  <c r="AO337" i="1" s="1"/>
  <c r="AE337" i="1"/>
  <c r="AI337" i="1"/>
  <c r="AK337" i="1" s="1"/>
  <c r="AM337" i="1"/>
  <c r="AY337" i="1"/>
  <c r="BB337" i="1"/>
  <c r="BC337" i="1"/>
  <c r="M338" i="1"/>
  <c r="N338" i="1"/>
  <c r="X338" i="1"/>
  <c r="AA338" i="1" s="1"/>
  <c r="Y338" i="1"/>
  <c r="Z338" i="1"/>
  <c r="AD338" i="1"/>
  <c r="AO338" i="1" s="1"/>
  <c r="AE338" i="1"/>
  <c r="AI338" i="1"/>
  <c r="AL338" i="1"/>
  <c r="AM338" i="1"/>
  <c r="AY338" i="1"/>
  <c r="BB338" i="1"/>
  <c r="BC338" i="1"/>
  <c r="M339" i="1"/>
  <c r="N339" i="1"/>
  <c r="X339" i="1"/>
  <c r="Y339" i="1"/>
  <c r="Z339" i="1" s="1"/>
  <c r="AD339" i="1"/>
  <c r="AE339" i="1"/>
  <c r="AI339" i="1"/>
  <c r="AK339" i="1"/>
  <c r="AL339" i="1"/>
  <c r="AN339" i="1" s="1"/>
  <c r="AP339" i="1" s="1"/>
  <c r="AM339" i="1"/>
  <c r="AO339" i="1"/>
  <c r="AW339" i="1"/>
  <c r="AX339" i="1" s="1"/>
  <c r="AY339" i="1"/>
  <c r="BB339" i="1"/>
  <c r="BC339" i="1"/>
  <c r="BE339" i="1"/>
  <c r="M340" i="1"/>
  <c r="N340" i="1"/>
  <c r="X340" i="1"/>
  <c r="AA340" i="1" s="1"/>
  <c r="Y340" i="1"/>
  <c r="Z340" i="1"/>
  <c r="AD340" i="1"/>
  <c r="AE340" i="1"/>
  <c r="AL340" i="1" s="1"/>
  <c r="AN340" i="1" s="1"/>
  <c r="AI340" i="1"/>
  <c r="AW340" i="1" s="1"/>
  <c r="AX340" i="1" s="1"/>
  <c r="AK340" i="1"/>
  <c r="AM340" i="1"/>
  <c r="AO340" i="1"/>
  <c r="AY340" i="1"/>
  <c r="BB340" i="1"/>
  <c r="BC340" i="1"/>
  <c r="M341" i="1"/>
  <c r="N341" i="1"/>
  <c r="X341" i="1"/>
  <c r="Y341" i="1"/>
  <c r="Z341" i="1"/>
  <c r="AA341" i="1"/>
  <c r="AB341" i="1" s="1"/>
  <c r="AD341" i="1"/>
  <c r="AO341" i="1" s="1"/>
  <c r="AE341" i="1"/>
  <c r="AI341" i="1"/>
  <c r="AK341" i="1" s="1"/>
  <c r="AM341" i="1"/>
  <c r="AY341" i="1"/>
  <c r="BB341" i="1"/>
  <c r="BC341" i="1"/>
  <c r="M342" i="1"/>
  <c r="N342" i="1"/>
  <c r="X342" i="1"/>
  <c r="AA342" i="1" s="1"/>
  <c r="Y342" i="1"/>
  <c r="Z342" i="1"/>
  <c r="AD342" i="1"/>
  <c r="AO342" i="1" s="1"/>
  <c r="AE342" i="1"/>
  <c r="AI342" i="1"/>
  <c r="AL342" i="1"/>
  <c r="AM342" i="1"/>
  <c r="AY342" i="1"/>
  <c r="BB342" i="1"/>
  <c r="BC342" i="1"/>
  <c r="M343" i="1"/>
  <c r="N343" i="1"/>
  <c r="X343" i="1"/>
  <c r="Y343" i="1"/>
  <c r="Z343" i="1" s="1"/>
  <c r="AD343" i="1"/>
  <c r="AE343" i="1"/>
  <c r="AI343" i="1"/>
  <c r="AK343" i="1"/>
  <c r="AL343" i="1"/>
  <c r="AN343" i="1" s="1"/>
  <c r="AP343" i="1" s="1"/>
  <c r="AM343" i="1"/>
  <c r="AO343" i="1"/>
  <c r="AW343" i="1"/>
  <c r="AX343" i="1" s="1"/>
  <c r="AY343" i="1"/>
  <c r="BB343" i="1"/>
  <c r="BC343" i="1"/>
  <c r="BE343" i="1"/>
  <c r="M344" i="1"/>
  <c r="N344" i="1"/>
  <c r="X344" i="1"/>
  <c r="AA344" i="1" s="1"/>
  <c r="Y344" i="1"/>
  <c r="Z344" i="1"/>
  <c r="AD344" i="1"/>
  <c r="AE344" i="1"/>
  <c r="AL344" i="1" s="1"/>
  <c r="AN344" i="1" s="1"/>
  <c r="AI344" i="1"/>
  <c r="AW344" i="1" s="1"/>
  <c r="AX344" i="1" s="1"/>
  <c r="AK344" i="1"/>
  <c r="AM344" i="1"/>
  <c r="AO344" i="1"/>
  <c r="AY344" i="1"/>
  <c r="BB344" i="1"/>
  <c r="BC344" i="1"/>
  <c r="M345" i="1"/>
  <c r="N345" i="1"/>
  <c r="X345" i="1"/>
  <c r="Y345" i="1"/>
  <c r="Z345" i="1"/>
  <c r="AA345" i="1"/>
  <c r="AB345" i="1" s="1"/>
  <c r="AD345" i="1"/>
  <c r="AO345" i="1" s="1"/>
  <c r="AE345" i="1"/>
  <c r="AI345" i="1"/>
  <c r="AK345" i="1" s="1"/>
  <c r="AM345" i="1"/>
  <c r="AY345" i="1"/>
  <c r="BB345" i="1"/>
  <c r="BC345" i="1"/>
  <c r="M346" i="1"/>
  <c r="AC346" i="1" s="1"/>
  <c r="AF346" i="1" s="1"/>
  <c r="N346" i="1"/>
  <c r="X346" i="1"/>
  <c r="AA346" i="1" s="1"/>
  <c r="AB346" i="1" s="1"/>
  <c r="Y346" i="1"/>
  <c r="Z346" i="1"/>
  <c r="AD346" i="1"/>
  <c r="AO346" i="1" s="1"/>
  <c r="AE346" i="1"/>
  <c r="AI346" i="1"/>
  <c r="AL346" i="1"/>
  <c r="AM346" i="1"/>
  <c r="AY346" i="1"/>
  <c r="BB346" i="1"/>
  <c r="BC346" i="1"/>
  <c r="BF346" i="1"/>
  <c r="M347" i="1"/>
  <c r="N347" i="1"/>
  <c r="X347" i="1"/>
  <c r="Y347" i="1"/>
  <c r="Z347" i="1" s="1"/>
  <c r="AD347" i="1"/>
  <c r="AE347" i="1"/>
  <c r="AI347" i="1"/>
  <c r="AK347" i="1"/>
  <c r="AL347" i="1"/>
  <c r="AN347" i="1" s="1"/>
  <c r="AM347" i="1"/>
  <c r="AO347" i="1"/>
  <c r="AP347" i="1"/>
  <c r="AW347" i="1"/>
  <c r="AX347" i="1" s="1"/>
  <c r="AY347" i="1"/>
  <c r="BB347" i="1"/>
  <c r="BC347" i="1"/>
  <c r="BE347" i="1"/>
  <c r="M348" i="1"/>
  <c r="N348" i="1"/>
  <c r="X348" i="1"/>
  <c r="AA348" i="1" s="1"/>
  <c r="BF348" i="1" s="1"/>
  <c r="Y348" i="1"/>
  <c r="Z348" i="1"/>
  <c r="AB348" i="1"/>
  <c r="AD348" i="1"/>
  <c r="AE348" i="1"/>
  <c r="AL348" i="1" s="1"/>
  <c r="AN348" i="1" s="1"/>
  <c r="AI348" i="1"/>
  <c r="AW348" i="1" s="1"/>
  <c r="AX348" i="1" s="1"/>
  <c r="AK348" i="1"/>
  <c r="AM348" i="1"/>
  <c r="AO348" i="1"/>
  <c r="AY348" i="1"/>
  <c r="BB348" i="1"/>
  <c r="BC348" i="1"/>
  <c r="M349" i="1"/>
  <c r="N349" i="1"/>
  <c r="X349" i="1"/>
  <c r="Y349" i="1"/>
  <c r="Z349" i="1"/>
  <c r="AA349" i="1"/>
  <c r="AD349" i="1"/>
  <c r="AO349" i="1" s="1"/>
  <c r="AE349" i="1"/>
  <c r="AI349" i="1"/>
  <c r="AM349" i="1"/>
  <c r="AY349" i="1"/>
  <c r="BB349" i="1"/>
  <c r="BC349" i="1"/>
  <c r="M350" i="1"/>
  <c r="N350" i="1"/>
  <c r="X350" i="1"/>
  <c r="AA350" i="1" s="1"/>
  <c r="AB350" i="1" s="1"/>
  <c r="Y350" i="1"/>
  <c r="Z350" i="1"/>
  <c r="AD350" i="1"/>
  <c r="AO350" i="1" s="1"/>
  <c r="AE350" i="1"/>
  <c r="AI350" i="1"/>
  <c r="AL350" i="1"/>
  <c r="AM350" i="1"/>
  <c r="AY350" i="1"/>
  <c r="BB350" i="1"/>
  <c r="BC350" i="1"/>
  <c r="M351" i="1"/>
  <c r="N351" i="1"/>
  <c r="X351" i="1"/>
  <c r="AA351" i="1" s="1"/>
  <c r="Y351" i="1"/>
  <c r="Z351" i="1" s="1"/>
  <c r="AD351" i="1"/>
  <c r="AE351" i="1"/>
  <c r="AI351" i="1"/>
  <c r="AK351" i="1"/>
  <c r="AL351" i="1"/>
  <c r="AN351" i="1" s="1"/>
  <c r="AP351" i="1" s="1"/>
  <c r="AM351" i="1"/>
  <c r="AO351" i="1"/>
  <c r="AW351" i="1"/>
  <c r="AX351" i="1" s="1"/>
  <c r="AY351" i="1"/>
  <c r="BB351" i="1"/>
  <c r="BC351" i="1"/>
  <c r="BE351" i="1"/>
  <c r="M352" i="1"/>
  <c r="N352" i="1"/>
  <c r="X352" i="1"/>
  <c r="AA352" i="1" s="1"/>
  <c r="BF352" i="1" s="1"/>
  <c r="Y352" i="1"/>
  <c r="Z352" i="1"/>
  <c r="AD352" i="1"/>
  <c r="AE352" i="1"/>
  <c r="AL352" i="1" s="1"/>
  <c r="AN352" i="1" s="1"/>
  <c r="AI352" i="1"/>
  <c r="AW352" i="1" s="1"/>
  <c r="AX352" i="1" s="1"/>
  <c r="AK352" i="1"/>
  <c r="AM352" i="1"/>
  <c r="AO352" i="1"/>
  <c r="AY352" i="1"/>
  <c r="BB352" i="1"/>
  <c r="BC352" i="1"/>
  <c r="M353" i="1"/>
  <c r="N353" i="1"/>
  <c r="X353" i="1"/>
  <c r="Y353" i="1"/>
  <c r="Z353" i="1"/>
  <c r="AA353" i="1"/>
  <c r="AD353" i="1"/>
  <c r="AE353" i="1"/>
  <c r="AI353" i="1"/>
  <c r="AM353" i="1"/>
  <c r="AY353" i="1"/>
  <c r="BB353" i="1"/>
  <c r="BC353" i="1"/>
  <c r="M354" i="1"/>
  <c r="N354" i="1"/>
  <c r="X354" i="1"/>
  <c r="AA354" i="1" s="1"/>
  <c r="AB354" i="1" s="1"/>
  <c r="Y354" i="1"/>
  <c r="Z354" i="1"/>
  <c r="AD354" i="1"/>
  <c r="AO354" i="1" s="1"/>
  <c r="AE354" i="1"/>
  <c r="AI354" i="1"/>
  <c r="AM354" i="1" s="1"/>
  <c r="AL354" i="1"/>
  <c r="AY354" i="1"/>
  <c r="BB354" i="1"/>
  <c r="BC354" i="1"/>
  <c r="BF354" i="1"/>
  <c r="M355" i="1"/>
  <c r="N355" i="1"/>
  <c r="X355" i="1"/>
  <c r="Y355" i="1"/>
  <c r="Z355" i="1" s="1"/>
  <c r="AD355" i="1"/>
  <c r="AE355" i="1"/>
  <c r="AI355" i="1"/>
  <c r="AK355" i="1"/>
  <c r="AL355" i="1"/>
  <c r="AN355" i="1" s="1"/>
  <c r="AP355" i="1" s="1"/>
  <c r="AM355" i="1"/>
  <c r="AO355" i="1"/>
  <c r="AW355" i="1"/>
  <c r="AX355" i="1" s="1"/>
  <c r="AY355" i="1"/>
  <c r="BB355" i="1"/>
  <c r="BC355" i="1"/>
  <c r="BE355" i="1"/>
  <c r="M356" i="1"/>
  <c r="N356" i="1"/>
  <c r="X356" i="1"/>
  <c r="AA356" i="1" s="1"/>
  <c r="BF356" i="1" s="1"/>
  <c r="Y356" i="1"/>
  <c r="Z356" i="1"/>
  <c r="AD356" i="1"/>
  <c r="AE356" i="1"/>
  <c r="AL356" i="1" s="1"/>
  <c r="AN356" i="1" s="1"/>
  <c r="AI356" i="1"/>
  <c r="AW356" i="1" s="1"/>
  <c r="AX356" i="1" s="1"/>
  <c r="AK356" i="1"/>
  <c r="AM356" i="1"/>
  <c r="AP356" i="1" s="1"/>
  <c r="AO356" i="1"/>
  <c r="AY356" i="1"/>
  <c r="BB356" i="1"/>
  <c r="BC356" i="1"/>
  <c r="M357" i="1"/>
  <c r="N357" i="1"/>
  <c r="X357" i="1"/>
  <c r="Y357" i="1"/>
  <c r="Z357" i="1"/>
  <c r="AA357" i="1"/>
  <c r="AD357" i="1"/>
  <c r="AE357" i="1"/>
  <c r="AI357" i="1"/>
  <c r="AK357" i="1" s="1"/>
  <c r="AM357" i="1"/>
  <c r="AY357" i="1"/>
  <c r="BB357" i="1"/>
  <c r="BC357" i="1"/>
  <c r="M358" i="1"/>
  <c r="N358" i="1"/>
  <c r="X358" i="1"/>
  <c r="Y358" i="1"/>
  <c r="Z358" i="1"/>
  <c r="AD358" i="1"/>
  <c r="AO358" i="1" s="1"/>
  <c r="AE358" i="1"/>
  <c r="AI358" i="1"/>
  <c r="AL358" i="1"/>
  <c r="AY358" i="1"/>
  <c r="BB358" i="1"/>
  <c r="BC358" i="1"/>
  <c r="M359" i="1"/>
  <c r="N359" i="1"/>
  <c r="X359" i="1"/>
  <c r="Y359" i="1"/>
  <c r="Z359" i="1" s="1"/>
  <c r="AD359" i="1"/>
  <c r="AE359" i="1"/>
  <c r="AI359" i="1"/>
  <c r="AK359" i="1"/>
  <c r="AL359" i="1"/>
  <c r="AN359" i="1" s="1"/>
  <c r="AP359" i="1" s="1"/>
  <c r="AM359" i="1"/>
  <c r="AO359" i="1"/>
  <c r="AW359" i="1"/>
  <c r="AX359" i="1" s="1"/>
  <c r="AY359" i="1"/>
  <c r="BB359" i="1"/>
  <c r="BC359" i="1"/>
  <c r="BE359" i="1"/>
  <c r="M360" i="1"/>
  <c r="N360" i="1"/>
  <c r="AK360" i="1" s="1"/>
  <c r="X360" i="1"/>
  <c r="AA360" i="1" s="1"/>
  <c r="Y360" i="1"/>
  <c r="Z360" i="1"/>
  <c r="AD360" i="1"/>
  <c r="AE360" i="1"/>
  <c r="AL360" i="1" s="1"/>
  <c r="AI360" i="1"/>
  <c r="AW360" i="1" s="1"/>
  <c r="AX360" i="1" s="1"/>
  <c r="AM360" i="1"/>
  <c r="AN360" i="1"/>
  <c r="AO360" i="1"/>
  <c r="AY360" i="1"/>
  <c r="BB360" i="1"/>
  <c r="BC360" i="1"/>
  <c r="M361" i="1"/>
  <c r="N361" i="1"/>
  <c r="X361" i="1"/>
  <c r="Y361" i="1"/>
  <c r="Z361" i="1"/>
  <c r="AA361" i="1" s="1"/>
  <c r="AD361" i="1"/>
  <c r="AE361" i="1"/>
  <c r="AI361" i="1"/>
  <c r="AY361" i="1"/>
  <c r="BB361" i="1"/>
  <c r="BC361" i="1"/>
  <c r="M362" i="1"/>
  <c r="N362" i="1"/>
  <c r="X362" i="1"/>
  <c r="Y362" i="1"/>
  <c r="Z362" i="1"/>
  <c r="AD362" i="1"/>
  <c r="AO362" i="1" s="1"/>
  <c r="AE362" i="1"/>
  <c r="AI362" i="1"/>
  <c r="AW362" i="1" s="1"/>
  <c r="AX362" i="1" s="1"/>
  <c r="AL362" i="1"/>
  <c r="AY362" i="1"/>
  <c r="BB362" i="1"/>
  <c r="BC362" i="1"/>
  <c r="BE362" i="1"/>
  <c r="M363" i="1"/>
  <c r="N363" i="1"/>
  <c r="X363" i="1"/>
  <c r="Y363" i="1"/>
  <c r="Z363" i="1" s="1"/>
  <c r="AD363" i="1"/>
  <c r="AE363" i="1"/>
  <c r="AI363" i="1"/>
  <c r="AK363" i="1"/>
  <c r="AL363" i="1"/>
  <c r="AN363" i="1" s="1"/>
  <c r="AM363" i="1"/>
  <c r="AO363" i="1"/>
  <c r="AP363" i="1"/>
  <c r="AW363" i="1"/>
  <c r="AX363" i="1" s="1"/>
  <c r="AY363" i="1"/>
  <c r="BB363" i="1"/>
  <c r="BC363" i="1"/>
  <c r="BE363" i="1"/>
  <c r="M364" i="1"/>
  <c r="N364" i="1"/>
  <c r="AK364" i="1" s="1"/>
  <c r="X364" i="1"/>
  <c r="AA364" i="1" s="1"/>
  <c r="Y364" i="1"/>
  <c r="Z364" i="1"/>
  <c r="AD364" i="1"/>
  <c r="AE364" i="1"/>
  <c r="AL364" i="1" s="1"/>
  <c r="AI364" i="1"/>
  <c r="AW364" i="1" s="1"/>
  <c r="AX364" i="1" s="1"/>
  <c r="AM364" i="1"/>
  <c r="AN364" i="1"/>
  <c r="AY364" i="1"/>
  <c r="BB364" i="1"/>
  <c r="BC364" i="1"/>
  <c r="M365" i="1"/>
  <c r="N365" i="1"/>
  <c r="X365" i="1"/>
  <c r="Y365" i="1"/>
  <c r="Z365" i="1"/>
  <c r="AA365" i="1"/>
  <c r="AB365" i="1" s="1"/>
  <c r="AD365" i="1"/>
  <c r="AE365" i="1"/>
  <c r="AI365" i="1"/>
  <c r="AM365" i="1"/>
  <c r="AY365" i="1"/>
  <c r="BB365" i="1"/>
  <c r="BC365" i="1"/>
  <c r="BF365" i="1"/>
  <c r="M366" i="1"/>
  <c r="N366" i="1"/>
  <c r="X366" i="1"/>
  <c r="Y366" i="1"/>
  <c r="Z366" i="1"/>
  <c r="AD366" i="1"/>
  <c r="AO366" i="1" s="1"/>
  <c r="AE366" i="1"/>
  <c r="AI366" i="1"/>
  <c r="AL366" i="1"/>
  <c r="AW366" i="1"/>
  <c r="AX366" i="1"/>
  <c r="AY366" i="1"/>
  <c r="BB366" i="1"/>
  <c r="BC366" i="1"/>
  <c r="BE366" i="1"/>
  <c r="M367" i="1"/>
  <c r="N367" i="1"/>
  <c r="O367" i="1"/>
  <c r="X367" i="1"/>
  <c r="Y367" i="1"/>
  <c r="Z367" i="1"/>
  <c r="AA367" i="1"/>
  <c r="BF367" i="1" s="1"/>
  <c r="AD367" i="1"/>
  <c r="AE367" i="1"/>
  <c r="AL367" i="1" s="1"/>
  <c r="AN367" i="1" s="1"/>
  <c r="AI367" i="1"/>
  <c r="AW367" i="1" s="1"/>
  <c r="AX367" i="1" s="1"/>
  <c r="AK367" i="1"/>
  <c r="AM367" i="1"/>
  <c r="AY367" i="1"/>
  <c r="BB367" i="1"/>
  <c r="BC367" i="1"/>
  <c r="BE367" i="1"/>
  <c r="M368" i="1"/>
  <c r="N368" i="1"/>
  <c r="O368" i="1" s="1"/>
  <c r="X368" i="1"/>
  <c r="Y368" i="1"/>
  <c r="Z368" i="1"/>
  <c r="AD368" i="1"/>
  <c r="AE368" i="1"/>
  <c r="AI368" i="1"/>
  <c r="AW368" i="1" s="1"/>
  <c r="AX368" i="1" s="1"/>
  <c r="AL368" i="1"/>
  <c r="AY368" i="1"/>
  <c r="BB368" i="1"/>
  <c r="BC368" i="1"/>
  <c r="BE368" i="1"/>
  <c r="M369" i="1"/>
  <c r="N369" i="1"/>
  <c r="O369" i="1"/>
  <c r="X369" i="1"/>
  <c r="AA369" i="1" s="1"/>
  <c r="Y369" i="1"/>
  <c r="Z369" i="1"/>
  <c r="AD369" i="1"/>
  <c r="AE369" i="1"/>
  <c r="AL369" i="1" s="1"/>
  <c r="AI369" i="1"/>
  <c r="AW369" i="1" s="1"/>
  <c r="AX369" i="1" s="1"/>
  <c r="AK369" i="1"/>
  <c r="AM369" i="1"/>
  <c r="AN369" i="1"/>
  <c r="AY369" i="1"/>
  <c r="BB369" i="1"/>
  <c r="BC369" i="1"/>
  <c r="BE369" i="1"/>
  <c r="M370" i="1"/>
  <c r="N370" i="1"/>
  <c r="X370" i="1"/>
  <c r="AA370" i="1" s="1"/>
  <c r="AB370" i="1" s="1"/>
  <c r="AC370" i="1" s="1"/>
  <c r="AF370" i="1" s="1"/>
  <c r="AG370" i="1" s="1"/>
  <c r="BA370" i="1" s="1"/>
  <c r="Y370" i="1"/>
  <c r="Z370" i="1"/>
  <c r="AD370" i="1"/>
  <c r="AO370" i="1" s="1"/>
  <c r="AE370" i="1"/>
  <c r="AI370" i="1"/>
  <c r="AL370" i="1"/>
  <c r="AW370" i="1"/>
  <c r="AX370" i="1" s="1"/>
  <c r="AY370" i="1"/>
  <c r="BB370" i="1"/>
  <c r="BC370" i="1"/>
  <c r="BE370" i="1"/>
  <c r="M371" i="1"/>
  <c r="N371" i="1"/>
  <c r="O371" i="1"/>
  <c r="X371" i="1"/>
  <c r="AA371" i="1" s="1"/>
  <c r="Y371" i="1"/>
  <c r="Z371" i="1"/>
  <c r="AD371" i="1"/>
  <c r="AE371" i="1"/>
  <c r="AL371" i="1" s="1"/>
  <c r="AI371" i="1"/>
  <c r="AW371" i="1" s="1"/>
  <c r="AX371" i="1" s="1"/>
  <c r="AK371" i="1"/>
  <c r="AM371" i="1"/>
  <c r="AN371" i="1"/>
  <c r="AO371" i="1"/>
  <c r="AY371" i="1"/>
  <c r="BB371" i="1"/>
  <c r="BC371" i="1"/>
  <c r="BE371" i="1"/>
  <c r="M372" i="1"/>
  <c r="N372" i="1"/>
  <c r="X372" i="1"/>
  <c r="Y372" i="1"/>
  <c r="Z372" i="1" s="1"/>
  <c r="AD372" i="1"/>
  <c r="AO372" i="1" s="1"/>
  <c r="AE372" i="1"/>
  <c r="AI372" i="1"/>
  <c r="AL372" i="1"/>
  <c r="AM372" i="1"/>
  <c r="AW372" i="1"/>
  <c r="AX372" i="1"/>
  <c r="AY372" i="1"/>
  <c r="BB372" i="1"/>
  <c r="BC372" i="1"/>
  <c r="BE372" i="1"/>
  <c r="M373" i="1"/>
  <c r="N373" i="1"/>
  <c r="X373" i="1"/>
  <c r="AA373" i="1" s="1"/>
  <c r="Y373" i="1"/>
  <c r="Z373" i="1"/>
  <c r="AD373" i="1"/>
  <c r="AE373" i="1"/>
  <c r="AL373" i="1" s="1"/>
  <c r="AN373" i="1" s="1"/>
  <c r="AI373" i="1"/>
  <c r="AW373" i="1" s="1"/>
  <c r="AX373" i="1" s="1"/>
  <c r="AK373" i="1"/>
  <c r="AM373" i="1"/>
  <c r="AY373" i="1"/>
  <c r="BB373" i="1"/>
  <c r="BC373" i="1"/>
  <c r="BE373" i="1"/>
  <c r="M374" i="1"/>
  <c r="N374" i="1"/>
  <c r="X374" i="1"/>
  <c r="Y374" i="1"/>
  <c r="Z374" i="1"/>
  <c r="AD374" i="1"/>
  <c r="AO374" i="1" s="1"/>
  <c r="AE374" i="1"/>
  <c r="AI374" i="1"/>
  <c r="AL374" i="1"/>
  <c r="AW374" i="1"/>
  <c r="AX374" i="1"/>
  <c r="AY374" i="1"/>
  <c r="BB374" i="1"/>
  <c r="BC374" i="1"/>
  <c r="BE374" i="1"/>
  <c r="M375" i="1"/>
  <c r="N375" i="1"/>
  <c r="O375" i="1"/>
  <c r="X375" i="1"/>
  <c r="Y375" i="1"/>
  <c r="Z375" i="1"/>
  <c r="AA375" i="1"/>
  <c r="BF375" i="1" s="1"/>
  <c r="AD375" i="1"/>
  <c r="AE375" i="1"/>
  <c r="AL375" i="1" s="1"/>
  <c r="AN375" i="1" s="1"/>
  <c r="AI375" i="1"/>
  <c r="AW375" i="1" s="1"/>
  <c r="AX375" i="1" s="1"/>
  <c r="AK375" i="1"/>
  <c r="AM375" i="1"/>
  <c r="AY375" i="1"/>
  <c r="BB375" i="1"/>
  <c r="BC375" i="1"/>
  <c r="BE375" i="1"/>
  <c r="M376" i="1"/>
  <c r="N376" i="1"/>
  <c r="O376" i="1" s="1"/>
  <c r="X376" i="1"/>
  <c r="Y376" i="1"/>
  <c r="Z376" i="1"/>
  <c r="AD376" i="1"/>
  <c r="AE376" i="1"/>
  <c r="AI376" i="1"/>
  <c r="AW376" i="1" s="1"/>
  <c r="AX376" i="1" s="1"/>
  <c r="AL376" i="1"/>
  <c r="AY376" i="1"/>
  <c r="BB376" i="1"/>
  <c r="BC376" i="1"/>
  <c r="BE376" i="1"/>
  <c r="M377" i="1"/>
  <c r="N377" i="1"/>
  <c r="O377" i="1"/>
  <c r="X377" i="1"/>
  <c r="AA377" i="1" s="1"/>
  <c r="Y377" i="1"/>
  <c r="Z377" i="1"/>
  <c r="AD377" i="1"/>
  <c r="AE377" i="1"/>
  <c r="AL377" i="1" s="1"/>
  <c r="AI377" i="1"/>
  <c r="AW377" i="1" s="1"/>
  <c r="AX377" i="1" s="1"/>
  <c r="AK377" i="1"/>
  <c r="AM377" i="1"/>
  <c r="AN377" i="1"/>
  <c r="AY377" i="1"/>
  <c r="BB377" i="1"/>
  <c r="BC377" i="1"/>
  <c r="BE377" i="1"/>
  <c r="M378" i="1"/>
  <c r="N378" i="1"/>
  <c r="X378" i="1"/>
  <c r="AA378" i="1" s="1"/>
  <c r="AB378" i="1" s="1"/>
  <c r="AC378" i="1" s="1"/>
  <c r="AF378" i="1" s="1"/>
  <c r="AG378" i="1" s="1"/>
  <c r="BA378" i="1" s="1"/>
  <c r="Y378" i="1"/>
  <c r="Z378" i="1"/>
  <c r="AD378" i="1"/>
  <c r="AO378" i="1" s="1"/>
  <c r="AE378" i="1"/>
  <c r="AI378" i="1"/>
  <c r="AL378" i="1"/>
  <c r="AW378" i="1"/>
  <c r="AX378" i="1" s="1"/>
  <c r="AY378" i="1"/>
  <c r="BB378" i="1"/>
  <c r="BC378" i="1"/>
  <c r="BE378" i="1"/>
  <c r="M379" i="1"/>
  <c r="N379" i="1"/>
  <c r="O379" i="1"/>
  <c r="X379" i="1"/>
  <c r="AA379" i="1" s="1"/>
  <c r="Y379" i="1"/>
  <c r="Z379" i="1"/>
  <c r="AD379" i="1"/>
  <c r="AE379" i="1"/>
  <c r="AL379" i="1" s="1"/>
  <c r="AI379" i="1"/>
  <c r="AW379" i="1" s="1"/>
  <c r="AX379" i="1" s="1"/>
  <c r="AK379" i="1"/>
  <c r="AM379" i="1"/>
  <c r="AN379" i="1"/>
  <c r="AO379" i="1"/>
  <c r="AY379" i="1"/>
  <c r="BB379" i="1"/>
  <c r="BC379" i="1"/>
  <c r="BE379" i="1"/>
  <c r="M380" i="1"/>
  <c r="N380" i="1"/>
  <c r="X380" i="1"/>
  <c r="Y380" i="1"/>
  <c r="Z380" i="1" s="1"/>
  <c r="AD380" i="1"/>
  <c r="AE380" i="1"/>
  <c r="AI380" i="1"/>
  <c r="AK380" i="1" s="1"/>
  <c r="AL380" i="1"/>
  <c r="AO380" i="1"/>
  <c r="AW380" i="1"/>
  <c r="AX380" i="1" s="1"/>
  <c r="AY380" i="1"/>
  <c r="BB380" i="1"/>
  <c r="BC380" i="1"/>
  <c r="BE380" i="1"/>
  <c r="M381" i="1"/>
  <c r="N381" i="1"/>
  <c r="O381" i="1"/>
  <c r="X381" i="1"/>
  <c r="Y381" i="1"/>
  <c r="Z381" i="1"/>
  <c r="AA381" i="1"/>
  <c r="AB381" i="1" s="1"/>
  <c r="AC381" i="1" s="1"/>
  <c r="AF381" i="1" s="1"/>
  <c r="AG381" i="1" s="1"/>
  <c r="AD381" i="1"/>
  <c r="AE381" i="1"/>
  <c r="AL381" i="1" s="1"/>
  <c r="AN381" i="1" s="1"/>
  <c r="AI381" i="1"/>
  <c r="AK381" i="1"/>
  <c r="AM381" i="1"/>
  <c r="AY381" i="1"/>
  <c r="BB381" i="1"/>
  <c r="BC381" i="1"/>
  <c r="BE381" i="1"/>
  <c r="M382" i="1"/>
  <c r="BE382" i="1" s="1"/>
  <c r="N382" i="1"/>
  <c r="O382" i="1" s="1"/>
  <c r="X382" i="1"/>
  <c r="AA382" i="1" s="1"/>
  <c r="BF382" i="1" s="1"/>
  <c r="Y382" i="1"/>
  <c r="Z382" i="1"/>
  <c r="AD382" i="1"/>
  <c r="AE382" i="1"/>
  <c r="AI382" i="1"/>
  <c r="AL382" i="1"/>
  <c r="AM382" i="1"/>
  <c r="AW382" i="1"/>
  <c r="AX382" i="1"/>
  <c r="AY382" i="1"/>
  <c r="BB382" i="1"/>
  <c r="BC382" i="1"/>
  <c r="M383" i="1"/>
  <c r="N383" i="1"/>
  <c r="O383" i="1" s="1"/>
  <c r="X383" i="1"/>
  <c r="AA383" i="1" s="1"/>
  <c r="Y383" i="1"/>
  <c r="Z383" i="1"/>
  <c r="AD383" i="1"/>
  <c r="AO383" i="1" s="1"/>
  <c r="AE383" i="1"/>
  <c r="AI383" i="1"/>
  <c r="AK383" i="1" s="1"/>
  <c r="AM383" i="1"/>
  <c r="AY383" i="1"/>
  <c r="BB383" i="1"/>
  <c r="BC383" i="1"/>
  <c r="BE383" i="1"/>
  <c r="M384" i="1"/>
  <c r="AM384" i="1" s="1"/>
  <c r="N384" i="1"/>
  <c r="X384" i="1"/>
  <c r="AA384" i="1" s="1"/>
  <c r="Y384" i="1"/>
  <c r="Z384" i="1" s="1"/>
  <c r="AD384" i="1"/>
  <c r="AE384" i="1"/>
  <c r="O384" i="1" s="1"/>
  <c r="AI384" i="1"/>
  <c r="AK384" i="1"/>
  <c r="AL384" i="1"/>
  <c r="AN384" i="1" s="1"/>
  <c r="AO384" i="1"/>
  <c r="AW384" i="1"/>
  <c r="AX384" i="1" s="1"/>
  <c r="AY384" i="1"/>
  <c r="BB384" i="1"/>
  <c r="BC384" i="1"/>
  <c r="BE384" i="1"/>
  <c r="M385" i="1"/>
  <c r="N385" i="1"/>
  <c r="X385" i="1"/>
  <c r="Y385" i="1"/>
  <c r="Z385" i="1"/>
  <c r="AA385" i="1"/>
  <c r="AB385" i="1" s="1"/>
  <c r="AC385" i="1" s="1"/>
  <c r="AD385" i="1"/>
  <c r="AO385" i="1" s="1"/>
  <c r="AE385" i="1"/>
  <c r="O385" i="1" s="1"/>
  <c r="AI385" i="1"/>
  <c r="AK385" i="1" s="1"/>
  <c r="AM385" i="1"/>
  <c r="AY385" i="1"/>
  <c r="BB385" i="1"/>
  <c r="BC385" i="1"/>
  <c r="BE385" i="1"/>
  <c r="M386" i="1"/>
  <c r="AM386" i="1" s="1"/>
  <c r="N386" i="1"/>
  <c r="X386" i="1"/>
  <c r="Y386" i="1"/>
  <c r="Z386" i="1" s="1"/>
  <c r="AD386" i="1"/>
  <c r="AE386" i="1"/>
  <c r="O386" i="1" s="1"/>
  <c r="AI386" i="1"/>
  <c r="AK386" i="1"/>
  <c r="AL386" i="1"/>
  <c r="AN386" i="1" s="1"/>
  <c r="AO386" i="1"/>
  <c r="AW386" i="1"/>
  <c r="AX386" i="1" s="1"/>
  <c r="AY386" i="1"/>
  <c r="BB386" i="1"/>
  <c r="BC386" i="1"/>
  <c r="BE386" i="1"/>
  <c r="M387" i="1"/>
  <c r="N387" i="1"/>
  <c r="X387" i="1"/>
  <c r="Y387" i="1"/>
  <c r="Z387" i="1"/>
  <c r="AA387" i="1"/>
  <c r="AB387" i="1" s="1"/>
  <c r="AC387" i="1" s="1"/>
  <c r="AD387" i="1"/>
  <c r="AO387" i="1" s="1"/>
  <c r="AE387" i="1"/>
  <c r="O387" i="1" s="1"/>
  <c r="AI387" i="1"/>
  <c r="AK387" i="1" s="1"/>
  <c r="AM387" i="1"/>
  <c r="AY387" i="1"/>
  <c r="BB387" i="1"/>
  <c r="BC387" i="1"/>
  <c r="BE387" i="1"/>
  <c r="M388" i="1"/>
  <c r="AM388" i="1" s="1"/>
  <c r="N388" i="1"/>
  <c r="X388" i="1"/>
  <c r="Y388" i="1"/>
  <c r="Z388" i="1" s="1"/>
  <c r="AD388" i="1"/>
  <c r="AE388" i="1"/>
  <c r="O388" i="1" s="1"/>
  <c r="AI388" i="1"/>
  <c r="AK388" i="1"/>
  <c r="AL388" i="1"/>
  <c r="AN388" i="1" s="1"/>
  <c r="AO388" i="1"/>
  <c r="AW388" i="1"/>
  <c r="AX388" i="1" s="1"/>
  <c r="AY388" i="1"/>
  <c r="BB388" i="1"/>
  <c r="BC388" i="1"/>
  <c r="BE388" i="1"/>
  <c r="M389" i="1"/>
  <c r="N389" i="1"/>
  <c r="X389" i="1"/>
  <c r="Y389" i="1"/>
  <c r="Z389" i="1"/>
  <c r="AA389" i="1"/>
  <c r="AB389" i="1" s="1"/>
  <c r="AC389" i="1" s="1"/>
  <c r="AD389" i="1"/>
  <c r="AO389" i="1" s="1"/>
  <c r="AE389" i="1"/>
  <c r="O389" i="1" s="1"/>
  <c r="AI389" i="1"/>
  <c r="AK389" i="1" s="1"/>
  <c r="AM389" i="1"/>
  <c r="AY389" i="1"/>
  <c r="BB389" i="1"/>
  <c r="BC389" i="1"/>
  <c r="BE389" i="1"/>
  <c r="M390" i="1"/>
  <c r="AM390" i="1" s="1"/>
  <c r="N390" i="1"/>
  <c r="X390" i="1"/>
  <c r="Y390" i="1"/>
  <c r="Z390" i="1" s="1"/>
  <c r="AD390" i="1"/>
  <c r="AE390" i="1"/>
  <c r="O390" i="1" s="1"/>
  <c r="AI390" i="1"/>
  <c r="AK390" i="1"/>
  <c r="AL390" i="1"/>
  <c r="AN390" i="1" s="1"/>
  <c r="AO390" i="1"/>
  <c r="AW390" i="1"/>
  <c r="AX390" i="1" s="1"/>
  <c r="AY390" i="1"/>
  <c r="BB390" i="1"/>
  <c r="BC390" i="1"/>
  <c r="BE390" i="1"/>
  <c r="M391" i="1"/>
  <c r="N391" i="1"/>
  <c r="X391" i="1"/>
  <c r="Y391" i="1"/>
  <c r="Z391" i="1"/>
  <c r="AA391" i="1"/>
  <c r="AB391" i="1" s="1"/>
  <c r="AC391" i="1" s="1"/>
  <c r="AD391" i="1"/>
  <c r="AO391" i="1" s="1"/>
  <c r="AE391" i="1"/>
  <c r="O391" i="1" s="1"/>
  <c r="AI391" i="1"/>
  <c r="AK391" i="1" s="1"/>
  <c r="AM391" i="1"/>
  <c r="AY391" i="1"/>
  <c r="BB391" i="1"/>
  <c r="BC391" i="1"/>
  <c r="BE391" i="1"/>
  <c r="M392" i="1"/>
  <c r="AM392" i="1" s="1"/>
  <c r="N392" i="1"/>
  <c r="X392" i="1"/>
  <c r="AA392" i="1" s="1"/>
  <c r="Y392" i="1"/>
  <c r="Z392" i="1" s="1"/>
  <c r="AD392" i="1"/>
  <c r="AE392" i="1"/>
  <c r="O392" i="1" s="1"/>
  <c r="AI392" i="1"/>
  <c r="AK392" i="1"/>
  <c r="AL392" i="1"/>
  <c r="AN392" i="1" s="1"/>
  <c r="AO392" i="1"/>
  <c r="AW392" i="1"/>
  <c r="AX392" i="1" s="1"/>
  <c r="AY392" i="1"/>
  <c r="BB392" i="1"/>
  <c r="BC392" i="1"/>
  <c r="BE392" i="1"/>
  <c r="M393" i="1"/>
  <c r="N393" i="1"/>
  <c r="X393" i="1"/>
  <c r="Y393" i="1"/>
  <c r="Z393" i="1"/>
  <c r="AA393" i="1"/>
  <c r="AB393" i="1" s="1"/>
  <c r="AC393" i="1" s="1"/>
  <c r="AD393" i="1"/>
  <c r="AO393" i="1" s="1"/>
  <c r="AE393" i="1"/>
  <c r="O393" i="1" s="1"/>
  <c r="AI393" i="1"/>
  <c r="AK393" i="1" s="1"/>
  <c r="AM393" i="1"/>
  <c r="AY393" i="1"/>
  <c r="BB393" i="1"/>
  <c r="BC393" i="1"/>
  <c r="BE393" i="1"/>
  <c r="M394" i="1"/>
  <c r="AM394" i="1" s="1"/>
  <c r="N394" i="1"/>
  <c r="X394" i="1"/>
  <c r="Y394" i="1"/>
  <c r="Z394" i="1" s="1"/>
  <c r="AD394" i="1"/>
  <c r="AE394" i="1"/>
  <c r="O394" i="1" s="1"/>
  <c r="AI394" i="1"/>
  <c r="AK394" i="1"/>
  <c r="AL394" i="1"/>
  <c r="AN394" i="1" s="1"/>
  <c r="AO394" i="1"/>
  <c r="AW394" i="1"/>
  <c r="AX394" i="1" s="1"/>
  <c r="AY394" i="1"/>
  <c r="BB394" i="1"/>
  <c r="BC394" i="1"/>
  <c r="BE394" i="1"/>
  <c r="M395" i="1"/>
  <c r="N395" i="1"/>
  <c r="X395" i="1"/>
  <c r="Y395" i="1"/>
  <c r="Z395" i="1"/>
  <c r="AA395" i="1"/>
  <c r="AB395" i="1" s="1"/>
  <c r="AC395" i="1" s="1"/>
  <c r="AD395" i="1"/>
  <c r="AO395" i="1" s="1"/>
  <c r="AE395" i="1"/>
  <c r="O395" i="1" s="1"/>
  <c r="AI395" i="1"/>
  <c r="AK395" i="1" s="1"/>
  <c r="AM395" i="1"/>
  <c r="AY395" i="1"/>
  <c r="BB395" i="1"/>
  <c r="BC395" i="1"/>
  <c r="BE395" i="1"/>
  <c r="M396" i="1"/>
  <c r="AM396" i="1" s="1"/>
  <c r="N396" i="1"/>
  <c r="X396" i="1"/>
  <c r="Y396" i="1"/>
  <c r="Z396" i="1" s="1"/>
  <c r="AD396" i="1"/>
  <c r="AE396" i="1"/>
  <c r="O396" i="1" s="1"/>
  <c r="AI396" i="1"/>
  <c r="AK396" i="1"/>
  <c r="AL396" i="1"/>
  <c r="AN396" i="1" s="1"/>
  <c r="AO396" i="1"/>
  <c r="AW396" i="1"/>
  <c r="AX396" i="1" s="1"/>
  <c r="AY396" i="1"/>
  <c r="BB396" i="1"/>
  <c r="BC396" i="1"/>
  <c r="BE396" i="1"/>
  <c r="M397" i="1"/>
  <c r="N397" i="1"/>
  <c r="X397" i="1"/>
  <c r="Y397" i="1"/>
  <c r="Z397" i="1"/>
  <c r="AA397" i="1"/>
  <c r="AB397" i="1" s="1"/>
  <c r="AC397" i="1" s="1"/>
  <c r="AD397" i="1"/>
  <c r="AO397" i="1" s="1"/>
  <c r="AE397" i="1"/>
  <c r="O397" i="1" s="1"/>
  <c r="AI397" i="1"/>
  <c r="AK397" i="1" s="1"/>
  <c r="AM397" i="1"/>
  <c r="AY397" i="1"/>
  <c r="BB397" i="1"/>
  <c r="BC397" i="1"/>
  <c r="BE397" i="1"/>
  <c r="M398" i="1"/>
  <c r="AM398" i="1" s="1"/>
  <c r="N398" i="1"/>
  <c r="X398" i="1"/>
  <c r="Y398" i="1"/>
  <c r="Z398" i="1" s="1"/>
  <c r="AD398" i="1"/>
  <c r="AE398" i="1"/>
  <c r="O398" i="1" s="1"/>
  <c r="AI398" i="1"/>
  <c r="AK398" i="1"/>
  <c r="AL398" i="1"/>
  <c r="AN398" i="1" s="1"/>
  <c r="AO398" i="1"/>
  <c r="AW398" i="1"/>
  <c r="AX398" i="1" s="1"/>
  <c r="AY398" i="1"/>
  <c r="BB398" i="1"/>
  <c r="BC398" i="1"/>
  <c r="BE398" i="1"/>
  <c r="M399" i="1"/>
  <c r="N399" i="1"/>
  <c r="X399" i="1"/>
  <c r="Y399" i="1"/>
  <c r="Z399" i="1"/>
  <c r="AA399" i="1"/>
  <c r="AB399" i="1" s="1"/>
  <c r="AC399" i="1" s="1"/>
  <c r="AD399" i="1"/>
  <c r="AO399" i="1" s="1"/>
  <c r="AE399" i="1"/>
  <c r="O399" i="1" s="1"/>
  <c r="AI399" i="1"/>
  <c r="AK399" i="1" s="1"/>
  <c r="AM399" i="1"/>
  <c r="AY399" i="1"/>
  <c r="BB399" i="1"/>
  <c r="BC399" i="1"/>
  <c r="BE399" i="1"/>
  <c r="M400" i="1"/>
  <c r="AM400" i="1" s="1"/>
  <c r="N400" i="1"/>
  <c r="X400" i="1"/>
  <c r="AA400" i="1" s="1"/>
  <c r="Y400" i="1"/>
  <c r="Z400" i="1" s="1"/>
  <c r="AD400" i="1"/>
  <c r="AE400" i="1"/>
  <c r="O400" i="1" s="1"/>
  <c r="AI400" i="1"/>
  <c r="AK400" i="1"/>
  <c r="AL400" i="1"/>
  <c r="AN400" i="1" s="1"/>
  <c r="AO400" i="1"/>
  <c r="AW400" i="1"/>
  <c r="AX400" i="1" s="1"/>
  <c r="AY400" i="1"/>
  <c r="BB400" i="1"/>
  <c r="BC400" i="1"/>
  <c r="BE400" i="1"/>
  <c r="M401" i="1"/>
  <c r="N401" i="1"/>
  <c r="X401" i="1"/>
  <c r="Y401" i="1"/>
  <c r="Z401" i="1"/>
  <c r="AA401" i="1"/>
  <c r="AB401" i="1" s="1"/>
  <c r="AC401" i="1" s="1"/>
  <c r="AD401" i="1"/>
  <c r="AO401" i="1" s="1"/>
  <c r="AE401" i="1"/>
  <c r="O401" i="1" s="1"/>
  <c r="AI401" i="1"/>
  <c r="AK401" i="1" s="1"/>
  <c r="AM401" i="1"/>
  <c r="AY401" i="1"/>
  <c r="BB401" i="1"/>
  <c r="BC401" i="1"/>
  <c r="BE401" i="1"/>
  <c r="M402" i="1"/>
  <c r="AM402" i="1" s="1"/>
  <c r="N402" i="1"/>
  <c r="X402" i="1"/>
  <c r="Y402" i="1"/>
  <c r="Z402" i="1" s="1"/>
  <c r="AD402" i="1"/>
  <c r="AE402" i="1"/>
  <c r="O402" i="1" s="1"/>
  <c r="AI402" i="1"/>
  <c r="AK402" i="1"/>
  <c r="AL402" i="1"/>
  <c r="AN402" i="1" s="1"/>
  <c r="AO402" i="1"/>
  <c r="AW402" i="1"/>
  <c r="AX402" i="1" s="1"/>
  <c r="AY402" i="1"/>
  <c r="BB402" i="1"/>
  <c r="BC402" i="1"/>
  <c r="BE402" i="1"/>
  <c r="M403" i="1"/>
  <c r="N403" i="1"/>
  <c r="X403" i="1"/>
  <c r="Y403" i="1"/>
  <c r="Z403" i="1"/>
  <c r="AA403" i="1"/>
  <c r="AB403" i="1" s="1"/>
  <c r="AC403" i="1" s="1"/>
  <c r="AD403" i="1"/>
  <c r="AO403" i="1" s="1"/>
  <c r="AE403" i="1"/>
  <c r="O403" i="1" s="1"/>
  <c r="AI403" i="1"/>
  <c r="AK403" i="1" s="1"/>
  <c r="AM403" i="1"/>
  <c r="AY403" i="1"/>
  <c r="BB403" i="1"/>
  <c r="BC403" i="1"/>
  <c r="BE403" i="1"/>
  <c r="M404" i="1"/>
  <c r="AM404" i="1" s="1"/>
  <c r="N404" i="1"/>
  <c r="X404" i="1"/>
  <c r="Y404" i="1"/>
  <c r="Z404" i="1" s="1"/>
  <c r="AD404" i="1"/>
  <c r="AE404" i="1"/>
  <c r="O404" i="1" s="1"/>
  <c r="AI404" i="1"/>
  <c r="AK404" i="1"/>
  <c r="AL404" i="1"/>
  <c r="AN404" i="1" s="1"/>
  <c r="AO404" i="1"/>
  <c r="AW404" i="1"/>
  <c r="AX404" i="1" s="1"/>
  <c r="AY404" i="1"/>
  <c r="BB404" i="1"/>
  <c r="BC404" i="1"/>
  <c r="BE404" i="1"/>
  <c r="M405" i="1"/>
  <c r="N405" i="1"/>
  <c r="X405" i="1"/>
  <c r="Y405" i="1"/>
  <c r="Z405" i="1"/>
  <c r="AA405" i="1"/>
  <c r="AB405" i="1" s="1"/>
  <c r="AC405" i="1" s="1"/>
  <c r="AD405" i="1"/>
  <c r="AO405" i="1" s="1"/>
  <c r="AE405" i="1"/>
  <c r="O405" i="1" s="1"/>
  <c r="AI405" i="1"/>
  <c r="AK405" i="1" s="1"/>
  <c r="AM405" i="1"/>
  <c r="AY405" i="1"/>
  <c r="BB405" i="1"/>
  <c r="BC405" i="1"/>
  <c r="BE405" i="1"/>
  <c r="M406" i="1"/>
  <c r="AM406" i="1" s="1"/>
  <c r="N406" i="1"/>
  <c r="X406" i="1"/>
  <c r="Y406" i="1"/>
  <c r="Z406" i="1" s="1"/>
  <c r="AD406" i="1"/>
  <c r="AE406" i="1"/>
  <c r="O406" i="1" s="1"/>
  <c r="AI406" i="1"/>
  <c r="AK406" i="1"/>
  <c r="AL406" i="1"/>
  <c r="AN406" i="1" s="1"/>
  <c r="AO406" i="1"/>
  <c r="AW406" i="1"/>
  <c r="AX406" i="1" s="1"/>
  <c r="AY406" i="1"/>
  <c r="BB406" i="1"/>
  <c r="BC406" i="1"/>
  <c r="BE406" i="1"/>
  <c r="M407" i="1"/>
  <c r="N407" i="1"/>
  <c r="X407" i="1"/>
  <c r="Y407" i="1"/>
  <c r="Z407" i="1"/>
  <c r="AA407" i="1"/>
  <c r="AB407" i="1" s="1"/>
  <c r="AC407" i="1" s="1"/>
  <c r="AD407" i="1"/>
  <c r="AO407" i="1" s="1"/>
  <c r="AE407" i="1"/>
  <c r="O407" i="1" s="1"/>
  <c r="AI407" i="1"/>
  <c r="AK407" i="1" s="1"/>
  <c r="AM407" i="1"/>
  <c r="AY407" i="1"/>
  <c r="BB407" i="1"/>
  <c r="BC407" i="1"/>
  <c r="BE407" i="1"/>
  <c r="M408" i="1"/>
  <c r="AM408" i="1" s="1"/>
  <c r="N408" i="1"/>
  <c r="X408" i="1"/>
  <c r="AA408" i="1" s="1"/>
  <c r="Y408" i="1"/>
  <c r="Z408" i="1" s="1"/>
  <c r="AD408" i="1"/>
  <c r="AE408" i="1"/>
  <c r="O408" i="1" s="1"/>
  <c r="AI408" i="1"/>
  <c r="AK408" i="1"/>
  <c r="AL408" i="1"/>
  <c r="AN408" i="1" s="1"/>
  <c r="AO408" i="1"/>
  <c r="AW408" i="1"/>
  <c r="AX408" i="1" s="1"/>
  <c r="AY408" i="1"/>
  <c r="BB408" i="1"/>
  <c r="BC408" i="1"/>
  <c r="BE408" i="1"/>
  <c r="M409" i="1"/>
  <c r="N409" i="1"/>
  <c r="X409" i="1"/>
  <c r="Y409" i="1"/>
  <c r="Z409" i="1"/>
  <c r="AA409" i="1"/>
  <c r="AB409" i="1" s="1"/>
  <c r="AC409" i="1" s="1"/>
  <c r="AD409" i="1"/>
  <c r="AO409" i="1" s="1"/>
  <c r="AE409" i="1"/>
  <c r="O409" i="1" s="1"/>
  <c r="AI409" i="1"/>
  <c r="AK409" i="1" s="1"/>
  <c r="AM409" i="1"/>
  <c r="AY409" i="1"/>
  <c r="BB409" i="1"/>
  <c r="BC409" i="1"/>
  <c r="BE409" i="1"/>
  <c r="M410" i="1"/>
  <c r="AM410" i="1" s="1"/>
  <c r="N410" i="1"/>
  <c r="X410" i="1"/>
  <c r="Y410" i="1"/>
  <c r="Z410" i="1" s="1"/>
  <c r="AD410" i="1"/>
  <c r="AE410" i="1"/>
  <c r="O410" i="1" s="1"/>
  <c r="AI410" i="1"/>
  <c r="AK410" i="1"/>
  <c r="AL410" i="1"/>
  <c r="AN410" i="1" s="1"/>
  <c r="AO410" i="1"/>
  <c r="AW410" i="1"/>
  <c r="AX410" i="1" s="1"/>
  <c r="AY410" i="1"/>
  <c r="BB410" i="1"/>
  <c r="BC410" i="1"/>
  <c r="BE410" i="1"/>
  <c r="M411" i="1"/>
  <c r="N411" i="1"/>
  <c r="X411" i="1"/>
  <c r="Y411" i="1"/>
  <c r="Z411" i="1"/>
  <c r="AA411" i="1"/>
  <c r="AB411" i="1" s="1"/>
  <c r="AC411" i="1" s="1"/>
  <c r="AD411" i="1"/>
  <c r="AO411" i="1" s="1"/>
  <c r="AE411" i="1"/>
  <c r="O411" i="1" s="1"/>
  <c r="AI411" i="1"/>
  <c r="AK411" i="1" s="1"/>
  <c r="AM411" i="1"/>
  <c r="AY411" i="1"/>
  <c r="BB411" i="1"/>
  <c r="BC411" i="1"/>
  <c r="BE411" i="1"/>
  <c r="M412" i="1"/>
  <c r="AM412" i="1" s="1"/>
  <c r="N412" i="1"/>
  <c r="X412" i="1"/>
  <c r="Y412" i="1"/>
  <c r="Z412" i="1" s="1"/>
  <c r="AD412" i="1"/>
  <c r="AE412" i="1"/>
  <c r="O412" i="1" s="1"/>
  <c r="AI412" i="1"/>
  <c r="AK412" i="1"/>
  <c r="AL412" i="1"/>
  <c r="AN412" i="1" s="1"/>
  <c r="AO412" i="1"/>
  <c r="AW412" i="1"/>
  <c r="AX412" i="1" s="1"/>
  <c r="AY412" i="1"/>
  <c r="BB412" i="1"/>
  <c r="BC412" i="1"/>
  <c r="BE412" i="1"/>
  <c r="M413" i="1"/>
  <c r="N413" i="1"/>
  <c r="X413" i="1"/>
  <c r="Y413" i="1"/>
  <c r="Z413" i="1"/>
  <c r="AA413" i="1"/>
  <c r="AB413" i="1" s="1"/>
  <c r="AC413" i="1" s="1"/>
  <c r="AD413" i="1"/>
  <c r="AO413" i="1" s="1"/>
  <c r="AE413" i="1"/>
  <c r="O413" i="1" s="1"/>
  <c r="AI413" i="1"/>
  <c r="AK413" i="1" s="1"/>
  <c r="AM413" i="1"/>
  <c r="AY413" i="1"/>
  <c r="BB413" i="1"/>
  <c r="BC413" i="1"/>
  <c r="BE413" i="1"/>
  <c r="M414" i="1"/>
  <c r="AM414" i="1" s="1"/>
  <c r="N414" i="1"/>
  <c r="X414" i="1"/>
  <c r="Y414" i="1"/>
  <c r="Z414" i="1" s="1"/>
  <c r="AD414" i="1"/>
  <c r="O414" i="1" s="1"/>
  <c r="AE414" i="1"/>
  <c r="AI414" i="1"/>
  <c r="AK414" i="1"/>
  <c r="AL414" i="1"/>
  <c r="AN414" i="1" s="1"/>
  <c r="AO414" i="1"/>
  <c r="AW414" i="1"/>
  <c r="AX414" i="1" s="1"/>
  <c r="AY414" i="1"/>
  <c r="BB414" i="1"/>
  <c r="BC414" i="1"/>
  <c r="BE414" i="1"/>
  <c r="M415" i="1"/>
  <c r="N415" i="1"/>
  <c r="X415" i="1"/>
  <c r="Y415" i="1"/>
  <c r="Z415" i="1"/>
  <c r="AA415" i="1"/>
  <c r="AB415" i="1" s="1"/>
  <c r="AC415" i="1" s="1"/>
  <c r="AD415" i="1"/>
  <c r="AO415" i="1" s="1"/>
  <c r="AE415" i="1"/>
  <c r="O415" i="1" s="1"/>
  <c r="AI415" i="1"/>
  <c r="AK415" i="1" s="1"/>
  <c r="AM415" i="1"/>
  <c r="AY415" i="1"/>
  <c r="BB415" i="1"/>
  <c r="BC415" i="1"/>
  <c r="BE415" i="1"/>
  <c r="M416" i="1"/>
  <c r="AM416" i="1" s="1"/>
  <c r="N416" i="1"/>
  <c r="X416" i="1"/>
  <c r="AA416" i="1" s="1"/>
  <c r="Y416" i="1"/>
  <c r="Z416" i="1" s="1"/>
  <c r="AD416" i="1"/>
  <c r="O416" i="1" s="1"/>
  <c r="AE416" i="1"/>
  <c r="AI416" i="1"/>
  <c r="AK416" i="1"/>
  <c r="AL416" i="1"/>
  <c r="AN416" i="1" s="1"/>
  <c r="AO416" i="1"/>
  <c r="AW416" i="1"/>
  <c r="AX416" i="1" s="1"/>
  <c r="AY416" i="1"/>
  <c r="BB416" i="1"/>
  <c r="BC416" i="1"/>
  <c r="BE416" i="1"/>
  <c r="M417" i="1"/>
  <c r="N417" i="1"/>
  <c r="X417" i="1"/>
  <c r="Y417" i="1"/>
  <c r="Z417" i="1"/>
  <c r="AA417" i="1"/>
  <c r="AB417" i="1" s="1"/>
  <c r="AC417" i="1" s="1"/>
  <c r="AD417" i="1"/>
  <c r="AO417" i="1" s="1"/>
  <c r="AE417" i="1"/>
  <c r="O417" i="1" s="1"/>
  <c r="AI417" i="1"/>
  <c r="AK417" i="1" s="1"/>
  <c r="AM417" i="1"/>
  <c r="AY417" i="1"/>
  <c r="BB417" i="1"/>
  <c r="BC417" i="1"/>
  <c r="BE417" i="1"/>
  <c r="M418" i="1"/>
  <c r="AM418" i="1" s="1"/>
  <c r="N418" i="1"/>
  <c r="X418" i="1"/>
  <c r="Y418" i="1"/>
  <c r="Z418" i="1" s="1"/>
  <c r="AD418" i="1"/>
  <c r="O418" i="1" s="1"/>
  <c r="AE418" i="1"/>
  <c r="AI418" i="1"/>
  <c r="AK418" i="1"/>
  <c r="AL418" i="1"/>
  <c r="AN418" i="1" s="1"/>
  <c r="AO418" i="1"/>
  <c r="AW418" i="1"/>
  <c r="AX418" i="1" s="1"/>
  <c r="AY418" i="1"/>
  <c r="BB418" i="1"/>
  <c r="BC418" i="1"/>
  <c r="BE418" i="1"/>
  <c r="M419" i="1"/>
  <c r="N419" i="1"/>
  <c r="X419" i="1"/>
  <c r="Y419" i="1"/>
  <c r="Z419" i="1"/>
  <c r="AA419" i="1"/>
  <c r="AB419" i="1" s="1"/>
  <c r="AC419" i="1" s="1"/>
  <c r="AD419" i="1"/>
  <c r="AO419" i="1" s="1"/>
  <c r="AE419" i="1"/>
  <c r="O419" i="1" s="1"/>
  <c r="AI419" i="1"/>
  <c r="AK419" i="1" s="1"/>
  <c r="AM419" i="1"/>
  <c r="AY419" i="1"/>
  <c r="BB419" i="1"/>
  <c r="BC419" i="1"/>
  <c r="BE419" i="1"/>
  <c r="M420" i="1"/>
  <c r="AM420" i="1" s="1"/>
  <c r="N420" i="1"/>
  <c r="X420" i="1"/>
  <c r="Y420" i="1"/>
  <c r="Z420" i="1" s="1"/>
  <c r="AD420" i="1"/>
  <c r="O420" i="1" s="1"/>
  <c r="AE420" i="1"/>
  <c r="AI420" i="1"/>
  <c r="AK420" i="1"/>
  <c r="AL420" i="1"/>
  <c r="AO420" i="1"/>
  <c r="AW420" i="1"/>
  <c r="AX420" i="1" s="1"/>
  <c r="AY420" i="1"/>
  <c r="BB420" i="1"/>
  <c r="BC420" i="1"/>
  <c r="BE420" i="1"/>
  <c r="M421" i="1"/>
  <c r="N421" i="1"/>
  <c r="X421" i="1"/>
  <c r="Y421" i="1"/>
  <c r="Z421" i="1"/>
  <c r="AA421" i="1"/>
  <c r="AB421" i="1" s="1"/>
  <c r="AC421" i="1" s="1"/>
  <c r="AD421" i="1"/>
  <c r="AO421" i="1" s="1"/>
  <c r="AE421" i="1"/>
  <c r="O421" i="1" s="1"/>
  <c r="AI421" i="1"/>
  <c r="AK421" i="1" s="1"/>
  <c r="AM421" i="1"/>
  <c r="AY421" i="1"/>
  <c r="BB421" i="1"/>
  <c r="BC421" i="1"/>
  <c r="BE421" i="1"/>
  <c r="M422" i="1"/>
  <c r="AM422" i="1" s="1"/>
  <c r="N422" i="1"/>
  <c r="O422" i="1" s="1"/>
  <c r="X422" i="1"/>
  <c r="Y422" i="1"/>
  <c r="Z422" i="1" s="1"/>
  <c r="AD422" i="1"/>
  <c r="AE422" i="1"/>
  <c r="AI422" i="1"/>
  <c r="AK422" i="1"/>
  <c r="AL422" i="1"/>
  <c r="AO422" i="1"/>
  <c r="AW422" i="1"/>
  <c r="AX422" i="1" s="1"/>
  <c r="AY422" i="1"/>
  <c r="BB422" i="1"/>
  <c r="BC422" i="1"/>
  <c r="BE422" i="1"/>
  <c r="M423" i="1"/>
  <c r="N423" i="1"/>
  <c r="X423" i="1"/>
  <c r="AA423" i="1" s="1"/>
  <c r="AB423" i="1" s="1"/>
  <c r="AC423" i="1" s="1"/>
  <c r="AF423" i="1" s="1"/>
  <c r="AG423" i="1" s="1"/>
  <c r="Y423" i="1"/>
  <c r="Z423" i="1"/>
  <c r="AD423" i="1"/>
  <c r="AE423" i="1"/>
  <c r="AL423" i="1" s="1"/>
  <c r="AN423" i="1" s="1"/>
  <c r="AI423" i="1"/>
  <c r="AW423" i="1" s="1"/>
  <c r="AX423" i="1" s="1"/>
  <c r="AK423" i="1"/>
  <c r="AM423" i="1"/>
  <c r="AO423" i="1"/>
  <c r="AY423" i="1"/>
  <c r="BB423" i="1"/>
  <c r="BC423" i="1"/>
  <c r="BE423" i="1"/>
  <c r="M424" i="1"/>
  <c r="N424" i="1"/>
  <c r="X424" i="1"/>
  <c r="Y424" i="1"/>
  <c r="Z424" i="1"/>
  <c r="AA424" i="1"/>
  <c r="AB424" i="1" s="1"/>
  <c r="AC424" i="1" s="1"/>
  <c r="AD424" i="1"/>
  <c r="AO424" i="1" s="1"/>
  <c r="AE424" i="1"/>
  <c r="O424" i="1" s="1"/>
  <c r="AI424" i="1"/>
  <c r="AK424" i="1" s="1"/>
  <c r="AM424" i="1"/>
  <c r="AY424" i="1"/>
  <c r="BB424" i="1"/>
  <c r="BC424" i="1"/>
  <c r="BE424" i="1"/>
  <c r="M425" i="1"/>
  <c r="N425" i="1"/>
  <c r="O425" i="1" s="1"/>
  <c r="X425" i="1"/>
  <c r="AA425" i="1" s="1"/>
  <c r="AB425" i="1" s="1"/>
  <c r="AC425" i="1" s="1"/>
  <c r="AF425" i="1" s="1"/>
  <c r="AG425" i="1" s="1"/>
  <c r="Y425" i="1"/>
  <c r="Z425" i="1"/>
  <c r="AD425" i="1"/>
  <c r="AO425" i="1" s="1"/>
  <c r="AE425" i="1"/>
  <c r="AI425" i="1"/>
  <c r="AL425" i="1"/>
  <c r="AM425" i="1"/>
  <c r="AY425" i="1"/>
  <c r="BB425" i="1"/>
  <c r="BC425" i="1"/>
  <c r="BE425" i="1"/>
  <c r="M426" i="1"/>
  <c r="AM426" i="1" s="1"/>
  <c r="N426" i="1"/>
  <c r="X426" i="1"/>
  <c r="Y426" i="1"/>
  <c r="Z426" i="1" s="1"/>
  <c r="AD426" i="1"/>
  <c r="O426" i="1" s="1"/>
  <c r="AE426" i="1"/>
  <c r="AI426" i="1"/>
  <c r="AK426" i="1"/>
  <c r="AL426" i="1"/>
  <c r="AN426" i="1" s="1"/>
  <c r="AO426" i="1"/>
  <c r="AW426" i="1"/>
  <c r="AX426" i="1" s="1"/>
  <c r="AY426" i="1"/>
  <c r="BB426" i="1"/>
  <c r="BC426" i="1"/>
  <c r="BE426" i="1"/>
  <c r="M427" i="1"/>
  <c r="N427" i="1"/>
  <c r="X427" i="1"/>
  <c r="AA427" i="1" s="1"/>
  <c r="AB427" i="1" s="1"/>
  <c r="AC427" i="1" s="1"/>
  <c r="AF427" i="1" s="1"/>
  <c r="AG427" i="1" s="1"/>
  <c r="Y427" i="1"/>
  <c r="Z427" i="1"/>
  <c r="AD427" i="1"/>
  <c r="AE427" i="1"/>
  <c r="AL427" i="1" s="1"/>
  <c r="AN427" i="1" s="1"/>
  <c r="AI427" i="1"/>
  <c r="AW427" i="1" s="1"/>
  <c r="AX427" i="1" s="1"/>
  <c r="AK427" i="1"/>
  <c r="AM427" i="1"/>
  <c r="AO427" i="1"/>
  <c r="AY427" i="1"/>
  <c r="BB427" i="1"/>
  <c r="BC427" i="1"/>
  <c r="BE427" i="1"/>
  <c r="M428" i="1"/>
  <c r="N428" i="1"/>
  <c r="X428" i="1"/>
  <c r="Y428" i="1"/>
  <c r="Z428" i="1"/>
  <c r="AA428" i="1"/>
  <c r="AB428" i="1" s="1"/>
  <c r="AC428" i="1" s="1"/>
  <c r="AD428" i="1"/>
  <c r="AO428" i="1" s="1"/>
  <c r="AE428" i="1"/>
  <c r="O428" i="1" s="1"/>
  <c r="AI428" i="1"/>
  <c r="AK428" i="1" s="1"/>
  <c r="AM428" i="1"/>
  <c r="AY428" i="1"/>
  <c r="BB428" i="1"/>
  <c r="BC428" i="1"/>
  <c r="BE428" i="1"/>
  <c r="M429" i="1"/>
  <c r="N429" i="1"/>
  <c r="O429" i="1" s="1"/>
  <c r="X429" i="1"/>
  <c r="AA429" i="1" s="1"/>
  <c r="AB429" i="1" s="1"/>
  <c r="AC429" i="1" s="1"/>
  <c r="AF429" i="1" s="1"/>
  <c r="AG429" i="1" s="1"/>
  <c r="Y429" i="1"/>
  <c r="Z429" i="1"/>
  <c r="AD429" i="1"/>
  <c r="AO429" i="1" s="1"/>
  <c r="AE429" i="1"/>
  <c r="AI429" i="1"/>
  <c r="AJ429" i="1" s="1"/>
  <c r="AT429" i="1" s="1"/>
  <c r="AL429" i="1"/>
  <c r="AM429" i="1"/>
  <c r="AY429" i="1"/>
  <c r="BB429" i="1"/>
  <c r="BC429" i="1"/>
  <c r="BE429" i="1"/>
  <c r="M430" i="1"/>
  <c r="AM430" i="1" s="1"/>
  <c r="N430" i="1"/>
  <c r="X430" i="1"/>
  <c r="Y430" i="1"/>
  <c r="Z430" i="1" s="1"/>
  <c r="AD430" i="1"/>
  <c r="AE430" i="1"/>
  <c r="O430" i="1" s="1"/>
  <c r="AI430" i="1"/>
  <c r="AK430" i="1"/>
  <c r="AL430" i="1"/>
  <c r="AN430" i="1" s="1"/>
  <c r="AO430" i="1"/>
  <c r="AW430" i="1"/>
  <c r="AX430" i="1" s="1"/>
  <c r="AY430" i="1"/>
  <c r="BB430" i="1"/>
  <c r="BC430" i="1"/>
  <c r="BE430" i="1"/>
  <c r="M431" i="1"/>
  <c r="N431" i="1"/>
  <c r="X431" i="1"/>
  <c r="AA431" i="1" s="1"/>
  <c r="AB431" i="1" s="1"/>
  <c r="AC431" i="1" s="1"/>
  <c r="AF431" i="1" s="1"/>
  <c r="AG431" i="1" s="1"/>
  <c r="Y431" i="1"/>
  <c r="Z431" i="1"/>
  <c r="AD431" i="1"/>
  <c r="AE431" i="1"/>
  <c r="AL431" i="1" s="1"/>
  <c r="AN431" i="1" s="1"/>
  <c r="AI431" i="1"/>
  <c r="AW431" i="1" s="1"/>
  <c r="AX431" i="1" s="1"/>
  <c r="AK431" i="1"/>
  <c r="AM431" i="1"/>
  <c r="AO431" i="1"/>
  <c r="AY431" i="1"/>
  <c r="BB431" i="1"/>
  <c r="BC431" i="1"/>
  <c r="BE431" i="1"/>
  <c r="M432" i="1"/>
  <c r="N432" i="1"/>
  <c r="X432" i="1"/>
  <c r="Y432" i="1"/>
  <c r="Z432" i="1"/>
  <c r="AA432" i="1"/>
  <c r="AB432" i="1" s="1"/>
  <c r="AC432" i="1" s="1"/>
  <c r="AD432" i="1"/>
  <c r="AO432" i="1" s="1"/>
  <c r="AE432" i="1"/>
  <c r="O432" i="1" s="1"/>
  <c r="AI432" i="1"/>
  <c r="AK432" i="1" s="1"/>
  <c r="AM432" i="1"/>
  <c r="AY432" i="1"/>
  <c r="BB432" i="1"/>
  <c r="BC432" i="1"/>
  <c r="BE432" i="1"/>
  <c r="M433" i="1"/>
  <c r="N433" i="1"/>
  <c r="O433" i="1" s="1"/>
  <c r="X433" i="1"/>
  <c r="AA433" i="1" s="1"/>
  <c r="AB433" i="1" s="1"/>
  <c r="AC433" i="1" s="1"/>
  <c r="AF433" i="1" s="1"/>
  <c r="AG433" i="1" s="1"/>
  <c r="Y433" i="1"/>
  <c r="Z433" i="1"/>
  <c r="AD433" i="1"/>
  <c r="AO433" i="1" s="1"/>
  <c r="AE433" i="1"/>
  <c r="AI433" i="1"/>
  <c r="AJ433" i="1" s="1"/>
  <c r="AT433" i="1" s="1"/>
  <c r="AL433" i="1"/>
  <c r="AM433" i="1"/>
  <c r="AY433" i="1"/>
  <c r="BB433" i="1"/>
  <c r="BC433" i="1"/>
  <c r="BE433" i="1"/>
  <c r="M434" i="1"/>
  <c r="AM434" i="1" s="1"/>
  <c r="N434" i="1"/>
  <c r="X434" i="1"/>
  <c r="Y434" i="1"/>
  <c r="Z434" i="1" s="1"/>
  <c r="AD434" i="1"/>
  <c r="AE434" i="1"/>
  <c r="O434" i="1" s="1"/>
  <c r="AI434" i="1"/>
  <c r="AK434" i="1"/>
  <c r="AL434" i="1"/>
  <c r="AN434" i="1" s="1"/>
  <c r="AO434" i="1"/>
  <c r="AW434" i="1"/>
  <c r="AX434" i="1" s="1"/>
  <c r="AY434" i="1"/>
  <c r="BB434" i="1"/>
  <c r="BC434" i="1"/>
  <c r="BE434" i="1"/>
  <c r="M435" i="1"/>
  <c r="N435" i="1"/>
  <c r="X435" i="1"/>
  <c r="AA435" i="1" s="1"/>
  <c r="AB435" i="1" s="1"/>
  <c r="AC435" i="1" s="1"/>
  <c r="AF435" i="1" s="1"/>
  <c r="AG435" i="1" s="1"/>
  <c r="Y435" i="1"/>
  <c r="Z435" i="1"/>
  <c r="AD435" i="1"/>
  <c r="AE435" i="1"/>
  <c r="AL435" i="1" s="1"/>
  <c r="AN435" i="1" s="1"/>
  <c r="AI435" i="1"/>
  <c r="AW435" i="1" s="1"/>
  <c r="AX435" i="1" s="1"/>
  <c r="AK435" i="1"/>
  <c r="AM435" i="1"/>
  <c r="AO435" i="1"/>
  <c r="AY435" i="1"/>
  <c r="BB435" i="1"/>
  <c r="BC435" i="1"/>
  <c r="BE435" i="1"/>
  <c r="M436" i="1"/>
  <c r="N436" i="1"/>
  <c r="X436" i="1"/>
  <c r="Y436" i="1"/>
  <c r="Z436" i="1"/>
  <c r="AA436" i="1"/>
  <c r="AB436" i="1" s="1"/>
  <c r="AC436" i="1" s="1"/>
  <c r="AD436" i="1"/>
  <c r="AO436" i="1" s="1"/>
  <c r="AE436" i="1"/>
  <c r="O436" i="1" s="1"/>
  <c r="AI436" i="1"/>
  <c r="AK436" i="1" s="1"/>
  <c r="AM436" i="1"/>
  <c r="AY436" i="1"/>
  <c r="BB436" i="1"/>
  <c r="BC436" i="1"/>
  <c r="BE436" i="1"/>
  <c r="M437" i="1"/>
  <c r="N437" i="1"/>
  <c r="O437" i="1" s="1"/>
  <c r="X437" i="1"/>
  <c r="AA437" i="1" s="1"/>
  <c r="AB437" i="1" s="1"/>
  <c r="AC437" i="1" s="1"/>
  <c r="AF437" i="1" s="1"/>
  <c r="AG437" i="1" s="1"/>
  <c r="Y437" i="1"/>
  <c r="Z437" i="1"/>
  <c r="AD437" i="1"/>
  <c r="AO437" i="1" s="1"/>
  <c r="AE437" i="1"/>
  <c r="AI437" i="1"/>
  <c r="AJ437" i="1" s="1"/>
  <c r="AT437" i="1" s="1"/>
  <c r="AL437" i="1"/>
  <c r="AM437" i="1"/>
  <c r="AY437" i="1"/>
  <c r="BB437" i="1"/>
  <c r="BC437" i="1"/>
  <c r="BE437" i="1"/>
  <c r="M438" i="1"/>
  <c r="AM438" i="1" s="1"/>
  <c r="N438" i="1"/>
  <c r="X438" i="1"/>
  <c r="Y438" i="1"/>
  <c r="Z438" i="1" s="1"/>
  <c r="AD438" i="1"/>
  <c r="AE438" i="1"/>
  <c r="O438" i="1" s="1"/>
  <c r="AI438" i="1"/>
  <c r="AK438" i="1"/>
  <c r="AL438" i="1"/>
  <c r="AN438" i="1" s="1"/>
  <c r="AO438" i="1"/>
  <c r="AW438" i="1"/>
  <c r="AX438" i="1" s="1"/>
  <c r="AY438" i="1"/>
  <c r="BB438" i="1"/>
  <c r="BC438" i="1"/>
  <c r="BE438" i="1"/>
  <c r="M439" i="1"/>
  <c r="N439" i="1"/>
  <c r="X439" i="1"/>
  <c r="AA439" i="1" s="1"/>
  <c r="AB439" i="1" s="1"/>
  <c r="AC439" i="1" s="1"/>
  <c r="AF439" i="1" s="1"/>
  <c r="AG439" i="1" s="1"/>
  <c r="Y439" i="1"/>
  <c r="Z439" i="1"/>
  <c r="AD439" i="1"/>
  <c r="AE439" i="1"/>
  <c r="AL439" i="1" s="1"/>
  <c r="AN439" i="1" s="1"/>
  <c r="AI439" i="1"/>
  <c r="AW439" i="1" s="1"/>
  <c r="AX439" i="1" s="1"/>
  <c r="AK439" i="1"/>
  <c r="AM439" i="1"/>
  <c r="AO439" i="1"/>
  <c r="AY439" i="1"/>
  <c r="BB439" i="1"/>
  <c r="BC439" i="1"/>
  <c r="BE439" i="1"/>
  <c r="M440" i="1"/>
  <c r="N440" i="1"/>
  <c r="X440" i="1"/>
  <c r="Y440" i="1"/>
  <c r="Z440" i="1"/>
  <c r="AA440" i="1"/>
  <c r="AB440" i="1" s="1"/>
  <c r="AC440" i="1" s="1"/>
  <c r="AD440" i="1"/>
  <c r="AO440" i="1" s="1"/>
  <c r="AE440" i="1"/>
  <c r="O440" i="1" s="1"/>
  <c r="AI440" i="1"/>
  <c r="AK440" i="1" s="1"/>
  <c r="AM440" i="1"/>
  <c r="AY440" i="1"/>
  <c r="BB440" i="1"/>
  <c r="BC440" i="1"/>
  <c r="BE440" i="1"/>
  <c r="E441" i="1"/>
  <c r="F441" i="1"/>
  <c r="AD441" i="1" s="1"/>
  <c r="G441" i="1"/>
  <c r="M441" i="1"/>
  <c r="N441" i="1"/>
  <c r="X441" i="1"/>
  <c r="Y441" i="1"/>
  <c r="Z441" i="1"/>
  <c r="AA441" i="1"/>
  <c r="AB441" i="1" s="1"/>
  <c r="AC441" i="1" s="1"/>
  <c r="AE441" i="1"/>
  <c r="AL441" i="1" s="1"/>
  <c r="AY441" i="1"/>
  <c r="BB441" i="1"/>
  <c r="BC441" i="1"/>
  <c r="BE441" i="1"/>
  <c r="M442" i="1"/>
  <c r="N442" i="1"/>
  <c r="O442" i="1" s="1"/>
  <c r="X442" i="1"/>
  <c r="AA442" i="1" s="1"/>
  <c r="AB442" i="1" s="1"/>
  <c r="AC442" i="1" s="1"/>
  <c r="AF442" i="1" s="1"/>
  <c r="AG442" i="1" s="1"/>
  <c r="Y442" i="1"/>
  <c r="Z442" i="1"/>
  <c r="AD442" i="1"/>
  <c r="AO442" i="1" s="1"/>
  <c r="AE442" i="1"/>
  <c r="AI442" i="1"/>
  <c r="AJ442" i="1" s="1"/>
  <c r="AT442" i="1" s="1"/>
  <c r="AL442" i="1"/>
  <c r="AM442" i="1"/>
  <c r="AY442" i="1"/>
  <c r="BB442" i="1"/>
  <c r="BC442" i="1"/>
  <c r="BE442" i="1"/>
  <c r="M443" i="1"/>
  <c r="AM443" i="1" s="1"/>
  <c r="N443" i="1"/>
  <c r="X443" i="1"/>
  <c r="Y443" i="1"/>
  <c r="Z443" i="1" s="1"/>
  <c r="AD443" i="1"/>
  <c r="AE443" i="1"/>
  <c r="O443" i="1" s="1"/>
  <c r="AI443" i="1"/>
  <c r="AK443" i="1"/>
  <c r="AL443" i="1"/>
  <c r="AN443" i="1" s="1"/>
  <c r="AO443" i="1"/>
  <c r="AW443" i="1"/>
  <c r="AX443" i="1" s="1"/>
  <c r="AY443" i="1"/>
  <c r="BB443" i="1"/>
  <c r="BC443" i="1"/>
  <c r="BE443" i="1"/>
  <c r="M444" i="1"/>
  <c r="N444" i="1"/>
  <c r="X444" i="1"/>
  <c r="AA444" i="1" s="1"/>
  <c r="AB444" i="1" s="1"/>
  <c r="AC444" i="1" s="1"/>
  <c r="Y444" i="1"/>
  <c r="Z444" i="1"/>
  <c r="AD444" i="1"/>
  <c r="AE444" i="1"/>
  <c r="AL444" i="1" s="1"/>
  <c r="AN444" i="1" s="1"/>
  <c r="AF444" i="1"/>
  <c r="AG444" i="1" s="1"/>
  <c r="AI444" i="1"/>
  <c r="AW444" i="1" s="1"/>
  <c r="AX444" i="1" s="1"/>
  <c r="AK444" i="1"/>
  <c r="AM444" i="1"/>
  <c r="AO444" i="1"/>
  <c r="AY444" i="1"/>
  <c r="BB444" i="1"/>
  <c r="BC444" i="1"/>
  <c r="BE444" i="1"/>
  <c r="M445" i="1"/>
  <c r="N445" i="1"/>
  <c r="X445" i="1"/>
  <c r="Y445" i="1"/>
  <c r="Z445" i="1"/>
  <c r="AA445" i="1"/>
  <c r="AB445" i="1" s="1"/>
  <c r="AC445" i="1" s="1"/>
  <c r="AD445" i="1"/>
  <c r="AE445" i="1"/>
  <c r="AI445" i="1"/>
  <c r="AK445" i="1" s="1"/>
  <c r="AM445" i="1"/>
  <c r="AY445" i="1"/>
  <c r="BB445" i="1"/>
  <c r="BC445" i="1"/>
  <c r="BE445" i="1"/>
  <c r="M446" i="1"/>
  <c r="N446" i="1"/>
  <c r="X446" i="1"/>
  <c r="AA446" i="1" s="1"/>
  <c r="AB446" i="1" s="1"/>
  <c r="AC446" i="1" s="1"/>
  <c r="AF446" i="1" s="1"/>
  <c r="AG446" i="1" s="1"/>
  <c r="Y446" i="1"/>
  <c r="Z446" i="1"/>
  <c r="AD446" i="1"/>
  <c r="AO446" i="1" s="1"/>
  <c r="AE446" i="1"/>
  <c r="AI446" i="1"/>
  <c r="AL446" i="1"/>
  <c r="AY446" i="1"/>
  <c r="BB446" i="1"/>
  <c r="BC446" i="1"/>
  <c r="BE446" i="1"/>
  <c r="M447" i="1"/>
  <c r="AM447" i="1" s="1"/>
  <c r="N447" i="1"/>
  <c r="X447" i="1"/>
  <c r="Y447" i="1"/>
  <c r="Z447" i="1" s="1"/>
  <c r="AD447" i="1"/>
  <c r="AE447" i="1"/>
  <c r="O447" i="1" s="1"/>
  <c r="AI447" i="1"/>
  <c r="AK447" i="1"/>
  <c r="AL447" i="1"/>
  <c r="AN447" i="1" s="1"/>
  <c r="AP447" i="1" s="1"/>
  <c r="AO447" i="1"/>
  <c r="AW447" i="1"/>
  <c r="AX447" i="1" s="1"/>
  <c r="AY447" i="1"/>
  <c r="BB447" i="1"/>
  <c r="BC447" i="1"/>
  <c r="BE447" i="1"/>
  <c r="M448" i="1"/>
  <c r="N448" i="1"/>
  <c r="X448" i="1"/>
  <c r="AA448" i="1" s="1"/>
  <c r="AB448" i="1" s="1"/>
  <c r="AC448" i="1" s="1"/>
  <c r="AF448" i="1" s="1"/>
  <c r="AG448" i="1" s="1"/>
  <c r="Y448" i="1"/>
  <c r="Z448" i="1"/>
  <c r="AD448" i="1"/>
  <c r="AE448" i="1"/>
  <c r="AL448" i="1" s="1"/>
  <c r="AN448" i="1" s="1"/>
  <c r="AI448" i="1"/>
  <c r="AW448" i="1" s="1"/>
  <c r="AX448" i="1" s="1"/>
  <c r="AK448" i="1"/>
  <c r="AM448" i="1"/>
  <c r="AO448" i="1"/>
  <c r="AY448" i="1"/>
  <c r="BB448" i="1"/>
  <c r="BC448" i="1"/>
  <c r="BE448" i="1"/>
  <c r="M449" i="1"/>
  <c r="N449" i="1"/>
  <c r="X449" i="1"/>
  <c r="Y449" i="1"/>
  <c r="Z449" i="1"/>
  <c r="AA449" i="1"/>
  <c r="AB449" i="1" s="1"/>
  <c r="AC449" i="1" s="1"/>
  <c r="AD449" i="1"/>
  <c r="AE449" i="1"/>
  <c r="AI449" i="1"/>
  <c r="AM449" i="1"/>
  <c r="AY449" i="1"/>
  <c r="BB449" i="1"/>
  <c r="BC449" i="1"/>
  <c r="BE449" i="1"/>
  <c r="M450" i="1"/>
  <c r="N450" i="1"/>
  <c r="X450" i="1"/>
  <c r="Y450" i="1"/>
  <c r="Z450" i="1"/>
  <c r="AD450" i="1"/>
  <c r="AO450" i="1" s="1"/>
  <c r="AE450" i="1"/>
  <c r="AI450" i="1"/>
  <c r="AL450" i="1"/>
  <c r="AW450" i="1"/>
  <c r="AX450" i="1"/>
  <c r="AY450" i="1"/>
  <c r="BB450" i="1"/>
  <c r="BC450" i="1"/>
  <c r="BE450" i="1"/>
  <c r="M451" i="1"/>
  <c r="AM451" i="1" s="1"/>
  <c r="N451" i="1"/>
  <c r="X451" i="1"/>
  <c r="Y451" i="1"/>
  <c r="Z451" i="1" s="1"/>
  <c r="AD451" i="1"/>
  <c r="AE451" i="1"/>
  <c r="O451" i="1" s="1"/>
  <c r="AI451" i="1"/>
  <c r="AK451" i="1"/>
  <c r="AL451" i="1"/>
  <c r="AN451" i="1" s="1"/>
  <c r="AO451" i="1"/>
  <c r="AP451" i="1"/>
  <c r="AW451" i="1"/>
  <c r="AX451" i="1" s="1"/>
  <c r="AY451" i="1"/>
  <c r="BB451" i="1"/>
  <c r="BC451" i="1"/>
  <c r="BE451" i="1"/>
  <c r="M452" i="1"/>
  <c r="N452" i="1"/>
  <c r="O452" i="1"/>
  <c r="X452" i="1"/>
  <c r="AA452" i="1" s="1"/>
  <c r="AB452" i="1" s="1"/>
  <c r="AC452" i="1" s="1"/>
  <c r="AF452" i="1" s="1"/>
  <c r="AG452" i="1" s="1"/>
  <c r="Y452" i="1"/>
  <c r="Z452" i="1"/>
  <c r="AD452" i="1"/>
  <c r="AE452" i="1"/>
  <c r="AL452" i="1" s="1"/>
  <c r="AI452" i="1"/>
  <c r="AW452" i="1" s="1"/>
  <c r="AX452" i="1" s="1"/>
  <c r="AK452" i="1"/>
  <c r="AM452" i="1"/>
  <c r="AN452" i="1"/>
  <c r="AY452" i="1"/>
  <c r="BB452" i="1"/>
  <c r="BC452" i="1"/>
  <c r="BE452" i="1"/>
  <c r="M453" i="1"/>
  <c r="N453" i="1"/>
  <c r="O453" i="1"/>
  <c r="X453" i="1"/>
  <c r="Y453" i="1"/>
  <c r="Z453" i="1"/>
  <c r="AA453" i="1"/>
  <c r="AB453" i="1" s="1"/>
  <c r="AC453" i="1" s="1"/>
  <c r="AD453" i="1"/>
  <c r="AE453" i="1"/>
  <c r="AI453" i="1"/>
  <c r="AY453" i="1"/>
  <c r="BB453" i="1"/>
  <c r="BC453" i="1"/>
  <c r="BE453" i="1"/>
  <c r="M454" i="1"/>
  <c r="N454" i="1"/>
  <c r="X454" i="1"/>
  <c r="AA454" i="1" s="1"/>
  <c r="AB454" i="1" s="1"/>
  <c r="AC454" i="1" s="1"/>
  <c r="AF454" i="1" s="1"/>
  <c r="AG454" i="1" s="1"/>
  <c r="BA454" i="1" s="1"/>
  <c r="Y454" i="1"/>
  <c r="Z454" i="1"/>
  <c r="AD454" i="1"/>
  <c r="AO454" i="1" s="1"/>
  <c r="AE454" i="1"/>
  <c r="AI454" i="1"/>
  <c r="AL454" i="1"/>
  <c r="AW454" i="1"/>
  <c r="AX454" i="1" s="1"/>
  <c r="AY454" i="1"/>
  <c r="BB454" i="1"/>
  <c r="BC454" i="1"/>
  <c r="BE454" i="1"/>
  <c r="M455" i="1"/>
  <c r="AM455" i="1" s="1"/>
  <c r="AP455" i="1" s="1"/>
  <c r="N455" i="1"/>
  <c r="X455" i="1"/>
  <c r="Y455" i="1"/>
  <c r="Z455" i="1" s="1"/>
  <c r="AD455" i="1"/>
  <c r="AE455" i="1"/>
  <c r="O455" i="1" s="1"/>
  <c r="AI455" i="1"/>
  <c r="AK455" i="1"/>
  <c r="AL455" i="1"/>
  <c r="AN455" i="1" s="1"/>
  <c r="AO455" i="1"/>
  <c r="AW455" i="1"/>
  <c r="AX455" i="1" s="1"/>
  <c r="AY455" i="1"/>
  <c r="BB455" i="1"/>
  <c r="BC455" i="1"/>
  <c r="M456" i="1"/>
  <c r="N456" i="1"/>
  <c r="X456" i="1"/>
  <c r="AA456" i="1" s="1"/>
  <c r="AB456" i="1" s="1"/>
  <c r="AC456" i="1" s="1"/>
  <c r="Y456" i="1"/>
  <c r="Z456" i="1"/>
  <c r="AD456" i="1"/>
  <c r="AE456" i="1"/>
  <c r="AL456" i="1" s="1"/>
  <c r="AN456" i="1" s="1"/>
  <c r="AI456" i="1"/>
  <c r="AW456" i="1" s="1"/>
  <c r="AX456" i="1" s="1"/>
  <c r="AK456" i="1"/>
  <c r="AM456" i="1"/>
  <c r="AY456" i="1"/>
  <c r="BB456" i="1"/>
  <c r="BC456" i="1"/>
  <c r="BE456" i="1"/>
  <c r="M457" i="1"/>
  <c r="N457" i="1"/>
  <c r="X457" i="1"/>
  <c r="Y457" i="1"/>
  <c r="Z457" i="1"/>
  <c r="AA457" i="1"/>
  <c r="AB457" i="1" s="1"/>
  <c r="AC457" i="1" s="1"/>
  <c r="AD457" i="1"/>
  <c r="AE457" i="1"/>
  <c r="AI457" i="1"/>
  <c r="AM457" i="1"/>
  <c r="AY457" i="1"/>
  <c r="BB457" i="1"/>
  <c r="BC457" i="1"/>
  <c r="BE457" i="1"/>
  <c r="M458" i="1"/>
  <c r="N458" i="1"/>
  <c r="X458" i="1"/>
  <c r="Y458" i="1"/>
  <c r="Z458" i="1"/>
  <c r="AD458" i="1"/>
  <c r="AO458" i="1" s="1"/>
  <c r="AE458" i="1"/>
  <c r="AI458" i="1"/>
  <c r="AL458" i="1"/>
  <c r="AW458" i="1"/>
  <c r="AX458" i="1"/>
  <c r="AY458" i="1"/>
  <c r="BB458" i="1"/>
  <c r="BC458" i="1"/>
  <c r="BE458" i="1"/>
  <c r="M459" i="1"/>
  <c r="AM459" i="1" s="1"/>
  <c r="N459" i="1"/>
  <c r="X459" i="1"/>
  <c r="Y459" i="1"/>
  <c r="Z459" i="1" s="1"/>
  <c r="AD459" i="1"/>
  <c r="AE459" i="1"/>
  <c r="O459" i="1" s="1"/>
  <c r="AI459" i="1"/>
  <c r="AK459" i="1"/>
  <c r="AL459" i="1"/>
  <c r="AN459" i="1" s="1"/>
  <c r="AO459" i="1"/>
  <c r="AP459" i="1"/>
  <c r="AW459" i="1"/>
  <c r="AX459" i="1" s="1"/>
  <c r="AY459" i="1"/>
  <c r="BB459" i="1"/>
  <c r="BC459" i="1"/>
  <c r="BE459" i="1"/>
  <c r="M460" i="1"/>
  <c r="N460" i="1"/>
  <c r="O460" i="1"/>
  <c r="X460" i="1"/>
  <c r="AA460" i="1" s="1"/>
  <c r="AB460" i="1" s="1"/>
  <c r="AC460" i="1" s="1"/>
  <c r="AF460" i="1" s="1"/>
  <c r="AG460" i="1" s="1"/>
  <c r="Y460" i="1"/>
  <c r="Z460" i="1"/>
  <c r="AD460" i="1"/>
  <c r="AE460" i="1"/>
  <c r="AL460" i="1" s="1"/>
  <c r="AI460" i="1"/>
  <c r="AW460" i="1" s="1"/>
  <c r="AX460" i="1" s="1"/>
  <c r="AK460" i="1"/>
  <c r="AM460" i="1"/>
  <c r="AN460" i="1"/>
  <c r="AY460" i="1"/>
  <c r="BB460" i="1"/>
  <c r="BC460" i="1"/>
  <c r="BE460" i="1"/>
  <c r="M461" i="1"/>
  <c r="N461" i="1"/>
  <c r="O461" i="1"/>
  <c r="X461" i="1"/>
  <c r="Y461" i="1"/>
  <c r="Z461" i="1"/>
  <c r="AA461" i="1"/>
  <c r="AB461" i="1" s="1"/>
  <c r="AC461" i="1" s="1"/>
  <c r="AD461" i="1"/>
  <c r="AE461" i="1"/>
  <c r="AI461" i="1"/>
  <c r="AY461" i="1"/>
  <c r="BB461" i="1"/>
  <c r="BC461" i="1"/>
  <c r="BE461" i="1"/>
  <c r="M462" i="1"/>
  <c r="N462" i="1"/>
  <c r="X462" i="1"/>
  <c r="AA462" i="1" s="1"/>
  <c r="AB462" i="1" s="1"/>
  <c r="AC462" i="1" s="1"/>
  <c r="AF462" i="1" s="1"/>
  <c r="AG462" i="1" s="1"/>
  <c r="BA462" i="1" s="1"/>
  <c r="Y462" i="1"/>
  <c r="Z462" i="1"/>
  <c r="AD462" i="1"/>
  <c r="AO462" i="1" s="1"/>
  <c r="AE462" i="1"/>
  <c r="AI462" i="1"/>
  <c r="AL462" i="1"/>
  <c r="AW462" i="1"/>
  <c r="AX462" i="1" s="1"/>
  <c r="AY462" i="1"/>
  <c r="BB462" i="1"/>
  <c r="BC462" i="1"/>
  <c r="BE462" i="1"/>
  <c r="M463" i="1"/>
  <c r="AM463" i="1" s="1"/>
  <c r="AP463" i="1" s="1"/>
  <c r="N463" i="1"/>
  <c r="X463" i="1"/>
  <c r="Y463" i="1"/>
  <c r="Z463" i="1" s="1"/>
  <c r="AD463" i="1"/>
  <c r="AE463" i="1"/>
  <c r="O463" i="1" s="1"/>
  <c r="AI463" i="1"/>
  <c r="AK463" i="1"/>
  <c r="AL463" i="1"/>
  <c r="AN463" i="1" s="1"/>
  <c r="AO463" i="1"/>
  <c r="AW463" i="1"/>
  <c r="AX463" i="1" s="1"/>
  <c r="AY463" i="1"/>
  <c r="BB463" i="1"/>
  <c r="BC463" i="1"/>
  <c r="M464" i="1"/>
  <c r="N464" i="1"/>
  <c r="X464" i="1"/>
  <c r="AA464" i="1" s="1"/>
  <c r="AB464" i="1" s="1"/>
  <c r="AC464" i="1" s="1"/>
  <c r="Y464" i="1"/>
  <c r="Z464" i="1"/>
  <c r="AD464" i="1"/>
  <c r="AE464" i="1"/>
  <c r="AL464" i="1" s="1"/>
  <c r="AN464" i="1" s="1"/>
  <c r="AI464" i="1"/>
  <c r="AW464" i="1" s="1"/>
  <c r="AX464" i="1" s="1"/>
  <c r="AK464" i="1"/>
  <c r="AM464" i="1"/>
  <c r="AY464" i="1"/>
  <c r="BB464" i="1"/>
  <c r="BC464" i="1"/>
  <c r="BE464" i="1"/>
  <c r="M465" i="1"/>
  <c r="N465" i="1"/>
  <c r="X465" i="1"/>
  <c r="Y465" i="1"/>
  <c r="Z465" i="1"/>
  <c r="AA465" i="1"/>
  <c r="AB465" i="1" s="1"/>
  <c r="AC465" i="1" s="1"/>
  <c r="AD465" i="1"/>
  <c r="AE465" i="1"/>
  <c r="AI465" i="1"/>
  <c r="AM465" i="1"/>
  <c r="AY465" i="1"/>
  <c r="BB465" i="1"/>
  <c r="BC465" i="1"/>
  <c r="BE465" i="1"/>
  <c r="M466" i="1"/>
  <c r="N466" i="1"/>
  <c r="X466" i="1"/>
  <c r="Y466" i="1"/>
  <c r="Z466" i="1"/>
  <c r="AD466" i="1"/>
  <c r="AO466" i="1" s="1"/>
  <c r="AE466" i="1"/>
  <c r="AI466" i="1"/>
  <c r="AL466" i="1"/>
  <c r="AW466" i="1"/>
  <c r="AX466" i="1"/>
  <c r="AY466" i="1"/>
  <c r="BB466" i="1"/>
  <c r="BC466" i="1"/>
  <c r="BE466" i="1"/>
  <c r="M467" i="1"/>
  <c r="AM467" i="1" s="1"/>
  <c r="N467" i="1"/>
  <c r="X467" i="1"/>
  <c r="Y467" i="1"/>
  <c r="Z467" i="1" s="1"/>
  <c r="AD467" i="1"/>
  <c r="AE467" i="1"/>
  <c r="O467" i="1" s="1"/>
  <c r="AI467" i="1"/>
  <c r="AK467" i="1"/>
  <c r="AL467" i="1"/>
  <c r="AN467" i="1" s="1"/>
  <c r="AO467" i="1"/>
  <c r="AP467" i="1"/>
  <c r="AW467" i="1"/>
  <c r="AX467" i="1" s="1"/>
  <c r="AY467" i="1"/>
  <c r="BB467" i="1"/>
  <c r="BC467" i="1"/>
  <c r="BE467" i="1"/>
  <c r="M468" i="1"/>
  <c r="N468" i="1"/>
  <c r="O468" i="1"/>
  <c r="X468" i="1"/>
  <c r="AA468" i="1" s="1"/>
  <c r="AB468" i="1" s="1"/>
  <c r="AC468" i="1" s="1"/>
  <c r="AF468" i="1" s="1"/>
  <c r="AG468" i="1" s="1"/>
  <c r="Y468" i="1"/>
  <c r="Z468" i="1"/>
  <c r="AD468" i="1"/>
  <c r="AE468" i="1"/>
  <c r="AL468" i="1" s="1"/>
  <c r="AI468" i="1"/>
  <c r="AW468" i="1" s="1"/>
  <c r="AX468" i="1" s="1"/>
  <c r="AK468" i="1"/>
  <c r="AM468" i="1"/>
  <c r="AN468" i="1"/>
  <c r="AY468" i="1"/>
  <c r="BB468" i="1"/>
  <c r="BC468" i="1"/>
  <c r="BE468" i="1"/>
  <c r="M469" i="1"/>
  <c r="N469" i="1"/>
  <c r="O469" i="1"/>
  <c r="X469" i="1"/>
  <c r="Y469" i="1"/>
  <c r="Z469" i="1"/>
  <c r="AA469" i="1"/>
  <c r="AB469" i="1" s="1"/>
  <c r="AC469" i="1" s="1"/>
  <c r="AD469" i="1"/>
  <c r="AE469" i="1"/>
  <c r="AI469" i="1"/>
  <c r="AY469" i="1"/>
  <c r="BB469" i="1"/>
  <c r="BC469" i="1"/>
  <c r="BE469" i="1"/>
  <c r="M470" i="1"/>
  <c r="N470" i="1"/>
  <c r="X470" i="1"/>
  <c r="AA470" i="1" s="1"/>
  <c r="AB470" i="1" s="1"/>
  <c r="AC470" i="1" s="1"/>
  <c r="AF470" i="1" s="1"/>
  <c r="AG470" i="1" s="1"/>
  <c r="BA470" i="1" s="1"/>
  <c r="Y470" i="1"/>
  <c r="Z470" i="1"/>
  <c r="AD470" i="1"/>
  <c r="AO470" i="1" s="1"/>
  <c r="AE470" i="1"/>
  <c r="AI470" i="1"/>
  <c r="AL470" i="1"/>
  <c r="AW470" i="1"/>
  <c r="AX470" i="1" s="1"/>
  <c r="AY470" i="1"/>
  <c r="BB470" i="1"/>
  <c r="BC470" i="1"/>
  <c r="BE470" i="1"/>
  <c r="M471" i="1"/>
  <c r="AM471" i="1" s="1"/>
  <c r="AP471" i="1" s="1"/>
  <c r="N471" i="1"/>
  <c r="X471" i="1"/>
  <c r="Y471" i="1"/>
  <c r="Z471" i="1" s="1"/>
  <c r="AD471" i="1"/>
  <c r="AE471" i="1"/>
  <c r="O471" i="1" s="1"/>
  <c r="AI471" i="1"/>
  <c r="AK471" i="1"/>
  <c r="AL471" i="1"/>
  <c r="AN471" i="1" s="1"/>
  <c r="AO471" i="1"/>
  <c r="AW471" i="1"/>
  <c r="AX471" i="1" s="1"/>
  <c r="AY471" i="1"/>
  <c r="BB471" i="1"/>
  <c r="BC471" i="1"/>
  <c r="M472" i="1"/>
  <c r="N472" i="1"/>
  <c r="X472" i="1"/>
  <c r="AA472" i="1" s="1"/>
  <c r="AB472" i="1" s="1"/>
  <c r="AC472" i="1" s="1"/>
  <c r="Y472" i="1"/>
  <c r="Z472" i="1"/>
  <c r="AD472" i="1"/>
  <c r="AE472" i="1"/>
  <c r="AL472" i="1" s="1"/>
  <c r="AN472" i="1" s="1"/>
  <c r="AI472" i="1"/>
  <c r="AW472" i="1" s="1"/>
  <c r="AX472" i="1" s="1"/>
  <c r="AK472" i="1"/>
  <c r="AM472" i="1"/>
  <c r="AY472" i="1"/>
  <c r="BB472" i="1"/>
  <c r="BC472" i="1"/>
  <c r="BE472" i="1"/>
  <c r="M473" i="1"/>
  <c r="N473" i="1"/>
  <c r="X473" i="1"/>
  <c r="Y473" i="1"/>
  <c r="Z473" i="1"/>
  <c r="AA473" i="1"/>
  <c r="AB473" i="1" s="1"/>
  <c r="AC473" i="1" s="1"/>
  <c r="AD473" i="1"/>
  <c r="AE473" i="1"/>
  <c r="AI473" i="1"/>
  <c r="AM473" i="1"/>
  <c r="AY473" i="1"/>
  <c r="BB473" i="1"/>
  <c r="BC473" i="1"/>
  <c r="BE473" i="1"/>
  <c r="M474" i="1"/>
  <c r="N474" i="1"/>
  <c r="X474" i="1"/>
  <c r="Y474" i="1"/>
  <c r="Z474" i="1"/>
  <c r="AD474" i="1"/>
  <c r="AO474" i="1" s="1"/>
  <c r="AE474" i="1"/>
  <c r="AI474" i="1"/>
  <c r="AL474" i="1"/>
  <c r="AW474" i="1"/>
  <c r="AX474" i="1"/>
  <c r="AY474" i="1"/>
  <c r="BB474" i="1"/>
  <c r="BC474" i="1"/>
  <c r="BE474" i="1"/>
  <c r="M475" i="1"/>
  <c r="AM475" i="1" s="1"/>
  <c r="N475" i="1"/>
  <c r="X475" i="1"/>
  <c r="Y475" i="1"/>
  <c r="Z475" i="1" s="1"/>
  <c r="AD475" i="1"/>
  <c r="AE475" i="1"/>
  <c r="O475" i="1" s="1"/>
  <c r="AI475" i="1"/>
  <c r="AK475" i="1"/>
  <c r="AL475" i="1"/>
  <c r="AN475" i="1" s="1"/>
  <c r="AO475" i="1"/>
  <c r="AP475" i="1"/>
  <c r="AW475" i="1"/>
  <c r="AX475" i="1" s="1"/>
  <c r="AY475" i="1"/>
  <c r="BB475" i="1"/>
  <c r="BC475" i="1"/>
  <c r="BE475" i="1"/>
  <c r="M476" i="1"/>
  <c r="N476" i="1"/>
  <c r="O476" i="1"/>
  <c r="X476" i="1"/>
  <c r="AA476" i="1" s="1"/>
  <c r="AB476" i="1" s="1"/>
  <c r="AC476" i="1" s="1"/>
  <c r="AF476" i="1" s="1"/>
  <c r="AG476" i="1" s="1"/>
  <c r="Y476" i="1"/>
  <c r="Z476" i="1"/>
  <c r="AD476" i="1"/>
  <c r="AE476" i="1"/>
  <c r="AL476" i="1" s="1"/>
  <c r="AI476" i="1"/>
  <c r="AW476" i="1" s="1"/>
  <c r="AX476" i="1" s="1"/>
  <c r="AK476" i="1"/>
  <c r="AM476" i="1"/>
  <c r="AN476" i="1"/>
  <c r="AY476" i="1"/>
  <c r="BB476" i="1"/>
  <c r="BC476" i="1"/>
  <c r="BE476" i="1"/>
  <c r="M477" i="1"/>
  <c r="N477" i="1"/>
  <c r="O477" i="1"/>
  <c r="X477" i="1"/>
  <c r="Y477" i="1"/>
  <c r="Z477" i="1"/>
  <c r="AA477" i="1"/>
  <c r="AB477" i="1" s="1"/>
  <c r="AC477" i="1" s="1"/>
  <c r="AD477" i="1"/>
  <c r="AE477" i="1"/>
  <c r="AI477" i="1"/>
  <c r="AY477" i="1"/>
  <c r="BB477" i="1"/>
  <c r="BC477" i="1"/>
  <c r="BE477" i="1"/>
  <c r="M478" i="1"/>
  <c r="N478" i="1"/>
  <c r="X478" i="1"/>
  <c r="AA478" i="1" s="1"/>
  <c r="AB478" i="1" s="1"/>
  <c r="AC478" i="1" s="1"/>
  <c r="AF478" i="1" s="1"/>
  <c r="AG478" i="1" s="1"/>
  <c r="BA478" i="1" s="1"/>
  <c r="Y478" i="1"/>
  <c r="Z478" i="1"/>
  <c r="AD478" i="1"/>
  <c r="AO478" i="1" s="1"/>
  <c r="AE478" i="1"/>
  <c r="AI478" i="1"/>
  <c r="AL478" i="1"/>
  <c r="AW478" i="1"/>
  <c r="AX478" i="1" s="1"/>
  <c r="AY478" i="1"/>
  <c r="BB478" i="1"/>
  <c r="BC478" i="1"/>
  <c r="BE478" i="1"/>
  <c r="M479" i="1"/>
  <c r="AM479" i="1" s="1"/>
  <c r="N479" i="1"/>
  <c r="X479" i="1"/>
  <c r="Y479" i="1"/>
  <c r="Z479" i="1" s="1"/>
  <c r="AD479" i="1"/>
  <c r="AE479" i="1"/>
  <c r="O479" i="1" s="1"/>
  <c r="AI479" i="1"/>
  <c r="AK479" i="1"/>
  <c r="AL479" i="1"/>
  <c r="AN479" i="1" s="1"/>
  <c r="AP479" i="1" s="1"/>
  <c r="AO479" i="1"/>
  <c r="AW479" i="1"/>
  <c r="AX479" i="1" s="1"/>
  <c r="AY479" i="1"/>
  <c r="BB479" i="1"/>
  <c r="BC479" i="1"/>
  <c r="M480" i="1"/>
  <c r="N480" i="1"/>
  <c r="O480" i="1"/>
  <c r="X480" i="1"/>
  <c r="Y480" i="1"/>
  <c r="Z480" i="1"/>
  <c r="AA480" i="1"/>
  <c r="AB480" i="1" s="1"/>
  <c r="AC480" i="1" s="1"/>
  <c r="AF480" i="1" s="1"/>
  <c r="AG480" i="1" s="1"/>
  <c r="AD480" i="1"/>
  <c r="AE480" i="1"/>
  <c r="AL480" i="1" s="1"/>
  <c r="AN480" i="1" s="1"/>
  <c r="AI480" i="1"/>
  <c r="AK480" i="1"/>
  <c r="AM480" i="1"/>
  <c r="AY480" i="1"/>
  <c r="BB480" i="1"/>
  <c r="BC480" i="1"/>
  <c r="BE480" i="1"/>
  <c r="M481" i="1"/>
  <c r="N481" i="1"/>
  <c r="X481" i="1"/>
  <c r="AA481" i="1" s="1"/>
  <c r="AB481" i="1" s="1"/>
  <c r="AC481" i="1" s="1"/>
  <c r="AF481" i="1" s="1"/>
  <c r="AG481" i="1" s="1"/>
  <c r="Y481" i="1"/>
  <c r="Z481" i="1"/>
  <c r="AD481" i="1"/>
  <c r="AE481" i="1"/>
  <c r="AL481" i="1" s="1"/>
  <c r="AN481" i="1" s="1"/>
  <c r="AI481" i="1"/>
  <c r="AW481" i="1" s="1"/>
  <c r="AX481" i="1" s="1"/>
  <c r="AK481" i="1"/>
  <c r="AM481" i="1"/>
  <c r="AP481" i="1" s="1"/>
  <c r="AO481" i="1"/>
  <c r="AY481" i="1"/>
  <c r="BB481" i="1"/>
  <c r="BC481" i="1"/>
  <c r="BE481" i="1"/>
  <c r="M482" i="1"/>
  <c r="N482" i="1"/>
  <c r="X482" i="1"/>
  <c r="Y482" i="1"/>
  <c r="Z482" i="1"/>
  <c r="AA482" i="1"/>
  <c r="AB482" i="1" s="1"/>
  <c r="AC482" i="1" s="1"/>
  <c r="AD482" i="1"/>
  <c r="AO482" i="1" s="1"/>
  <c r="AE482" i="1"/>
  <c r="AI482" i="1"/>
  <c r="AK482" i="1" s="1"/>
  <c r="AM482" i="1"/>
  <c r="AY482" i="1"/>
  <c r="BB482" i="1"/>
  <c r="BC482" i="1"/>
  <c r="BE482" i="1"/>
  <c r="M483" i="1"/>
  <c r="N483" i="1"/>
  <c r="O483" i="1" s="1"/>
  <c r="X483" i="1"/>
  <c r="AA483" i="1" s="1"/>
  <c r="AB483" i="1" s="1"/>
  <c r="AC483" i="1" s="1"/>
  <c r="AF483" i="1" s="1"/>
  <c r="AG483" i="1" s="1"/>
  <c r="Y483" i="1"/>
  <c r="Z483" i="1"/>
  <c r="AD483" i="1"/>
  <c r="AO483" i="1" s="1"/>
  <c r="AE483" i="1"/>
  <c r="AI483" i="1"/>
  <c r="AJ483" i="1" s="1"/>
  <c r="AT483" i="1" s="1"/>
  <c r="AL483" i="1"/>
  <c r="AM483" i="1"/>
  <c r="AY483" i="1"/>
  <c r="BB483" i="1"/>
  <c r="BC483" i="1"/>
  <c r="BE483" i="1"/>
  <c r="M484" i="1"/>
  <c r="AM484" i="1" s="1"/>
  <c r="N484" i="1"/>
  <c r="X484" i="1"/>
  <c r="AA484" i="1" s="1"/>
  <c r="AB484" i="1" s="1"/>
  <c r="AC484" i="1" s="1"/>
  <c r="AF484" i="1" s="1"/>
  <c r="AG484" i="1" s="1"/>
  <c r="Y484" i="1"/>
  <c r="Z484" i="1" s="1"/>
  <c r="AD484" i="1"/>
  <c r="AE484" i="1"/>
  <c r="O484" i="1" s="1"/>
  <c r="AI484" i="1"/>
  <c r="AK484" i="1"/>
  <c r="AL484" i="1"/>
  <c r="AN484" i="1" s="1"/>
  <c r="AO484" i="1"/>
  <c r="AW484" i="1"/>
  <c r="AX484" i="1" s="1"/>
  <c r="AY484" i="1"/>
  <c r="BB484" i="1"/>
  <c r="BC484" i="1"/>
  <c r="BE484" i="1"/>
  <c r="M485" i="1"/>
  <c r="N485" i="1"/>
  <c r="X485" i="1"/>
  <c r="AA485" i="1" s="1"/>
  <c r="AB485" i="1" s="1"/>
  <c r="AC485" i="1" s="1"/>
  <c r="AF485" i="1" s="1"/>
  <c r="AG485" i="1" s="1"/>
  <c r="Y485" i="1"/>
  <c r="Z485" i="1"/>
  <c r="AD485" i="1"/>
  <c r="AE485" i="1"/>
  <c r="AL485" i="1" s="1"/>
  <c r="AN485" i="1" s="1"/>
  <c r="AI485" i="1"/>
  <c r="AW485" i="1" s="1"/>
  <c r="AX485" i="1" s="1"/>
  <c r="AK485" i="1"/>
  <c r="AM485" i="1"/>
  <c r="AO485" i="1"/>
  <c r="AY485" i="1"/>
  <c r="BB485" i="1"/>
  <c r="BC485" i="1"/>
  <c r="BE485" i="1"/>
  <c r="M486" i="1"/>
  <c r="N486" i="1"/>
  <c r="X486" i="1"/>
  <c r="Y486" i="1"/>
  <c r="Z486" i="1"/>
  <c r="AA486" i="1"/>
  <c r="AB486" i="1" s="1"/>
  <c r="AC486" i="1" s="1"/>
  <c r="AD486" i="1"/>
  <c r="AO486" i="1" s="1"/>
  <c r="AE486" i="1"/>
  <c r="AF486" i="1" s="1"/>
  <c r="AG486" i="1" s="1"/>
  <c r="AI486" i="1"/>
  <c r="AK486" i="1" s="1"/>
  <c r="AM486" i="1"/>
  <c r="AY486" i="1"/>
  <c r="BB486" i="1"/>
  <c r="BC486" i="1"/>
  <c r="BE486" i="1"/>
  <c r="M487" i="1"/>
  <c r="N487" i="1"/>
  <c r="O487" i="1" s="1"/>
  <c r="X487" i="1"/>
  <c r="AA487" i="1" s="1"/>
  <c r="AB487" i="1" s="1"/>
  <c r="AC487" i="1" s="1"/>
  <c r="AF487" i="1" s="1"/>
  <c r="AG487" i="1" s="1"/>
  <c r="Y487" i="1"/>
  <c r="Z487" i="1"/>
  <c r="AD487" i="1"/>
  <c r="AO487" i="1" s="1"/>
  <c r="AE487" i="1"/>
  <c r="AI487" i="1"/>
  <c r="AL487" i="1"/>
  <c r="AM487" i="1"/>
  <c r="AY487" i="1"/>
  <c r="BB487" i="1"/>
  <c r="BC487" i="1"/>
  <c r="BE487" i="1"/>
  <c r="M488" i="1"/>
  <c r="AM488" i="1" s="1"/>
  <c r="N488" i="1"/>
  <c r="X488" i="1"/>
  <c r="Y488" i="1"/>
  <c r="Z488" i="1" s="1"/>
  <c r="AD488" i="1"/>
  <c r="AE488" i="1"/>
  <c r="O488" i="1" s="1"/>
  <c r="AI488" i="1"/>
  <c r="AK488" i="1"/>
  <c r="AL488" i="1"/>
  <c r="AN488" i="1" s="1"/>
  <c r="AO488" i="1"/>
  <c r="AW488" i="1"/>
  <c r="AX488" i="1" s="1"/>
  <c r="AY488" i="1"/>
  <c r="BB488" i="1"/>
  <c r="BC488" i="1"/>
  <c r="BE488" i="1"/>
  <c r="M489" i="1"/>
  <c r="N489" i="1"/>
  <c r="X489" i="1"/>
  <c r="AA489" i="1" s="1"/>
  <c r="AB489" i="1" s="1"/>
  <c r="AC489" i="1" s="1"/>
  <c r="AF489" i="1" s="1"/>
  <c r="AG489" i="1" s="1"/>
  <c r="Y489" i="1"/>
  <c r="Z489" i="1"/>
  <c r="AD489" i="1"/>
  <c r="AE489" i="1"/>
  <c r="AL489" i="1" s="1"/>
  <c r="AN489" i="1" s="1"/>
  <c r="AI489" i="1"/>
  <c r="AW489" i="1" s="1"/>
  <c r="AX489" i="1" s="1"/>
  <c r="AK489" i="1"/>
  <c r="AM489" i="1"/>
  <c r="AP489" i="1" s="1"/>
  <c r="AO489" i="1"/>
  <c r="AY489" i="1"/>
  <c r="BB489" i="1"/>
  <c r="BC489" i="1"/>
  <c r="BE489" i="1"/>
  <c r="M490" i="1"/>
  <c r="N490" i="1"/>
  <c r="X490" i="1"/>
  <c r="Y490" i="1"/>
  <c r="Z490" i="1"/>
  <c r="AA490" i="1"/>
  <c r="AB490" i="1" s="1"/>
  <c r="AC490" i="1" s="1"/>
  <c r="AD490" i="1"/>
  <c r="AO490" i="1" s="1"/>
  <c r="AE490" i="1"/>
  <c r="AI490" i="1"/>
  <c r="AK490" i="1" s="1"/>
  <c r="AM490" i="1"/>
  <c r="AY490" i="1"/>
  <c r="BB490" i="1"/>
  <c r="BC490" i="1"/>
  <c r="BE490" i="1"/>
  <c r="M491" i="1"/>
  <c r="N491" i="1"/>
  <c r="X491" i="1"/>
  <c r="Y491" i="1"/>
  <c r="Z491" i="1"/>
  <c r="AD491" i="1"/>
  <c r="AO491" i="1" s="1"/>
  <c r="AE491" i="1"/>
  <c r="AI491" i="1"/>
  <c r="AL491" i="1"/>
  <c r="AM491" i="1"/>
  <c r="AY491" i="1"/>
  <c r="BB491" i="1"/>
  <c r="BC491" i="1"/>
  <c r="BE491" i="1"/>
  <c r="M492" i="1"/>
  <c r="AM492" i="1" s="1"/>
  <c r="N492" i="1"/>
  <c r="X492" i="1"/>
  <c r="AA492" i="1" s="1"/>
  <c r="AB492" i="1" s="1"/>
  <c r="Y492" i="1"/>
  <c r="Z492" i="1" s="1"/>
  <c r="AC492" i="1"/>
  <c r="AF492" i="1" s="1"/>
  <c r="AD492" i="1"/>
  <c r="AE492" i="1"/>
  <c r="O492" i="1" s="1"/>
  <c r="AI492" i="1"/>
  <c r="AK492" i="1"/>
  <c r="AL492" i="1"/>
  <c r="AN492" i="1" s="1"/>
  <c r="AO492" i="1"/>
  <c r="AP492" i="1"/>
  <c r="AW492" i="1"/>
  <c r="AX492" i="1" s="1"/>
  <c r="AY492" i="1"/>
  <c r="BB492" i="1"/>
  <c r="BC492" i="1"/>
  <c r="M493" i="1"/>
  <c r="N493" i="1"/>
  <c r="X493" i="1"/>
  <c r="AA493" i="1" s="1"/>
  <c r="AB493" i="1" s="1"/>
  <c r="AC493" i="1" s="1"/>
  <c r="AF493" i="1" s="1"/>
  <c r="AG493" i="1" s="1"/>
  <c r="Y493" i="1"/>
  <c r="Z493" i="1"/>
  <c r="AD493" i="1"/>
  <c r="AE493" i="1"/>
  <c r="AL493" i="1" s="1"/>
  <c r="AN493" i="1" s="1"/>
  <c r="AI493" i="1"/>
  <c r="AW493" i="1" s="1"/>
  <c r="AX493" i="1" s="1"/>
  <c r="AK493" i="1"/>
  <c r="AM493" i="1"/>
  <c r="AP493" i="1" s="1"/>
  <c r="AO493" i="1"/>
  <c r="AY493" i="1"/>
  <c r="BB493" i="1"/>
  <c r="BC493" i="1"/>
  <c r="BE493" i="1"/>
  <c r="M494" i="1"/>
  <c r="N494" i="1"/>
  <c r="O494" i="1"/>
  <c r="X494" i="1"/>
  <c r="Y494" i="1"/>
  <c r="Z494" i="1"/>
  <c r="AA494" i="1"/>
  <c r="AB494" i="1" s="1"/>
  <c r="AC494" i="1" s="1"/>
  <c r="AD494" i="1"/>
  <c r="AO494" i="1" s="1"/>
  <c r="AE494" i="1"/>
  <c r="AI494" i="1"/>
  <c r="AK494" i="1" s="1"/>
  <c r="AM494" i="1"/>
  <c r="AY494" i="1"/>
  <c r="BB494" i="1"/>
  <c r="BC494" i="1"/>
  <c r="BE494" i="1"/>
  <c r="M495" i="1"/>
  <c r="N495" i="1"/>
  <c r="X495" i="1"/>
  <c r="Y495" i="1"/>
  <c r="Z495" i="1"/>
  <c r="AD495" i="1"/>
  <c r="AO495" i="1" s="1"/>
  <c r="AE495" i="1"/>
  <c r="AI495" i="1"/>
  <c r="AL495" i="1"/>
  <c r="AW495" i="1"/>
  <c r="AX495" i="1"/>
  <c r="AY495" i="1"/>
  <c r="BB495" i="1"/>
  <c r="BC495" i="1"/>
  <c r="BE495" i="1"/>
  <c r="M496" i="1"/>
  <c r="AM496" i="1" s="1"/>
  <c r="N496" i="1"/>
  <c r="X496" i="1"/>
  <c r="AA496" i="1" s="1"/>
  <c r="AB496" i="1" s="1"/>
  <c r="AC496" i="1" s="1"/>
  <c r="AF496" i="1" s="1"/>
  <c r="AG496" i="1" s="1"/>
  <c r="Y496" i="1"/>
  <c r="Z496" i="1" s="1"/>
  <c r="AD496" i="1"/>
  <c r="AE496" i="1"/>
  <c r="O496" i="1" s="1"/>
  <c r="AI496" i="1"/>
  <c r="AK496" i="1"/>
  <c r="AL496" i="1"/>
  <c r="AN496" i="1" s="1"/>
  <c r="AO496" i="1"/>
  <c r="AP496" i="1"/>
  <c r="AW496" i="1"/>
  <c r="AX496" i="1" s="1"/>
  <c r="AY496" i="1"/>
  <c r="BB496" i="1"/>
  <c r="BC496" i="1"/>
  <c r="BE496" i="1"/>
  <c r="M497" i="1"/>
  <c r="N497" i="1"/>
  <c r="O497" i="1"/>
  <c r="X497" i="1"/>
  <c r="Y497" i="1"/>
  <c r="Z497" i="1"/>
  <c r="AA497" i="1"/>
  <c r="AB497" i="1" s="1"/>
  <c r="AC497" i="1" s="1"/>
  <c r="AF497" i="1" s="1"/>
  <c r="AG497" i="1" s="1"/>
  <c r="AD497" i="1"/>
  <c r="AE497" i="1"/>
  <c r="AL497" i="1" s="1"/>
  <c r="AN497" i="1" s="1"/>
  <c r="AI497" i="1"/>
  <c r="AW497" i="1" s="1"/>
  <c r="AX497" i="1" s="1"/>
  <c r="AK497" i="1"/>
  <c r="AM497" i="1"/>
  <c r="AY497" i="1"/>
  <c r="BB497" i="1"/>
  <c r="BC497" i="1"/>
  <c r="BE497" i="1"/>
  <c r="M498" i="1"/>
  <c r="N498" i="1"/>
  <c r="O498" i="1" s="1"/>
  <c r="X498" i="1"/>
  <c r="Y498" i="1"/>
  <c r="Z498" i="1"/>
  <c r="AA498" i="1" s="1"/>
  <c r="AB498" i="1" s="1"/>
  <c r="AC498" i="1" s="1"/>
  <c r="AD498" i="1"/>
  <c r="AE498" i="1"/>
  <c r="AI498" i="1"/>
  <c r="AY498" i="1"/>
  <c r="BB498" i="1"/>
  <c r="BC498" i="1"/>
  <c r="BE498" i="1"/>
  <c r="M499" i="1"/>
  <c r="N499" i="1"/>
  <c r="O499" i="1" s="1"/>
  <c r="X499" i="1"/>
  <c r="Y499" i="1"/>
  <c r="Z499" i="1"/>
  <c r="AD499" i="1"/>
  <c r="AE499" i="1"/>
  <c r="AI499" i="1"/>
  <c r="AL499" i="1"/>
  <c r="AY499" i="1"/>
  <c r="BB499" i="1"/>
  <c r="BC499" i="1"/>
  <c r="BE499" i="1"/>
  <c r="M500" i="1"/>
  <c r="AM500" i="1" s="1"/>
  <c r="AP500" i="1" s="1"/>
  <c r="N500" i="1"/>
  <c r="X500" i="1"/>
  <c r="Y500" i="1"/>
  <c r="Z500" i="1" s="1"/>
  <c r="AD500" i="1"/>
  <c r="AE500" i="1"/>
  <c r="O500" i="1" s="1"/>
  <c r="AI500" i="1"/>
  <c r="AK500" i="1"/>
  <c r="AL500" i="1"/>
  <c r="AN500" i="1" s="1"/>
  <c r="AO500" i="1"/>
  <c r="AW500" i="1"/>
  <c r="AX500" i="1" s="1"/>
  <c r="AY500" i="1"/>
  <c r="BB500" i="1"/>
  <c r="BC500" i="1"/>
  <c r="M501" i="1"/>
  <c r="N501" i="1"/>
  <c r="X501" i="1"/>
  <c r="AA501" i="1" s="1"/>
  <c r="AB501" i="1" s="1"/>
  <c r="AC501" i="1" s="1"/>
  <c r="Y501" i="1"/>
  <c r="Z501" i="1"/>
  <c r="AD501" i="1"/>
  <c r="AE501" i="1"/>
  <c r="AL501" i="1" s="1"/>
  <c r="AI501" i="1"/>
  <c r="AW501" i="1" s="1"/>
  <c r="AX501" i="1" s="1"/>
  <c r="AK501" i="1"/>
  <c r="AM501" i="1"/>
  <c r="AN501" i="1"/>
  <c r="AO501" i="1"/>
  <c r="AY501" i="1"/>
  <c r="BB501" i="1"/>
  <c r="BC501" i="1"/>
  <c r="BE501" i="1"/>
  <c r="M502" i="1"/>
  <c r="N502" i="1"/>
  <c r="X502" i="1"/>
  <c r="Y502" i="1"/>
  <c r="Z502" i="1"/>
  <c r="AA502" i="1"/>
  <c r="AB502" i="1" s="1"/>
  <c r="AC502" i="1" s="1"/>
  <c r="AD502" i="1"/>
  <c r="AO502" i="1" s="1"/>
  <c r="AE502" i="1"/>
  <c r="AI502" i="1"/>
  <c r="AM502" i="1"/>
  <c r="AY502" i="1"/>
  <c r="BB502" i="1"/>
  <c r="BC502" i="1"/>
  <c r="BE502" i="1"/>
  <c r="M503" i="1"/>
  <c r="N503" i="1"/>
  <c r="X503" i="1"/>
  <c r="Y503" i="1"/>
  <c r="Z503" i="1" s="1"/>
  <c r="AD503" i="1"/>
  <c r="AO503" i="1" s="1"/>
  <c r="AE503" i="1"/>
  <c r="AI503" i="1"/>
  <c r="AL503" i="1"/>
  <c r="AM503" i="1"/>
  <c r="AW503" i="1"/>
  <c r="AX503" i="1"/>
  <c r="AY503" i="1"/>
  <c r="BB503" i="1"/>
  <c r="BC503" i="1"/>
  <c r="BE503" i="1"/>
  <c r="M504" i="1"/>
  <c r="AM504" i="1" s="1"/>
  <c r="N504" i="1"/>
  <c r="X504" i="1"/>
  <c r="AA504" i="1" s="1"/>
  <c r="AB504" i="1" s="1"/>
  <c r="AC504" i="1" s="1"/>
  <c r="AF504" i="1" s="1"/>
  <c r="AG504" i="1" s="1"/>
  <c r="Y504" i="1"/>
  <c r="Z504" i="1" s="1"/>
  <c r="AD504" i="1"/>
  <c r="AE504" i="1"/>
  <c r="O504" i="1" s="1"/>
  <c r="AI504" i="1"/>
  <c r="AK504" i="1"/>
  <c r="AL504" i="1"/>
  <c r="AN504" i="1" s="1"/>
  <c r="AO504" i="1"/>
  <c r="AP504" i="1"/>
  <c r="AW504" i="1"/>
  <c r="AX504" i="1" s="1"/>
  <c r="AY504" i="1"/>
  <c r="BB504" i="1"/>
  <c r="BC504" i="1"/>
  <c r="BE504" i="1"/>
  <c r="M505" i="1"/>
  <c r="N505" i="1"/>
  <c r="O505" i="1"/>
  <c r="X505" i="1"/>
  <c r="Y505" i="1"/>
  <c r="Z505" i="1"/>
  <c r="AA505" i="1"/>
  <c r="AB505" i="1" s="1"/>
  <c r="AC505" i="1" s="1"/>
  <c r="AF505" i="1" s="1"/>
  <c r="AG505" i="1" s="1"/>
  <c r="AD505" i="1"/>
  <c r="AE505" i="1"/>
  <c r="AL505" i="1" s="1"/>
  <c r="AN505" i="1" s="1"/>
  <c r="AI505" i="1"/>
  <c r="AW505" i="1" s="1"/>
  <c r="AX505" i="1" s="1"/>
  <c r="AK505" i="1"/>
  <c r="AM505" i="1"/>
  <c r="AY505" i="1"/>
  <c r="BB505" i="1"/>
  <c r="BC505" i="1"/>
  <c r="BE505" i="1"/>
  <c r="M506" i="1"/>
  <c r="N506" i="1"/>
  <c r="O506" i="1" s="1"/>
  <c r="X506" i="1"/>
  <c r="Y506" i="1"/>
  <c r="Z506" i="1"/>
  <c r="AA506" i="1" s="1"/>
  <c r="AB506" i="1" s="1"/>
  <c r="AC506" i="1" s="1"/>
  <c r="AD506" i="1"/>
  <c r="AE506" i="1"/>
  <c r="AI506" i="1"/>
  <c r="AY506" i="1"/>
  <c r="BB506" i="1"/>
  <c r="BC506" i="1"/>
  <c r="BE506" i="1"/>
  <c r="M507" i="1"/>
  <c r="N507" i="1"/>
  <c r="O507" i="1" s="1"/>
  <c r="X507" i="1"/>
  <c r="Y507" i="1"/>
  <c r="Z507" i="1"/>
  <c r="AD507" i="1"/>
  <c r="AE507" i="1"/>
  <c r="AI507" i="1"/>
  <c r="AL507" i="1"/>
  <c r="AY507" i="1"/>
  <c r="BB507" i="1"/>
  <c r="BC507" i="1"/>
  <c r="BE507" i="1"/>
  <c r="M508" i="1"/>
  <c r="AM508" i="1" s="1"/>
  <c r="AP508" i="1" s="1"/>
  <c r="N508" i="1"/>
  <c r="X508" i="1"/>
  <c r="AA508" i="1" s="1"/>
  <c r="AB508" i="1" s="1"/>
  <c r="Y508" i="1"/>
  <c r="Z508" i="1" s="1"/>
  <c r="AD508" i="1"/>
  <c r="AE508" i="1"/>
  <c r="O508" i="1" s="1"/>
  <c r="AI508" i="1"/>
  <c r="AK508" i="1"/>
  <c r="AL508" i="1"/>
  <c r="AN508" i="1"/>
  <c r="AO508" i="1"/>
  <c r="AW508" i="1"/>
  <c r="AX508" i="1" s="1"/>
  <c r="AY508" i="1"/>
  <c r="BB508" i="1"/>
  <c r="BC508" i="1"/>
  <c r="BE508" i="1"/>
  <c r="M509" i="1"/>
  <c r="N509" i="1"/>
  <c r="O509" i="1"/>
  <c r="X509" i="1"/>
  <c r="AA509" i="1" s="1"/>
  <c r="AB509" i="1" s="1"/>
  <c r="AC509" i="1" s="1"/>
  <c r="AF509" i="1" s="1"/>
  <c r="AG509" i="1" s="1"/>
  <c r="Y509" i="1"/>
  <c r="Z509" i="1"/>
  <c r="AD509" i="1"/>
  <c r="AE509" i="1"/>
  <c r="AL509" i="1" s="1"/>
  <c r="AI509" i="1"/>
  <c r="AN509" i="1"/>
  <c r="AO509" i="1"/>
  <c r="AY509" i="1"/>
  <c r="BB509" i="1"/>
  <c r="BC509" i="1"/>
  <c r="BE509" i="1"/>
  <c r="M510" i="1"/>
  <c r="BE510" i="1" s="1"/>
  <c r="N510" i="1"/>
  <c r="O510" i="1" s="1"/>
  <c r="X510" i="1"/>
  <c r="Y510" i="1"/>
  <c r="Z510" i="1" s="1"/>
  <c r="AA510" i="1" s="1"/>
  <c r="AB510" i="1" s="1"/>
  <c r="AD510" i="1"/>
  <c r="AO510" i="1" s="1"/>
  <c r="AE510" i="1"/>
  <c r="AI510" i="1"/>
  <c r="AL510" i="1"/>
  <c r="AN510" i="1"/>
  <c r="AW510" i="1"/>
  <c r="AX510" i="1"/>
  <c r="AY510" i="1"/>
  <c r="BB510" i="1"/>
  <c r="BC510" i="1"/>
  <c r="M511" i="1"/>
  <c r="N511" i="1"/>
  <c r="O511" i="1" s="1"/>
  <c r="X511" i="1"/>
  <c r="Y511" i="1"/>
  <c r="Z511" i="1" s="1"/>
  <c r="AD511" i="1"/>
  <c r="AE511" i="1"/>
  <c r="AI511" i="1"/>
  <c r="AK511" i="1" s="1"/>
  <c r="AL511" i="1"/>
  <c r="AM511" i="1"/>
  <c r="AW511" i="1"/>
  <c r="AX511" i="1" s="1"/>
  <c r="AY511" i="1"/>
  <c r="BB511" i="1"/>
  <c r="BC511" i="1"/>
  <c r="BE511" i="1"/>
  <c r="M512" i="1"/>
  <c r="AM512" i="1" s="1"/>
  <c r="N512" i="1"/>
  <c r="O512" i="1"/>
  <c r="X512" i="1"/>
  <c r="Y512" i="1"/>
  <c r="Z512" i="1" s="1"/>
  <c r="AA512" i="1"/>
  <c r="AB512" i="1"/>
  <c r="AC512" i="1" s="1"/>
  <c r="AF512" i="1" s="1"/>
  <c r="AG512" i="1" s="1"/>
  <c r="AD512" i="1"/>
  <c r="AE512" i="1"/>
  <c r="AL512" i="1" s="1"/>
  <c r="AN512" i="1" s="1"/>
  <c r="AP512" i="1" s="1"/>
  <c r="AI512" i="1"/>
  <c r="AK512" i="1"/>
  <c r="AO512" i="1"/>
  <c r="AW512" i="1"/>
  <c r="AX512" i="1" s="1"/>
  <c r="AY512" i="1"/>
  <c r="BB512" i="1"/>
  <c r="BC512" i="1"/>
  <c r="BE512" i="1"/>
  <c r="M513" i="1"/>
  <c r="N513" i="1"/>
  <c r="O513" i="1" s="1"/>
  <c r="X513" i="1"/>
  <c r="Y513" i="1"/>
  <c r="Z513" i="1"/>
  <c r="AA513" i="1" s="1"/>
  <c r="AB513" i="1" s="1"/>
  <c r="AC513" i="1" s="1"/>
  <c r="AD513" i="1"/>
  <c r="AE513" i="1"/>
  <c r="AL513" i="1" s="1"/>
  <c r="AN513" i="1" s="1"/>
  <c r="AI513" i="1"/>
  <c r="AK513" i="1"/>
  <c r="AM513" i="1"/>
  <c r="AY513" i="1"/>
  <c r="BB513" i="1"/>
  <c r="BC513" i="1"/>
  <c r="BE513" i="1"/>
  <c r="M514" i="1"/>
  <c r="N514" i="1"/>
  <c r="O514" i="1"/>
  <c r="X514" i="1"/>
  <c r="Y514" i="1"/>
  <c r="Z514" i="1"/>
  <c r="AA514" i="1"/>
  <c r="AB514" i="1" s="1"/>
  <c r="AC514" i="1" s="1"/>
  <c r="AD514" i="1"/>
  <c r="AE514" i="1"/>
  <c r="AI514" i="1"/>
  <c r="AL514" i="1"/>
  <c r="AN514" i="1" s="1"/>
  <c r="AM514" i="1"/>
  <c r="AW514" i="1"/>
  <c r="AX514" i="1" s="1"/>
  <c r="AY514" i="1"/>
  <c r="BB514" i="1"/>
  <c r="BC514" i="1"/>
  <c r="BE514" i="1"/>
  <c r="M515" i="1"/>
  <c r="N515" i="1"/>
  <c r="X515" i="1"/>
  <c r="Y515" i="1"/>
  <c r="Z515" i="1"/>
  <c r="AD515" i="1"/>
  <c r="AE515" i="1"/>
  <c r="AI515" i="1"/>
  <c r="AK515" i="1"/>
  <c r="AL515" i="1"/>
  <c r="AO515" i="1"/>
  <c r="AW515" i="1"/>
  <c r="AX515" i="1"/>
  <c r="AY515" i="1"/>
  <c r="BB515" i="1"/>
  <c r="BC515" i="1"/>
  <c r="M516" i="1"/>
  <c r="AM516" i="1" s="1"/>
  <c r="AP516" i="1" s="1"/>
  <c r="N516" i="1"/>
  <c r="X516" i="1"/>
  <c r="AA516" i="1" s="1"/>
  <c r="AB516" i="1" s="1"/>
  <c r="Y516" i="1"/>
  <c r="Z516" i="1" s="1"/>
  <c r="AD516" i="1"/>
  <c r="AE516" i="1"/>
  <c r="O516" i="1" s="1"/>
  <c r="AI516" i="1"/>
  <c r="AK516" i="1"/>
  <c r="AL516" i="1"/>
  <c r="AN516" i="1"/>
  <c r="AO516" i="1"/>
  <c r="AW516" i="1"/>
  <c r="AX516" i="1" s="1"/>
  <c r="AY516" i="1"/>
  <c r="BB516" i="1"/>
  <c r="BC516" i="1"/>
  <c r="BE516" i="1"/>
  <c r="M517" i="1"/>
  <c r="N517" i="1"/>
  <c r="O517" i="1"/>
  <c r="X517" i="1"/>
  <c r="AA517" i="1" s="1"/>
  <c r="AB517" i="1" s="1"/>
  <c r="AC517" i="1" s="1"/>
  <c r="AF517" i="1" s="1"/>
  <c r="AG517" i="1" s="1"/>
  <c r="Y517" i="1"/>
  <c r="Z517" i="1"/>
  <c r="AD517" i="1"/>
  <c r="AE517" i="1"/>
  <c r="AL517" i="1" s="1"/>
  <c r="AI517" i="1"/>
  <c r="AN517" i="1"/>
  <c r="AO517" i="1"/>
  <c r="AY517" i="1"/>
  <c r="BB517" i="1"/>
  <c r="BC517" i="1"/>
  <c r="BE517" i="1"/>
  <c r="M518" i="1"/>
  <c r="N518" i="1"/>
  <c r="O518" i="1" s="1"/>
  <c r="X518" i="1"/>
  <c r="Y518" i="1"/>
  <c r="Z518" i="1" s="1"/>
  <c r="AA518" i="1" s="1"/>
  <c r="AB518" i="1" s="1"/>
  <c r="AD518" i="1"/>
  <c r="AO518" i="1" s="1"/>
  <c r="AE518" i="1"/>
  <c r="AI518" i="1"/>
  <c r="AK518" i="1" s="1"/>
  <c r="AL518" i="1"/>
  <c r="AN518" i="1"/>
  <c r="AW518" i="1"/>
  <c r="AX518" i="1" s="1"/>
  <c r="AY518" i="1"/>
  <c r="BB518" i="1"/>
  <c r="BC518" i="1"/>
  <c r="BE518" i="1"/>
  <c r="M519" i="1"/>
  <c r="AM519" i="1" s="1"/>
  <c r="N519" i="1"/>
  <c r="X519" i="1"/>
  <c r="Y519" i="1"/>
  <c r="Z519" i="1" s="1"/>
  <c r="AD519" i="1"/>
  <c r="AE519" i="1"/>
  <c r="AL519" i="1" s="1"/>
  <c r="AN519" i="1" s="1"/>
  <c r="AI519" i="1"/>
  <c r="AK519" i="1"/>
  <c r="AO519" i="1"/>
  <c r="AW519" i="1"/>
  <c r="AX519" i="1" s="1"/>
  <c r="AY519" i="1"/>
  <c r="BB519" i="1"/>
  <c r="BC519" i="1"/>
  <c r="BE519" i="1"/>
  <c r="M520" i="1"/>
  <c r="N520" i="1"/>
  <c r="X520" i="1"/>
  <c r="Y520" i="1"/>
  <c r="Z520" i="1"/>
  <c r="AA520" i="1"/>
  <c r="AB520" i="1" s="1"/>
  <c r="AC520" i="1" s="1"/>
  <c r="AD520" i="1"/>
  <c r="AO520" i="1" s="1"/>
  <c r="AE520" i="1"/>
  <c r="AF520" i="1" s="1"/>
  <c r="AG520" i="1" s="1"/>
  <c r="AI520" i="1"/>
  <c r="AK520" i="1" s="1"/>
  <c r="AM520" i="1"/>
  <c r="AY520" i="1"/>
  <c r="BB520" i="1"/>
  <c r="BC520" i="1"/>
  <c r="BE520" i="1"/>
  <c r="M521" i="1"/>
  <c r="N521" i="1"/>
  <c r="O521" i="1" s="1"/>
  <c r="X521" i="1"/>
  <c r="Y521" i="1"/>
  <c r="Z521" i="1"/>
  <c r="AA521" i="1" s="1"/>
  <c r="AB521" i="1" s="1"/>
  <c r="AC521" i="1" s="1"/>
  <c r="AD521" i="1"/>
  <c r="AO521" i="1" s="1"/>
  <c r="AE521" i="1"/>
  <c r="AI521" i="1"/>
  <c r="AL521" i="1"/>
  <c r="AM521" i="1"/>
  <c r="AY521" i="1"/>
  <c r="BB521" i="1"/>
  <c r="BC521" i="1"/>
  <c r="BE521" i="1"/>
  <c r="M522" i="1"/>
  <c r="AM522" i="1" s="1"/>
  <c r="N522" i="1"/>
  <c r="O522" i="1" s="1"/>
  <c r="X522" i="1"/>
  <c r="Y522" i="1"/>
  <c r="Z522" i="1" s="1"/>
  <c r="AD522" i="1"/>
  <c r="AE522" i="1"/>
  <c r="AI522" i="1"/>
  <c r="AK522" i="1"/>
  <c r="AL522" i="1"/>
  <c r="AO522" i="1"/>
  <c r="AW522" i="1"/>
  <c r="AX522" i="1" s="1"/>
  <c r="AY522" i="1"/>
  <c r="BB522" i="1"/>
  <c r="BC522" i="1"/>
  <c r="BE522" i="1"/>
  <c r="M523" i="1"/>
  <c r="AM523" i="1" s="1"/>
  <c r="AP523" i="1" s="1"/>
  <c r="N523" i="1"/>
  <c r="X523" i="1"/>
  <c r="Y523" i="1"/>
  <c r="Z523" i="1" s="1"/>
  <c r="AD523" i="1"/>
  <c r="AE523" i="1"/>
  <c r="AL523" i="1" s="1"/>
  <c r="AN523" i="1" s="1"/>
  <c r="AI523" i="1"/>
  <c r="AK523" i="1"/>
  <c r="AO523" i="1"/>
  <c r="AW523" i="1"/>
  <c r="AX523" i="1" s="1"/>
  <c r="AY523" i="1"/>
  <c r="BB523" i="1"/>
  <c r="BC523" i="1"/>
  <c r="BE523" i="1"/>
  <c r="M524" i="1"/>
  <c r="N524" i="1"/>
  <c r="X524" i="1"/>
  <c r="Y524" i="1"/>
  <c r="Z524" i="1"/>
  <c r="AA524" i="1"/>
  <c r="AB524" i="1" s="1"/>
  <c r="AC524" i="1" s="1"/>
  <c r="AD524" i="1"/>
  <c r="AO524" i="1" s="1"/>
  <c r="AE524" i="1"/>
  <c r="AI524" i="1"/>
  <c r="AK524" i="1" s="1"/>
  <c r="AM524" i="1"/>
  <c r="AY524" i="1"/>
  <c r="BB524" i="1"/>
  <c r="BC524" i="1"/>
  <c r="BE524" i="1"/>
  <c r="M525" i="1"/>
  <c r="N525" i="1"/>
  <c r="O525" i="1" s="1"/>
  <c r="X525" i="1"/>
  <c r="Y525" i="1"/>
  <c r="Z525" i="1"/>
  <c r="AA525" i="1" s="1"/>
  <c r="AB525" i="1" s="1"/>
  <c r="AC525" i="1" s="1"/>
  <c r="AD525" i="1"/>
  <c r="AO525" i="1" s="1"/>
  <c r="AE525" i="1"/>
  <c r="AI525" i="1"/>
  <c r="AL525" i="1"/>
  <c r="AM525" i="1"/>
  <c r="AY525" i="1"/>
  <c r="BB525" i="1"/>
  <c r="BC525" i="1"/>
  <c r="BE525" i="1"/>
  <c r="M526" i="1"/>
  <c r="AM526" i="1" s="1"/>
  <c r="N526" i="1"/>
  <c r="O526" i="1" s="1"/>
  <c r="X526" i="1"/>
  <c r="AA526" i="1" s="1"/>
  <c r="AB526" i="1" s="1"/>
  <c r="AC526" i="1" s="1"/>
  <c r="AF526" i="1" s="1"/>
  <c r="AG526" i="1" s="1"/>
  <c r="Y526" i="1"/>
  <c r="Z526" i="1" s="1"/>
  <c r="AD526" i="1"/>
  <c r="AE526" i="1"/>
  <c r="AI526" i="1"/>
  <c r="AJ526" i="1" s="1"/>
  <c r="AT526" i="1" s="1"/>
  <c r="AK526" i="1"/>
  <c r="AL526" i="1"/>
  <c r="AO526" i="1"/>
  <c r="AW526" i="1"/>
  <c r="AX526" i="1" s="1"/>
  <c r="AY526" i="1"/>
  <c r="BB526" i="1"/>
  <c r="BC526" i="1"/>
  <c r="BE526" i="1"/>
  <c r="M527" i="1"/>
  <c r="AM527" i="1" s="1"/>
  <c r="N527" i="1"/>
  <c r="X527" i="1"/>
  <c r="Y527" i="1"/>
  <c r="Z527" i="1" s="1"/>
  <c r="AD527" i="1"/>
  <c r="AE527" i="1"/>
  <c r="AL527" i="1" s="1"/>
  <c r="AN527" i="1" s="1"/>
  <c r="AI527" i="1"/>
  <c r="AK527" i="1"/>
  <c r="AO527" i="1"/>
  <c r="AW527" i="1"/>
  <c r="AX527" i="1" s="1"/>
  <c r="AY527" i="1"/>
  <c r="BB527" i="1"/>
  <c r="BC527" i="1"/>
  <c r="BE527" i="1"/>
  <c r="M528" i="1"/>
  <c r="N528" i="1"/>
  <c r="X528" i="1"/>
  <c r="Y528" i="1"/>
  <c r="Z528" i="1"/>
  <c r="AA528" i="1"/>
  <c r="AB528" i="1" s="1"/>
  <c r="AC528" i="1" s="1"/>
  <c r="AD528" i="1"/>
  <c r="AO528" i="1" s="1"/>
  <c r="AE528" i="1"/>
  <c r="AI528" i="1"/>
  <c r="AK528" i="1" s="1"/>
  <c r="AM528" i="1"/>
  <c r="AY528" i="1"/>
  <c r="BB528" i="1"/>
  <c r="BC528" i="1"/>
  <c r="BE528" i="1"/>
  <c r="M529" i="1"/>
  <c r="BE529" i="1" s="1"/>
  <c r="N529" i="1"/>
  <c r="O529" i="1" s="1"/>
  <c r="X529" i="1"/>
  <c r="Y529" i="1"/>
  <c r="Z529" i="1"/>
  <c r="AA529" i="1" s="1"/>
  <c r="AB529" i="1" s="1"/>
  <c r="AC529" i="1" s="1"/>
  <c r="AD529" i="1"/>
  <c r="AO529" i="1" s="1"/>
  <c r="AE529" i="1"/>
  <c r="AF529" i="1" s="1"/>
  <c r="AG529" i="1" s="1"/>
  <c r="AU529" i="1" s="1"/>
  <c r="AV529" i="1" s="1"/>
  <c r="AI529" i="1"/>
  <c r="AJ529" i="1" s="1"/>
  <c r="AT529" i="1" s="1"/>
  <c r="AY529" i="1"/>
  <c r="BB529" i="1"/>
  <c r="BC529" i="1"/>
  <c r="M530" i="1"/>
  <c r="BE530" i="1" s="1"/>
  <c r="N530" i="1"/>
  <c r="O530" i="1" s="1"/>
  <c r="X530" i="1"/>
  <c r="Y530" i="1"/>
  <c r="Z530" i="1"/>
  <c r="AA530" i="1" s="1"/>
  <c r="AB530" i="1" s="1"/>
  <c r="AC530" i="1" s="1"/>
  <c r="AD530" i="1"/>
  <c r="AO530" i="1" s="1"/>
  <c r="AE530" i="1"/>
  <c r="AI530" i="1"/>
  <c r="AY530" i="1"/>
  <c r="BB530" i="1"/>
  <c r="BC530" i="1"/>
  <c r="M531" i="1"/>
  <c r="BE531" i="1" s="1"/>
  <c r="N531" i="1"/>
  <c r="O531" i="1" s="1"/>
  <c r="X531" i="1"/>
  <c r="Y531" i="1"/>
  <c r="Z531" i="1"/>
  <c r="AA531" i="1" s="1"/>
  <c r="AB531" i="1" s="1"/>
  <c r="AC531" i="1" s="1"/>
  <c r="AD531" i="1"/>
  <c r="AO531" i="1" s="1"/>
  <c r="AE531" i="1"/>
  <c r="AI531" i="1"/>
  <c r="AY531" i="1"/>
  <c r="BB531" i="1"/>
  <c r="BC531" i="1"/>
  <c r="M532" i="1"/>
  <c r="BE532" i="1" s="1"/>
  <c r="N532" i="1"/>
  <c r="O532" i="1" s="1"/>
  <c r="X532" i="1"/>
  <c r="Y532" i="1"/>
  <c r="Z532" i="1"/>
  <c r="AA532" i="1" s="1"/>
  <c r="AB532" i="1" s="1"/>
  <c r="AC532" i="1" s="1"/>
  <c r="AD532" i="1"/>
  <c r="AO532" i="1" s="1"/>
  <c r="AE532" i="1"/>
  <c r="AF532" i="1" s="1"/>
  <c r="AG532" i="1" s="1"/>
  <c r="AU532" i="1" s="1"/>
  <c r="AV532" i="1" s="1"/>
  <c r="AI532" i="1"/>
  <c r="AY532" i="1"/>
  <c r="BB532" i="1"/>
  <c r="BC532" i="1"/>
  <c r="M533" i="1"/>
  <c r="BE533" i="1" s="1"/>
  <c r="N533" i="1"/>
  <c r="O533" i="1" s="1"/>
  <c r="X533" i="1"/>
  <c r="Y533" i="1"/>
  <c r="Z533" i="1"/>
  <c r="AA533" i="1" s="1"/>
  <c r="AB533" i="1" s="1"/>
  <c r="AC533" i="1" s="1"/>
  <c r="AD533" i="1"/>
  <c r="AO533" i="1" s="1"/>
  <c r="AE533" i="1"/>
  <c r="AF533" i="1" s="1"/>
  <c r="AG533" i="1" s="1"/>
  <c r="AU533" i="1" s="1"/>
  <c r="AV533" i="1" s="1"/>
  <c r="AI533" i="1"/>
  <c r="AJ533" i="1" s="1"/>
  <c r="AT533" i="1" s="1"/>
  <c r="AY533" i="1"/>
  <c r="BB533" i="1"/>
  <c r="BC533" i="1"/>
  <c r="M534" i="1"/>
  <c r="BE534" i="1" s="1"/>
  <c r="N534" i="1"/>
  <c r="O534" i="1" s="1"/>
  <c r="X534" i="1"/>
  <c r="Y534" i="1"/>
  <c r="Z534" i="1"/>
  <c r="AA534" i="1" s="1"/>
  <c r="AB534" i="1" s="1"/>
  <c r="AC534" i="1" s="1"/>
  <c r="AD534" i="1"/>
  <c r="AO534" i="1" s="1"/>
  <c r="AE534" i="1"/>
  <c r="AI534" i="1"/>
  <c r="AY534" i="1"/>
  <c r="BB534" i="1"/>
  <c r="BC534" i="1"/>
  <c r="M535" i="1"/>
  <c r="BE535" i="1" s="1"/>
  <c r="N535" i="1"/>
  <c r="O535" i="1" s="1"/>
  <c r="X535" i="1"/>
  <c r="Y535" i="1"/>
  <c r="Z535" i="1"/>
  <c r="AA535" i="1" s="1"/>
  <c r="AB535" i="1" s="1"/>
  <c r="AC535" i="1" s="1"/>
  <c r="AD535" i="1"/>
  <c r="AO535" i="1" s="1"/>
  <c r="AE535" i="1"/>
  <c r="AI535" i="1"/>
  <c r="AY535" i="1"/>
  <c r="BB535" i="1"/>
  <c r="BC535" i="1"/>
  <c r="M536" i="1"/>
  <c r="BE536" i="1" s="1"/>
  <c r="N536" i="1"/>
  <c r="O536" i="1" s="1"/>
  <c r="X536" i="1"/>
  <c r="Y536" i="1"/>
  <c r="Z536" i="1"/>
  <c r="AA536" i="1" s="1"/>
  <c r="AB536" i="1" s="1"/>
  <c r="AC536" i="1" s="1"/>
  <c r="AD536" i="1"/>
  <c r="AO536" i="1" s="1"/>
  <c r="AE536" i="1"/>
  <c r="AF536" i="1" s="1"/>
  <c r="AG536" i="1" s="1"/>
  <c r="AU536" i="1" s="1"/>
  <c r="AV536" i="1" s="1"/>
  <c r="AI536" i="1"/>
  <c r="AY536" i="1"/>
  <c r="BB536" i="1"/>
  <c r="BC536" i="1"/>
  <c r="M537" i="1"/>
  <c r="BE537" i="1" s="1"/>
  <c r="N537" i="1"/>
  <c r="O537" i="1" s="1"/>
  <c r="X537" i="1"/>
  <c r="Y537" i="1"/>
  <c r="Z537" i="1"/>
  <c r="AA537" i="1" s="1"/>
  <c r="AB537" i="1" s="1"/>
  <c r="AC537" i="1" s="1"/>
  <c r="AD537" i="1"/>
  <c r="AO537" i="1" s="1"/>
  <c r="AE537" i="1"/>
  <c r="AF537" i="1" s="1"/>
  <c r="AG537" i="1" s="1"/>
  <c r="AU537" i="1" s="1"/>
  <c r="AV537" i="1" s="1"/>
  <c r="AI537" i="1"/>
  <c r="AJ537" i="1" s="1"/>
  <c r="AT537" i="1" s="1"/>
  <c r="AY537" i="1"/>
  <c r="BB537" i="1"/>
  <c r="BC537" i="1"/>
  <c r="M538" i="1"/>
  <c r="BE538" i="1" s="1"/>
  <c r="N538" i="1"/>
  <c r="O538" i="1" s="1"/>
  <c r="X538" i="1"/>
  <c r="Y538" i="1"/>
  <c r="Z538" i="1"/>
  <c r="AA538" i="1" s="1"/>
  <c r="AB538" i="1" s="1"/>
  <c r="AC538" i="1" s="1"/>
  <c r="AD538" i="1"/>
  <c r="AO538" i="1" s="1"/>
  <c r="AE538" i="1"/>
  <c r="AI538" i="1"/>
  <c r="AY538" i="1"/>
  <c r="BB538" i="1"/>
  <c r="BC538" i="1"/>
  <c r="M539" i="1"/>
  <c r="BE539" i="1" s="1"/>
  <c r="N539" i="1"/>
  <c r="O539" i="1" s="1"/>
  <c r="X539" i="1"/>
  <c r="Y539" i="1"/>
  <c r="Z539" i="1"/>
  <c r="AA539" i="1" s="1"/>
  <c r="AB539" i="1" s="1"/>
  <c r="AC539" i="1" s="1"/>
  <c r="AD539" i="1"/>
  <c r="AO539" i="1" s="1"/>
  <c r="AE539" i="1"/>
  <c r="AI539" i="1"/>
  <c r="AY539" i="1"/>
  <c r="BB539" i="1"/>
  <c r="BC539" i="1"/>
  <c r="M540" i="1"/>
  <c r="BE540" i="1" s="1"/>
  <c r="N540" i="1"/>
  <c r="O540" i="1" s="1"/>
  <c r="X540" i="1"/>
  <c r="Y540" i="1"/>
  <c r="Z540" i="1"/>
  <c r="AA540" i="1" s="1"/>
  <c r="AB540" i="1" s="1"/>
  <c r="AC540" i="1" s="1"/>
  <c r="AD540" i="1"/>
  <c r="AO540" i="1" s="1"/>
  <c r="AE540" i="1"/>
  <c r="AF540" i="1" s="1"/>
  <c r="AG540" i="1" s="1"/>
  <c r="AU540" i="1" s="1"/>
  <c r="AV540" i="1" s="1"/>
  <c r="AI540" i="1"/>
  <c r="AY540" i="1"/>
  <c r="BB540" i="1"/>
  <c r="BC540" i="1"/>
  <c r="M541" i="1"/>
  <c r="BE541" i="1" s="1"/>
  <c r="N541" i="1"/>
  <c r="O541" i="1" s="1"/>
  <c r="X541" i="1"/>
  <c r="Y541" i="1"/>
  <c r="Z541" i="1"/>
  <c r="AA541" i="1" s="1"/>
  <c r="AB541" i="1" s="1"/>
  <c r="AC541" i="1" s="1"/>
  <c r="AD541" i="1"/>
  <c r="AO541" i="1" s="1"/>
  <c r="AE541" i="1"/>
  <c r="AF541" i="1" s="1"/>
  <c r="AG541" i="1" s="1"/>
  <c r="AU541" i="1" s="1"/>
  <c r="AV541" i="1" s="1"/>
  <c r="AI541" i="1"/>
  <c r="AJ541" i="1" s="1"/>
  <c r="AT541" i="1" s="1"/>
  <c r="AY541" i="1"/>
  <c r="BB541" i="1"/>
  <c r="BC541" i="1"/>
  <c r="M542" i="1"/>
  <c r="BE542" i="1" s="1"/>
  <c r="N542" i="1"/>
  <c r="O542" i="1" s="1"/>
  <c r="X542" i="1"/>
  <c r="Y542" i="1"/>
  <c r="Z542" i="1"/>
  <c r="AA542" i="1" s="1"/>
  <c r="AB542" i="1" s="1"/>
  <c r="AC542" i="1" s="1"/>
  <c r="AD542" i="1"/>
  <c r="AO542" i="1" s="1"/>
  <c r="AE542" i="1"/>
  <c r="AI542" i="1"/>
  <c r="AY542" i="1"/>
  <c r="BB542" i="1"/>
  <c r="BC542" i="1"/>
  <c r="M543" i="1"/>
  <c r="BE543" i="1" s="1"/>
  <c r="N543" i="1"/>
  <c r="O543" i="1" s="1"/>
  <c r="X543" i="1"/>
  <c r="Y543" i="1"/>
  <c r="Z543" i="1"/>
  <c r="AA543" i="1" s="1"/>
  <c r="AB543" i="1" s="1"/>
  <c r="AC543" i="1" s="1"/>
  <c r="AD543" i="1"/>
  <c r="AO543" i="1" s="1"/>
  <c r="AE543" i="1"/>
  <c r="AI543" i="1"/>
  <c r="AY543" i="1"/>
  <c r="BB543" i="1"/>
  <c r="BC543" i="1"/>
  <c r="M544" i="1"/>
  <c r="BE544" i="1" s="1"/>
  <c r="N544" i="1"/>
  <c r="O544" i="1" s="1"/>
  <c r="X544" i="1"/>
  <c r="Y544" i="1"/>
  <c r="Z544" i="1"/>
  <c r="AA544" i="1" s="1"/>
  <c r="AB544" i="1" s="1"/>
  <c r="AC544" i="1" s="1"/>
  <c r="AD544" i="1"/>
  <c r="AO544" i="1" s="1"/>
  <c r="AE544" i="1"/>
  <c r="AF544" i="1" s="1"/>
  <c r="AG544" i="1" s="1"/>
  <c r="AU544" i="1" s="1"/>
  <c r="AV544" i="1" s="1"/>
  <c r="AI544" i="1"/>
  <c r="AY544" i="1"/>
  <c r="BB544" i="1"/>
  <c r="BC544" i="1"/>
  <c r="M545" i="1"/>
  <c r="BE545" i="1" s="1"/>
  <c r="N545" i="1"/>
  <c r="O545" i="1" s="1"/>
  <c r="X545" i="1"/>
  <c r="Y545" i="1"/>
  <c r="Z545" i="1"/>
  <c r="AA545" i="1" s="1"/>
  <c r="AB545" i="1" s="1"/>
  <c r="AC545" i="1" s="1"/>
  <c r="AD545" i="1"/>
  <c r="AO545" i="1" s="1"/>
  <c r="AE545" i="1"/>
  <c r="AF545" i="1" s="1"/>
  <c r="AG545" i="1" s="1"/>
  <c r="AU545" i="1" s="1"/>
  <c r="AV545" i="1" s="1"/>
  <c r="AI545" i="1"/>
  <c r="AJ545" i="1" s="1"/>
  <c r="AT545" i="1" s="1"/>
  <c r="AY545" i="1"/>
  <c r="BB545" i="1"/>
  <c r="BC545" i="1"/>
  <c r="M546" i="1"/>
  <c r="BE546" i="1" s="1"/>
  <c r="N546" i="1"/>
  <c r="O546" i="1" s="1"/>
  <c r="X546" i="1"/>
  <c r="Y546" i="1"/>
  <c r="Z546" i="1"/>
  <c r="AA546" i="1" s="1"/>
  <c r="AB546" i="1" s="1"/>
  <c r="AC546" i="1" s="1"/>
  <c r="AD546" i="1"/>
  <c r="AO546" i="1" s="1"/>
  <c r="AE546" i="1"/>
  <c r="AI546" i="1"/>
  <c r="AY546" i="1"/>
  <c r="BB546" i="1"/>
  <c r="BC546" i="1"/>
  <c r="M547" i="1"/>
  <c r="BE547" i="1" s="1"/>
  <c r="N547" i="1"/>
  <c r="O547" i="1" s="1"/>
  <c r="X547" i="1"/>
  <c r="Y547" i="1"/>
  <c r="Z547" i="1"/>
  <c r="AA547" i="1" s="1"/>
  <c r="AB547" i="1" s="1"/>
  <c r="AC547" i="1" s="1"/>
  <c r="AD547" i="1"/>
  <c r="AO547" i="1" s="1"/>
  <c r="AE547" i="1"/>
  <c r="AI547" i="1"/>
  <c r="AY547" i="1"/>
  <c r="BB547" i="1"/>
  <c r="BC547" i="1"/>
  <c r="M548" i="1"/>
  <c r="BE548" i="1" s="1"/>
  <c r="N548" i="1"/>
  <c r="O548" i="1" s="1"/>
  <c r="X548" i="1"/>
  <c r="Y548" i="1"/>
  <c r="Z548" i="1"/>
  <c r="AA548" i="1" s="1"/>
  <c r="AB548" i="1" s="1"/>
  <c r="AC548" i="1" s="1"/>
  <c r="AD548" i="1"/>
  <c r="AO548" i="1" s="1"/>
  <c r="AE548" i="1"/>
  <c r="AF548" i="1" s="1"/>
  <c r="AG548" i="1" s="1"/>
  <c r="AU548" i="1" s="1"/>
  <c r="AV548" i="1" s="1"/>
  <c r="AI548" i="1"/>
  <c r="AY548" i="1"/>
  <c r="BB548" i="1"/>
  <c r="BC548" i="1"/>
  <c r="M549" i="1"/>
  <c r="BE549" i="1" s="1"/>
  <c r="N549" i="1"/>
  <c r="O549" i="1" s="1"/>
  <c r="X549" i="1"/>
  <c r="Y549" i="1"/>
  <c r="Z549" i="1"/>
  <c r="AA549" i="1" s="1"/>
  <c r="AB549" i="1" s="1"/>
  <c r="AC549" i="1" s="1"/>
  <c r="AD549" i="1"/>
  <c r="AO549" i="1" s="1"/>
  <c r="AE549" i="1"/>
  <c r="AF549" i="1" s="1"/>
  <c r="AG549" i="1" s="1"/>
  <c r="AU549" i="1" s="1"/>
  <c r="AV549" i="1" s="1"/>
  <c r="AI549" i="1"/>
  <c r="AJ549" i="1" s="1"/>
  <c r="AT549" i="1" s="1"/>
  <c r="AY549" i="1"/>
  <c r="BB549" i="1"/>
  <c r="BC549" i="1"/>
  <c r="M550" i="1"/>
  <c r="BE550" i="1" s="1"/>
  <c r="N550" i="1"/>
  <c r="O550" i="1" s="1"/>
  <c r="X550" i="1"/>
  <c r="Y550" i="1"/>
  <c r="Z550" i="1"/>
  <c r="AA550" i="1" s="1"/>
  <c r="AB550" i="1" s="1"/>
  <c r="AC550" i="1" s="1"/>
  <c r="AD550" i="1"/>
  <c r="AO550" i="1" s="1"/>
  <c r="AE550" i="1"/>
  <c r="AI550" i="1"/>
  <c r="AY550" i="1"/>
  <c r="BB550" i="1"/>
  <c r="BC550" i="1"/>
  <c r="M551" i="1"/>
  <c r="BE551" i="1" s="1"/>
  <c r="N551" i="1"/>
  <c r="O551" i="1" s="1"/>
  <c r="X551" i="1"/>
  <c r="Y551" i="1"/>
  <c r="Z551" i="1"/>
  <c r="AA551" i="1" s="1"/>
  <c r="AB551" i="1" s="1"/>
  <c r="AC551" i="1" s="1"/>
  <c r="AD551" i="1"/>
  <c r="AO551" i="1" s="1"/>
  <c r="AE551" i="1"/>
  <c r="AI551" i="1"/>
  <c r="AY551" i="1"/>
  <c r="BB551" i="1"/>
  <c r="BC551" i="1"/>
  <c r="M552" i="1"/>
  <c r="BE552" i="1" s="1"/>
  <c r="N552" i="1"/>
  <c r="O552" i="1" s="1"/>
  <c r="X552" i="1"/>
  <c r="Y552" i="1"/>
  <c r="Z552" i="1"/>
  <c r="AA552" i="1" s="1"/>
  <c r="AB552" i="1" s="1"/>
  <c r="AC552" i="1" s="1"/>
  <c r="AD552" i="1"/>
  <c r="AO552" i="1" s="1"/>
  <c r="AE552" i="1"/>
  <c r="AF552" i="1" s="1"/>
  <c r="AG552" i="1" s="1"/>
  <c r="AU552" i="1" s="1"/>
  <c r="AV552" i="1" s="1"/>
  <c r="AI552" i="1"/>
  <c r="AY552" i="1"/>
  <c r="BB552" i="1"/>
  <c r="BC552" i="1"/>
  <c r="M553" i="1"/>
  <c r="BE553" i="1" s="1"/>
  <c r="N553" i="1"/>
  <c r="O553" i="1" s="1"/>
  <c r="X553" i="1"/>
  <c r="Y553" i="1"/>
  <c r="Z553" i="1"/>
  <c r="AA553" i="1" s="1"/>
  <c r="AB553" i="1" s="1"/>
  <c r="AC553" i="1" s="1"/>
  <c r="AD553" i="1"/>
  <c r="AO553" i="1" s="1"/>
  <c r="AE553" i="1"/>
  <c r="AF553" i="1" s="1"/>
  <c r="AG553" i="1" s="1"/>
  <c r="AU553" i="1" s="1"/>
  <c r="AV553" i="1" s="1"/>
  <c r="AI553" i="1"/>
  <c r="AJ553" i="1" s="1"/>
  <c r="AT553" i="1" s="1"/>
  <c r="AY553" i="1"/>
  <c r="BB553" i="1"/>
  <c r="BC553" i="1"/>
  <c r="M554" i="1"/>
  <c r="BE554" i="1" s="1"/>
  <c r="N554" i="1"/>
  <c r="O554" i="1" s="1"/>
  <c r="X554" i="1"/>
  <c r="Y554" i="1"/>
  <c r="Z554" i="1"/>
  <c r="AA554" i="1" s="1"/>
  <c r="AB554" i="1" s="1"/>
  <c r="AC554" i="1" s="1"/>
  <c r="AD554" i="1"/>
  <c r="AO554" i="1" s="1"/>
  <c r="AE554" i="1"/>
  <c r="AI554" i="1"/>
  <c r="AY554" i="1"/>
  <c r="BB554" i="1"/>
  <c r="BC554" i="1"/>
  <c r="M555" i="1"/>
  <c r="BE555" i="1" s="1"/>
  <c r="N555" i="1"/>
  <c r="O555" i="1" s="1"/>
  <c r="X555" i="1"/>
  <c r="Y555" i="1"/>
  <c r="Z555" i="1"/>
  <c r="AA555" i="1" s="1"/>
  <c r="AB555" i="1" s="1"/>
  <c r="AC555" i="1" s="1"/>
  <c r="AD555" i="1"/>
  <c r="AO555" i="1" s="1"/>
  <c r="AE555" i="1"/>
  <c r="AI555" i="1"/>
  <c r="AY555" i="1"/>
  <c r="BB555" i="1"/>
  <c r="BC555" i="1"/>
  <c r="M556" i="1"/>
  <c r="BE556" i="1" s="1"/>
  <c r="N556" i="1"/>
  <c r="O556" i="1" s="1"/>
  <c r="X556" i="1"/>
  <c r="Y556" i="1"/>
  <c r="Z556" i="1"/>
  <c r="AA556" i="1" s="1"/>
  <c r="AB556" i="1" s="1"/>
  <c r="AC556" i="1" s="1"/>
  <c r="AD556" i="1"/>
  <c r="AO556" i="1" s="1"/>
  <c r="AE556" i="1"/>
  <c r="AF556" i="1" s="1"/>
  <c r="AG556" i="1" s="1"/>
  <c r="AU556" i="1" s="1"/>
  <c r="AV556" i="1" s="1"/>
  <c r="AI556" i="1"/>
  <c r="AY556" i="1"/>
  <c r="BB556" i="1"/>
  <c r="BC556" i="1"/>
  <c r="M557" i="1"/>
  <c r="BE557" i="1" s="1"/>
  <c r="N557" i="1"/>
  <c r="O557" i="1" s="1"/>
  <c r="X557" i="1"/>
  <c r="Y557" i="1"/>
  <c r="Z557" i="1"/>
  <c r="AA557" i="1" s="1"/>
  <c r="AB557" i="1" s="1"/>
  <c r="AC557" i="1" s="1"/>
  <c r="AD557" i="1"/>
  <c r="AO557" i="1" s="1"/>
  <c r="AE557" i="1"/>
  <c r="AF557" i="1" s="1"/>
  <c r="AG557" i="1" s="1"/>
  <c r="AU557" i="1" s="1"/>
  <c r="AV557" i="1" s="1"/>
  <c r="AI557" i="1"/>
  <c r="AJ557" i="1" s="1"/>
  <c r="AT557" i="1" s="1"/>
  <c r="AY557" i="1"/>
  <c r="BB557" i="1"/>
  <c r="BC557" i="1"/>
  <c r="M558" i="1"/>
  <c r="BE558" i="1" s="1"/>
  <c r="N558" i="1"/>
  <c r="O558" i="1" s="1"/>
  <c r="X558" i="1"/>
  <c r="Y558" i="1"/>
  <c r="Z558" i="1"/>
  <c r="AA558" i="1" s="1"/>
  <c r="AB558" i="1" s="1"/>
  <c r="AC558" i="1" s="1"/>
  <c r="AD558" i="1"/>
  <c r="AO558" i="1" s="1"/>
  <c r="AE558" i="1"/>
  <c r="AI558" i="1"/>
  <c r="AY558" i="1"/>
  <c r="BB558" i="1"/>
  <c r="BC558" i="1"/>
  <c r="M559" i="1"/>
  <c r="BE559" i="1" s="1"/>
  <c r="N559" i="1"/>
  <c r="O559" i="1" s="1"/>
  <c r="X559" i="1"/>
  <c r="Y559" i="1"/>
  <c r="Z559" i="1"/>
  <c r="AA559" i="1" s="1"/>
  <c r="AB559" i="1" s="1"/>
  <c r="AC559" i="1" s="1"/>
  <c r="AD559" i="1"/>
  <c r="AO559" i="1" s="1"/>
  <c r="AE559" i="1"/>
  <c r="AI559" i="1"/>
  <c r="AY559" i="1"/>
  <c r="BB559" i="1"/>
  <c r="BC559" i="1"/>
  <c r="M560" i="1"/>
  <c r="BE560" i="1" s="1"/>
  <c r="N560" i="1"/>
  <c r="O560" i="1" s="1"/>
  <c r="X560" i="1"/>
  <c r="Y560" i="1"/>
  <c r="Z560" i="1"/>
  <c r="AA560" i="1" s="1"/>
  <c r="AB560" i="1" s="1"/>
  <c r="AC560" i="1" s="1"/>
  <c r="AD560" i="1"/>
  <c r="AO560" i="1" s="1"/>
  <c r="AE560" i="1"/>
  <c r="AF560" i="1" s="1"/>
  <c r="AG560" i="1" s="1"/>
  <c r="AU560" i="1" s="1"/>
  <c r="AV560" i="1" s="1"/>
  <c r="AI560" i="1"/>
  <c r="AY560" i="1"/>
  <c r="BB560" i="1"/>
  <c r="BC560" i="1"/>
  <c r="M561" i="1"/>
  <c r="BE561" i="1" s="1"/>
  <c r="N561" i="1"/>
  <c r="O561" i="1" s="1"/>
  <c r="X561" i="1"/>
  <c r="Y561" i="1"/>
  <c r="Z561" i="1"/>
  <c r="AA561" i="1" s="1"/>
  <c r="AB561" i="1" s="1"/>
  <c r="AC561" i="1" s="1"/>
  <c r="AD561" i="1"/>
  <c r="AO561" i="1" s="1"/>
  <c r="AE561" i="1"/>
  <c r="AF561" i="1" s="1"/>
  <c r="AG561" i="1" s="1"/>
  <c r="AU561" i="1" s="1"/>
  <c r="AV561" i="1" s="1"/>
  <c r="AI561" i="1"/>
  <c r="AJ561" i="1" s="1"/>
  <c r="AT561" i="1" s="1"/>
  <c r="AY561" i="1"/>
  <c r="BB561" i="1"/>
  <c r="BC561" i="1"/>
  <c r="M562" i="1"/>
  <c r="BE562" i="1" s="1"/>
  <c r="N562" i="1"/>
  <c r="O562" i="1" s="1"/>
  <c r="X562" i="1"/>
  <c r="Y562" i="1"/>
  <c r="Z562" i="1"/>
  <c r="AA562" i="1" s="1"/>
  <c r="AB562" i="1" s="1"/>
  <c r="AC562" i="1" s="1"/>
  <c r="AD562" i="1"/>
  <c r="AO562" i="1" s="1"/>
  <c r="AE562" i="1"/>
  <c r="AI562" i="1"/>
  <c r="AY562" i="1"/>
  <c r="BB562" i="1"/>
  <c r="BC562" i="1"/>
  <c r="M563" i="1"/>
  <c r="BE563" i="1" s="1"/>
  <c r="N563" i="1"/>
  <c r="X563" i="1"/>
  <c r="Y563" i="1"/>
  <c r="Z563" i="1"/>
  <c r="AA563" i="1" s="1"/>
  <c r="AB563" i="1" s="1"/>
  <c r="AC563" i="1" s="1"/>
  <c r="AD563" i="1"/>
  <c r="AO563" i="1" s="1"/>
  <c r="AE563" i="1"/>
  <c r="AI563" i="1"/>
  <c r="AY563" i="1"/>
  <c r="BB563" i="1"/>
  <c r="BC563" i="1"/>
  <c r="M564" i="1"/>
  <c r="BE564" i="1" s="1"/>
  <c r="N564" i="1"/>
  <c r="X564" i="1"/>
  <c r="Y564" i="1"/>
  <c r="Z564" i="1"/>
  <c r="AA564" i="1" s="1"/>
  <c r="AB564" i="1" s="1"/>
  <c r="AC564" i="1" s="1"/>
  <c r="AD564" i="1"/>
  <c r="AO564" i="1" s="1"/>
  <c r="AE564" i="1"/>
  <c r="AI564" i="1"/>
  <c r="AY564" i="1"/>
  <c r="BB564" i="1"/>
  <c r="BC564" i="1"/>
  <c r="M565" i="1"/>
  <c r="BE565" i="1" s="1"/>
  <c r="N565" i="1"/>
  <c r="X565" i="1"/>
  <c r="Y565" i="1"/>
  <c r="Z565" i="1"/>
  <c r="AA565" i="1" s="1"/>
  <c r="AB565" i="1" s="1"/>
  <c r="AC565" i="1" s="1"/>
  <c r="AD565" i="1"/>
  <c r="AO565" i="1" s="1"/>
  <c r="AE565" i="1"/>
  <c r="AF565" i="1" s="1"/>
  <c r="AG565" i="1" s="1"/>
  <c r="AI565" i="1"/>
  <c r="AY565" i="1"/>
  <c r="BB565" i="1"/>
  <c r="BC565" i="1"/>
  <c r="M566" i="1"/>
  <c r="BE566" i="1" s="1"/>
  <c r="N566" i="1"/>
  <c r="X566" i="1"/>
  <c r="Y566" i="1"/>
  <c r="Z566" i="1"/>
  <c r="AA566" i="1" s="1"/>
  <c r="AB566" i="1" s="1"/>
  <c r="AC566" i="1" s="1"/>
  <c r="AD566" i="1"/>
  <c r="AO566" i="1" s="1"/>
  <c r="AE566" i="1"/>
  <c r="AF566" i="1" s="1"/>
  <c r="AG566" i="1" s="1"/>
  <c r="AU566" i="1" s="1"/>
  <c r="AV566" i="1" s="1"/>
  <c r="AI566" i="1"/>
  <c r="AY566" i="1"/>
  <c r="BB566" i="1"/>
  <c r="BC566" i="1"/>
  <c r="M567" i="1"/>
  <c r="BE567" i="1" s="1"/>
  <c r="N567" i="1"/>
  <c r="X567" i="1"/>
  <c r="Y567" i="1"/>
  <c r="Z567" i="1"/>
  <c r="AA567" i="1" s="1"/>
  <c r="AB567" i="1" s="1"/>
  <c r="AC567" i="1" s="1"/>
  <c r="AD567" i="1"/>
  <c r="AO567" i="1" s="1"/>
  <c r="AE567" i="1"/>
  <c r="AI567" i="1"/>
  <c r="AY567" i="1"/>
  <c r="BB567" i="1"/>
  <c r="BC567" i="1"/>
  <c r="M568" i="1"/>
  <c r="BE568" i="1" s="1"/>
  <c r="N568" i="1"/>
  <c r="X568" i="1"/>
  <c r="Y568" i="1"/>
  <c r="Z568" i="1"/>
  <c r="AA568" i="1" s="1"/>
  <c r="AB568" i="1" s="1"/>
  <c r="AC568" i="1" s="1"/>
  <c r="AD568" i="1"/>
  <c r="AO568" i="1" s="1"/>
  <c r="AE568" i="1"/>
  <c r="AI568" i="1"/>
  <c r="AY568" i="1"/>
  <c r="BB568" i="1"/>
  <c r="BC568" i="1"/>
  <c r="M569" i="1"/>
  <c r="BE569" i="1" s="1"/>
  <c r="N569" i="1"/>
  <c r="X569" i="1"/>
  <c r="Y569" i="1"/>
  <c r="Z569" i="1"/>
  <c r="AA569" i="1" s="1"/>
  <c r="AB569" i="1" s="1"/>
  <c r="AC569" i="1" s="1"/>
  <c r="AD569" i="1"/>
  <c r="AO569" i="1" s="1"/>
  <c r="AE569" i="1"/>
  <c r="AF569" i="1" s="1"/>
  <c r="AG569" i="1" s="1"/>
  <c r="AI569" i="1"/>
  <c r="AY569" i="1"/>
  <c r="BB569" i="1"/>
  <c r="BC569" i="1"/>
  <c r="M570" i="1"/>
  <c r="BE570" i="1" s="1"/>
  <c r="N570" i="1"/>
  <c r="X570" i="1"/>
  <c r="Y570" i="1"/>
  <c r="Z570" i="1"/>
  <c r="AA570" i="1" s="1"/>
  <c r="AB570" i="1" s="1"/>
  <c r="AC570" i="1" s="1"/>
  <c r="AD570" i="1"/>
  <c r="AO570" i="1" s="1"/>
  <c r="AE570" i="1"/>
  <c r="AF570" i="1" s="1"/>
  <c r="AG570" i="1" s="1"/>
  <c r="AU570" i="1" s="1"/>
  <c r="AV570" i="1" s="1"/>
  <c r="AI570" i="1"/>
  <c r="AY570" i="1"/>
  <c r="BB570" i="1"/>
  <c r="BC570" i="1"/>
  <c r="M571" i="1"/>
  <c r="BE571" i="1" s="1"/>
  <c r="N571" i="1"/>
  <c r="X571" i="1"/>
  <c r="Y571" i="1"/>
  <c r="Z571" i="1"/>
  <c r="AA571" i="1" s="1"/>
  <c r="AB571" i="1" s="1"/>
  <c r="AC571" i="1" s="1"/>
  <c r="AD571" i="1"/>
  <c r="AO571" i="1" s="1"/>
  <c r="AE571" i="1"/>
  <c r="AI571" i="1"/>
  <c r="AY571" i="1"/>
  <c r="BB571" i="1"/>
  <c r="BC571" i="1"/>
  <c r="M572" i="1"/>
  <c r="BE572" i="1" s="1"/>
  <c r="N572" i="1"/>
  <c r="X572" i="1"/>
  <c r="Y572" i="1"/>
  <c r="Z572" i="1"/>
  <c r="AA572" i="1" s="1"/>
  <c r="AB572" i="1" s="1"/>
  <c r="AC572" i="1" s="1"/>
  <c r="AD572" i="1"/>
  <c r="AO572" i="1" s="1"/>
  <c r="AE572" i="1"/>
  <c r="AI572" i="1"/>
  <c r="AY572" i="1"/>
  <c r="BB572" i="1"/>
  <c r="BC572" i="1"/>
  <c r="M573" i="1"/>
  <c r="BE573" i="1" s="1"/>
  <c r="N573" i="1"/>
  <c r="X573" i="1"/>
  <c r="Y573" i="1"/>
  <c r="Z573" i="1"/>
  <c r="AA573" i="1" s="1"/>
  <c r="AB573" i="1" s="1"/>
  <c r="AC573" i="1" s="1"/>
  <c r="AD573" i="1"/>
  <c r="AO573" i="1" s="1"/>
  <c r="AE573" i="1"/>
  <c r="AF573" i="1" s="1"/>
  <c r="AG573" i="1" s="1"/>
  <c r="AI573" i="1"/>
  <c r="AY573" i="1"/>
  <c r="BB573" i="1"/>
  <c r="BC573" i="1"/>
  <c r="M574" i="1"/>
  <c r="BE574" i="1" s="1"/>
  <c r="N574" i="1"/>
  <c r="X574" i="1"/>
  <c r="Y574" i="1"/>
  <c r="Z574" i="1"/>
  <c r="AA574" i="1" s="1"/>
  <c r="AB574" i="1" s="1"/>
  <c r="AC574" i="1" s="1"/>
  <c r="AD574" i="1"/>
  <c r="AO574" i="1" s="1"/>
  <c r="AE574" i="1"/>
  <c r="AF574" i="1" s="1"/>
  <c r="AG574" i="1" s="1"/>
  <c r="AU574" i="1" s="1"/>
  <c r="AV574" i="1" s="1"/>
  <c r="AI574" i="1"/>
  <c r="AY574" i="1"/>
  <c r="BB574" i="1"/>
  <c r="BC574" i="1"/>
  <c r="M575" i="1"/>
  <c r="BE575" i="1" s="1"/>
  <c r="N575" i="1"/>
  <c r="X575" i="1"/>
  <c r="Y575" i="1"/>
  <c r="Z575" i="1"/>
  <c r="AA575" i="1" s="1"/>
  <c r="AB575" i="1" s="1"/>
  <c r="AC575" i="1" s="1"/>
  <c r="AD575" i="1"/>
  <c r="AO575" i="1" s="1"/>
  <c r="AE575" i="1"/>
  <c r="AI575" i="1"/>
  <c r="AY575" i="1"/>
  <c r="BB575" i="1"/>
  <c r="BC575" i="1"/>
  <c r="M576" i="1"/>
  <c r="BE576" i="1" s="1"/>
  <c r="N576" i="1"/>
  <c r="X576" i="1"/>
  <c r="Y576" i="1"/>
  <c r="Z576" i="1"/>
  <c r="AA576" i="1" s="1"/>
  <c r="AB576" i="1" s="1"/>
  <c r="AC576" i="1" s="1"/>
  <c r="AD576" i="1"/>
  <c r="AO576" i="1" s="1"/>
  <c r="AE576" i="1"/>
  <c r="AI576" i="1"/>
  <c r="AY576" i="1"/>
  <c r="BB576" i="1"/>
  <c r="BC576" i="1"/>
  <c r="M577" i="1"/>
  <c r="BE577" i="1" s="1"/>
  <c r="N577" i="1"/>
  <c r="X577" i="1"/>
  <c r="Y577" i="1"/>
  <c r="Z577" i="1"/>
  <c r="AA577" i="1" s="1"/>
  <c r="AB577" i="1" s="1"/>
  <c r="AC577" i="1" s="1"/>
  <c r="AD577" i="1"/>
  <c r="AO577" i="1" s="1"/>
  <c r="AE577" i="1"/>
  <c r="AF577" i="1" s="1"/>
  <c r="AG577" i="1" s="1"/>
  <c r="AI577" i="1"/>
  <c r="AY577" i="1"/>
  <c r="BB577" i="1"/>
  <c r="BC577" i="1"/>
  <c r="M578" i="1"/>
  <c r="BE578" i="1" s="1"/>
  <c r="N578" i="1"/>
  <c r="X578" i="1"/>
  <c r="Y578" i="1"/>
  <c r="Z578" i="1"/>
  <c r="AA578" i="1" s="1"/>
  <c r="AB578" i="1" s="1"/>
  <c r="AC578" i="1" s="1"/>
  <c r="AD578" i="1"/>
  <c r="AO578" i="1" s="1"/>
  <c r="AE578" i="1"/>
  <c r="AF578" i="1" s="1"/>
  <c r="AG578" i="1" s="1"/>
  <c r="AU578" i="1" s="1"/>
  <c r="AV578" i="1" s="1"/>
  <c r="AI578" i="1"/>
  <c r="AY578" i="1"/>
  <c r="BB578" i="1"/>
  <c r="BC578" i="1"/>
  <c r="M579" i="1"/>
  <c r="BE579" i="1" s="1"/>
  <c r="N579" i="1"/>
  <c r="X579" i="1"/>
  <c r="Y579" i="1"/>
  <c r="Z579" i="1"/>
  <c r="AA579" i="1" s="1"/>
  <c r="AB579" i="1" s="1"/>
  <c r="AC579" i="1" s="1"/>
  <c r="AD579" i="1"/>
  <c r="AO579" i="1" s="1"/>
  <c r="AE579" i="1"/>
  <c r="AI579" i="1"/>
  <c r="AY579" i="1"/>
  <c r="BB579" i="1"/>
  <c r="BC579" i="1"/>
  <c r="M580" i="1"/>
  <c r="BE580" i="1" s="1"/>
  <c r="N580" i="1"/>
  <c r="X580" i="1"/>
  <c r="Y580" i="1"/>
  <c r="Z580" i="1"/>
  <c r="AA580" i="1" s="1"/>
  <c r="AB580" i="1" s="1"/>
  <c r="AC580" i="1" s="1"/>
  <c r="AD580" i="1"/>
  <c r="AO580" i="1" s="1"/>
  <c r="AE580" i="1"/>
  <c r="AI580" i="1"/>
  <c r="AY580" i="1"/>
  <c r="BB580" i="1"/>
  <c r="BC580" i="1"/>
  <c r="M581" i="1"/>
  <c r="BE581" i="1" s="1"/>
  <c r="N581" i="1"/>
  <c r="X581" i="1"/>
  <c r="Y581" i="1"/>
  <c r="Z581" i="1"/>
  <c r="AA581" i="1" s="1"/>
  <c r="AB581" i="1" s="1"/>
  <c r="AC581" i="1" s="1"/>
  <c r="AD581" i="1"/>
  <c r="AO581" i="1" s="1"/>
  <c r="AE581" i="1"/>
  <c r="AF581" i="1" s="1"/>
  <c r="AG581" i="1" s="1"/>
  <c r="AI581" i="1"/>
  <c r="AY581" i="1"/>
  <c r="BB581" i="1"/>
  <c r="BC581" i="1"/>
  <c r="M582" i="1"/>
  <c r="BE582" i="1" s="1"/>
  <c r="N582" i="1"/>
  <c r="X582" i="1"/>
  <c r="Y582" i="1"/>
  <c r="Z582" i="1"/>
  <c r="AA582" i="1" s="1"/>
  <c r="AB582" i="1" s="1"/>
  <c r="AC582" i="1" s="1"/>
  <c r="AD582" i="1"/>
  <c r="AO582" i="1" s="1"/>
  <c r="AE582" i="1"/>
  <c r="AF582" i="1" s="1"/>
  <c r="AG582" i="1" s="1"/>
  <c r="AU582" i="1" s="1"/>
  <c r="AV582" i="1" s="1"/>
  <c r="AI582" i="1"/>
  <c r="AY582" i="1"/>
  <c r="BB582" i="1"/>
  <c r="BC582" i="1"/>
  <c r="M583" i="1"/>
  <c r="BE583" i="1" s="1"/>
  <c r="N583" i="1"/>
  <c r="X583" i="1"/>
  <c r="Y583" i="1"/>
  <c r="Z583" i="1"/>
  <c r="AA583" i="1" s="1"/>
  <c r="AB583" i="1" s="1"/>
  <c r="AC583" i="1" s="1"/>
  <c r="AD583" i="1"/>
  <c r="AO583" i="1" s="1"/>
  <c r="AE583" i="1"/>
  <c r="AI583" i="1"/>
  <c r="AY583" i="1"/>
  <c r="BB583" i="1"/>
  <c r="BC583" i="1"/>
  <c r="M584" i="1"/>
  <c r="BE584" i="1" s="1"/>
  <c r="N584" i="1"/>
  <c r="X584" i="1"/>
  <c r="Y584" i="1"/>
  <c r="Z584" i="1"/>
  <c r="AA584" i="1" s="1"/>
  <c r="AB584" i="1" s="1"/>
  <c r="AC584" i="1" s="1"/>
  <c r="AD584" i="1"/>
  <c r="AO584" i="1" s="1"/>
  <c r="AE584" i="1"/>
  <c r="AI584" i="1"/>
  <c r="AY584" i="1"/>
  <c r="BB584" i="1"/>
  <c r="BC584" i="1"/>
  <c r="M585" i="1"/>
  <c r="BE585" i="1" s="1"/>
  <c r="N585" i="1"/>
  <c r="X585" i="1"/>
  <c r="Y585" i="1"/>
  <c r="Z585" i="1"/>
  <c r="AA585" i="1" s="1"/>
  <c r="AB585" i="1" s="1"/>
  <c r="AC585" i="1" s="1"/>
  <c r="AD585" i="1"/>
  <c r="AO585" i="1" s="1"/>
  <c r="AE585" i="1"/>
  <c r="AF585" i="1" s="1"/>
  <c r="AG585" i="1" s="1"/>
  <c r="AI585" i="1"/>
  <c r="AY585" i="1"/>
  <c r="BB585" i="1"/>
  <c r="BC585" i="1"/>
  <c r="M586" i="1"/>
  <c r="BE586" i="1" s="1"/>
  <c r="N586" i="1"/>
  <c r="X586" i="1"/>
  <c r="Y586" i="1"/>
  <c r="Z586" i="1"/>
  <c r="AA586" i="1" s="1"/>
  <c r="AB586" i="1" s="1"/>
  <c r="AC586" i="1" s="1"/>
  <c r="AD586" i="1"/>
  <c r="AO586" i="1" s="1"/>
  <c r="AE586" i="1"/>
  <c r="AF586" i="1" s="1"/>
  <c r="AG586" i="1" s="1"/>
  <c r="AU586" i="1" s="1"/>
  <c r="AV586" i="1" s="1"/>
  <c r="AI586" i="1"/>
  <c r="AY586" i="1"/>
  <c r="BB586" i="1"/>
  <c r="BC586" i="1"/>
  <c r="M587" i="1"/>
  <c r="BE587" i="1" s="1"/>
  <c r="N587" i="1"/>
  <c r="X587" i="1"/>
  <c r="Y587" i="1"/>
  <c r="Z587" i="1"/>
  <c r="AA587" i="1" s="1"/>
  <c r="AB587" i="1" s="1"/>
  <c r="AC587" i="1" s="1"/>
  <c r="AD587" i="1"/>
  <c r="AO587" i="1" s="1"/>
  <c r="AE587" i="1"/>
  <c r="AI587" i="1"/>
  <c r="AY587" i="1"/>
  <c r="BB587" i="1"/>
  <c r="BC587" i="1"/>
  <c r="M588" i="1"/>
  <c r="BE588" i="1" s="1"/>
  <c r="N588" i="1"/>
  <c r="X588" i="1"/>
  <c r="Y588" i="1"/>
  <c r="Z588" i="1"/>
  <c r="AA588" i="1" s="1"/>
  <c r="AB588" i="1" s="1"/>
  <c r="AC588" i="1" s="1"/>
  <c r="AD588" i="1"/>
  <c r="AO588" i="1" s="1"/>
  <c r="AE588" i="1"/>
  <c r="AI588" i="1"/>
  <c r="AM588" i="1" s="1"/>
  <c r="AY588" i="1"/>
  <c r="BB588" i="1"/>
  <c r="BC588" i="1"/>
  <c r="M589" i="1"/>
  <c r="BE589" i="1" s="1"/>
  <c r="N589" i="1"/>
  <c r="X589" i="1"/>
  <c r="Y589" i="1"/>
  <c r="Z589" i="1" s="1"/>
  <c r="AA589" i="1" s="1"/>
  <c r="AB589" i="1" s="1"/>
  <c r="AC589" i="1" s="1"/>
  <c r="AD589" i="1"/>
  <c r="AO589" i="1" s="1"/>
  <c r="AE589" i="1"/>
  <c r="AI589" i="1"/>
  <c r="AM589" i="1"/>
  <c r="AY589" i="1"/>
  <c r="BB589" i="1"/>
  <c r="BC589" i="1"/>
  <c r="M590" i="1"/>
  <c r="BE590" i="1" s="1"/>
  <c r="N590" i="1"/>
  <c r="O590" i="1" s="1"/>
  <c r="X590" i="1"/>
  <c r="Y590" i="1"/>
  <c r="Z590" i="1"/>
  <c r="AA590" i="1" s="1"/>
  <c r="AB590" i="1" s="1"/>
  <c r="AC590" i="1"/>
  <c r="AD590" i="1"/>
  <c r="AE590" i="1"/>
  <c r="AI590" i="1"/>
  <c r="AM590" i="1" s="1"/>
  <c r="AY590" i="1"/>
  <c r="BB590" i="1"/>
  <c r="BC590" i="1"/>
  <c r="M591" i="1"/>
  <c r="BE591" i="1" s="1"/>
  <c r="N591" i="1"/>
  <c r="X591" i="1"/>
  <c r="Y591" i="1"/>
  <c r="Z591" i="1" s="1"/>
  <c r="AA591" i="1" s="1"/>
  <c r="AB591" i="1" s="1"/>
  <c r="AC591" i="1" s="1"/>
  <c r="AD591" i="1"/>
  <c r="AO591" i="1" s="1"/>
  <c r="AE591" i="1"/>
  <c r="AI591" i="1"/>
  <c r="AM591" i="1"/>
  <c r="AY591" i="1"/>
  <c r="BB591" i="1"/>
  <c r="BC591" i="1"/>
  <c r="M592" i="1"/>
  <c r="BE592" i="1" s="1"/>
  <c r="N592" i="1"/>
  <c r="O592" i="1" s="1"/>
  <c r="X592" i="1"/>
  <c r="Y592" i="1"/>
  <c r="Z592" i="1"/>
  <c r="AA592" i="1" s="1"/>
  <c r="AB592" i="1" s="1"/>
  <c r="AC592" i="1"/>
  <c r="AD592" i="1"/>
  <c r="AE592" i="1"/>
  <c r="AI592" i="1"/>
  <c r="AM592" i="1" s="1"/>
  <c r="AY592" i="1"/>
  <c r="BB592" i="1"/>
  <c r="BC592" i="1"/>
  <c r="M593" i="1"/>
  <c r="BE593" i="1" s="1"/>
  <c r="N593" i="1"/>
  <c r="X593" i="1"/>
  <c r="Y593" i="1"/>
  <c r="Z593" i="1" s="1"/>
  <c r="AA593" i="1" s="1"/>
  <c r="AB593" i="1" s="1"/>
  <c r="AC593" i="1" s="1"/>
  <c r="AD593" i="1"/>
  <c r="AO593" i="1" s="1"/>
  <c r="AE593" i="1"/>
  <c r="AI593" i="1"/>
  <c r="AM593" i="1"/>
  <c r="AY593" i="1"/>
  <c r="BB593" i="1"/>
  <c r="BC593" i="1"/>
  <c r="M594" i="1"/>
  <c r="BE594" i="1" s="1"/>
  <c r="N594" i="1"/>
  <c r="O594" i="1" s="1"/>
  <c r="X594" i="1"/>
  <c r="Y594" i="1"/>
  <c r="Z594" i="1"/>
  <c r="AA594" i="1" s="1"/>
  <c r="AB594" i="1" s="1"/>
  <c r="AC594" i="1"/>
  <c r="AD594" i="1"/>
  <c r="AE594" i="1"/>
  <c r="AI594" i="1"/>
  <c r="AM594" i="1" s="1"/>
  <c r="AY594" i="1"/>
  <c r="BB594" i="1"/>
  <c r="BC594" i="1"/>
  <c r="M595" i="1"/>
  <c r="BE595" i="1" s="1"/>
  <c r="N595" i="1"/>
  <c r="X595" i="1"/>
  <c r="Y595" i="1"/>
  <c r="Z595" i="1" s="1"/>
  <c r="AA595" i="1" s="1"/>
  <c r="AB595" i="1" s="1"/>
  <c r="AC595" i="1" s="1"/>
  <c r="AD595" i="1"/>
  <c r="AO595" i="1" s="1"/>
  <c r="AE595" i="1"/>
  <c r="AI595" i="1"/>
  <c r="AM595" i="1"/>
  <c r="AY595" i="1"/>
  <c r="BB595" i="1"/>
  <c r="BC595" i="1"/>
  <c r="M596" i="1"/>
  <c r="BE596" i="1" s="1"/>
  <c r="N596" i="1"/>
  <c r="O596" i="1" s="1"/>
  <c r="X596" i="1"/>
  <c r="Y596" i="1"/>
  <c r="Z596" i="1"/>
  <c r="AA596" i="1" s="1"/>
  <c r="AB596" i="1" s="1"/>
  <c r="AC596" i="1"/>
  <c r="AD596" i="1"/>
  <c r="AE596" i="1"/>
  <c r="AI596" i="1"/>
  <c r="AM596" i="1" s="1"/>
  <c r="AY596" i="1"/>
  <c r="BB596" i="1"/>
  <c r="BC596" i="1"/>
  <c r="M597" i="1"/>
  <c r="BE597" i="1" s="1"/>
  <c r="N597" i="1"/>
  <c r="X597" i="1"/>
  <c r="Y597" i="1"/>
  <c r="Z597" i="1" s="1"/>
  <c r="AA597" i="1" s="1"/>
  <c r="AB597" i="1" s="1"/>
  <c r="AC597" i="1" s="1"/>
  <c r="AD597" i="1"/>
  <c r="AO597" i="1" s="1"/>
  <c r="AE597" i="1"/>
  <c r="AI597" i="1"/>
  <c r="AM597" i="1"/>
  <c r="AY597" i="1"/>
  <c r="BB597" i="1"/>
  <c r="BC597" i="1"/>
  <c r="M598" i="1"/>
  <c r="BE598" i="1" s="1"/>
  <c r="N598" i="1"/>
  <c r="O598" i="1" s="1"/>
  <c r="X598" i="1"/>
  <c r="Y598" i="1"/>
  <c r="Z598" i="1"/>
  <c r="AA598" i="1" s="1"/>
  <c r="AB598" i="1" s="1"/>
  <c r="AC598" i="1"/>
  <c r="AD598" i="1"/>
  <c r="AE598" i="1"/>
  <c r="AI598" i="1"/>
  <c r="AM598" i="1" s="1"/>
  <c r="AY598" i="1"/>
  <c r="BB598" i="1"/>
  <c r="BC598" i="1"/>
  <c r="M599" i="1"/>
  <c r="BE599" i="1" s="1"/>
  <c r="N599" i="1"/>
  <c r="X599" i="1"/>
  <c r="Y599" i="1"/>
  <c r="Z599" i="1" s="1"/>
  <c r="AA599" i="1" s="1"/>
  <c r="AB599" i="1" s="1"/>
  <c r="AC599" i="1" s="1"/>
  <c r="AD599" i="1"/>
  <c r="AO599" i="1" s="1"/>
  <c r="AE599" i="1"/>
  <c r="AI599" i="1"/>
  <c r="AM599" i="1"/>
  <c r="AY599" i="1"/>
  <c r="BB599" i="1"/>
  <c r="BC599" i="1"/>
  <c r="M600" i="1"/>
  <c r="BE600" i="1" s="1"/>
  <c r="N600" i="1"/>
  <c r="O600" i="1" s="1"/>
  <c r="X600" i="1"/>
  <c r="Y600" i="1"/>
  <c r="Z600" i="1"/>
  <c r="AA600" i="1" s="1"/>
  <c r="AB600" i="1" s="1"/>
  <c r="AC600" i="1"/>
  <c r="AD600" i="1"/>
  <c r="AE600" i="1"/>
  <c r="AI600" i="1"/>
  <c r="AM600" i="1" s="1"/>
  <c r="AY600" i="1"/>
  <c r="BB600" i="1"/>
  <c r="BC600" i="1"/>
  <c r="M601" i="1"/>
  <c r="BE601" i="1" s="1"/>
  <c r="N601" i="1"/>
  <c r="X601" i="1"/>
  <c r="Y601" i="1"/>
  <c r="Z601" i="1" s="1"/>
  <c r="AA601" i="1" s="1"/>
  <c r="AB601" i="1" s="1"/>
  <c r="AC601" i="1" s="1"/>
  <c r="AD601" i="1"/>
  <c r="AO601" i="1" s="1"/>
  <c r="AE601" i="1"/>
  <c r="AI601" i="1"/>
  <c r="AM601" i="1"/>
  <c r="AY601" i="1"/>
  <c r="BB601" i="1"/>
  <c r="BC601" i="1"/>
  <c r="M602" i="1"/>
  <c r="BE602" i="1" s="1"/>
  <c r="N602" i="1"/>
  <c r="O602" i="1" s="1"/>
  <c r="X602" i="1"/>
  <c r="Y602" i="1"/>
  <c r="Z602" i="1"/>
  <c r="AA602" i="1" s="1"/>
  <c r="AB602" i="1" s="1"/>
  <c r="AC602" i="1"/>
  <c r="AD602" i="1"/>
  <c r="AE602" i="1"/>
  <c r="AI602" i="1"/>
  <c r="AM602" i="1" s="1"/>
  <c r="AY602" i="1"/>
  <c r="BB602" i="1"/>
  <c r="BC602" i="1"/>
  <c r="M603" i="1"/>
  <c r="BE603" i="1" s="1"/>
  <c r="N603" i="1"/>
  <c r="X603" i="1"/>
  <c r="Y603" i="1"/>
  <c r="Z603" i="1" s="1"/>
  <c r="AA603" i="1" s="1"/>
  <c r="AB603" i="1" s="1"/>
  <c r="AC603" i="1" s="1"/>
  <c r="AD603" i="1"/>
  <c r="AO603" i="1" s="1"/>
  <c r="AE603" i="1"/>
  <c r="AI603" i="1"/>
  <c r="AM603" i="1"/>
  <c r="AY603" i="1"/>
  <c r="BB603" i="1"/>
  <c r="BC603" i="1"/>
  <c r="M604" i="1"/>
  <c r="BE604" i="1" s="1"/>
  <c r="N604" i="1"/>
  <c r="O604" i="1" s="1"/>
  <c r="X604" i="1"/>
  <c r="Y604" i="1"/>
  <c r="Z604" i="1"/>
  <c r="AA604" i="1" s="1"/>
  <c r="AB604" i="1" s="1"/>
  <c r="AC604" i="1" s="1"/>
  <c r="AD604" i="1"/>
  <c r="AE604" i="1"/>
  <c r="AI604" i="1"/>
  <c r="AM604" i="1" s="1"/>
  <c r="AY604" i="1"/>
  <c r="BB604" i="1"/>
  <c r="BC604" i="1"/>
  <c r="M605" i="1"/>
  <c r="BE605" i="1" s="1"/>
  <c r="N605" i="1"/>
  <c r="X605" i="1"/>
  <c r="Y605" i="1"/>
  <c r="Z605" i="1" s="1"/>
  <c r="AA605" i="1" s="1"/>
  <c r="AB605" i="1" s="1"/>
  <c r="AC605" i="1" s="1"/>
  <c r="AD605" i="1"/>
  <c r="AO605" i="1" s="1"/>
  <c r="AE605" i="1"/>
  <c r="AI605" i="1"/>
  <c r="AM605" i="1"/>
  <c r="AY605" i="1"/>
  <c r="BB605" i="1"/>
  <c r="BC605" i="1"/>
  <c r="M606" i="1"/>
  <c r="BE606" i="1" s="1"/>
  <c r="N606" i="1"/>
  <c r="O606" i="1" s="1"/>
  <c r="X606" i="1"/>
  <c r="Y606" i="1"/>
  <c r="Z606" i="1"/>
  <c r="AA606" i="1" s="1"/>
  <c r="AB606" i="1" s="1"/>
  <c r="AC606" i="1" s="1"/>
  <c r="AD606" i="1"/>
  <c r="AE606" i="1"/>
  <c r="AI606" i="1"/>
  <c r="AM606" i="1" s="1"/>
  <c r="AY606" i="1"/>
  <c r="BB606" i="1"/>
  <c r="BC606" i="1"/>
  <c r="M607" i="1"/>
  <c r="BE607" i="1" s="1"/>
  <c r="N607" i="1"/>
  <c r="O607" i="1"/>
  <c r="X607" i="1"/>
  <c r="Y607" i="1"/>
  <c r="Z607" i="1"/>
  <c r="AA607" i="1"/>
  <c r="AB607" i="1" s="1"/>
  <c r="AC607" i="1" s="1"/>
  <c r="AD607" i="1"/>
  <c r="AE607" i="1"/>
  <c r="AI607" i="1"/>
  <c r="AO607" i="1"/>
  <c r="AY607" i="1"/>
  <c r="BB607" i="1"/>
  <c r="BC607" i="1"/>
  <c r="M608" i="1"/>
  <c r="BE608" i="1" s="1"/>
  <c r="N608" i="1"/>
  <c r="O608" i="1" s="1"/>
  <c r="X608" i="1"/>
  <c r="Y608" i="1"/>
  <c r="Z608" i="1"/>
  <c r="AA608" i="1" s="1"/>
  <c r="AB608" i="1" s="1"/>
  <c r="AD608" i="1"/>
  <c r="AO608" i="1" s="1"/>
  <c r="AE608" i="1"/>
  <c r="AI608" i="1"/>
  <c r="AM608" i="1"/>
  <c r="AY608" i="1"/>
  <c r="BB608" i="1"/>
  <c r="BC608" i="1"/>
  <c r="M609" i="1"/>
  <c r="BE609" i="1" s="1"/>
  <c r="N609" i="1"/>
  <c r="O609" i="1" s="1"/>
  <c r="X609" i="1"/>
  <c r="Y609" i="1"/>
  <c r="Z609" i="1" s="1"/>
  <c r="AA609" i="1" s="1"/>
  <c r="AB609" i="1" s="1"/>
  <c r="AD609" i="1"/>
  <c r="AO609" i="1" s="1"/>
  <c r="AE609" i="1"/>
  <c r="AI609" i="1"/>
  <c r="AY609" i="1"/>
  <c r="BB609" i="1"/>
  <c r="BC609" i="1"/>
  <c r="M610" i="1"/>
  <c r="BE610" i="1" s="1"/>
  <c r="N610" i="1"/>
  <c r="X610" i="1"/>
  <c r="Y610" i="1"/>
  <c r="Z610" i="1" s="1"/>
  <c r="AA610" i="1" s="1"/>
  <c r="AB610" i="1" s="1"/>
  <c r="AC610" i="1" s="1"/>
  <c r="AD610" i="1"/>
  <c r="O610" i="1" s="1"/>
  <c r="AE610" i="1"/>
  <c r="AI610" i="1"/>
  <c r="AO610" i="1"/>
  <c r="AY610" i="1"/>
  <c r="BB610" i="1"/>
  <c r="BC610" i="1"/>
  <c r="M611" i="1"/>
  <c r="BE611" i="1" s="1"/>
  <c r="N611" i="1"/>
  <c r="O611" i="1"/>
  <c r="X611" i="1"/>
  <c r="Y611" i="1"/>
  <c r="Z611" i="1"/>
  <c r="AA611" i="1"/>
  <c r="AB611" i="1" s="1"/>
  <c r="AC611" i="1" s="1"/>
  <c r="AD611" i="1"/>
  <c r="AE611" i="1"/>
  <c r="AI611" i="1"/>
  <c r="AO611" i="1"/>
  <c r="AY611" i="1"/>
  <c r="BB611" i="1"/>
  <c r="BC611" i="1"/>
  <c r="M612" i="1"/>
  <c r="BE612" i="1" s="1"/>
  <c r="N612" i="1"/>
  <c r="O612" i="1" s="1"/>
  <c r="X612" i="1"/>
  <c r="Y612" i="1"/>
  <c r="Z612" i="1"/>
  <c r="AA612" i="1" s="1"/>
  <c r="AB612" i="1" s="1"/>
  <c r="AD612" i="1"/>
  <c r="AO612" i="1" s="1"/>
  <c r="AE612" i="1"/>
  <c r="AI612" i="1"/>
  <c r="AM612" i="1"/>
  <c r="AY612" i="1"/>
  <c r="BB612" i="1"/>
  <c r="BC612" i="1"/>
  <c r="M613" i="1"/>
  <c r="BE613" i="1" s="1"/>
  <c r="N613" i="1"/>
  <c r="O613" i="1" s="1"/>
  <c r="X613" i="1"/>
  <c r="Y613" i="1"/>
  <c r="Z613" i="1" s="1"/>
  <c r="AA613" i="1" s="1"/>
  <c r="AB613" i="1" s="1"/>
  <c r="AC613" i="1" s="1"/>
  <c r="AF613" i="1" s="1"/>
  <c r="AG613" i="1" s="1"/>
  <c r="AU613" i="1" s="1"/>
  <c r="AV613" i="1" s="1"/>
  <c r="AD613" i="1"/>
  <c r="AO613" i="1" s="1"/>
  <c r="AE613" i="1"/>
  <c r="AI613" i="1"/>
  <c r="AL613" i="1"/>
  <c r="AM613" i="1"/>
  <c r="AP613" i="1" s="1"/>
  <c r="AN613" i="1"/>
  <c r="AY613" i="1"/>
  <c r="BB613" i="1"/>
  <c r="BC613" i="1"/>
  <c r="M614" i="1"/>
  <c r="BE614" i="1" s="1"/>
  <c r="N614" i="1"/>
  <c r="O614" i="1" s="1"/>
  <c r="X614" i="1"/>
  <c r="Y614" i="1"/>
  <c r="Z614" i="1" s="1"/>
  <c r="AD614" i="1"/>
  <c r="AO614" i="1" s="1"/>
  <c r="AE614" i="1"/>
  <c r="AI614" i="1"/>
  <c r="AL614" i="1"/>
  <c r="AM614" i="1"/>
  <c r="AP614" i="1" s="1"/>
  <c r="AN614" i="1"/>
  <c r="AY614" i="1"/>
  <c r="BB614" i="1"/>
  <c r="BC614" i="1"/>
  <c r="M615" i="1"/>
  <c r="BE615" i="1" s="1"/>
  <c r="N615" i="1"/>
  <c r="O615" i="1" s="1"/>
  <c r="X615" i="1"/>
  <c r="AA615" i="1" s="1"/>
  <c r="AB615" i="1" s="1"/>
  <c r="AC615" i="1" s="1"/>
  <c r="AF615" i="1" s="1"/>
  <c r="AG615" i="1" s="1"/>
  <c r="AU615" i="1" s="1"/>
  <c r="AV615" i="1" s="1"/>
  <c r="Y615" i="1"/>
  <c r="Z615" i="1" s="1"/>
  <c r="AD615" i="1"/>
  <c r="AO615" i="1" s="1"/>
  <c r="AE615" i="1"/>
  <c r="AI615" i="1"/>
  <c r="AJ615" i="1" s="1"/>
  <c r="AT615" i="1" s="1"/>
  <c r="AL615" i="1"/>
  <c r="AN615" i="1"/>
  <c r="AY615" i="1"/>
  <c r="BB615" i="1"/>
  <c r="BC615" i="1"/>
  <c r="M616" i="1"/>
  <c r="BE616" i="1" s="1"/>
  <c r="N616" i="1"/>
  <c r="O616" i="1" s="1"/>
  <c r="X616" i="1"/>
  <c r="AA616" i="1" s="1"/>
  <c r="AB616" i="1" s="1"/>
  <c r="AC616" i="1" s="1"/>
  <c r="AF616" i="1" s="1"/>
  <c r="AG616" i="1" s="1"/>
  <c r="AU616" i="1" s="1"/>
  <c r="AV616" i="1" s="1"/>
  <c r="Y616" i="1"/>
  <c r="Z616" i="1"/>
  <c r="AD616" i="1"/>
  <c r="AO616" i="1" s="1"/>
  <c r="AE616" i="1"/>
  <c r="AI616" i="1"/>
  <c r="AL616" i="1"/>
  <c r="AN616" i="1"/>
  <c r="AY616" i="1"/>
  <c r="BB616" i="1"/>
  <c r="BC616" i="1"/>
  <c r="M617" i="1"/>
  <c r="BE617" i="1" s="1"/>
  <c r="N617" i="1"/>
  <c r="O617" i="1" s="1"/>
  <c r="X617" i="1"/>
  <c r="AA617" i="1" s="1"/>
  <c r="AB617" i="1" s="1"/>
  <c r="AC617" i="1" s="1"/>
  <c r="AF617" i="1" s="1"/>
  <c r="AG617" i="1" s="1"/>
  <c r="AU617" i="1" s="1"/>
  <c r="AV617" i="1" s="1"/>
  <c r="Y617" i="1"/>
  <c r="Z617" i="1"/>
  <c r="AD617" i="1"/>
  <c r="AO617" i="1" s="1"/>
  <c r="AE617" i="1"/>
  <c r="AI617" i="1"/>
  <c r="AL617" i="1"/>
  <c r="AN617" i="1"/>
  <c r="AY617" i="1"/>
  <c r="BB617" i="1"/>
  <c r="BC617" i="1"/>
  <c r="M618" i="1"/>
  <c r="BE618" i="1" s="1"/>
  <c r="N618" i="1"/>
  <c r="O618" i="1" s="1"/>
  <c r="X618" i="1"/>
  <c r="AA618" i="1" s="1"/>
  <c r="AB618" i="1" s="1"/>
  <c r="AC618" i="1" s="1"/>
  <c r="AF618" i="1" s="1"/>
  <c r="AG618" i="1" s="1"/>
  <c r="AU618" i="1" s="1"/>
  <c r="AV618" i="1" s="1"/>
  <c r="Y618" i="1"/>
  <c r="Z618" i="1"/>
  <c r="AD618" i="1"/>
  <c r="AO618" i="1" s="1"/>
  <c r="AE618" i="1"/>
  <c r="AI618" i="1"/>
  <c r="AJ618" i="1" s="1"/>
  <c r="AT618" i="1" s="1"/>
  <c r="AL618" i="1"/>
  <c r="AN618" i="1"/>
  <c r="AY618" i="1"/>
  <c r="BB618" i="1"/>
  <c r="BC618" i="1"/>
  <c r="M619" i="1"/>
  <c r="BE619" i="1" s="1"/>
  <c r="N619" i="1"/>
  <c r="O619" i="1" s="1"/>
  <c r="X619" i="1"/>
  <c r="AA619" i="1" s="1"/>
  <c r="AB619" i="1" s="1"/>
  <c r="AC619" i="1" s="1"/>
  <c r="AF619" i="1" s="1"/>
  <c r="AG619" i="1" s="1"/>
  <c r="AU619" i="1" s="1"/>
  <c r="AV619" i="1" s="1"/>
  <c r="Y619" i="1"/>
  <c r="Z619" i="1"/>
  <c r="AD619" i="1"/>
  <c r="AO619" i="1" s="1"/>
  <c r="AE619" i="1"/>
  <c r="AI619" i="1"/>
  <c r="AJ619" i="1" s="1"/>
  <c r="AT619" i="1" s="1"/>
  <c r="AL619" i="1"/>
  <c r="AN619" i="1"/>
  <c r="AY619" i="1"/>
  <c r="BB619" i="1"/>
  <c r="BC619" i="1"/>
  <c r="M620" i="1"/>
  <c r="BE620" i="1" s="1"/>
  <c r="N620" i="1"/>
  <c r="O620" i="1" s="1"/>
  <c r="X620" i="1"/>
  <c r="AA620" i="1" s="1"/>
  <c r="AB620" i="1" s="1"/>
  <c r="AC620" i="1" s="1"/>
  <c r="AF620" i="1" s="1"/>
  <c r="AG620" i="1" s="1"/>
  <c r="AU620" i="1" s="1"/>
  <c r="AV620" i="1" s="1"/>
  <c r="Y620" i="1"/>
  <c r="Z620" i="1"/>
  <c r="AD620" i="1"/>
  <c r="AO620" i="1" s="1"/>
  <c r="AE620" i="1"/>
  <c r="AI620" i="1"/>
  <c r="AL620" i="1"/>
  <c r="AN620" i="1"/>
  <c r="AY620" i="1"/>
  <c r="BB620" i="1"/>
  <c r="BC620" i="1"/>
  <c r="M621" i="1"/>
  <c r="BE621" i="1" s="1"/>
  <c r="N621" i="1"/>
  <c r="O621" i="1" s="1"/>
  <c r="X621" i="1"/>
  <c r="AA621" i="1" s="1"/>
  <c r="AB621" i="1" s="1"/>
  <c r="AC621" i="1" s="1"/>
  <c r="AF621" i="1" s="1"/>
  <c r="AG621" i="1" s="1"/>
  <c r="AU621" i="1" s="1"/>
  <c r="AV621" i="1" s="1"/>
  <c r="Y621" i="1"/>
  <c r="Z621" i="1"/>
  <c r="AD621" i="1"/>
  <c r="AO621" i="1" s="1"/>
  <c r="AE621" i="1"/>
  <c r="AI621" i="1"/>
  <c r="AL621" i="1"/>
  <c r="AN621" i="1"/>
  <c r="AY621" i="1"/>
  <c r="BB621" i="1"/>
  <c r="BC621" i="1"/>
  <c r="M622" i="1"/>
  <c r="BE622" i="1" s="1"/>
  <c r="N622" i="1"/>
  <c r="O622" i="1" s="1"/>
  <c r="X622" i="1"/>
  <c r="AA622" i="1" s="1"/>
  <c r="AB622" i="1" s="1"/>
  <c r="AC622" i="1" s="1"/>
  <c r="AF622" i="1" s="1"/>
  <c r="AG622" i="1" s="1"/>
  <c r="AU622" i="1" s="1"/>
  <c r="AV622" i="1" s="1"/>
  <c r="Y622" i="1"/>
  <c r="Z622" i="1"/>
  <c r="AD622" i="1"/>
  <c r="AO622" i="1" s="1"/>
  <c r="AE622" i="1"/>
  <c r="AI622" i="1"/>
  <c r="AJ622" i="1" s="1"/>
  <c r="AT622" i="1" s="1"/>
  <c r="AL622" i="1"/>
  <c r="AN622" i="1"/>
  <c r="AY622" i="1"/>
  <c r="BB622" i="1"/>
  <c r="BC622" i="1"/>
  <c r="M623" i="1"/>
  <c r="BE623" i="1" s="1"/>
  <c r="N623" i="1"/>
  <c r="O623" i="1" s="1"/>
  <c r="X623" i="1"/>
  <c r="AA623" i="1" s="1"/>
  <c r="AB623" i="1" s="1"/>
  <c r="AC623" i="1" s="1"/>
  <c r="AF623" i="1" s="1"/>
  <c r="AG623" i="1" s="1"/>
  <c r="AU623" i="1" s="1"/>
  <c r="AV623" i="1" s="1"/>
  <c r="Y623" i="1"/>
  <c r="Z623" i="1"/>
  <c r="AD623" i="1"/>
  <c r="AO623" i="1" s="1"/>
  <c r="AE623" i="1"/>
  <c r="AI623" i="1"/>
  <c r="AJ623" i="1" s="1"/>
  <c r="AT623" i="1" s="1"/>
  <c r="AL623" i="1"/>
  <c r="AN623" i="1"/>
  <c r="AY623" i="1"/>
  <c r="BB623" i="1"/>
  <c r="BC623" i="1"/>
  <c r="M624" i="1"/>
  <c r="BE624" i="1" s="1"/>
  <c r="N624" i="1"/>
  <c r="O624" i="1" s="1"/>
  <c r="X624" i="1"/>
  <c r="AA624" i="1" s="1"/>
  <c r="AB624" i="1" s="1"/>
  <c r="AC624" i="1" s="1"/>
  <c r="AF624" i="1" s="1"/>
  <c r="AG624" i="1" s="1"/>
  <c r="AU624" i="1" s="1"/>
  <c r="AV624" i="1" s="1"/>
  <c r="Y624" i="1"/>
  <c r="Z624" i="1"/>
  <c r="AD624" i="1"/>
  <c r="AO624" i="1" s="1"/>
  <c r="AE624" i="1"/>
  <c r="AI624" i="1"/>
  <c r="AL624" i="1"/>
  <c r="AN624" i="1"/>
  <c r="AY624" i="1"/>
  <c r="BB624" i="1"/>
  <c r="BC624" i="1"/>
  <c r="M625" i="1"/>
  <c r="BE625" i="1" s="1"/>
  <c r="N625" i="1"/>
  <c r="O625" i="1" s="1"/>
  <c r="X625" i="1"/>
  <c r="AA625" i="1" s="1"/>
  <c r="AB625" i="1" s="1"/>
  <c r="AC625" i="1" s="1"/>
  <c r="AF625" i="1" s="1"/>
  <c r="AG625" i="1" s="1"/>
  <c r="AU625" i="1" s="1"/>
  <c r="AV625" i="1" s="1"/>
  <c r="Y625" i="1"/>
  <c r="Z625" i="1"/>
  <c r="AD625" i="1"/>
  <c r="AO625" i="1" s="1"/>
  <c r="AE625" i="1"/>
  <c r="AI625" i="1"/>
  <c r="AL625" i="1"/>
  <c r="AN625" i="1"/>
  <c r="AY625" i="1"/>
  <c r="BB625" i="1"/>
  <c r="BC625" i="1"/>
  <c r="M626" i="1"/>
  <c r="BE626" i="1" s="1"/>
  <c r="N626" i="1"/>
  <c r="O626" i="1" s="1"/>
  <c r="X626" i="1"/>
  <c r="AA626" i="1" s="1"/>
  <c r="AB626" i="1" s="1"/>
  <c r="AC626" i="1" s="1"/>
  <c r="AF626" i="1" s="1"/>
  <c r="AG626" i="1" s="1"/>
  <c r="AU626" i="1" s="1"/>
  <c r="AV626" i="1" s="1"/>
  <c r="Y626" i="1"/>
  <c r="Z626" i="1"/>
  <c r="AD626" i="1"/>
  <c r="AO626" i="1" s="1"/>
  <c r="AE626" i="1"/>
  <c r="AI626" i="1"/>
  <c r="AJ626" i="1" s="1"/>
  <c r="AT626" i="1" s="1"/>
  <c r="AL626" i="1"/>
  <c r="AN626" i="1"/>
  <c r="AY626" i="1"/>
  <c r="BB626" i="1"/>
  <c r="BC626" i="1"/>
  <c r="M627" i="1"/>
  <c r="BE627" i="1" s="1"/>
  <c r="N627" i="1"/>
  <c r="O627" i="1" s="1"/>
  <c r="X627" i="1"/>
  <c r="AA627" i="1" s="1"/>
  <c r="AB627" i="1" s="1"/>
  <c r="AC627" i="1" s="1"/>
  <c r="AF627" i="1" s="1"/>
  <c r="AG627" i="1" s="1"/>
  <c r="AU627" i="1" s="1"/>
  <c r="AV627" i="1" s="1"/>
  <c r="Y627" i="1"/>
  <c r="Z627" i="1"/>
  <c r="AD627" i="1"/>
  <c r="AO627" i="1" s="1"/>
  <c r="AE627" i="1"/>
  <c r="AI627" i="1"/>
  <c r="AJ627" i="1" s="1"/>
  <c r="AT627" i="1" s="1"/>
  <c r="AL627" i="1"/>
  <c r="AN627" i="1"/>
  <c r="AY627" i="1"/>
  <c r="BB627" i="1"/>
  <c r="BC627" i="1"/>
  <c r="M628" i="1"/>
  <c r="BE628" i="1" s="1"/>
  <c r="N628" i="1"/>
  <c r="O628" i="1" s="1"/>
  <c r="X628" i="1"/>
  <c r="AA628" i="1" s="1"/>
  <c r="AB628" i="1" s="1"/>
  <c r="AC628" i="1" s="1"/>
  <c r="AF628" i="1" s="1"/>
  <c r="AG628" i="1" s="1"/>
  <c r="AU628" i="1" s="1"/>
  <c r="AV628" i="1" s="1"/>
  <c r="Y628" i="1"/>
  <c r="Z628" i="1"/>
  <c r="AD628" i="1"/>
  <c r="AO628" i="1" s="1"/>
  <c r="AE628" i="1"/>
  <c r="AI628" i="1"/>
  <c r="AL628" i="1"/>
  <c r="AN628" i="1"/>
  <c r="AY628" i="1"/>
  <c r="BB628" i="1"/>
  <c r="BC628" i="1"/>
  <c r="M629" i="1"/>
  <c r="BE629" i="1" s="1"/>
  <c r="N629" i="1"/>
  <c r="O629" i="1" s="1"/>
  <c r="X629" i="1"/>
  <c r="AA629" i="1" s="1"/>
  <c r="AB629" i="1" s="1"/>
  <c r="AC629" i="1" s="1"/>
  <c r="AF629" i="1" s="1"/>
  <c r="AG629" i="1" s="1"/>
  <c r="AU629" i="1" s="1"/>
  <c r="AV629" i="1" s="1"/>
  <c r="Y629" i="1"/>
  <c r="Z629" i="1"/>
  <c r="AD629" i="1"/>
  <c r="AO629" i="1" s="1"/>
  <c r="AE629" i="1"/>
  <c r="AI629" i="1"/>
  <c r="AL629" i="1"/>
  <c r="AN629" i="1"/>
  <c r="AY629" i="1"/>
  <c r="BB629" i="1"/>
  <c r="BC629" i="1"/>
  <c r="M630" i="1"/>
  <c r="BE630" i="1" s="1"/>
  <c r="N630" i="1"/>
  <c r="O630" i="1" s="1"/>
  <c r="X630" i="1"/>
  <c r="AA630" i="1" s="1"/>
  <c r="AB630" i="1" s="1"/>
  <c r="AC630" i="1" s="1"/>
  <c r="AF630" i="1" s="1"/>
  <c r="AG630" i="1" s="1"/>
  <c r="AU630" i="1" s="1"/>
  <c r="AV630" i="1" s="1"/>
  <c r="Y630" i="1"/>
  <c r="Z630" i="1"/>
  <c r="AD630" i="1"/>
  <c r="AO630" i="1" s="1"/>
  <c r="AE630" i="1"/>
  <c r="AI630" i="1"/>
  <c r="AJ630" i="1" s="1"/>
  <c r="AT630" i="1" s="1"/>
  <c r="AL630" i="1"/>
  <c r="AN630" i="1"/>
  <c r="AY630" i="1"/>
  <c r="BB630" i="1"/>
  <c r="BC630" i="1"/>
  <c r="M631" i="1"/>
  <c r="BE631" i="1" s="1"/>
  <c r="N631" i="1"/>
  <c r="O631" i="1" s="1"/>
  <c r="X631" i="1"/>
  <c r="AA631" i="1" s="1"/>
  <c r="AB631" i="1" s="1"/>
  <c r="AC631" i="1" s="1"/>
  <c r="AF631" i="1" s="1"/>
  <c r="AG631" i="1" s="1"/>
  <c r="AU631" i="1" s="1"/>
  <c r="AV631" i="1" s="1"/>
  <c r="Y631" i="1"/>
  <c r="Z631" i="1"/>
  <c r="AD631" i="1"/>
  <c r="AO631" i="1" s="1"/>
  <c r="AE631" i="1"/>
  <c r="AI631" i="1"/>
  <c r="AJ631" i="1" s="1"/>
  <c r="AT631" i="1" s="1"/>
  <c r="AL631" i="1"/>
  <c r="AN631" i="1"/>
  <c r="AY631" i="1"/>
  <c r="BB631" i="1"/>
  <c r="BC631" i="1"/>
  <c r="M632" i="1"/>
  <c r="BE632" i="1" s="1"/>
  <c r="N632" i="1"/>
  <c r="O632" i="1" s="1"/>
  <c r="X632" i="1"/>
  <c r="AA632" i="1" s="1"/>
  <c r="AB632" i="1" s="1"/>
  <c r="AC632" i="1" s="1"/>
  <c r="AF632" i="1" s="1"/>
  <c r="AG632" i="1" s="1"/>
  <c r="AU632" i="1" s="1"/>
  <c r="AV632" i="1" s="1"/>
  <c r="Y632" i="1"/>
  <c r="Z632" i="1"/>
  <c r="AD632" i="1"/>
  <c r="AO632" i="1" s="1"/>
  <c r="AE632" i="1"/>
  <c r="AI632" i="1"/>
  <c r="AL632" i="1"/>
  <c r="AN632" i="1"/>
  <c r="AY632" i="1"/>
  <c r="BB632" i="1"/>
  <c r="BC632" i="1"/>
  <c r="M633" i="1"/>
  <c r="BE633" i="1" s="1"/>
  <c r="N633" i="1"/>
  <c r="O633" i="1" s="1"/>
  <c r="X633" i="1"/>
  <c r="AA633" i="1" s="1"/>
  <c r="AB633" i="1" s="1"/>
  <c r="AC633" i="1" s="1"/>
  <c r="AF633" i="1" s="1"/>
  <c r="AG633" i="1" s="1"/>
  <c r="AU633" i="1" s="1"/>
  <c r="AV633" i="1" s="1"/>
  <c r="Y633" i="1"/>
  <c r="Z633" i="1"/>
  <c r="AD633" i="1"/>
  <c r="AO633" i="1" s="1"/>
  <c r="AE633" i="1"/>
  <c r="AI633" i="1"/>
  <c r="AL633" i="1"/>
  <c r="AN633" i="1"/>
  <c r="AY633" i="1"/>
  <c r="BB633" i="1"/>
  <c r="BC633" i="1"/>
  <c r="M634" i="1"/>
  <c r="BE634" i="1" s="1"/>
  <c r="N634" i="1"/>
  <c r="O634" i="1" s="1"/>
  <c r="X634" i="1"/>
  <c r="AA634" i="1" s="1"/>
  <c r="AB634" i="1" s="1"/>
  <c r="AC634" i="1" s="1"/>
  <c r="AF634" i="1" s="1"/>
  <c r="AG634" i="1" s="1"/>
  <c r="AU634" i="1" s="1"/>
  <c r="AV634" i="1" s="1"/>
  <c r="Y634" i="1"/>
  <c r="Z634" i="1"/>
  <c r="AD634" i="1"/>
  <c r="AO634" i="1" s="1"/>
  <c r="AE634" i="1"/>
  <c r="AI634" i="1"/>
  <c r="AJ634" i="1" s="1"/>
  <c r="AT634" i="1" s="1"/>
  <c r="AL634" i="1"/>
  <c r="AN634" i="1"/>
  <c r="AY634" i="1"/>
  <c r="BB634" i="1"/>
  <c r="BC634" i="1"/>
  <c r="M635" i="1"/>
  <c r="BE635" i="1" s="1"/>
  <c r="N635" i="1"/>
  <c r="O635" i="1" s="1"/>
  <c r="X635" i="1"/>
  <c r="AA635" i="1" s="1"/>
  <c r="AB635" i="1" s="1"/>
  <c r="AC635" i="1" s="1"/>
  <c r="AF635" i="1" s="1"/>
  <c r="AG635" i="1" s="1"/>
  <c r="AU635" i="1" s="1"/>
  <c r="AV635" i="1" s="1"/>
  <c r="Y635" i="1"/>
  <c r="Z635" i="1"/>
  <c r="AD635" i="1"/>
  <c r="AO635" i="1" s="1"/>
  <c r="AE635" i="1"/>
  <c r="AI635" i="1"/>
  <c r="AJ635" i="1" s="1"/>
  <c r="AT635" i="1" s="1"/>
  <c r="AL635" i="1"/>
  <c r="AN635" i="1"/>
  <c r="AY635" i="1"/>
  <c r="BB635" i="1"/>
  <c r="BC635" i="1"/>
  <c r="M636" i="1"/>
  <c r="BE636" i="1" s="1"/>
  <c r="N636" i="1"/>
  <c r="O636" i="1" s="1"/>
  <c r="X636" i="1"/>
  <c r="AA636" i="1" s="1"/>
  <c r="AB636" i="1" s="1"/>
  <c r="AC636" i="1" s="1"/>
  <c r="AF636" i="1" s="1"/>
  <c r="AG636" i="1" s="1"/>
  <c r="AU636" i="1" s="1"/>
  <c r="AV636" i="1" s="1"/>
  <c r="Y636" i="1"/>
  <c r="Z636" i="1"/>
  <c r="AD636" i="1"/>
  <c r="AO636" i="1" s="1"/>
  <c r="AE636" i="1"/>
  <c r="AI636" i="1"/>
  <c r="AL636" i="1"/>
  <c r="AN636" i="1"/>
  <c r="AY636" i="1"/>
  <c r="BB636" i="1"/>
  <c r="BC636" i="1"/>
  <c r="M637" i="1"/>
  <c r="BE637" i="1" s="1"/>
  <c r="N637" i="1"/>
  <c r="O637" i="1" s="1"/>
  <c r="X637" i="1"/>
  <c r="AA637" i="1" s="1"/>
  <c r="AB637" i="1" s="1"/>
  <c r="AC637" i="1" s="1"/>
  <c r="AF637" i="1" s="1"/>
  <c r="AG637" i="1" s="1"/>
  <c r="AU637" i="1" s="1"/>
  <c r="AV637" i="1" s="1"/>
  <c r="Y637" i="1"/>
  <c r="Z637" i="1"/>
  <c r="AD637" i="1"/>
  <c r="AO637" i="1" s="1"/>
  <c r="AE637" i="1"/>
  <c r="AI637" i="1"/>
  <c r="AL637" i="1"/>
  <c r="AN637" i="1"/>
  <c r="AY637" i="1"/>
  <c r="BB637" i="1"/>
  <c r="BC637" i="1"/>
  <c r="M638" i="1"/>
  <c r="BE638" i="1" s="1"/>
  <c r="N638" i="1"/>
  <c r="O638" i="1" s="1"/>
  <c r="X638" i="1"/>
  <c r="AA638" i="1" s="1"/>
  <c r="AB638" i="1" s="1"/>
  <c r="AC638" i="1" s="1"/>
  <c r="AF638" i="1" s="1"/>
  <c r="AG638" i="1" s="1"/>
  <c r="AU638" i="1" s="1"/>
  <c r="AV638" i="1" s="1"/>
  <c r="Y638" i="1"/>
  <c r="Z638" i="1"/>
  <c r="AD638" i="1"/>
  <c r="AO638" i="1" s="1"/>
  <c r="AE638" i="1"/>
  <c r="AI638" i="1"/>
  <c r="AJ638" i="1" s="1"/>
  <c r="AT638" i="1" s="1"/>
  <c r="AL638" i="1"/>
  <c r="AN638" i="1"/>
  <c r="AY638" i="1"/>
  <c r="BB638" i="1"/>
  <c r="BC638" i="1"/>
  <c r="M639" i="1"/>
  <c r="BE639" i="1" s="1"/>
  <c r="N639" i="1"/>
  <c r="O639" i="1" s="1"/>
  <c r="X639" i="1"/>
  <c r="AA639" i="1" s="1"/>
  <c r="AB639" i="1" s="1"/>
  <c r="AC639" i="1" s="1"/>
  <c r="AF639" i="1" s="1"/>
  <c r="AG639" i="1" s="1"/>
  <c r="AU639" i="1" s="1"/>
  <c r="AV639" i="1" s="1"/>
  <c r="Y639" i="1"/>
  <c r="Z639" i="1"/>
  <c r="AD639" i="1"/>
  <c r="AO639" i="1" s="1"/>
  <c r="AE639" i="1"/>
  <c r="AI639" i="1"/>
  <c r="AJ639" i="1" s="1"/>
  <c r="AT639" i="1" s="1"/>
  <c r="AL639" i="1"/>
  <c r="AN639" i="1"/>
  <c r="AY639" i="1"/>
  <c r="BB639" i="1"/>
  <c r="BC639" i="1"/>
  <c r="M640" i="1"/>
  <c r="BE640" i="1" s="1"/>
  <c r="N640" i="1"/>
  <c r="O640" i="1" s="1"/>
  <c r="X640" i="1"/>
  <c r="AA640" i="1" s="1"/>
  <c r="AB640" i="1" s="1"/>
  <c r="AC640" i="1" s="1"/>
  <c r="AF640" i="1" s="1"/>
  <c r="AG640" i="1" s="1"/>
  <c r="AU640" i="1" s="1"/>
  <c r="AV640" i="1" s="1"/>
  <c r="Y640" i="1"/>
  <c r="Z640" i="1"/>
  <c r="AD640" i="1"/>
  <c r="AO640" i="1" s="1"/>
  <c r="AE640" i="1"/>
  <c r="AI640" i="1"/>
  <c r="AL640" i="1"/>
  <c r="AN640" i="1"/>
  <c r="AY640" i="1"/>
  <c r="BB640" i="1"/>
  <c r="BC640" i="1"/>
  <c r="M641" i="1"/>
  <c r="BE641" i="1" s="1"/>
  <c r="N641" i="1"/>
  <c r="O641" i="1" s="1"/>
  <c r="X641" i="1"/>
  <c r="AA641" i="1" s="1"/>
  <c r="AB641" i="1" s="1"/>
  <c r="AC641" i="1" s="1"/>
  <c r="AF641" i="1" s="1"/>
  <c r="AG641" i="1" s="1"/>
  <c r="AU641" i="1" s="1"/>
  <c r="AV641" i="1" s="1"/>
  <c r="Y641" i="1"/>
  <c r="Z641" i="1"/>
  <c r="AD641" i="1"/>
  <c r="AO641" i="1" s="1"/>
  <c r="AE641" i="1"/>
  <c r="AI641" i="1"/>
  <c r="AL641" i="1"/>
  <c r="AN641" i="1"/>
  <c r="AY641" i="1"/>
  <c r="BB641" i="1"/>
  <c r="BC641" i="1"/>
  <c r="M642" i="1"/>
  <c r="BE642" i="1" s="1"/>
  <c r="N642" i="1"/>
  <c r="O642" i="1" s="1"/>
  <c r="X642" i="1"/>
  <c r="AA642" i="1" s="1"/>
  <c r="AB642" i="1" s="1"/>
  <c r="AC642" i="1" s="1"/>
  <c r="AF642" i="1" s="1"/>
  <c r="AG642" i="1" s="1"/>
  <c r="AU642" i="1" s="1"/>
  <c r="AV642" i="1" s="1"/>
  <c r="Y642" i="1"/>
  <c r="Z642" i="1"/>
  <c r="AD642" i="1"/>
  <c r="AO642" i="1" s="1"/>
  <c r="AE642" i="1"/>
  <c r="AI642" i="1"/>
  <c r="AJ642" i="1" s="1"/>
  <c r="AT642" i="1" s="1"/>
  <c r="AL642" i="1"/>
  <c r="AN642" i="1"/>
  <c r="AY642" i="1"/>
  <c r="BB642" i="1"/>
  <c r="BC642" i="1"/>
  <c r="M643" i="1"/>
  <c r="BE643" i="1" s="1"/>
  <c r="N643" i="1"/>
  <c r="O643" i="1" s="1"/>
  <c r="X643" i="1"/>
  <c r="AA643" i="1" s="1"/>
  <c r="AB643" i="1" s="1"/>
  <c r="AC643" i="1" s="1"/>
  <c r="AF643" i="1" s="1"/>
  <c r="AG643" i="1" s="1"/>
  <c r="Y643" i="1"/>
  <c r="Z643" i="1"/>
  <c r="AD643" i="1"/>
  <c r="AO643" i="1" s="1"/>
  <c r="AE643" i="1"/>
  <c r="AI643" i="1"/>
  <c r="AL643" i="1"/>
  <c r="AY643" i="1"/>
  <c r="BB643" i="1"/>
  <c r="BC643" i="1"/>
  <c r="M644" i="1"/>
  <c r="BE644" i="1" s="1"/>
  <c r="N644" i="1"/>
  <c r="X644" i="1"/>
  <c r="AA644" i="1" s="1"/>
  <c r="AB644" i="1" s="1"/>
  <c r="AC644" i="1" s="1"/>
  <c r="AF644" i="1" s="1"/>
  <c r="AG644" i="1" s="1"/>
  <c r="Y644" i="1"/>
  <c r="Z644" i="1"/>
  <c r="AD644" i="1"/>
  <c r="AO644" i="1" s="1"/>
  <c r="AE644" i="1"/>
  <c r="AI644" i="1"/>
  <c r="AL644" i="1"/>
  <c r="AN644" i="1"/>
  <c r="AU644" i="1"/>
  <c r="AV644" i="1" s="1"/>
  <c r="AY644" i="1"/>
  <c r="BB644" i="1"/>
  <c r="BC644" i="1"/>
  <c r="M645" i="1"/>
  <c r="BE645" i="1" s="1"/>
  <c r="N645" i="1"/>
  <c r="X645" i="1"/>
  <c r="Y645" i="1"/>
  <c r="Z645" i="1"/>
  <c r="AD645" i="1"/>
  <c r="AO645" i="1" s="1"/>
  <c r="AE645" i="1"/>
  <c r="AI645" i="1"/>
  <c r="AL645" i="1"/>
  <c r="AY645" i="1"/>
  <c r="BB645" i="1"/>
  <c r="BC645" i="1"/>
  <c r="M646" i="1"/>
  <c r="BE646" i="1" s="1"/>
  <c r="N646" i="1"/>
  <c r="X646" i="1"/>
  <c r="AA646" i="1" s="1"/>
  <c r="AB646" i="1" s="1"/>
  <c r="AC646" i="1" s="1"/>
  <c r="AF646" i="1" s="1"/>
  <c r="AG646" i="1" s="1"/>
  <c r="Y646" i="1"/>
  <c r="Z646" i="1"/>
  <c r="AD646" i="1"/>
  <c r="AO646" i="1" s="1"/>
  <c r="AE646" i="1"/>
  <c r="AI646" i="1"/>
  <c r="AL646" i="1"/>
  <c r="AN646" i="1"/>
  <c r="AU646" i="1"/>
  <c r="AV646" i="1" s="1"/>
  <c r="AY646" i="1"/>
  <c r="BB646" i="1"/>
  <c r="BC646" i="1"/>
  <c r="M647" i="1"/>
  <c r="BE647" i="1" s="1"/>
  <c r="N647" i="1"/>
  <c r="X647" i="1"/>
  <c r="Y647" i="1"/>
  <c r="Z647" i="1"/>
  <c r="AD647" i="1"/>
  <c r="AO647" i="1" s="1"/>
  <c r="AE647" i="1"/>
  <c r="AI647" i="1"/>
  <c r="AL647" i="1"/>
  <c r="AY647" i="1"/>
  <c r="BB647" i="1"/>
  <c r="BC647" i="1"/>
  <c r="M648" i="1"/>
  <c r="BE648" i="1" s="1"/>
  <c r="N648" i="1"/>
  <c r="X648" i="1"/>
  <c r="AA648" i="1" s="1"/>
  <c r="AB648" i="1" s="1"/>
  <c r="AC648" i="1" s="1"/>
  <c r="AF648" i="1" s="1"/>
  <c r="AG648" i="1" s="1"/>
  <c r="Y648" i="1"/>
  <c r="Z648" i="1"/>
  <c r="AD648" i="1"/>
  <c r="AO648" i="1" s="1"/>
  <c r="AE648" i="1"/>
  <c r="AI648" i="1"/>
  <c r="AL648" i="1"/>
  <c r="AN648" i="1"/>
  <c r="AU648" i="1"/>
  <c r="AV648" i="1" s="1"/>
  <c r="AY648" i="1"/>
  <c r="BB648" i="1"/>
  <c r="BC648" i="1"/>
  <c r="M649" i="1"/>
  <c r="BE649" i="1" s="1"/>
  <c r="N649" i="1"/>
  <c r="X649" i="1"/>
  <c r="Y649" i="1"/>
  <c r="Z649" i="1"/>
  <c r="AD649" i="1"/>
  <c r="AO649" i="1" s="1"/>
  <c r="AE649" i="1"/>
  <c r="AI649" i="1"/>
  <c r="AL649" i="1"/>
  <c r="AY649" i="1"/>
  <c r="BB649" i="1"/>
  <c r="BC649" i="1"/>
  <c r="M650" i="1"/>
  <c r="BE650" i="1" s="1"/>
  <c r="N650" i="1"/>
  <c r="X650" i="1"/>
  <c r="AA650" i="1" s="1"/>
  <c r="AB650" i="1" s="1"/>
  <c r="AC650" i="1" s="1"/>
  <c r="AF650" i="1" s="1"/>
  <c r="AG650" i="1" s="1"/>
  <c r="Y650" i="1"/>
  <c r="Z650" i="1"/>
  <c r="AD650" i="1"/>
  <c r="AO650" i="1" s="1"/>
  <c r="AE650" i="1"/>
  <c r="AI650" i="1"/>
  <c r="AL650" i="1"/>
  <c r="AN650" i="1"/>
  <c r="AU650" i="1"/>
  <c r="AV650" i="1" s="1"/>
  <c r="AY650" i="1"/>
  <c r="BB650" i="1"/>
  <c r="BC650" i="1"/>
  <c r="M651" i="1"/>
  <c r="BE651" i="1" s="1"/>
  <c r="N651" i="1"/>
  <c r="X651" i="1"/>
  <c r="Y651" i="1"/>
  <c r="Z651" i="1"/>
  <c r="AD651" i="1"/>
  <c r="AO651" i="1" s="1"/>
  <c r="AE651" i="1"/>
  <c r="AI651" i="1"/>
  <c r="AL651" i="1"/>
  <c r="AY651" i="1"/>
  <c r="BB651" i="1"/>
  <c r="BC651" i="1"/>
  <c r="M652" i="1"/>
  <c r="BE652" i="1" s="1"/>
  <c r="N652" i="1"/>
  <c r="X652" i="1"/>
  <c r="AA652" i="1" s="1"/>
  <c r="AB652" i="1" s="1"/>
  <c r="AC652" i="1" s="1"/>
  <c r="AF652" i="1" s="1"/>
  <c r="AG652" i="1" s="1"/>
  <c r="Y652" i="1"/>
  <c r="Z652" i="1"/>
  <c r="AD652" i="1"/>
  <c r="AO652" i="1" s="1"/>
  <c r="AE652" i="1"/>
  <c r="AI652" i="1"/>
  <c r="AL652" i="1"/>
  <c r="AN652" i="1"/>
  <c r="AU652" i="1"/>
  <c r="AV652" i="1" s="1"/>
  <c r="AY652" i="1"/>
  <c r="BB652" i="1"/>
  <c r="BC652" i="1"/>
  <c r="M653" i="1"/>
  <c r="BE653" i="1" s="1"/>
  <c r="N653" i="1"/>
  <c r="X653" i="1"/>
  <c r="Y653" i="1"/>
  <c r="Z653" i="1"/>
  <c r="AD653" i="1"/>
  <c r="AO653" i="1" s="1"/>
  <c r="AE653" i="1"/>
  <c r="AI653" i="1"/>
  <c r="AL653" i="1"/>
  <c r="AY653" i="1"/>
  <c r="BB653" i="1"/>
  <c r="BC653" i="1"/>
  <c r="M654" i="1"/>
  <c r="BE654" i="1" s="1"/>
  <c r="N654" i="1"/>
  <c r="X654" i="1"/>
  <c r="AA654" i="1" s="1"/>
  <c r="AB654" i="1" s="1"/>
  <c r="AC654" i="1" s="1"/>
  <c r="AF654" i="1" s="1"/>
  <c r="AG654" i="1" s="1"/>
  <c r="Y654" i="1"/>
  <c r="Z654" i="1"/>
  <c r="AD654" i="1"/>
  <c r="AO654" i="1" s="1"/>
  <c r="AE654" i="1"/>
  <c r="AI654" i="1"/>
  <c r="AL654" i="1"/>
  <c r="AN654" i="1"/>
  <c r="AU654" i="1"/>
  <c r="AV654" i="1" s="1"/>
  <c r="AY654" i="1"/>
  <c r="BB654" i="1"/>
  <c r="BC654" i="1"/>
  <c r="M655" i="1"/>
  <c r="BE655" i="1" s="1"/>
  <c r="N655" i="1"/>
  <c r="X655" i="1"/>
  <c r="Y655" i="1"/>
  <c r="Z655" i="1"/>
  <c r="AD655" i="1"/>
  <c r="AO655" i="1" s="1"/>
  <c r="AE655" i="1"/>
  <c r="AI655" i="1"/>
  <c r="AL655" i="1"/>
  <c r="AY655" i="1"/>
  <c r="BB655" i="1"/>
  <c r="BC655" i="1"/>
  <c r="M656" i="1"/>
  <c r="BE656" i="1" s="1"/>
  <c r="N656" i="1"/>
  <c r="X656" i="1"/>
  <c r="AA656" i="1" s="1"/>
  <c r="AB656" i="1" s="1"/>
  <c r="AC656" i="1" s="1"/>
  <c r="AF656" i="1" s="1"/>
  <c r="AG656" i="1" s="1"/>
  <c r="Y656" i="1"/>
  <c r="Z656" i="1"/>
  <c r="AD656" i="1"/>
  <c r="AO656" i="1" s="1"/>
  <c r="AE656" i="1"/>
  <c r="AI656" i="1"/>
  <c r="AL656" i="1"/>
  <c r="AN656" i="1"/>
  <c r="AU656" i="1"/>
  <c r="AV656" i="1" s="1"/>
  <c r="AY656" i="1"/>
  <c r="BB656" i="1"/>
  <c r="BC656" i="1"/>
  <c r="M657" i="1"/>
  <c r="BE657" i="1" s="1"/>
  <c r="N657" i="1"/>
  <c r="X657" i="1"/>
  <c r="Y657" i="1"/>
  <c r="Z657" i="1"/>
  <c r="AD657" i="1"/>
  <c r="AO657" i="1" s="1"/>
  <c r="AE657" i="1"/>
  <c r="AI657" i="1"/>
  <c r="AL657" i="1"/>
  <c r="AY657" i="1"/>
  <c r="BB657" i="1"/>
  <c r="BC657" i="1"/>
  <c r="M658" i="1"/>
  <c r="BE658" i="1" s="1"/>
  <c r="N658" i="1"/>
  <c r="X658" i="1"/>
  <c r="AA658" i="1" s="1"/>
  <c r="AB658" i="1" s="1"/>
  <c r="AC658" i="1" s="1"/>
  <c r="AF658" i="1" s="1"/>
  <c r="AG658" i="1" s="1"/>
  <c r="Y658" i="1"/>
  <c r="Z658" i="1"/>
  <c r="AD658" i="1"/>
  <c r="AO658" i="1" s="1"/>
  <c r="AE658" i="1"/>
  <c r="AI658" i="1"/>
  <c r="AL658" i="1"/>
  <c r="AN658" i="1"/>
  <c r="AU658" i="1"/>
  <c r="AV658" i="1" s="1"/>
  <c r="AY658" i="1"/>
  <c r="BB658" i="1"/>
  <c r="BC658" i="1"/>
  <c r="M659" i="1"/>
  <c r="BE659" i="1" s="1"/>
  <c r="N659" i="1"/>
  <c r="X659" i="1"/>
  <c r="Y659" i="1"/>
  <c r="Z659" i="1"/>
  <c r="AD659" i="1"/>
  <c r="AO659" i="1" s="1"/>
  <c r="AE659" i="1"/>
  <c r="AI659" i="1"/>
  <c r="AL659" i="1"/>
  <c r="AY659" i="1"/>
  <c r="BB659" i="1"/>
  <c r="BC659" i="1"/>
  <c r="M660" i="1"/>
  <c r="BE660" i="1" s="1"/>
  <c r="N660" i="1"/>
  <c r="X660" i="1"/>
  <c r="AA660" i="1" s="1"/>
  <c r="AB660" i="1" s="1"/>
  <c r="AC660" i="1" s="1"/>
  <c r="AF660" i="1" s="1"/>
  <c r="AG660" i="1" s="1"/>
  <c r="Y660" i="1"/>
  <c r="Z660" i="1"/>
  <c r="AD660" i="1"/>
  <c r="AO660" i="1" s="1"/>
  <c r="AE660" i="1"/>
  <c r="AI660" i="1"/>
  <c r="AL660" i="1"/>
  <c r="AN660" i="1"/>
  <c r="AU660" i="1"/>
  <c r="AV660" i="1" s="1"/>
  <c r="AY660" i="1"/>
  <c r="BB660" i="1"/>
  <c r="BC660" i="1"/>
  <c r="M661" i="1"/>
  <c r="BE661" i="1" s="1"/>
  <c r="N661" i="1"/>
  <c r="X661" i="1"/>
  <c r="Y661" i="1"/>
  <c r="Z661" i="1"/>
  <c r="AD661" i="1"/>
  <c r="AO661" i="1" s="1"/>
  <c r="AE661" i="1"/>
  <c r="AI661" i="1"/>
  <c r="AL661" i="1"/>
  <c r="AY661" i="1"/>
  <c r="BB661" i="1"/>
  <c r="BC661" i="1"/>
  <c r="M662" i="1"/>
  <c r="BE662" i="1" s="1"/>
  <c r="N662" i="1"/>
  <c r="X662" i="1"/>
  <c r="AA662" i="1" s="1"/>
  <c r="AB662" i="1" s="1"/>
  <c r="AC662" i="1" s="1"/>
  <c r="AF662" i="1" s="1"/>
  <c r="AG662" i="1" s="1"/>
  <c r="Y662" i="1"/>
  <c r="Z662" i="1"/>
  <c r="AD662" i="1"/>
  <c r="AO662" i="1" s="1"/>
  <c r="AE662" i="1"/>
  <c r="AI662" i="1"/>
  <c r="AL662" i="1"/>
  <c r="AN662" i="1"/>
  <c r="AU662" i="1"/>
  <c r="AV662" i="1" s="1"/>
  <c r="AY662" i="1"/>
  <c r="BB662" i="1"/>
  <c r="BC662" i="1"/>
  <c r="M663" i="1"/>
  <c r="BE663" i="1" s="1"/>
  <c r="N663" i="1"/>
  <c r="X663" i="1"/>
  <c r="Y663" i="1"/>
  <c r="Z663" i="1"/>
  <c r="AD663" i="1"/>
  <c r="AO663" i="1" s="1"/>
  <c r="AE663" i="1"/>
  <c r="AI663" i="1"/>
  <c r="AL663" i="1"/>
  <c r="AY663" i="1"/>
  <c r="BB663" i="1"/>
  <c r="BC663" i="1"/>
  <c r="M664" i="1"/>
  <c r="BE664" i="1" s="1"/>
  <c r="N664" i="1"/>
  <c r="X664" i="1"/>
  <c r="AA664" i="1" s="1"/>
  <c r="AB664" i="1" s="1"/>
  <c r="AC664" i="1" s="1"/>
  <c r="Y664" i="1"/>
  <c r="Z664" i="1"/>
  <c r="AD664" i="1"/>
  <c r="AO664" i="1" s="1"/>
  <c r="AE664" i="1"/>
  <c r="AF664" i="1" s="1"/>
  <c r="AG664" i="1" s="1"/>
  <c r="AI664" i="1"/>
  <c r="AL664" i="1"/>
  <c r="AN664" i="1"/>
  <c r="AU664" i="1"/>
  <c r="AV664" i="1" s="1"/>
  <c r="AY664" i="1"/>
  <c r="BB664" i="1"/>
  <c r="BC664" i="1"/>
  <c r="M665" i="1"/>
  <c r="BE665" i="1" s="1"/>
  <c r="N665" i="1"/>
  <c r="X665" i="1"/>
  <c r="Y665" i="1"/>
  <c r="Z665" i="1"/>
  <c r="AD665" i="1"/>
  <c r="AO665" i="1" s="1"/>
  <c r="AE665" i="1"/>
  <c r="AI665" i="1"/>
  <c r="AY665" i="1"/>
  <c r="BB665" i="1"/>
  <c r="BC665" i="1"/>
  <c r="M666" i="1"/>
  <c r="BE666" i="1" s="1"/>
  <c r="N666" i="1"/>
  <c r="X666" i="1"/>
  <c r="Y666" i="1"/>
  <c r="Z666" i="1"/>
  <c r="AA666" i="1" s="1"/>
  <c r="AB666" i="1" s="1"/>
  <c r="AC666" i="1" s="1"/>
  <c r="AD666" i="1"/>
  <c r="AO666" i="1" s="1"/>
  <c r="AE666" i="1"/>
  <c r="AF666" i="1" s="1"/>
  <c r="AG666" i="1" s="1"/>
  <c r="AI666" i="1"/>
  <c r="AY666" i="1"/>
  <c r="BB666" i="1"/>
  <c r="BC666" i="1"/>
  <c r="M667" i="1"/>
  <c r="BE667" i="1" s="1"/>
  <c r="N667" i="1"/>
  <c r="X667" i="1"/>
  <c r="Y667" i="1"/>
  <c r="Z667" i="1"/>
  <c r="AA667" i="1" s="1"/>
  <c r="AB667" i="1" s="1"/>
  <c r="AC667" i="1" s="1"/>
  <c r="AD667" i="1"/>
  <c r="AO667" i="1" s="1"/>
  <c r="AE667" i="1"/>
  <c r="AF667" i="1" s="1"/>
  <c r="AG667" i="1" s="1"/>
  <c r="AI667" i="1"/>
  <c r="AU667" i="1"/>
  <c r="AV667" i="1" s="1"/>
  <c r="AY667" i="1"/>
  <c r="BB667" i="1"/>
  <c r="BC667" i="1"/>
  <c r="M668" i="1"/>
  <c r="BE668" i="1" s="1"/>
  <c r="N668" i="1"/>
  <c r="X668" i="1"/>
  <c r="Y668" i="1"/>
  <c r="Z668" i="1"/>
  <c r="AA668" i="1" s="1"/>
  <c r="AB668" i="1" s="1"/>
  <c r="AC668" i="1" s="1"/>
  <c r="AD668" i="1"/>
  <c r="AO668" i="1" s="1"/>
  <c r="AE668" i="1"/>
  <c r="AI668" i="1"/>
  <c r="AY668" i="1"/>
  <c r="BB668" i="1"/>
  <c r="BC668" i="1"/>
  <c r="M669" i="1"/>
  <c r="BE669" i="1" s="1"/>
  <c r="N669" i="1"/>
  <c r="X669" i="1"/>
  <c r="Y669" i="1"/>
  <c r="Z669" i="1"/>
  <c r="AA669" i="1" s="1"/>
  <c r="AB669" i="1" s="1"/>
  <c r="AC669" i="1" s="1"/>
  <c r="AD669" i="1"/>
  <c r="AO669" i="1" s="1"/>
  <c r="AE669" i="1"/>
  <c r="AI669" i="1"/>
  <c r="AY669" i="1"/>
  <c r="BB669" i="1"/>
  <c r="BC669" i="1"/>
  <c r="M670" i="1"/>
  <c r="BE670" i="1" s="1"/>
  <c r="N670" i="1"/>
  <c r="X670" i="1"/>
  <c r="Y670" i="1"/>
  <c r="Z670" i="1"/>
  <c r="AA670" i="1" s="1"/>
  <c r="AB670" i="1" s="1"/>
  <c r="AC670" i="1" s="1"/>
  <c r="AD670" i="1"/>
  <c r="AO670" i="1" s="1"/>
  <c r="AE670" i="1"/>
  <c r="AF670" i="1" s="1"/>
  <c r="AG670" i="1" s="1"/>
  <c r="AI670" i="1"/>
  <c r="AY670" i="1"/>
  <c r="BB670" i="1"/>
  <c r="BC670" i="1"/>
  <c r="M671" i="1"/>
  <c r="BE671" i="1" s="1"/>
  <c r="N671" i="1"/>
  <c r="X671" i="1"/>
  <c r="Y671" i="1"/>
  <c r="Z671" i="1"/>
  <c r="AA671" i="1" s="1"/>
  <c r="AB671" i="1" s="1"/>
  <c r="AC671" i="1" s="1"/>
  <c r="AD671" i="1"/>
  <c r="AO671" i="1" s="1"/>
  <c r="AE671" i="1"/>
  <c r="AF671" i="1" s="1"/>
  <c r="AG671" i="1" s="1"/>
  <c r="AI671" i="1"/>
  <c r="AU671" i="1"/>
  <c r="AV671" i="1" s="1"/>
  <c r="AY671" i="1"/>
  <c r="BB671" i="1"/>
  <c r="BC671" i="1"/>
  <c r="M672" i="1"/>
  <c r="BE672" i="1" s="1"/>
  <c r="N672" i="1"/>
  <c r="X672" i="1"/>
  <c r="Y672" i="1"/>
  <c r="Z672" i="1"/>
  <c r="AA672" i="1" s="1"/>
  <c r="AB672" i="1" s="1"/>
  <c r="AC672" i="1" s="1"/>
  <c r="AD672" i="1"/>
  <c r="AO672" i="1" s="1"/>
  <c r="AE672" i="1"/>
  <c r="AI672" i="1"/>
  <c r="AY672" i="1"/>
  <c r="BB672" i="1"/>
  <c r="BC672" i="1"/>
  <c r="M673" i="1"/>
  <c r="BE673" i="1" s="1"/>
  <c r="N673" i="1"/>
  <c r="X673" i="1"/>
  <c r="Y673" i="1"/>
  <c r="Z673" i="1"/>
  <c r="AA673" i="1" s="1"/>
  <c r="AB673" i="1" s="1"/>
  <c r="AC673" i="1" s="1"/>
  <c r="AD673" i="1"/>
  <c r="AO673" i="1" s="1"/>
  <c r="AE673" i="1"/>
  <c r="AI673" i="1"/>
  <c r="AY673" i="1"/>
  <c r="BB673" i="1"/>
  <c r="BC673" i="1"/>
  <c r="M674" i="1"/>
  <c r="BE674" i="1" s="1"/>
  <c r="N674" i="1"/>
  <c r="X674" i="1"/>
  <c r="Y674" i="1"/>
  <c r="Z674" i="1"/>
  <c r="AA674" i="1" s="1"/>
  <c r="AB674" i="1" s="1"/>
  <c r="AC674" i="1" s="1"/>
  <c r="AD674" i="1"/>
  <c r="AO674" i="1" s="1"/>
  <c r="AE674" i="1"/>
  <c r="AF674" i="1" s="1"/>
  <c r="AG674" i="1" s="1"/>
  <c r="AI674" i="1"/>
  <c r="AY674" i="1"/>
  <c r="BB674" i="1"/>
  <c r="BC674" i="1"/>
  <c r="M675" i="1"/>
  <c r="BE675" i="1" s="1"/>
  <c r="N675" i="1"/>
  <c r="O675" i="1" s="1"/>
  <c r="X675" i="1"/>
  <c r="Y675" i="1"/>
  <c r="Z675" i="1" s="1"/>
  <c r="AA675" i="1" s="1"/>
  <c r="AB675" i="1" s="1"/>
  <c r="AC675" i="1" s="1"/>
  <c r="AD675" i="1"/>
  <c r="AE675" i="1"/>
  <c r="AI675" i="1"/>
  <c r="AY675" i="1"/>
  <c r="BB675" i="1"/>
  <c r="BC675" i="1"/>
  <c r="M676" i="1"/>
  <c r="BE676" i="1" s="1"/>
  <c r="N676" i="1"/>
  <c r="O676" i="1" s="1"/>
  <c r="X676" i="1"/>
  <c r="Y676" i="1"/>
  <c r="Z676" i="1" s="1"/>
  <c r="AA676" i="1" s="1"/>
  <c r="AB676" i="1" s="1"/>
  <c r="AD676" i="1"/>
  <c r="AE676" i="1"/>
  <c r="AI676" i="1"/>
  <c r="AM676" i="1" s="1"/>
  <c r="AY676" i="1"/>
  <c r="BB676" i="1"/>
  <c r="BC676" i="1"/>
  <c r="M677" i="1"/>
  <c r="BE677" i="1" s="1"/>
  <c r="N677" i="1"/>
  <c r="O677" i="1" s="1"/>
  <c r="X677" i="1"/>
  <c r="Y677" i="1"/>
  <c r="Z677" i="1" s="1"/>
  <c r="AA677" i="1" s="1"/>
  <c r="AB677" i="1" s="1"/>
  <c r="AC677" i="1" s="1"/>
  <c r="AD677" i="1"/>
  <c r="AE677" i="1"/>
  <c r="AI677" i="1"/>
  <c r="AY677" i="1"/>
  <c r="BB677" i="1"/>
  <c r="BC677" i="1"/>
  <c r="M678" i="1"/>
  <c r="BE678" i="1" s="1"/>
  <c r="N678" i="1"/>
  <c r="O678" i="1" s="1"/>
  <c r="X678" i="1"/>
  <c r="Y678" i="1"/>
  <c r="Z678" i="1" s="1"/>
  <c r="AA678" i="1" s="1"/>
  <c r="AB678" i="1" s="1"/>
  <c r="AD678" i="1"/>
  <c r="AE678" i="1"/>
  <c r="AI678" i="1"/>
  <c r="AM678" i="1" s="1"/>
  <c r="AY678" i="1"/>
  <c r="BB678" i="1"/>
  <c r="BC678" i="1"/>
  <c r="M679" i="1"/>
  <c r="BE679" i="1" s="1"/>
  <c r="N679" i="1"/>
  <c r="O679" i="1" s="1"/>
  <c r="X679" i="1"/>
  <c r="Y679" i="1"/>
  <c r="Z679" i="1" s="1"/>
  <c r="AA679" i="1" s="1"/>
  <c r="AB679" i="1" s="1"/>
  <c r="AC679" i="1" s="1"/>
  <c r="AD679" i="1"/>
  <c r="AE679" i="1"/>
  <c r="AI679" i="1"/>
  <c r="AY679" i="1"/>
  <c r="BB679" i="1"/>
  <c r="BC679" i="1"/>
  <c r="J680" i="1"/>
  <c r="M680" i="1"/>
  <c r="N680" i="1"/>
  <c r="O680" i="1" s="1"/>
  <c r="X680" i="1"/>
  <c r="AA680" i="1" s="1"/>
  <c r="AB680" i="1" s="1"/>
  <c r="Y680" i="1"/>
  <c r="Z680" i="1" s="1"/>
  <c r="AD680" i="1"/>
  <c r="AO680" i="1" s="1"/>
  <c r="AE680" i="1"/>
  <c r="AI680" i="1"/>
  <c r="AL680" i="1"/>
  <c r="AN680" i="1" s="1"/>
  <c r="AM680" i="1"/>
  <c r="AP680" i="1" s="1"/>
  <c r="AW680" i="1"/>
  <c r="AX680" i="1" s="1"/>
  <c r="AY680" i="1"/>
  <c r="BB680" i="1"/>
  <c r="BC680" i="1"/>
  <c r="J681" i="1"/>
  <c r="M681" i="1"/>
  <c r="N681" i="1"/>
  <c r="X681" i="1"/>
  <c r="AA681" i="1" s="1"/>
  <c r="AB681" i="1" s="1"/>
  <c r="AC681" i="1" s="1"/>
  <c r="Y681" i="1"/>
  <c r="Z681" i="1" s="1"/>
  <c r="AD681" i="1"/>
  <c r="AE681" i="1"/>
  <c r="AF681" i="1" s="1"/>
  <c r="AG681" i="1" s="1"/>
  <c r="AI681" i="1"/>
  <c r="AL681" i="1"/>
  <c r="AN681" i="1" s="1"/>
  <c r="AM681" i="1"/>
  <c r="AW681" i="1"/>
  <c r="AX681" i="1" s="1"/>
  <c r="AY681" i="1"/>
  <c r="BB681" i="1"/>
  <c r="BC681" i="1"/>
  <c r="BE681" i="1"/>
  <c r="J682" i="1"/>
  <c r="M682" i="1"/>
  <c r="N682" i="1"/>
  <c r="O682" i="1" s="1"/>
  <c r="X682" i="1"/>
  <c r="Y682" i="1"/>
  <c r="Z682" i="1"/>
  <c r="AA682" i="1" s="1"/>
  <c r="AB682" i="1" s="1"/>
  <c r="AC682" i="1" s="1"/>
  <c r="AD682" i="1"/>
  <c r="AO682" i="1" s="1"/>
  <c r="AE682" i="1"/>
  <c r="AI682" i="1"/>
  <c r="AY682" i="1"/>
  <c r="BB682" i="1"/>
  <c r="BC682" i="1"/>
  <c r="BE682" i="1"/>
  <c r="J683" i="1"/>
  <c r="M683" i="1"/>
  <c r="BE683" i="1" s="1"/>
  <c r="N683" i="1"/>
  <c r="O683" i="1" s="1"/>
  <c r="X683" i="1"/>
  <c r="Y683" i="1"/>
  <c r="Z683" i="1" s="1"/>
  <c r="AA683" i="1" s="1"/>
  <c r="AB683" i="1" s="1"/>
  <c r="AD683" i="1"/>
  <c r="AE683" i="1"/>
  <c r="AI683" i="1"/>
  <c r="AM683" i="1" s="1"/>
  <c r="AY683" i="1"/>
  <c r="BB683" i="1"/>
  <c r="BC683" i="1"/>
  <c r="J684" i="1"/>
  <c r="M684" i="1"/>
  <c r="AC684" i="1" s="1"/>
  <c r="AF684" i="1" s="1"/>
  <c r="N684" i="1"/>
  <c r="O684" i="1" s="1"/>
  <c r="X684" i="1"/>
  <c r="AA684" i="1" s="1"/>
  <c r="Y684" i="1"/>
  <c r="Z684" i="1" s="1"/>
  <c r="AB684" i="1"/>
  <c r="AD684" i="1"/>
  <c r="AO684" i="1" s="1"/>
  <c r="AE684" i="1"/>
  <c r="AI684" i="1"/>
  <c r="AL684" i="1"/>
  <c r="AN684" i="1" s="1"/>
  <c r="AM684" i="1"/>
  <c r="AP684" i="1" s="1"/>
  <c r="AW684" i="1"/>
  <c r="AX684" i="1"/>
  <c r="AY684" i="1"/>
  <c r="BB684" i="1"/>
  <c r="BC684" i="1"/>
  <c r="J685" i="1"/>
  <c r="M685" i="1"/>
  <c r="N685" i="1"/>
  <c r="O685" i="1"/>
  <c r="X685" i="1"/>
  <c r="Y685" i="1"/>
  <c r="Z685" i="1" s="1"/>
  <c r="AA685" i="1"/>
  <c r="AB685" i="1" s="1"/>
  <c r="AC685" i="1" s="1"/>
  <c r="AF685" i="1" s="1"/>
  <c r="AG685" i="1" s="1"/>
  <c r="AD685" i="1"/>
  <c r="AE685" i="1"/>
  <c r="AI685" i="1"/>
  <c r="AL685" i="1"/>
  <c r="AN685" i="1" s="1"/>
  <c r="AM685" i="1"/>
  <c r="AO685" i="1"/>
  <c r="AP685" i="1" s="1"/>
  <c r="AW685" i="1"/>
  <c r="AX685" i="1" s="1"/>
  <c r="AY685" i="1"/>
  <c r="BB685" i="1"/>
  <c r="BC685" i="1"/>
  <c r="BE685" i="1"/>
  <c r="J686" i="1"/>
  <c r="M686" i="1"/>
  <c r="N686" i="1"/>
  <c r="O686" i="1" s="1"/>
  <c r="X686" i="1"/>
  <c r="Y686" i="1"/>
  <c r="Z686" i="1"/>
  <c r="AA686" i="1" s="1"/>
  <c r="AB686" i="1" s="1"/>
  <c r="AC686" i="1" s="1"/>
  <c r="AD686" i="1"/>
  <c r="AO686" i="1" s="1"/>
  <c r="AE686" i="1"/>
  <c r="AI686" i="1"/>
  <c r="AY686" i="1"/>
  <c r="BB686" i="1"/>
  <c r="BC686" i="1"/>
  <c r="BE686" i="1"/>
  <c r="J687" i="1"/>
  <c r="M687" i="1"/>
  <c r="BE687" i="1" s="1"/>
  <c r="N687" i="1"/>
  <c r="O687" i="1" s="1"/>
  <c r="X687" i="1"/>
  <c r="Y687" i="1"/>
  <c r="Z687" i="1" s="1"/>
  <c r="AA687" i="1" s="1"/>
  <c r="AB687" i="1" s="1"/>
  <c r="AC687" i="1" s="1"/>
  <c r="AD687" i="1"/>
  <c r="AE687" i="1"/>
  <c r="AI687" i="1"/>
  <c r="AY687" i="1"/>
  <c r="BB687" i="1"/>
  <c r="BC687" i="1"/>
  <c r="J688" i="1"/>
  <c r="M688" i="1"/>
  <c r="AC688" i="1" s="1"/>
  <c r="AF688" i="1" s="1"/>
  <c r="N688" i="1"/>
  <c r="O688" i="1" s="1"/>
  <c r="X688" i="1"/>
  <c r="AA688" i="1" s="1"/>
  <c r="AB688" i="1" s="1"/>
  <c r="Y688" i="1"/>
  <c r="Z688" i="1" s="1"/>
  <c r="AD688" i="1"/>
  <c r="AO688" i="1" s="1"/>
  <c r="AE688" i="1"/>
  <c r="AI688" i="1"/>
  <c r="AL688" i="1"/>
  <c r="AN688" i="1" s="1"/>
  <c r="AM688" i="1"/>
  <c r="AP688" i="1" s="1"/>
  <c r="AW688" i="1"/>
  <c r="AX688" i="1" s="1"/>
  <c r="AY688" i="1"/>
  <c r="BB688" i="1"/>
  <c r="BC688" i="1"/>
  <c r="J689" i="1"/>
  <c r="M689" i="1"/>
  <c r="N689" i="1"/>
  <c r="X689" i="1"/>
  <c r="AA689" i="1" s="1"/>
  <c r="AB689" i="1" s="1"/>
  <c r="AC689" i="1" s="1"/>
  <c r="Y689" i="1"/>
  <c r="Z689" i="1" s="1"/>
  <c r="AD689" i="1"/>
  <c r="AE689" i="1"/>
  <c r="AF689" i="1" s="1"/>
  <c r="AG689" i="1" s="1"/>
  <c r="AI689" i="1"/>
  <c r="AL689" i="1"/>
  <c r="AN689" i="1" s="1"/>
  <c r="AM689" i="1"/>
  <c r="AW689" i="1"/>
  <c r="AX689" i="1" s="1"/>
  <c r="AY689" i="1"/>
  <c r="BB689" i="1"/>
  <c r="BC689" i="1"/>
  <c r="BE689" i="1"/>
  <c r="J690" i="1"/>
  <c r="M690" i="1"/>
  <c r="N690" i="1"/>
  <c r="O690" i="1" s="1"/>
  <c r="X690" i="1"/>
  <c r="Y690" i="1"/>
  <c r="Z690" i="1"/>
  <c r="AA690" i="1" s="1"/>
  <c r="AB690" i="1" s="1"/>
  <c r="AC690" i="1" s="1"/>
  <c r="AD690" i="1"/>
  <c r="AO690" i="1" s="1"/>
  <c r="AE690" i="1"/>
  <c r="AI690" i="1"/>
  <c r="AY690" i="1"/>
  <c r="BB690" i="1"/>
  <c r="BC690" i="1"/>
  <c r="BE690" i="1"/>
  <c r="J691" i="1"/>
  <c r="M691" i="1"/>
  <c r="BE691" i="1" s="1"/>
  <c r="N691" i="1"/>
  <c r="O691" i="1" s="1"/>
  <c r="X691" i="1"/>
  <c r="Y691" i="1"/>
  <c r="Z691" i="1" s="1"/>
  <c r="AA691" i="1" s="1"/>
  <c r="AB691" i="1" s="1"/>
  <c r="AD691" i="1"/>
  <c r="AE691" i="1"/>
  <c r="AI691" i="1"/>
  <c r="AM691" i="1" s="1"/>
  <c r="AY691" i="1"/>
  <c r="BB691" i="1"/>
  <c r="BC691" i="1"/>
  <c r="J692" i="1"/>
  <c r="M692" i="1"/>
  <c r="AC692" i="1" s="1"/>
  <c r="AF692" i="1" s="1"/>
  <c r="N692" i="1"/>
  <c r="O692" i="1" s="1"/>
  <c r="X692" i="1"/>
  <c r="AA692" i="1" s="1"/>
  <c r="Y692" i="1"/>
  <c r="Z692" i="1" s="1"/>
  <c r="AB692" i="1"/>
  <c r="AD692" i="1"/>
  <c r="AO692" i="1" s="1"/>
  <c r="AE692" i="1"/>
  <c r="AI692" i="1"/>
  <c r="AL692" i="1"/>
  <c r="AN692" i="1" s="1"/>
  <c r="AM692" i="1"/>
  <c r="AP692" i="1" s="1"/>
  <c r="AW692" i="1"/>
  <c r="AX692" i="1"/>
  <c r="AY692" i="1"/>
  <c r="BB692" i="1"/>
  <c r="BC692" i="1"/>
  <c r="J693" i="1"/>
  <c r="M693" i="1"/>
  <c r="N693" i="1"/>
  <c r="O693" i="1"/>
  <c r="X693" i="1"/>
  <c r="Y693" i="1"/>
  <c r="Z693" i="1" s="1"/>
  <c r="AA693" i="1"/>
  <c r="AB693" i="1" s="1"/>
  <c r="AC693" i="1" s="1"/>
  <c r="AF693" i="1" s="1"/>
  <c r="AG693" i="1" s="1"/>
  <c r="AD693" i="1"/>
  <c r="AE693" i="1"/>
  <c r="AI693" i="1"/>
  <c r="AL693" i="1"/>
  <c r="AN693" i="1" s="1"/>
  <c r="AM693" i="1"/>
  <c r="AO693" i="1"/>
  <c r="AP693" i="1" s="1"/>
  <c r="AW693" i="1"/>
  <c r="AX693" i="1" s="1"/>
  <c r="AY693" i="1"/>
  <c r="BB693" i="1"/>
  <c r="BC693" i="1"/>
  <c r="BE693" i="1"/>
  <c r="J694" i="1"/>
  <c r="M694" i="1"/>
  <c r="N694" i="1"/>
  <c r="O694" i="1" s="1"/>
  <c r="X694" i="1"/>
  <c r="Y694" i="1"/>
  <c r="Z694" i="1"/>
  <c r="AA694" i="1" s="1"/>
  <c r="AB694" i="1" s="1"/>
  <c r="AC694" i="1" s="1"/>
  <c r="AD694" i="1"/>
  <c r="AO694" i="1" s="1"/>
  <c r="AE694" i="1"/>
  <c r="AI694" i="1"/>
  <c r="AY694" i="1"/>
  <c r="BB694" i="1"/>
  <c r="BC694" i="1"/>
  <c r="BE694" i="1"/>
  <c r="J695" i="1"/>
  <c r="M695" i="1"/>
  <c r="BE695" i="1" s="1"/>
  <c r="N695" i="1"/>
  <c r="O695" i="1" s="1"/>
  <c r="X695" i="1"/>
  <c r="Y695" i="1"/>
  <c r="Z695" i="1" s="1"/>
  <c r="AA695" i="1" s="1"/>
  <c r="AB695" i="1" s="1"/>
  <c r="AC695" i="1" s="1"/>
  <c r="AD695" i="1"/>
  <c r="AE695" i="1"/>
  <c r="AI695" i="1"/>
  <c r="AY695" i="1"/>
  <c r="BB695" i="1"/>
  <c r="BC695" i="1"/>
  <c r="J696" i="1"/>
  <c r="M696" i="1"/>
  <c r="AC696" i="1" s="1"/>
  <c r="AF696" i="1" s="1"/>
  <c r="N696" i="1"/>
  <c r="O696" i="1" s="1"/>
  <c r="X696" i="1"/>
  <c r="AA696" i="1" s="1"/>
  <c r="AB696" i="1" s="1"/>
  <c r="Y696" i="1"/>
  <c r="Z696" i="1" s="1"/>
  <c r="AD696" i="1"/>
  <c r="AO696" i="1" s="1"/>
  <c r="AE696" i="1"/>
  <c r="AI696" i="1"/>
  <c r="AL696" i="1"/>
  <c r="AN696" i="1" s="1"/>
  <c r="AM696" i="1"/>
  <c r="AP696" i="1" s="1"/>
  <c r="AW696" i="1"/>
  <c r="AX696" i="1" s="1"/>
  <c r="AY696" i="1"/>
  <c r="BB696" i="1"/>
  <c r="BC696" i="1"/>
  <c r="J697" i="1"/>
  <c r="M697" i="1"/>
  <c r="N697" i="1"/>
  <c r="X697" i="1"/>
  <c r="AA697" i="1" s="1"/>
  <c r="AB697" i="1" s="1"/>
  <c r="AC697" i="1" s="1"/>
  <c r="Y697" i="1"/>
  <c r="Z697" i="1" s="1"/>
  <c r="AD697" i="1"/>
  <c r="AE697" i="1"/>
  <c r="AI697" i="1"/>
  <c r="AL697" i="1"/>
  <c r="AN697" i="1" s="1"/>
  <c r="AM697" i="1"/>
  <c r="AW697" i="1"/>
  <c r="AX697" i="1" s="1"/>
  <c r="AY697" i="1"/>
  <c r="BB697" i="1"/>
  <c r="BC697" i="1"/>
  <c r="BE697" i="1"/>
  <c r="J698" i="1"/>
  <c r="M698" i="1"/>
  <c r="N698" i="1"/>
  <c r="O698" i="1" s="1"/>
  <c r="X698" i="1"/>
  <c r="Y698" i="1"/>
  <c r="Z698" i="1"/>
  <c r="AA698" i="1" s="1"/>
  <c r="AB698" i="1" s="1"/>
  <c r="AC698" i="1" s="1"/>
  <c r="AD698" i="1"/>
  <c r="AO698" i="1" s="1"/>
  <c r="AE698" i="1"/>
  <c r="AI698" i="1"/>
  <c r="AY698" i="1"/>
  <c r="BB698" i="1"/>
  <c r="BC698" i="1"/>
  <c r="BE698" i="1"/>
  <c r="J699" i="1"/>
  <c r="M699" i="1"/>
  <c r="BE699" i="1" s="1"/>
  <c r="N699" i="1"/>
  <c r="O699" i="1" s="1"/>
  <c r="X699" i="1"/>
  <c r="Y699" i="1"/>
  <c r="Z699" i="1" s="1"/>
  <c r="AA699" i="1" s="1"/>
  <c r="AB699" i="1" s="1"/>
  <c r="AD699" i="1"/>
  <c r="AE699" i="1"/>
  <c r="AI699" i="1"/>
  <c r="AM699" i="1" s="1"/>
  <c r="AY699" i="1"/>
  <c r="BB699" i="1"/>
  <c r="BC699" i="1"/>
  <c r="J700" i="1"/>
  <c r="M700" i="1"/>
  <c r="AC700" i="1" s="1"/>
  <c r="AF700" i="1" s="1"/>
  <c r="N700" i="1"/>
  <c r="O700" i="1" s="1"/>
  <c r="X700" i="1"/>
  <c r="AA700" i="1" s="1"/>
  <c r="Y700" i="1"/>
  <c r="Z700" i="1" s="1"/>
  <c r="AB700" i="1"/>
  <c r="AD700" i="1"/>
  <c r="AO700" i="1" s="1"/>
  <c r="AE700" i="1"/>
  <c r="AI700" i="1"/>
  <c r="AL700" i="1"/>
  <c r="AN700" i="1" s="1"/>
  <c r="AM700" i="1"/>
  <c r="AP700" i="1" s="1"/>
  <c r="AW700" i="1"/>
  <c r="AX700" i="1"/>
  <c r="AY700" i="1"/>
  <c r="BB700" i="1"/>
  <c r="BC700" i="1"/>
  <c r="J701" i="1"/>
  <c r="M701" i="1"/>
  <c r="N701" i="1"/>
  <c r="O701" i="1"/>
  <c r="X701" i="1"/>
  <c r="Y701" i="1"/>
  <c r="Z701" i="1" s="1"/>
  <c r="AA701" i="1"/>
  <c r="AB701" i="1" s="1"/>
  <c r="AC701" i="1" s="1"/>
  <c r="AF701" i="1" s="1"/>
  <c r="AG701" i="1" s="1"/>
  <c r="AJ701" i="1" s="1"/>
  <c r="AD701" i="1"/>
  <c r="AE701" i="1"/>
  <c r="AI701" i="1"/>
  <c r="AL701" i="1"/>
  <c r="AN701" i="1" s="1"/>
  <c r="AM701" i="1"/>
  <c r="AO701" i="1"/>
  <c r="AP701" i="1" s="1"/>
  <c r="J702" i="1"/>
  <c r="M702" i="1"/>
  <c r="N702" i="1"/>
  <c r="O702" i="1" s="1"/>
  <c r="X702" i="1"/>
  <c r="Y702" i="1"/>
  <c r="Z702" i="1"/>
  <c r="AA702" i="1" s="1"/>
  <c r="AB702" i="1" s="1"/>
  <c r="AC702" i="1" s="1"/>
  <c r="AD702" i="1"/>
  <c r="AE702" i="1"/>
  <c r="AI702" i="1"/>
  <c r="AM702" i="1" s="1"/>
  <c r="AO702" i="1"/>
  <c r="J703" i="1"/>
  <c r="M703" i="1"/>
  <c r="AC703" i="1" s="1"/>
  <c r="N703" i="1"/>
  <c r="X703" i="1"/>
  <c r="Y703" i="1"/>
  <c r="Z703" i="1" s="1"/>
  <c r="AA703" i="1" s="1"/>
  <c r="AB703" i="1" s="1"/>
  <c r="AD703" i="1"/>
  <c r="AO703" i="1" s="1"/>
  <c r="AE703" i="1"/>
  <c r="AI703" i="1"/>
  <c r="AM703" i="1"/>
  <c r="J704" i="1"/>
  <c r="M704" i="1"/>
  <c r="N704" i="1"/>
  <c r="O704" i="1" s="1"/>
  <c r="X704" i="1"/>
  <c r="AA704" i="1" s="1"/>
  <c r="AB704" i="1" s="1"/>
  <c r="AC704" i="1" s="1"/>
  <c r="AF704" i="1" s="1"/>
  <c r="AG704" i="1" s="1"/>
  <c r="Y704" i="1"/>
  <c r="Z704" i="1" s="1"/>
  <c r="AD704" i="1"/>
  <c r="AO704" i="1" s="1"/>
  <c r="AE704" i="1"/>
  <c r="AI704" i="1"/>
  <c r="AL704" i="1"/>
  <c r="AN704" i="1" s="1"/>
  <c r="AM704" i="1"/>
  <c r="AP704" i="1"/>
  <c r="J705" i="1"/>
  <c r="M705" i="1"/>
  <c r="N705" i="1"/>
  <c r="O705" i="1"/>
  <c r="X705" i="1"/>
  <c r="AA705" i="1" s="1"/>
  <c r="AB705" i="1" s="1"/>
  <c r="AC705" i="1" s="1"/>
  <c r="Y705" i="1"/>
  <c r="Z705" i="1" s="1"/>
  <c r="AD705" i="1"/>
  <c r="AE705" i="1"/>
  <c r="AF705" i="1" s="1"/>
  <c r="AG705" i="1" s="1"/>
  <c r="AJ705" i="1" s="1"/>
  <c r="AI705" i="1"/>
  <c r="AL705" i="1"/>
  <c r="AN705" i="1" s="1"/>
  <c r="AM705" i="1"/>
  <c r="AO705" i="1"/>
  <c r="AP705" i="1" s="1"/>
  <c r="J706" i="1"/>
  <c r="M706" i="1"/>
  <c r="N706" i="1"/>
  <c r="O706" i="1" s="1"/>
  <c r="X706" i="1"/>
  <c r="Y706" i="1"/>
  <c r="Z706" i="1"/>
  <c r="AA706" i="1" s="1"/>
  <c r="AB706" i="1" s="1"/>
  <c r="AC706" i="1" s="1"/>
  <c r="AD706" i="1"/>
  <c r="AO706" i="1" s="1"/>
  <c r="AE706" i="1"/>
  <c r="AI706" i="1"/>
  <c r="AM706" i="1" s="1"/>
  <c r="J707" i="1"/>
  <c r="M707" i="1"/>
  <c r="N707" i="1"/>
  <c r="O707" i="1" s="1"/>
  <c r="X707" i="1"/>
  <c r="Y707" i="1"/>
  <c r="Z707" i="1" s="1"/>
  <c r="AA707" i="1" s="1"/>
  <c r="AB707" i="1" s="1"/>
  <c r="AD707" i="1"/>
  <c r="AE707" i="1"/>
  <c r="AI707" i="1"/>
  <c r="AM707" i="1" s="1"/>
  <c r="J708" i="1"/>
  <c r="M708" i="1"/>
  <c r="N708" i="1"/>
  <c r="X708" i="1"/>
  <c r="Y708" i="1"/>
  <c r="Z708" i="1" s="1"/>
  <c r="AD708" i="1"/>
  <c r="AO708" i="1" s="1"/>
  <c r="AE708" i="1"/>
  <c r="AI708" i="1"/>
  <c r="AM708" i="1" s="1"/>
  <c r="AP708" i="1" s="1"/>
  <c r="AL708" i="1"/>
  <c r="AN708" i="1"/>
  <c r="J709" i="1"/>
  <c r="M709" i="1"/>
  <c r="N709" i="1"/>
  <c r="O709" i="1" s="1"/>
  <c r="X709" i="1"/>
  <c r="Y709" i="1"/>
  <c r="Z709" i="1"/>
  <c r="AA709" i="1" s="1"/>
  <c r="AB709" i="1" s="1"/>
  <c r="AC709" i="1" s="1"/>
  <c r="AD709" i="1"/>
  <c r="AO709" i="1" s="1"/>
  <c r="AE709" i="1"/>
  <c r="AF709" i="1" s="1"/>
  <c r="AG709" i="1" s="1"/>
  <c r="AI709" i="1"/>
  <c r="J710" i="1"/>
  <c r="M710" i="1"/>
  <c r="N710" i="1"/>
  <c r="O710" i="1" s="1"/>
  <c r="X710" i="1"/>
  <c r="Y710" i="1"/>
  <c r="Z710" i="1" s="1"/>
  <c r="AA710" i="1" s="1"/>
  <c r="AB710" i="1" s="1"/>
  <c r="AC710" i="1" s="1"/>
  <c r="AD710" i="1"/>
  <c r="AO710" i="1" s="1"/>
  <c r="AE710" i="1"/>
  <c r="AF710" i="1" s="1"/>
  <c r="AG710" i="1" s="1"/>
  <c r="AI710" i="1"/>
  <c r="AM710" i="1"/>
  <c r="J711" i="1"/>
  <c r="M711" i="1"/>
  <c r="N711" i="1"/>
  <c r="O711" i="1" s="1"/>
  <c r="X711" i="1"/>
  <c r="Y711" i="1"/>
  <c r="Z711" i="1" s="1"/>
  <c r="AD711" i="1"/>
  <c r="AO711" i="1" s="1"/>
  <c r="AE711" i="1"/>
  <c r="AI711" i="1"/>
  <c r="AL711" i="1"/>
  <c r="AN711" i="1" s="1"/>
  <c r="AP711" i="1" s="1"/>
  <c r="AM711" i="1"/>
  <c r="J712" i="1"/>
  <c r="M712" i="1"/>
  <c r="N712" i="1"/>
  <c r="X712" i="1"/>
  <c r="Y712" i="1"/>
  <c r="Z712" i="1" s="1"/>
  <c r="AA712" i="1" s="1"/>
  <c r="AB712" i="1" s="1"/>
  <c r="AC712" i="1" s="1"/>
  <c r="AD712" i="1"/>
  <c r="AE712" i="1"/>
  <c r="AF712" i="1" s="1"/>
  <c r="AG712" i="1" s="1"/>
  <c r="AJ712" i="1" s="1"/>
  <c r="AI712" i="1"/>
  <c r="AM712" i="1"/>
  <c r="AO712" i="1"/>
  <c r="J713" i="1"/>
  <c r="M713" i="1"/>
  <c r="N713" i="1"/>
  <c r="O713" i="1" s="1"/>
  <c r="X713" i="1"/>
  <c r="Y713" i="1"/>
  <c r="Z713" i="1"/>
  <c r="AA713" i="1" s="1"/>
  <c r="AB713" i="1" s="1"/>
  <c r="AC713" i="1" s="1"/>
  <c r="AD713" i="1"/>
  <c r="AO713" i="1" s="1"/>
  <c r="AE713" i="1"/>
  <c r="AI713" i="1"/>
  <c r="J714" i="1"/>
  <c r="M714" i="1"/>
  <c r="N714" i="1"/>
  <c r="O714" i="1" s="1"/>
  <c r="X714" i="1"/>
  <c r="Y714" i="1"/>
  <c r="Z714" i="1" s="1"/>
  <c r="AA714" i="1" s="1"/>
  <c r="AB714" i="1" s="1"/>
  <c r="AC714" i="1" s="1"/>
  <c r="AD714" i="1"/>
  <c r="AO714" i="1" s="1"/>
  <c r="AE714" i="1"/>
  <c r="AI714" i="1"/>
  <c r="AM714" i="1"/>
  <c r="J715" i="1"/>
  <c r="M715" i="1"/>
  <c r="N715" i="1"/>
  <c r="O715" i="1" s="1"/>
  <c r="X715" i="1"/>
  <c r="AA715" i="1" s="1"/>
  <c r="AB715" i="1" s="1"/>
  <c r="AC715" i="1" s="1"/>
  <c r="AF715" i="1" s="1"/>
  <c r="AG715" i="1" s="1"/>
  <c r="Y715" i="1"/>
  <c r="Z715" i="1" s="1"/>
  <c r="AD715" i="1"/>
  <c r="AO715" i="1" s="1"/>
  <c r="AE715" i="1"/>
  <c r="AI715" i="1"/>
  <c r="AJ715" i="1" s="1"/>
  <c r="AL715" i="1"/>
  <c r="AN715" i="1" s="1"/>
  <c r="AP715" i="1" s="1"/>
  <c r="AM715" i="1"/>
  <c r="J716" i="1"/>
  <c r="M716" i="1"/>
  <c r="N716" i="1"/>
  <c r="X716" i="1"/>
  <c r="Y716" i="1"/>
  <c r="Z716" i="1" s="1"/>
  <c r="AA716" i="1" s="1"/>
  <c r="AB716" i="1" s="1"/>
  <c r="AC716" i="1" s="1"/>
  <c r="AD716" i="1"/>
  <c r="AE716" i="1"/>
  <c r="AI716" i="1"/>
  <c r="AM716" i="1"/>
  <c r="AO716" i="1"/>
  <c r="J717" i="1"/>
  <c r="M717" i="1"/>
  <c r="N717" i="1"/>
  <c r="O717" i="1" s="1"/>
  <c r="X717" i="1"/>
  <c r="Y717" i="1"/>
  <c r="Z717" i="1"/>
  <c r="AA717" i="1" s="1"/>
  <c r="AB717" i="1" s="1"/>
  <c r="AC717" i="1" s="1"/>
  <c r="AD717" i="1"/>
  <c r="AO717" i="1" s="1"/>
  <c r="AE717" i="1"/>
  <c r="AF717" i="1" s="1"/>
  <c r="AG717" i="1" s="1"/>
  <c r="AI717" i="1"/>
  <c r="J718" i="1"/>
  <c r="M718" i="1"/>
  <c r="N718" i="1"/>
  <c r="O718" i="1" s="1"/>
  <c r="X718" i="1"/>
  <c r="Y718" i="1"/>
  <c r="Z718" i="1" s="1"/>
  <c r="AA718" i="1" s="1"/>
  <c r="AB718" i="1" s="1"/>
  <c r="AC718" i="1" s="1"/>
  <c r="AD718" i="1"/>
  <c r="AO718" i="1" s="1"/>
  <c r="AE718" i="1"/>
  <c r="AF718" i="1" s="1"/>
  <c r="AG718" i="1" s="1"/>
  <c r="AI718" i="1"/>
  <c r="AM718" i="1"/>
  <c r="J719" i="1"/>
  <c r="M719" i="1"/>
  <c r="N719" i="1"/>
  <c r="O719" i="1" s="1"/>
  <c r="X719" i="1"/>
  <c r="Y719" i="1"/>
  <c r="Z719" i="1" s="1"/>
  <c r="AD719" i="1"/>
  <c r="AO719" i="1" s="1"/>
  <c r="AE719" i="1"/>
  <c r="AI719" i="1"/>
  <c r="AL719" i="1"/>
  <c r="AN719" i="1" s="1"/>
  <c r="AP719" i="1" s="1"/>
  <c r="AM719" i="1"/>
  <c r="J720" i="1"/>
  <c r="M720" i="1"/>
  <c r="N720" i="1"/>
  <c r="X720" i="1"/>
  <c r="Y720" i="1"/>
  <c r="Z720" i="1" s="1"/>
  <c r="AA720" i="1" s="1"/>
  <c r="AB720" i="1" s="1"/>
  <c r="AC720" i="1" s="1"/>
  <c r="AD720" i="1"/>
  <c r="AE720" i="1"/>
  <c r="AF720" i="1" s="1"/>
  <c r="AG720" i="1" s="1"/>
  <c r="AJ720" i="1" s="1"/>
  <c r="AI720" i="1"/>
  <c r="AM720" i="1"/>
  <c r="AO720" i="1"/>
  <c r="J721" i="1"/>
  <c r="M721" i="1"/>
  <c r="N721" i="1"/>
  <c r="O721" i="1" s="1"/>
  <c r="X721" i="1"/>
  <c r="Y721" i="1"/>
  <c r="Z721" i="1"/>
  <c r="AA721" i="1" s="1"/>
  <c r="AB721" i="1" s="1"/>
  <c r="AC721" i="1" s="1"/>
  <c r="AD721" i="1"/>
  <c r="AO721" i="1" s="1"/>
  <c r="AE721" i="1"/>
  <c r="AI721" i="1"/>
  <c r="J722" i="1"/>
  <c r="M722" i="1"/>
  <c r="N722" i="1"/>
  <c r="O722" i="1" s="1"/>
  <c r="X722" i="1"/>
  <c r="Y722" i="1"/>
  <c r="Z722" i="1" s="1"/>
  <c r="AA722" i="1" s="1"/>
  <c r="AB722" i="1" s="1"/>
  <c r="AC722" i="1" s="1"/>
  <c r="AD722" i="1"/>
  <c r="AO722" i="1" s="1"/>
  <c r="AE722" i="1"/>
  <c r="AI722" i="1"/>
  <c r="AM722" i="1"/>
  <c r="J723" i="1"/>
  <c r="M723" i="1"/>
  <c r="N723" i="1"/>
  <c r="O723" i="1" s="1"/>
  <c r="X723" i="1"/>
  <c r="AA723" i="1" s="1"/>
  <c r="AB723" i="1" s="1"/>
  <c r="AC723" i="1" s="1"/>
  <c r="AF723" i="1" s="1"/>
  <c r="AG723" i="1" s="1"/>
  <c r="Y723" i="1"/>
  <c r="Z723" i="1" s="1"/>
  <c r="AD723" i="1"/>
  <c r="AO723" i="1" s="1"/>
  <c r="AE723" i="1"/>
  <c r="AI723" i="1"/>
  <c r="AJ723" i="1" s="1"/>
  <c r="AL723" i="1"/>
  <c r="AN723" i="1" s="1"/>
  <c r="AP723" i="1" s="1"/>
  <c r="AM723" i="1"/>
  <c r="J724" i="1"/>
  <c r="M724" i="1"/>
  <c r="N724" i="1"/>
  <c r="X724" i="1"/>
  <c r="Y724" i="1"/>
  <c r="Z724" i="1" s="1"/>
  <c r="AA724" i="1" s="1"/>
  <c r="AB724" i="1" s="1"/>
  <c r="AC724" i="1" s="1"/>
  <c r="AD724" i="1"/>
  <c r="AE724" i="1"/>
  <c r="AI724" i="1"/>
  <c r="AM724" i="1"/>
  <c r="AO724" i="1"/>
  <c r="J725" i="1"/>
  <c r="M725" i="1"/>
  <c r="N725" i="1"/>
  <c r="O725" i="1" s="1"/>
  <c r="X725" i="1"/>
  <c r="Y725" i="1"/>
  <c r="Z725" i="1"/>
  <c r="AA725" i="1" s="1"/>
  <c r="AB725" i="1" s="1"/>
  <c r="AC725" i="1" s="1"/>
  <c r="AD725" i="1"/>
  <c r="AO725" i="1" s="1"/>
  <c r="AE725" i="1"/>
  <c r="AF725" i="1" s="1"/>
  <c r="AG725" i="1" s="1"/>
  <c r="AI725" i="1"/>
  <c r="J726" i="1"/>
  <c r="M726" i="1"/>
  <c r="N726" i="1"/>
  <c r="O726" i="1" s="1"/>
  <c r="X726" i="1"/>
  <c r="Y726" i="1"/>
  <c r="Z726" i="1" s="1"/>
  <c r="AA726" i="1" s="1"/>
  <c r="AB726" i="1" s="1"/>
  <c r="AC726" i="1" s="1"/>
  <c r="AD726" i="1"/>
  <c r="AO726" i="1" s="1"/>
  <c r="AE726" i="1"/>
  <c r="AF726" i="1" s="1"/>
  <c r="AG726" i="1" s="1"/>
  <c r="AI726" i="1"/>
  <c r="AM726" i="1"/>
  <c r="J727" i="1"/>
  <c r="M727" i="1"/>
  <c r="N727" i="1"/>
  <c r="O727" i="1" s="1"/>
  <c r="X727" i="1"/>
  <c r="Y727" i="1"/>
  <c r="Z727" i="1" s="1"/>
  <c r="AD727" i="1"/>
  <c r="AO727" i="1" s="1"/>
  <c r="AE727" i="1"/>
  <c r="AI727" i="1"/>
  <c r="AL727" i="1"/>
  <c r="AN727" i="1" s="1"/>
  <c r="AM727" i="1"/>
  <c r="J728" i="1"/>
  <c r="M728" i="1"/>
  <c r="N728" i="1"/>
  <c r="X728" i="1"/>
  <c r="Y728" i="1"/>
  <c r="Z728" i="1" s="1"/>
  <c r="AA728" i="1" s="1"/>
  <c r="AB728" i="1" s="1"/>
  <c r="AC728" i="1" s="1"/>
  <c r="AD728" i="1"/>
  <c r="AE728" i="1"/>
  <c r="AF728" i="1" s="1"/>
  <c r="AG728" i="1" s="1"/>
  <c r="AJ728" i="1" s="1"/>
  <c r="AI728" i="1"/>
  <c r="AM728" i="1"/>
  <c r="AO728" i="1"/>
  <c r="J729" i="1"/>
  <c r="M729" i="1"/>
  <c r="N729" i="1"/>
  <c r="O729" i="1" s="1"/>
  <c r="X729" i="1"/>
  <c r="Y729" i="1"/>
  <c r="Z729" i="1"/>
  <c r="AA729" i="1" s="1"/>
  <c r="AB729" i="1" s="1"/>
  <c r="AC729" i="1" s="1"/>
  <c r="AD729" i="1"/>
  <c r="AO729" i="1" s="1"/>
  <c r="AE729" i="1"/>
  <c r="AI729" i="1"/>
  <c r="J730" i="1"/>
  <c r="M730" i="1"/>
  <c r="N730" i="1"/>
  <c r="O730" i="1" s="1"/>
  <c r="X730" i="1"/>
  <c r="Y730" i="1"/>
  <c r="Z730" i="1" s="1"/>
  <c r="AA730" i="1" s="1"/>
  <c r="AB730" i="1" s="1"/>
  <c r="AC730" i="1" s="1"/>
  <c r="AD730" i="1"/>
  <c r="AO730" i="1" s="1"/>
  <c r="AE730" i="1"/>
  <c r="AI730" i="1"/>
  <c r="AM730" i="1"/>
  <c r="J731" i="1"/>
  <c r="M731" i="1"/>
  <c r="N731" i="1"/>
  <c r="O731" i="1" s="1"/>
  <c r="X731" i="1"/>
  <c r="AA731" i="1" s="1"/>
  <c r="AB731" i="1" s="1"/>
  <c r="AC731" i="1" s="1"/>
  <c r="AF731" i="1" s="1"/>
  <c r="AG731" i="1" s="1"/>
  <c r="Y731" i="1"/>
  <c r="Z731" i="1" s="1"/>
  <c r="AD731" i="1"/>
  <c r="AO731" i="1" s="1"/>
  <c r="AE731" i="1"/>
  <c r="AI731" i="1"/>
  <c r="AJ731" i="1" s="1"/>
  <c r="AL731" i="1"/>
  <c r="AN731" i="1" s="1"/>
  <c r="AP731" i="1" s="1"/>
  <c r="AM731" i="1"/>
  <c r="J732" i="1"/>
  <c r="M732" i="1"/>
  <c r="N732" i="1"/>
  <c r="X732" i="1"/>
  <c r="Y732" i="1"/>
  <c r="Z732" i="1" s="1"/>
  <c r="AA732" i="1" s="1"/>
  <c r="AB732" i="1" s="1"/>
  <c r="AC732" i="1" s="1"/>
  <c r="AD732" i="1"/>
  <c r="AE732" i="1"/>
  <c r="AI732" i="1"/>
  <c r="AM732" i="1"/>
  <c r="AO732" i="1"/>
  <c r="J733" i="1"/>
  <c r="M733" i="1"/>
  <c r="N733" i="1"/>
  <c r="O733" i="1" s="1"/>
  <c r="X733" i="1"/>
  <c r="Y733" i="1"/>
  <c r="Z733" i="1"/>
  <c r="AA733" i="1" s="1"/>
  <c r="AB733" i="1" s="1"/>
  <c r="AC733" i="1" s="1"/>
  <c r="AD733" i="1"/>
  <c r="AO733" i="1" s="1"/>
  <c r="AE733" i="1"/>
  <c r="AF733" i="1" s="1"/>
  <c r="AG733" i="1" s="1"/>
  <c r="AI733" i="1"/>
  <c r="M734" i="1"/>
  <c r="N734" i="1"/>
  <c r="X734" i="1"/>
  <c r="Y734" i="1"/>
  <c r="Z734" i="1" s="1"/>
  <c r="AA734" i="1" s="1"/>
  <c r="AB734" i="1" s="1"/>
  <c r="AC734" i="1" s="1"/>
  <c r="AD734" i="1"/>
  <c r="AE734" i="1"/>
  <c r="AF734" i="1" s="1"/>
  <c r="AG734" i="1" s="1"/>
  <c r="AJ734" i="1" s="1"/>
  <c r="AI734" i="1"/>
  <c r="AM734" i="1"/>
  <c r="AO734" i="1"/>
  <c r="M735" i="1"/>
  <c r="N735" i="1"/>
  <c r="X735" i="1"/>
  <c r="AA735" i="1" s="1"/>
  <c r="AB735" i="1" s="1"/>
  <c r="AC735" i="1" s="1"/>
  <c r="AF735" i="1" s="1"/>
  <c r="AG735" i="1" s="1"/>
  <c r="Y735" i="1"/>
  <c r="Z735" i="1" s="1"/>
  <c r="AD735" i="1"/>
  <c r="AO735" i="1" s="1"/>
  <c r="AE735" i="1"/>
  <c r="AI735" i="1"/>
  <c r="AJ735" i="1" s="1"/>
  <c r="AL735" i="1"/>
  <c r="AN735" i="1" s="1"/>
  <c r="AM735" i="1"/>
  <c r="M736" i="1"/>
  <c r="N736" i="1"/>
  <c r="X736" i="1"/>
  <c r="Y736" i="1"/>
  <c r="Z736" i="1" s="1"/>
  <c r="AA736" i="1" s="1"/>
  <c r="AB736" i="1" s="1"/>
  <c r="AC736" i="1" s="1"/>
  <c r="AD736" i="1"/>
  <c r="AO736" i="1" s="1"/>
  <c r="AE736" i="1"/>
  <c r="AI736" i="1"/>
  <c r="AM736" i="1"/>
  <c r="M737" i="1"/>
  <c r="N737" i="1"/>
  <c r="X737" i="1"/>
  <c r="Y737" i="1"/>
  <c r="Z737" i="1"/>
  <c r="AA737" i="1" s="1"/>
  <c r="AB737" i="1" s="1"/>
  <c r="AD737" i="1"/>
  <c r="AO737" i="1" s="1"/>
  <c r="AE737" i="1"/>
  <c r="AI737" i="1"/>
  <c r="M738" i="1"/>
  <c r="N738" i="1"/>
  <c r="X738" i="1"/>
  <c r="Y738" i="1"/>
  <c r="Z738" i="1" s="1"/>
  <c r="AA738" i="1" s="1"/>
  <c r="AB738" i="1" s="1"/>
  <c r="AC738" i="1" s="1"/>
  <c r="AD738" i="1"/>
  <c r="AE738" i="1"/>
  <c r="AI738" i="1"/>
  <c r="AM738" i="1"/>
  <c r="AO738" i="1"/>
  <c r="M739" i="1"/>
  <c r="N739" i="1"/>
  <c r="X739" i="1"/>
  <c r="AA739" i="1" s="1"/>
  <c r="AB739" i="1" s="1"/>
  <c r="AC739" i="1" s="1"/>
  <c r="AF739" i="1" s="1"/>
  <c r="AG739" i="1" s="1"/>
  <c r="Y739" i="1"/>
  <c r="Z739" i="1" s="1"/>
  <c r="AD739" i="1"/>
  <c r="AO739" i="1" s="1"/>
  <c r="AE739" i="1"/>
  <c r="AI739" i="1"/>
  <c r="AJ739" i="1" s="1"/>
  <c r="AL739" i="1"/>
  <c r="AN739" i="1" s="1"/>
  <c r="AP739" i="1" s="1"/>
  <c r="AM739" i="1"/>
  <c r="M740" i="1"/>
  <c r="N740" i="1"/>
  <c r="X740" i="1"/>
  <c r="Y740" i="1"/>
  <c r="Z740" i="1" s="1"/>
  <c r="AA740" i="1" s="1"/>
  <c r="AB740" i="1" s="1"/>
  <c r="AC740" i="1" s="1"/>
  <c r="AD740" i="1"/>
  <c r="AO740" i="1" s="1"/>
  <c r="AE740" i="1"/>
  <c r="AF740" i="1" s="1"/>
  <c r="AG740" i="1" s="1"/>
  <c r="AI740" i="1"/>
  <c r="AM740" i="1"/>
  <c r="M741" i="1"/>
  <c r="N741" i="1"/>
  <c r="X741" i="1"/>
  <c r="Y741" i="1"/>
  <c r="Z741" i="1"/>
  <c r="AA741" i="1" s="1"/>
  <c r="AB741" i="1" s="1"/>
  <c r="AD741" i="1"/>
  <c r="AO741" i="1" s="1"/>
  <c r="AE741" i="1"/>
  <c r="AI741" i="1"/>
  <c r="M742" i="1"/>
  <c r="N742" i="1"/>
  <c r="X742" i="1"/>
  <c r="Y742" i="1"/>
  <c r="Z742" i="1" s="1"/>
  <c r="AA742" i="1" s="1"/>
  <c r="AB742" i="1" s="1"/>
  <c r="AC742" i="1" s="1"/>
  <c r="AD742" i="1"/>
  <c r="AE742" i="1"/>
  <c r="AF742" i="1" s="1"/>
  <c r="AG742" i="1" s="1"/>
  <c r="AJ742" i="1" s="1"/>
  <c r="AI742" i="1"/>
  <c r="AM742" i="1"/>
  <c r="AO742" i="1"/>
  <c r="M743" i="1"/>
  <c r="N743" i="1"/>
  <c r="X743" i="1"/>
  <c r="AA743" i="1" s="1"/>
  <c r="AB743" i="1" s="1"/>
  <c r="AC743" i="1" s="1"/>
  <c r="AF743" i="1" s="1"/>
  <c r="AG743" i="1" s="1"/>
  <c r="Y743" i="1"/>
  <c r="Z743" i="1" s="1"/>
  <c r="AD743" i="1"/>
  <c r="AO743" i="1" s="1"/>
  <c r="AE743" i="1"/>
  <c r="AI743" i="1"/>
  <c r="AJ743" i="1" s="1"/>
  <c r="AL743" i="1"/>
  <c r="AN743" i="1" s="1"/>
  <c r="AM743" i="1"/>
  <c r="M744" i="1"/>
  <c r="N744" i="1"/>
  <c r="X744" i="1"/>
  <c r="Y744" i="1"/>
  <c r="Z744" i="1" s="1"/>
  <c r="AA744" i="1" s="1"/>
  <c r="AB744" i="1" s="1"/>
  <c r="AC744" i="1" s="1"/>
  <c r="AD744" i="1"/>
  <c r="AO744" i="1" s="1"/>
  <c r="AE744" i="1"/>
  <c r="AI744" i="1"/>
  <c r="AM744" i="1"/>
  <c r="M745" i="1"/>
  <c r="N745" i="1"/>
  <c r="X745" i="1"/>
  <c r="Y745" i="1"/>
  <c r="Z745" i="1"/>
  <c r="AA745" i="1" s="1"/>
  <c r="AB745" i="1" s="1"/>
  <c r="AD745" i="1"/>
  <c r="AO745" i="1" s="1"/>
  <c r="AE745" i="1"/>
  <c r="AI745" i="1"/>
  <c r="M746" i="1"/>
  <c r="N746" i="1"/>
  <c r="X746" i="1"/>
  <c r="Y746" i="1"/>
  <c r="Z746" i="1" s="1"/>
  <c r="AA746" i="1" s="1"/>
  <c r="AB746" i="1" s="1"/>
  <c r="AC746" i="1" s="1"/>
  <c r="AD746" i="1"/>
  <c r="AE746" i="1"/>
  <c r="AI746" i="1"/>
  <c r="AM746" i="1"/>
  <c r="AO746" i="1"/>
  <c r="M747" i="1"/>
  <c r="N747" i="1"/>
  <c r="X747" i="1"/>
  <c r="AA747" i="1" s="1"/>
  <c r="AB747" i="1" s="1"/>
  <c r="AC747" i="1" s="1"/>
  <c r="AF747" i="1" s="1"/>
  <c r="AG747" i="1" s="1"/>
  <c r="Y747" i="1"/>
  <c r="Z747" i="1" s="1"/>
  <c r="AD747" i="1"/>
  <c r="AO747" i="1" s="1"/>
  <c r="AE747" i="1"/>
  <c r="AI747" i="1"/>
  <c r="AJ747" i="1" s="1"/>
  <c r="AL747" i="1"/>
  <c r="AN747" i="1" s="1"/>
  <c r="AP747" i="1" s="1"/>
  <c r="AM747" i="1"/>
  <c r="M748" i="1"/>
  <c r="N748" i="1"/>
  <c r="X748" i="1"/>
  <c r="Y748" i="1"/>
  <c r="Z748" i="1" s="1"/>
  <c r="AA748" i="1" s="1"/>
  <c r="AB748" i="1" s="1"/>
  <c r="AC748" i="1" s="1"/>
  <c r="AD748" i="1"/>
  <c r="AO748" i="1" s="1"/>
  <c r="AE748" i="1"/>
  <c r="AF748" i="1" s="1"/>
  <c r="AG748" i="1" s="1"/>
  <c r="AI748" i="1"/>
  <c r="AM748" i="1"/>
  <c r="M749" i="1"/>
  <c r="N749" i="1"/>
  <c r="X749" i="1"/>
  <c r="Y749" i="1"/>
  <c r="Z749" i="1"/>
  <c r="AA749" i="1" s="1"/>
  <c r="AB749" i="1" s="1"/>
  <c r="AD749" i="1"/>
  <c r="AO749" i="1" s="1"/>
  <c r="AE749" i="1"/>
  <c r="AI749" i="1"/>
  <c r="M750" i="1"/>
  <c r="N750" i="1"/>
  <c r="X750" i="1"/>
  <c r="Y750" i="1"/>
  <c r="Z750" i="1" s="1"/>
  <c r="AA750" i="1" s="1"/>
  <c r="AB750" i="1" s="1"/>
  <c r="AC750" i="1" s="1"/>
  <c r="AD750" i="1"/>
  <c r="AE750" i="1"/>
  <c r="AF750" i="1" s="1"/>
  <c r="AG750" i="1" s="1"/>
  <c r="AJ750" i="1" s="1"/>
  <c r="AI750" i="1"/>
  <c r="AM750" i="1"/>
  <c r="AO750" i="1"/>
  <c r="M751" i="1"/>
  <c r="N751" i="1"/>
  <c r="X751" i="1"/>
  <c r="AA751" i="1" s="1"/>
  <c r="AB751" i="1" s="1"/>
  <c r="AC751" i="1" s="1"/>
  <c r="AF751" i="1" s="1"/>
  <c r="AG751" i="1" s="1"/>
  <c r="Y751" i="1"/>
  <c r="Z751" i="1" s="1"/>
  <c r="AD751" i="1"/>
  <c r="AO751" i="1" s="1"/>
  <c r="AE751" i="1"/>
  <c r="AI751" i="1"/>
  <c r="AJ751" i="1" s="1"/>
  <c r="AL751" i="1"/>
  <c r="AN751" i="1" s="1"/>
  <c r="AM751" i="1"/>
  <c r="M752" i="1"/>
  <c r="N752" i="1"/>
  <c r="X752" i="1"/>
  <c r="Y752" i="1"/>
  <c r="Z752" i="1" s="1"/>
  <c r="AA752" i="1" s="1"/>
  <c r="AB752" i="1" s="1"/>
  <c r="AC752" i="1" s="1"/>
  <c r="AD752" i="1"/>
  <c r="AO752" i="1" s="1"/>
  <c r="AE752" i="1"/>
  <c r="AI752" i="1"/>
  <c r="AM752" i="1"/>
  <c r="M753" i="1"/>
  <c r="N753" i="1"/>
  <c r="X753" i="1"/>
  <c r="Y753" i="1"/>
  <c r="Z753" i="1"/>
  <c r="AA753" i="1" s="1"/>
  <c r="AB753" i="1" s="1"/>
  <c r="AD753" i="1"/>
  <c r="AO753" i="1" s="1"/>
  <c r="AE753" i="1"/>
  <c r="AI753" i="1"/>
  <c r="M754" i="1"/>
  <c r="N754" i="1"/>
  <c r="X754" i="1"/>
  <c r="Y754" i="1"/>
  <c r="Z754" i="1" s="1"/>
  <c r="AA754" i="1" s="1"/>
  <c r="AB754" i="1" s="1"/>
  <c r="AC754" i="1" s="1"/>
  <c r="AD754" i="1"/>
  <c r="AE754" i="1"/>
  <c r="AI754" i="1"/>
  <c r="AM754" i="1"/>
  <c r="AO754" i="1"/>
  <c r="M755" i="1"/>
  <c r="N755" i="1"/>
  <c r="X755" i="1"/>
  <c r="AA755" i="1" s="1"/>
  <c r="AB755" i="1" s="1"/>
  <c r="AC755" i="1" s="1"/>
  <c r="AF755" i="1" s="1"/>
  <c r="AG755" i="1" s="1"/>
  <c r="Y755" i="1"/>
  <c r="Z755" i="1" s="1"/>
  <c r="AD755" i="1"/>
  <c r="AO755" i="1" s="1"/>
  <c r="AE755" i="1"/>
  <c r="AI755" i="1"/>
  <c r="AJ755" i="1" s="1"/>
  <c r="AL755" i="1"/>
  <c r="AN755" i="1" s="1"/>
  <c r="AP755" i="1" s="1"/>
  <c r="AM755" i="1"/>
  <c r="M756" i="1"/>
  <c r="N756" i="1"/>
  <c r="X756" i="1"/>
  <c r="Y756" i="1"/>
  <c r="Z756" i="1" s="1"/>
  <c r="AA756" i="1" s="1"/>
  <c r="AB756" i="1" s="1"/>
  <c r="AC756" i="1" s="1"/>
  <c r="AD756" i="1"/>
  <c r="AO756" i="1" s="1"/>
  <c r="AE756" i="1"/>
  <c r="AF756" i="1" s="1"/>
  <c r="AG756" i="1" s="1"/>
  <c r="AI756" i="1"/>
  <c r="AM756" i="1"/>
  <c r="X757" i="1"/>
  <c r="Y757" i="1"/>
  <c r="Z757" i="1" s="1"/>
  <c r="AL757" i="1"/>
  <c r="AM757" i="1"/>
  <c r="AN757" i="1"/>
  <c r="AP757" i="1" s="1"/>
  <c r="AO757" i="1"/>
  <c r="X758" i="1"/>
  <c r="Y758" i="1"/>
  <c r="Z758" i="1" s="1"/>
  <c r="AA758" i="1" s="1"/>
  <c r="AB758" i="1" s="1"/>
  <c r="AC758" i="1" s="1"/>
  <c r="AD758" i="1"/>
  <c r="AO758" i="1" s="1"/>
  <c r="AE758" i="1"/>
  <c r="AF758" i="1" s="1"/>
  <c r="AG758" i="1" s="1"/>
  <c r="AI758" i="1"/>
  <c r="AM758" i="1"/>
  <c r="X759" i="1"/>
  <c r="Y759" i="1"/>
  <c r="Z759" i="1" s="1"/>
  <c r="AD759" i="1"/>
  <c r="AO759" i="1" s="1"/>
  <c r="AE759" i="1"/>
  <c r="AI759" i="1"/>
  <c r="AL759" i="1"/>
  <c r="AN759" i="1" s="1"/>
  <c r="AP759" i="1" s="1"/>
  <c r="AM759" i="1"/>
  <c r="X760" i="1"/>
  <c r="Y760" i="1"/>
  <c r="Z760" i="1" s="1"/>
  <c r="AA760" i="1" s="1"/>
  <c r="AB760" i="1" s="1"/>
  <c r="AC760" i="1" s="1"/>
  <c r="AD760" i="1"/>
  <c r="AE760" i="1"/>
  <c r="AF760" i="1" s="1"/>
  <c r="AG760" i="1" s="1"/>
  <c r="AJ760" i="1" s="1"/>
  <c r="AI760" i="1"/>
  <c r="AM760" i="1"/>
  <c r="AO760" i="1"/>
  <c r="X761" i="1"/>
  <c r="Y761" i="1"/>
  <c r="Z761" i="1"/>
  <c r="AA761" i="1" s="1"/>
  <c r="AB761" i="1" s="1"/>
  <c r="AC761" i="1" s="1"/>
  <c r="AD761" i="1"/>
  <c r="AO761" i="1" s="1"/>
  <c r="AE761" i="1"/>
  <c r="AF761" i="1" s="1"/>
  <c r="AG761" i="1" s="1"/>
  <c r="AI761" i="1"/>
  <c r="X762" i="1"/>
  <c r="Y762" i="1"/>
  <c r="Z762" i="1" s="1"/>
  <c r="AA762" i="1" s="1"/>
  <c r="AB762" i="1" s="1"/>
  <c r="AC762" i="1" s="1"/>
  <c r="AD762" i="1"/>
  <c r="AO762" i="1" s="1"/>
  <c r="AE762" i="1"/>
  <c r="AI762" i="1"/>
  <c r="AM762" i="1"/>
  <c r="X763" i="1"/>
  <c r="AA763" i="1" s="1"/>
  <c r="AB763" i="1" s="1"/>
  <c r="AC763" i="1" s="1"/>
  <c r="AF763" i="1" s="1"/>
  <c r="AG763" i="1" s="1"/>
  <c r="Y763" i="1"/>
  <c r="Z763" i="1" s="1"/>
  <c r="AD763" i="1"/>
  <c r="AO763" i="1" s="1"/>
  <c r="AE763" i="1"/>
  <c r="AI763" i="1"/>
  <c r="AJ763" i="1" s="1"/>
  <c r="AL763" i="1"/>
  <c r="AN763" i="1" s="1"/>
  <c r="AP763" i="1" s="1"/>
  <c r="AM763" i="1"/>
  <c r="X764" i="1"/>
  <c r="Y764" i="1"/>
  <c r="Z764" i="1" s="1"/>
  <c r="AA764" i="1" s="1"/>
  <c r="AB764" i="1" s="1"/>
  <c r="AC764" i="1" s="1"/>
  <c r="AD764" i="1"/>
  <c r="AE764" i="1"/>
  <c r="AI764" i="1"/>
  <c r="AM764" i="1"/>
  <c r="AO764" i="1"/>
  <c r="X765" i="1"/>
  <c r="Y765" i="1"/>
  <c r="Z765" i="1"/>
  <c r="AA765" i="1" s="1"/>
  <c r="AB765" i="1" s="1"/>
  <c r="AC765" i="1" s="1"/>
  <c r="AD765" i="1"/>
  <c r="AO765" i="1" s="1"/>
  <c r="AE765" i="1"/>
  <c r="AI765" i="1"/>
  <c r="X766" i="1"/>
  <c r="Y766" i="1"/>
  <c r="Z766" i="1" s="1"/>
  <c r="AA766" i="1" s="1"/>
  <c r="AB766" i="1" s="1"/>
  <c r="AC766" i="1" s="1"/>
  <c r="AD766" i="1"/>
  <c r="AO766" i="1" s="1"/>
  <c r="AE766" i="1"/>
  <c r="AF766" i="1" s="1"/>
  <c r="AG766" i="1" s="1"/>
  <c r="AI766" i="1"/>
  <c r="AM766" i="1"/>
  <c r="X767" i="1"/>
  <c r="Y767" i="1"/>
  <c r="Z767" i="1" s="1"/>
  <c r="AD767" i="1"/>
  <c r="AO767" i="1" s="1"/>
  <c r="AE767" i="1"/>
  <c r="AI767" i="1"/>
  <c r="AL767" i="1"/>
  <c r="AN767" i="1" s="1"/>
  <c r="AP767" i="1" s="1"/>
  <c r="AM767" i="1"/>
  <c r="X768" i="1"/>
  <c r="Y768" i="1"/>
  <c r="Z768" i="1" s="1"/>
  <c r="AA768" i="1" s="1"/>
  <c r="AB768" i="1" s="1"/>
  <c r="AC768" i="1" s="1"/>
  <c r="AD768" i="1"/>
  <c r="AE768" i="1"/>
  <c r="AF768" i="1" s="1"/>
  <c r="AG768" i="1" s="1"/>
  <c r="AJ768" i="1" s="1"/>
  <c r="AI768" i="1"/>
  <c r="AM768" i="1"/>
  <c r="AO768" i="1"/>
  <c r="X769" i="1"/>
  <c r="Y769" i="1"/>
  <c r="Z769" i="1"/>
  <c r="AA769" i="1" s="1"/>
  <c r="AB769" i="1" s="1"/>
  <c r="AC769" i="1" s="1"/>
  <c r="AD769" i="1"/>
  <c r="AO769" i="1" s="1"/>
  <c r="AE769" i="1"/>
  <c r="AF769" i="1" s="1"/>
  <c r="AG769" i="1" s="1"/>
  <c r="AI769" i="1"/>
  <c r="X770" i="1"/>
  <c r="Y770" i="1"/>
  <c r="Z770" i="1" s="1"/>
  <c r="AA770" i="1" s="1"/>
  <c r="AB770" i="1" s="1"/>
  <c r="AC770" i="1" s="1"/>
  <c r="AD770" i="1"/>
  <c r="AO770" i="1" s="1"/>
  <c r="AE770" i="1"/>
  <c r="AI770" i="1"/>
  <c r="AM770" i="1"/>
  <c r="X771" i="1"/>
  <c r="AA771" i="1" s="1"/>
  <c r="AB771" i="1" s="1"/>
  <c r="AC771" i="1" s="1"/>
  <c r="AF771" i="1" s="1"/>
  <c r="AG771" i="1" s="1"/>
  <c r="Y771" i="1"/>
  <c r="Z771" i="1" s="1"/>
  <c r="AD771" i="1"/>
  <c r="AO771" i="1" s="1"/>
  <c r="AE771" i="1"/>
  <c r="AI771" i="1"/>
  <c r="AJ771" i="1" s="1"/>
  <c r="AL771" i="1"/>
  <c r="AN771" i="1" s="1"/>
  <c r="AP771" i="1" s="1"/>
  <c r="AM771" i="1"/>
  <c r="X772" i="1"/>
  <c r="Y772" i="1"/>
  <c r="Z772" i="1" s="1"/>
  <c r="AA772" i="1" s="1"/>
  <c r="AB772" i="1" s="1"/>
  <c r="AC772" i="1" s="1"/>
  <c r="AD772" i="1"/>
  <c r="AE772" i="1"/>
  <c r="AI772" i="1"/>
  <c r="AM772" i="1"/>
  <c r="AO772" i="1"/>
  <c r="X773" i="1"/>
  <c r="Y773" i="1"/>
  <c r="Z773" i="1"/>
  <c r="AA773" i="1" s="1"/>
  <c r="AB773" i="1" s="1"/>
  <c r="AC773" i="1" s="1"/>
  <c r="AD773" i="1"/>
  <c r="AO773" i="1" s="1"/>
  <c r="AE773" i="1"/>
  <c r="AI773" i="1"/>
  <c r="X774" i="1"/>
  <c r="Y774" i="1"/>
  <c r="Z774" i="1" s="1"/>
  <c r="AA774" i="1" s="1"/>
  <c r="AB774" i="1" s="1"/>
  <c r="AC774" i="1" s="1"/>
  <c r="AD774" i="1"/>
  <c r="AO774" i="1" s="1"/>
  <c r="AE774" i="1"/>
  <c r="AF774" i="1" s="1"/>
  <c r="AG774" i="1" s="1"/>
  <c r="AI774" i="1"/>
  <c r="AM774" i="1"/>
  <c r="X775" i="1"/>
  <c r="Y775" i="1"/>
  <c r="Z775" i="1" s="1"/>
  <c r="AD775" i="1"/>
  <c r="AO775" i="1" s="1"/>
  <c r="AE775" i="1"/>
  <c r="AI775" i="1"/>
  <c r="AL775" i="1"/>
  <c r="AN775" i="1" s="1"/>
  <c r="AP775" i="1" s="1"/>
  <c r="AM775" i="1"/>
  <c r="X776" i="1"/>
  <c r="Y776" i="1"/>
  <c r="Z776" i="1" s="1"/>
  <c r="AA776" i="1" s="1"/>
  <c r="AB776" i="1" s="1"/>
  <c r="AC776" i="1" s="1"/>
  <c r="AD776" i="1"/>
  <c r="AE776" i="1"/>
  <c r="AF776" i="1" s="1"/>
  <c r="AG776" i="1" s="1"/>
  <c r="AJ776" i="1" s="1"/>
  <c r="AI776" i="1"/>
  <c r="AM776" i="1"/>
  <c r="AO776" i="1"/>
  <c r="X809" i="1"/>
  <c r="Y809" i="1"/>
  <c r="Z809" i="1"/>
  <c r="AA809" i="1" s="1"/>
  <c r="AB809" i="1" s="1"/>
  <c r="AC809" i="1" s="1"/>
  <c r="AD809" i="1"/>
  <c r="AE809" i="1"/>
  <c r="AF809" i="1" s="1"/>
  <c r="AG809" i="1" s="1"/>
  <c r="AI809" i="1"/>
  <c r="X810" i="1"/>
  <c r="Y810" i="1"/>
  <c r="Z810" i="1"/>
  <c r="AA810" i="1" s="1"/>
  <c r="AB810" i="1" s="1"/>
  <c r="AC810" i="1" s="1"/>
  <c r="AD810" i="1"/>
  <c r="AE810" i="1"/>
  <c r="AI810" i="1"/>
  <c r="X811" i="1"/>
  <c r="Y811" i="1"/>
  <c r="Z811" i="1"/>
  <c r="AA811" i="1" s="1"/>
  <c r="AB811" i="1" s="1"/>
  <c r="AC811" i="1" s="1"/>
  <c r="AD811" i="1"/>
  <c r="AE811" i="1"/>
  <c r="AF811" i="1" s="1"/>
  <c r="AG811" i="1" s="1"/>
  <c r="AI811" i="1"/>
  <c r="X812" i="1"/>
  <c r="Y812" i="1"/>
  <c r="Z812" i="1"/>
  <c r="AA812" i="1" s="1"/>
  <c r="AB812" i="1" s="1"/>
  <c r="AC812" i="1" s="1"/>
  <c r="AD812" i="1"/>
  <c r="AE812" i="1"/>
  <c r="AI812" i="1"/>
  <c r="X813" i="1"/>
  <c r="Y813" i="1"/>
  <c r="Z813" i="1"/>
  <c r="AA813" i="1" s="1"/>
  <c r="AB813" i="1" s="1"/>
  <c r="AC813" i="1" s="1"/>
  <c r="AD813" i="1"/>
  <c r="AE813" i="1"/>
  <c r="AF813" i="1" s="1"/>
  <c r="AG813" i="1" s="1"/>
  <c r="AI813" i="1"/>
  <c r="X814" i="1"/>
  <c r="Y814" i="1"/>
  <c r="Z814" i="1"/>
  <c r="AA814" i="1" s="1"/>
  <c r="AB814" i="1" s="1"/>
  <c r="AC814" i="1" s="1"/>
  <c r="AD814" i="1"/>
  <c r="AE814" i="1"/>
  <c r="AI814" i="1"/>
  <c r="X815" i="1"/>
  <c r="Y815" i="1"/>
  <c r="Z815" i="1"/>
  <c r="AA815" i="1" s="1"/>
  <c r="AB815" i="1" s="1"/>
  <c r="AC815" i="1" s="1"/>
  <c r="AD815" i="1"/>
  <c r="AE815" i="1"/>
  <c r="AF815" i="1" s="1"/>
  <c r="AG815" i="1" s="1"/>
  <c r="AI815" i="1"/>
  <c r="X816" i="1"/>
  <c r="Y816" i="1"/>
  <c r="Z816" i="1"/>
  <c r="AA816" i="1" s="1"/>
  <c r="AB816" i="1" s="1"/>
  <c r="AC816" i="1" s="1"/>
  <c r="AD816" i="1"/>
  <c r="AE816" i="1"/>
  <c r="AI816" i="1"/>
  <c r="X817" i="1"/>
  <c r="Y817" i="1"/>
  <c r="Z817" i="1"/>
  <c r="AA817" i="1" s="1"/>
  <c r="AB817" i="1" s="1"/>
  <c r="AC817" i="1" s="1"/>
  <c r="AD817" i="1"/>
  <c r="AE817" i="1"/>
  <c r="AF817" i="1" s="1"/>
  <c r="AG817" i="1" s="1"/>
  <c r="AI817" i="1"/>
  <c r="X818" i="1"/>
  <c r="Y818" i="1"/>
  <c r="Z818" i="1"/>
  <c r="AA818" i="1" s="1"/>
  <c r="AB818" i="1" s="1"/>
  <c r="AC818" i="1" s="1"/>
  <c r="AD818" i="1"/>
  <c r="AE818" i="1"/>
  <c r="AI818" i="1"/>
  <c r="X819" i="1"/>
  <c r="Y819" i="1"/>
  <c r="Z819" i="1"/>
  <c r="AA819" i="1" s="1"/>
  <c r="AB819" i="1" s="1"/>
  <c r="AC819" i="1" s="1"/>
  <c r="AD819" i="1"/>
  <c r="AE819" i="1"/>
  <c r="AF819" i="1" s="1"/>
  <c r="AG819" i="1" s="1"/>
  <c r="AI819" i="1"/>
  <c r="X820" i="1"/>
  <c r="Y820" i="1"/>
  <c r="Z820" i="1"/>
  <c r="AA820" i="1" s="1"/>
  <c r="AB820" i="1" s="1"/>
  <c r="AC820" i="1" s="1"/>
  <c r="AD820" i="1"/>
  <c r="AE820" i="1"/>
  <c r="AI820" i="1"/>
  <c r="X821" i="1"/>
  <c r="Y821" i="1"/>
  <c r="Z821" i="1"/>
  <c r="AA821" i="1" s="1"/>
  <c r="AB821" i="1" s="1"/>
  <c r="AC821" i="1" s="1"/>
  <c r="AD821" i="1"/>
  <c r="AE821" i="1"/>
  <c r="AF821" i="1" s="1"/>
  <c r="AG821" i="1" s="1"/>
  <c r="AI821" i="1"/>
  <c r="X822" i="1"/>
  <c r="Y822" i="1"/>
  <c r="Z822" i="1"/>
  <c r="AA822" i="1" s="1"/>
  <c r="AB822" i="1" s="1"/>
  <c r="AC822" i="1" s="1"/>
  <c r="AD822" i="1"/>
  <c r="AE822" i="1"/>
  <c r="AI822" i="1"/>
  <c r="X823" i="1"/>
  <c r="Y823" i="1"/>
  <c r="Z823" i="1"/>
  <c r="AA823" i="1" s="1"/>
  <c r="AB823" i="1" s="1"/>
  <c r="AC823" i="1" s="1"/>
  <c r="AD823" i="1"/>
  <c r="AE823" i="1"/>
  <c r="AF823" i="1" s="1"/>
  <c r="AG823" i="1" s="1"/>
  <c r="AI823" i="1"/>
  <c r="X824" i="1"/>
  <c r="Y824" i="1"/>
  <c r="Z824" i="1"/>
  <c r="AA824" i="1" s="1"/>
  <c r="AB824" i="1" s="1"/>
  <c r="AC824" i="1" s="1"/>
  <c r="AD824" i="1"/>
  <c r="AE824" i="1"/>
  <c r="AI824" i="1"/>
  <c r="X825" i="1"/>
  <c r="Y825" i="1"/>
  <c r="Z825" i="1"/>
  <c r="AA825" i="1" s="1"/>
  <c r="AB825" i="1" s="1"/>
  <c r="AC825" i="1" s="1"/>
  <c r="AD825" i="1"/>
  <c r="AE825" i="1"/>
  <c r="AF825" i="1" s="1"/>
  <c r="AG825" i="1" s="1"/>
  <c r="AI825" i="1"/>
  <c r="X826" i="1"/>
  <c r="Y826" i="1"/>
  <c r="Z826" i="1"/>
  <c r="AA826" i="1" s="1"/>
  <c r="AB826" i="1" s="1"/>
  <c r="AC826" i="1" s="1"/>
  <c r="AD826" i="1"/>
  <c r="AE826" i="1"/>
  <c r="AI826" i="1"/>
  <c r="X827" i="1"/>
  <c r="Y827" i="1"/>
  <c r="Z827" i="1"/>
  <c r="AA827" i="1" s="1"/>
  <c r="AB827" i="1" s="1"/>
  <c r="AC827" i="1" s="1"/>
  <c r="AD827" i="1"/>
  <c r="AE827" i="1"/>
  <c r="AF827" i="1" s="1"/>
  <c r="AG827" i="1" s="1"/>
  <c r="AI827" i="1"/>
  <c r="X828" i="1"/>
  <c r="Y828" i="1"/>
  <c r="Z828" i="1"/>
  <c r="AA828" i="1" s="1"/>
  <c r="AB828" i="1" s="1"/>
  <c r="AC828" i="1" s="1"/>
  <c r="AD828" i="1"/>
  <c r="AE828" i="1"/>
  <c r="AI828" i="1"/>
  <c r="X829" i="1"/>
  <c r="Y829" i="1"/>
  <c r="Z829" i="1"/>
  <c r="AA829" i="1" s="1"/>
  <c r="AB829" i="1" s="1"/>
  <c r="AC829" i="1" s="1"/>
  <c r="AD829" i="1"/>
  <c r="AE829" i="1"/>
  <c r="AF829" i="1" s="1"/>
  <c r="AG829" i="1" s="1"/>
  <c r="AI829" i="1"/>
  <c r="X830" i="1"/>
  <c r="Y830" i="1"/>
  <c r="Z830" i="1"/>
  <c r="AA830" i="1" s="1"/>
  <c r="AB830" i="1" s="1"/>
  <c r="AC830" i="1" s="1"/>
  <c r="AD830" i="1"/>
  <c r="AE830" i="1"/>
  <c r="AI830" i="1"/>
  <c r="X851" i="1"/>
  <c r="Y851" i="1"/>
  <c r="Z851" i="1"/>
  <c r="AA851" i="1" s="1"/>
  <c r="AB851" i="1" s="1"/>
  <c r="AC851" i="1" s="1"/>
  <c r="AD851" i="1"/>
  <c r="AE851" i="1"/>
  <c r="AF851" i="1" s="1"/>
  <c r="AG851" i="1" s="1"/>
  <c r="AI851" i="1"/>
  <c r="X852" i="1"/>
  <c r="Y852" i="1"/>
  <c r="Z852" i="1"/>
  <c r="AA852" i="1" s="1"/>
  <c r="AB852" i="1" s="1"/>
  <c r="AC852" i="1" s="1"/>
  <c r="AD852" i="1"/>
  <c r="AE852" i="1"/>
  <c r="AI852" i="1"/>
  <c r="X853" i="1"/>
  <c r="Y853" i="1"/>
  <c r="Z853" i="1"/>
  <c r="AA853" i="1" s="1"/>
  <c r="AB853" i="1" s="1"/>
  <c r="AC853" i="1" s="1"/>
  <c r="AD853" i="1"/>
  <c r="AE853" i="1"/>
  <c r="AF853" i="1" s="1"/>
  <c r="AG853" i="1" s="1"/>
  <c r="AI853" i="1"/>
  <c r="X854" i="1"/>
  <c r="Y854" i="1"/>
  <c r="Z854" i="1"/>
  <c r="AA854" i="1" s="1"/>
  <c r="AB854" i="1" s="1"/>
  <c r="AC854" i="1" s="1"/>
  <c r="AD854" i="1"/>
  <c r="AE854" i="1"/>
  <c r="AI854" i="1"/>
  <c r="X855" i="1"/>
  <c r="Y855" i="1"/>
  <c r="Z855" i="1"/>
  <c r="AA855" i="1" s="1"/>
  <c r="AB855" i="1" s="1"/>
  <c r="AC855" i="1" s="1"/>
  <c r="AD855" i="1"/>
  <c r="AE855" i="1"/>
  <c r="AF855" i="1" s="1"/>
  <c r="AG855" i="1" s="1"/>
  <c r="AI855" i="1"/>
  <c r="X856" i="1"/>
  <c r="Y856" i="1"/>
  <c r="Z856" i="1"/>
  <c r="AA856" i="1" s="1"/>
  <c r="AB856" i="1" s="1"/>
  <c r="AC856" i="1" s="1"/>
  <c r="AD856" i="1"/>
  <c r="AE856" i="1"/>
  <c r="AI856" i="1"/>
  <c r="X857" i="1"/>
  <c r="Y857" i="1"/>
  <c r="Z857" i="1"/>
  <c r="AA857" i="1" s="1"/>
  <c r="AB857" i="1" s="1"/>
  <c r="AC857" i="1" s="1"/>
  <c r="AD857" i="1"/>
  <c r="AE857" i="1"/>
  <c r="AF857" i="1" s="1"/>
  <c r="AG857" i="1" s="1"/>
  <c r="AI857" i="1"/>
  <c r="X858" i="1"/>
  <c r="Y858" i="1"/>
  <c r="Z858" i="1"/>
  <c r="AA858" i="1" s="1"/>
  <c r="AB858" i="1" s="1"/>
  <c r="AC858" i="1" s="1"/>
  <c r="AD858" i="1"/>
  <c r="AE858" i="1"/>
  <c r="AI858" i="1"/>
  <c r="X859" i="1"/>
  <c r="Y859" i="1"/>
  <c r="Z859" i="1"/>
  <c r="AA859" i="1" s="1"/>
  <c r="AB859" i="1" s="1"/>
  <c r="AC859" i="1" s="1"/>
  <c r="AD859" i="1"/>
  <c r="AE859" i="1"/>
  <c r="AF859" i="1" s="1"/>
  <c r="AG859" i="1" s="1"/>
  <c r="AI859" i="1"/>
  <c r="X860" i="1"/>
  <c r="Y860" i="1"/>
  <c r="Z860" i="1"/>
  <c r="AA860" i="1" s="1"/>
  <c r="AB860" i="1" s="1"/>
  <c r="AC860" i="1" s="1"/>
  <c r="AD860" i="1"/>
  <c r="AE860" i="1"/>
  <c r="AI860" i="1"/>
  <c r="X861" i="1"/>
  <c r="Y861" i="1"/>
  <c r="Z861" i="1"/>
  <c r="AA861" i="1" s="1"/>
  <c r="AB861" i="1" s="1"/>
  <c r="AC861" i="1" s="1"/>
  <c r="AD861" i="1"/>
  <c r="AE861" i="1"/>
  <c r="AF861" i="1" s="1"/>
  <c r="AG861" i="1" s="1"/>
  <c r="AI861" i="1"/>
  <c r="X862" i="1"/>
  <c r="Y862" i="1"/>
  <c r="Z862" i="1"/>
  <c r="AA862" i="1" s="1"/>
  <c r="AB862" i="1" s="1"/>
  <c r="AC862" i="1" s="1"/>
  <c r="AD862" i="1"/>
  <c r="AE862" i="1"/>
  <c r="AI862" i="1"/>
  <c r="X863" i="1"/>
  <c r="Y863" i="1"/>
  <c r="Z863" i="1"/>
  <c r="AA863" i="1" s="1"/>
  <c r="AB863" i="1" s="1"/>
  <c r="AC863" i="1" s="1"/>
  <c r="AD863" i="1"/>
  <c r="AE863" i="1"/>
  <c r="AF863" i="1" s="1"/>
  <c r="AG863" i="1" s="1"/>
  <c r="AI863" i="1"/>
  <c r="X864" i="1"/>
  <c r="Y864" i="1"/>
  <c r="Z864" i="1"/>
  <c r="AA864" i="1" s="1"/>
  <c r="AB864" i="1" s="1"/>
  <c r="AC864" i="1" s="1"/>
  <c r="AD864" i="1"/>
  <c r="AE864" i="1"/>
  <c r="AI864" i="1"/>
  <c r="X865" i="1"/>
  <c r="Y865" i="1"/>
  <c r="Z865" i="1"/>
  <c r="AA865" i="1" s="1"/>
  <c r="AB865" i="1" s="1"/>
  <c r="AC865" i="1" s="1"/>
  <c r="AD865" i="1"/>
  <c r="AE865" i="1"/>
  <c r="AF865" i="1" s="1"/>
  <c r="AG865" i="1" s="1"/>
  <c r="AI865" i="1"/>
  <c r="X866" i="1"/>
  <c r="Y866" i="1"/>
  <c r="Z866" i="1"/>
  <c r="AA866" i="1" s="1"/>
  <c r="AB866" i="1" s="1"/>
  <c r="AC866" i="1" s="1"/>
  <c r="AD866" i="1"/>
  <c r="AE866" i="1"/>
  <c r="AI866" i="1"/>
  <c r="X867" i="1"/>
  <c r="Y867" i="1"/>
  <c r="Z867" i="1"/>
  <c r="AA867" i="1" s="1"/>
  <c r="AB867" i="1" s="1"/>
  <c r="AC867" i="1" s="1"/>
  <c r="AD867" i="1"/>
  <c r="AE867" i="1"/>
  <c r="AF867" i="1" s="1"/>
  <c r="AG867" i="1" s="1"/>
  <c r="AI867" i="1"/>
  <c r="X868" i="1"/>
  <c r="Y868" i="1"/>
  <c r="Z868" i="1"/>
  <c r="AA868" i="1" s="1"/>
  <c r="AB868" i="1" s="1"/>
  <c r="AC868" i="1" s="1"/>
  <c r="AD868" i="1"/>
  <c r="AE868" i="1"/>
  <c r="AI868" i="1"/>
  <c r="X869" i="1"/>
  <c r="Y869" i="1"/>
  <c r="Z869" i="1"/>
  <c r="AA869" i="1" s="1"/>
  <c r="AB869" i="1" s="1"/>
  <c r="AC869" i="1" s="1"/>
  <c r="AD869" i="1"/>
  <c r="AE869" i="1"/>
  <c r="AF869" i="1" s="1"/>
  <c r="AG869" i="1" s="1"/>
  <c r="AI869" i="1"/>
  <c r="X870" i="1"/>
  <c r="Y870" i="1"/>
  <c r="Z870" i="1"/>
  <c r="AA870" i="1" s="1"/>
  <c r="AB870" i="1" s="1"/>
  <c r="AC870" i="1" s="1"/>
  <c r="AD870" i="1"/>
  <c r="AE870" i="1"/>
  <c r="AI870" i="1"/>
  <c r="X871" i="1"/>
  <c r="Y871" i="1"/>
  <c r="Z871" i="1"/>
  <c r="AA871" i="1" s="1"/>
  <c r="AB871" i="1" s="1"/>
  <c r="AC871" i="1" s="1"/>
  <c r="AD871" i="1"/>
  <c r="AE871" i="1"/>
  <c r="AF871" i="1" s="1"/>
  <c r="AG871" i="1" s="1"/>
  <c r="AI871" i="1"/>
  <c r="X872" i="1"/>
  <c r="Y872" i="1"/>
  <c r="Z872" i="1"/>
  <c r="AA872" i="1" s="1"/>
  <c r="AB872" i="1" s="1"/>
  <c r="AC872" i="1" s="1"/>
  <c r="AD872" i="1"/>
  <c r="AE872" i="1"/>
  <c r="AI872" i="1"/>
  <c r="X873" i="1"/>
  <c r="Y873" i="1"/>
  <c r="Z873" i="1"/>
  <c r="AA873" i="1" s="1"/>
  <c r="AB873" i="1" s="1"/>
  <c r="AC873" i="1" s="1"/>
  <c r="AD873" i="1"/>
  <c r="AE873" i="1"/>
  <c r="AF873" i="1" s="1"/>
  <c r="AG873" i="1" s="1"/>
  <c r="AI873" i="1"/>
  <c r="X874" i="1"/>
  <c r="Y874" i="1"/>
  <c r="Z874" i="1"/>
  <c r="AA874" i="1" s="1"/>
  <c r="AB874" i="1" s="1"/>
  <c r="AC874" i="1" s="1"/>
  <c r="AD874" i="1"/>
  <c r="AE874" i="1"/>
  <c r="AI874" i="1"/>
  <c r="X875" i="1"/>
  <c r="Y875" i="1"/>
  <c r="Z875" i="1"/>
  <c r="AA875" i="1" s="1"/>
  <c r="AB875" i="1" s="1"/>
  <c r="AC875" i="1" s="1"/>
  <c r="AD875" i="1"/>
  <c r="AE875" i="1"/>
  <c r="AF875" i="1" s="1"/>
  <c r="AG875" i="1" s="1"/>
  <c r="AI875" i="1"/>
  <c r="X876" i="1"/>
  <c r="Y876" i="1"/>
  <c r="Z876" i="1"/>
  <c r="AA876" i="1" s="1"/>
  <c r="AB876" i="1" s="1"/>
  <c r="AC876" i="1" s="1"/>
  <c r="AD876" i="1"/>
  <c r="AE876" i="1"/>
  <c r="AI876" i="1"/>
  <c r="X877" i="1"/>
  <c r="Y877" i="1"/>
  <c r="Z877" i="1"/>
  <c r="AA877" i="1" s="1"/>
  <c r="AB877" i="1" s="1"/>
  <c r="AC877" i="1" s="1"/>
  <c r="AD877" i="1"/>
  <c r="AE877" i="1"/>
  <c r="AF877" i="1" s="1"/>
  <c r="AG877" i="1" s="1"/>
  <c r="AI877" i="1"/>
  <c r="X878" i="1"/>
  <c r="Y878" i="1"/>
  <c r="Z878" i="1"/>
  <c r="AA878" i="1" s="1"/>
  <c r="AB878" i="1" s="1"/>
  <c r="AC878" i="1" s="1"/>
  <c r="AD878" i="1"/>
  <c r="AE878" i="1"/>
  <c r="AI878" i="1"/>
  <c r="X879" i="1"/>
  <c r="Y879" i="1"/>
  <c r="Z879" i="1"/>
  <c r="AA879" i="1" s="1"/>
  <c r="AB879" i="1" s="1"/>
  <c r="AC879" i="1" s="1"/>
  <c r="AD879" i="1"/>
  <c r="AE879" i="1"/>
  <c r="AF879" i="1" s="1"/>
  <c r="AG879" i="1" s="1"/>
  <c r="AI879" i="1"/>
  <c r="X880" i="1"/>
  <c r="Y880" i="1"/>
  <c r="Z880" i="1"/>
  <c r="AA880" i="1" s="1"/>
  <c r="AB880" i="1" s="1"/>
  <c r="AC880" i="1" s="1"/>
  <c r="AD880" i="1"/>
  <c r="AE880" i="1"/>
  <c r="AI880" i="1"/>
  <c r="X881" i="1"/>
  <c r="Y881" i="1"/>
  <c r="Z881" i="1"/>
  <c r="AA881" i="1" s="1"/>
  <c r="AB881" i="1" s="1"/>
  <c r="AC881" i="1" s="1"/>
  <c r="AD881" i="1"/>
  <c r="AE881" i="1"/>
  <c r="AF881" i="1" s="1"/>
  <c r="AG881" i="1" s="1"/>
  <c r="AI881" i="1"/>
  <c r="X882" i="1"/>
  <c r="Y882" i="1"/>
  <c r="Z882" i="1"/>
  <c r="AA882" i="1" s="1"/>
  <c r="AB882" i="1" s="1"/>
  <c r="AC882" i="1" s="1"/>
  <c r="AD882" i="1"/>
  <c r="AE882" i="1"/>
  <c r="AI882" i="1"/>
  <c r="X883" i="1"/>
  <c r="Y883" i="1"/>
  <c r="Z883" i="1"/>
  <c r="AA883" i="1" s="1"/>
  <c r="AB883" i="1" s="1"/>
  <c r="AC883" i="1" s="1"/>
  <c r="AD883" i="1"/>
  <c r="AE883" i="1"/>
  <c r="AF883" i="1" s="1"/>
  <c r="AG883" i="1" s="1"/>
  <c r="AI883" i="1"/>
  <c r="X884" i="1"/>
  <c r="Y884" i="1"/>
  <c r="Z884" i="1"/>
  <c r="AA884" i="1" s="1"/>
  <c r="AB884" i="1" s="1"/>
  <c r="AC884" i="1" s="1"/>
  <c r="AD884" i="1"/>
  <c r="AE884" i="1"/>
  <c r="AI884" i="1"/>
  <c r="X885" i="1"/>
  <c r="Y885" i="1"/>
  <c r="Z885" i="1"/>
  <c r="AA885" i="1" s="1"/>
  <c r="AB885" i="1" s="1"/>
  <c r="AC885" i="1" s="1"/>
  <c r="AD885" i="1"/>
  <c r="AE885" i="1"/>
  <c r="AF885" i="1" s="1"/>
  <c r="AG885" i="1" s="1"/>
  <c r="AI885" i="1"/>
  <c r="X886" i="1"/>
  <c r="Y886" i="1"/>
  <c r="Z886" i="1"/>
  <c r="AA886" i="1" s="1"/>
  <c r="AB886" i="1" s="1"/>
  <c r="AC886" i="1" s="1"/>
  <c r="AD886" i="1"/>
  <c r="AE886" i="1"/>
  <c r="AI886" i="1"/>
  <c r="X887" i="1"/>
  <c r="Y887" i="1"/>
  <c r="Z887" i="1"/>
  <c r="AA887" i="1" s="1"/>
  <c r="AB887" i="1" s="1"/>
  <c r="AC887" i="1" s="1"/>
  <c r="AD887" i="1"/>
  <c r="AE887" i="1"/>
  <c r="AF887" i="1" s="1"/>
  <c r="AG887" i="1" s="1"/>
  <c r="AI887" i="1"/>
  <c r="X888" i="1"/>
  <c r="Y888" i="1"/>
  <c r="Z888" i="1"/>
  <c r="AA888" i="1" s="1"/>
  <c r="AB888" i="1" s="1"/>
  <c r="AC888" i="1" s="1"/>
  <c r="AD888" i="1"/>
  <c r="AE888" i="1"/>
  <c r="AI888" i="1"/>
  <c r="X889" i="1"/>
  <c r="Y889" i="1"/>
  <c r="Z889" i="1"/>
  <c r="AA889" i="1" s="1"/>
  <c r="AB889" i="1" s="1"/>
  <c r="AC889" i="1" s="1"/>
  <c r="AD889" i="1"/>
  <c r="AE889" i="1"/>
  <c r="AF889" i="1" s="1"/>
  <c r="AG889" i="1" s="1"/>
  <c r="AI889" i="1"/>
  <c r="X890" i="1"/>
  <c r="Y890" i="1"/>
  <c r="Z890" i="1"/>
  <c r="AA890" i="1" s="1"/>
  <c r="AB890" i="1" s="1"/>
  <c r="AC890" i="1" s="1"/>
  <c r="AD890" i="1"/>
  <c r="AE890" i="1"/>
  <c r="AI890" i="1"/>
  <c r="X891" i="1"/>
  <c r="Y891" i="1"/>
  <c r="Z891" i="1"/>
  <c r="AA891" i="1" s="1"/>
  <c r="AB891" i="1" s="1"/>
  <c r="AC891" i="1" s="1"/>
  <c r="AD891" i="1"/>
  <c r="AE891" i="1"/>
  <c r="AF891" i="1" s="1"/>
  <c r="AG891" i="1" s="1"/>
  <c r="AI891" i="1"/>
  <c r="X892" i="1"/>
  <c r="Y892" i="1"/>
  <c r="Z892" i="1"/>
  <c r="AA892" i="1" s="1"/>
  <c r="AB892" i="1" s="1"/>
  <c r="AC892" i="1" s="1"/>
  <c r="AD892" i="1"/>
  <c r="AE892" i="1"/>
  <c r="AI892" i="1"/>
  <c r="X893" i="1"/>
  <c r="Y893" i="1"/>
  <c r="Z893" i="1"/>
  <c r="AA893" i="1" s="1"/>
  <c r="AB893" i="1" s="1"/>
  <c r="AC893" i="1" s="1"/>
  <c r="AD893" i="1"/>
  <c r="AE893" i="1"/>
  <c r="AF893" i="1" s="1"/>
  <c r="AG893" i="1" s="1"/>
  <c r="AI893" i="1"/>
  <c r="X894" i="1"/>
  <c r="Y894" i="1"/>
  <c r="Z894" i="1"/>
  <c r="AA894" i="1" s="1"/>
  <c r="AB894" i="1" s="1"/>
  <c r="AC894" i="1" s="1"/>
  <c r="AD894" i="1"/>
  <c r="AE894" i="1"/>
  <c r="AI894" i="1"/>
  <c r="X895" i="1"/>
  <c r="Y895" i="1"/>
  <c r="Z895" i="1"/>
  <c r="AA895" i="1" s="1"/>
  <c r="AB895" i="1" s="1"/>
  <c r="AC895" i="1" s="1"/>
  <c r="AD895" i="1"/>
  <c r="AE895" i="1"/>
  <c r="AF895" i="1" s="1"/>
  <c r="AG895" i="1" s="1"/>
  <c r="AI895" i="1"/>
  <c r="X896" i="1"/>
  <c r="Y896" i="1"/>
  <c r="Z896" i="1"/>
  <c r="AA896" i="1" s="1"/>
  <c r="AB896" i="1" s="1"/>
  <c r="AC896" i="1" s="1"/>
  <c r="AD896" i="1"/>
  <c r="AE896" i="1"/>
  <c r="AI896" i="1"/>
  <c r="X897" i="1"/>
  <c r="Y897" i="1"/>
  <c r="Z897" i="1"/>
  <c r="AA897" i="1" s="1"/>
  <c r="AB897" i="1" s="1"/>
  <c r="AC897" i="1" s="1"/>
  <c r="AD897" i="1"/>
  <c r="AE897" i="1"/>
  <c r="AF897" i="1" s="1"/>
  <c r="AG897" i="1" s="1"/>
  <c r="AI897" i="1"/>
  <c r="X898" i="1"/>
  <c r="Y898" i="1"/>
  <c r="Z898" i="1"/>
  <c r="AA898" i="1" s="1"/>
  <c r="AB898" i="1" s="1"/>
  <c r="AC898" i="1" s="1"/>
  <c r="AD898" i="1"/>
  <c r="AE898" i="1"/>
  <c r="AI898" i="1"/>
  <c r="X899" i="1"/>
  <c r="Y899" i="1"/>
  <c r="Z899" i="1"/>
  <c r="AA899" i="1" s="1"/>
  <c r="AB899" i="1" s="1"/>
  <c r="AC899" i="1" s="1"/>
  <c r="AD899" i="1"/>
  <c r="AE899" i="1"/>
  <c r="AF899" i="1" s="1"/>
  <c r="AG899" i="1" s="1"/>
  <c r="AI899" i="1"/>
  <c r="X900" i="1"/>
  <c r="Y900" i="1"/>
  <c r="Z900" i="1"/>
  <c r="AA900" i="1" s="1"/>
  <c r="AB900" i="1" s="1"/>
  <c r="AC900" i="1" s="1"/>
  <c r="AD900" i="1"/>
  <c r="AE900" i="1"/>
  <c r="AI900" i="1"/>
  <c r="X901" i="1"/>
  <c r="Y901" i="1"/>
  <c r="Z901" i="1"/>
  <c r="AA901" i="1" s="1"/>
  <c r="AB901" i="1" s="1"/>
  <c r="AC901" i="1" s="1"/>
  <c r="AD901" i="1"/>
  <c r="AE901" i="1"/>
  <c r="AF901" i="1" s="1"/>
  <c r="AG901" i="1" s="1"/>
  <c r="AI901" i="1"/>
  <c r="X902" i="1"/>
  <c r="Y902" i="1"/>
  <c r="Z902" i="1"/>
  <c r="AA902" i="1" s="1"/>
  <c r="AB902" i="1" s="1"/>
  <c r="AC902" i="1" s="1"/>
  <c r="AD902" i="1"/>
  <c r="AE902" i="1"/>
  <c r="AI902" i="1"/>
  <c r="X903" i="1"/>
  <c r="Y903" i="1"/>
  <c r="Z903" i="1"/>
  <c r="AA903" i="1" s="1"/>
  <c r="AB903" i="1" s="1"/>
  <c r="AC903" i="1" s="1"/>
  <c r="AD903" i="1"/>
  <c r="AE903" i="1"/>
  <c r="AF903" i="1" s="1"/>
  <c r="AG903" i="1" s="1"/>
  <c r="AI903" i="1"/>
  <c r="X904" i="1"/>
  <c r="Y904" i="1"/>
  <c r="Z904" i="1"/>
  <c r="AA904" i="1" s="1"/>
  <c r="AB904" i="1" s="1"/>
  <c r="AC904" i="1" s="1"/>
  <c r="AD904" i="1"/>
  <c r="AE904" i="1"/>
  <c r="AI904" i="1"/>
  <c r="X905" i="1"/>
  <c r="Y905" i="1"/>
  <c r="Z905" i="1"/>
  <c r="AA905" i="1" s="1"/>
  <c r="AB905" i="1" s="1"/>
  <c r="AC905" i="1" s="1"/>
  <c r="AD905" i="1"/>
  <c r="AE905" i="1"/>
  <c r="AF905" i="1" s="1"/>
  <c r="AG905" i="1" s="1"/>
  <c r="AI905" i="1"/>
  <c r="X906" i="1"/>
  <c r="Y906" i="1"/>
  <c r="Z906" i="1"/>
  <c r="AA906" i="1" s="1"/>
  <c r="AB906" i="1" s="1"/>
  <c r="AC906" i="1" s="1"/>
  <c r="AD906" i="1"/>
  <c r="AE906" i="1"/>
  <c r="AI906" i="1"/>
  <c r="X907" i="1"/>
  <c r="Y907" i="1"/>
  <c r="Z907" i="1"/>
  <c r="AA907" i="1" s="1"/>
  <c r="AB907" i="1" s="1"/>
  <c r="AC907" i="1" s="1"/>
  <c r="AD907" i="1"/>
  <c r="AE907" i="1"/>
  <c r="AF907" i="1" s="1"/>
  <c r="AG907" i="1" s="1"/>
  <c r="AI907" i="1"/>
  <c r="X921" i="1"/>
  <c r="Y921" i="1"/>
  <c r="Z921" i="1"/>
  <c r="AA921" i="1" s="1"/>
  <c r="AB921" i="1" s="1"/>
  <c r="AC921" i="1" s="1"/>
  <c r="AD921" i="1"/>
  <c r="AE921" i="1"/>
  <c r="AI921" i="1"/>
  <c r="X922" i="1"/>
  <c r="Y922" i="1"/>
  <c r="Z922" i="1"/>
  <c r="AA922" i="1" s="1"/>
  <c r="AB922" i="1" s="1"/>
  <c r="AC922" i="1" s="1"/>
  <c r="AD922" i="1"/>
  <c r="AE922" i="1"/>
  <c r="AF922" i="1" s="1"/>
  <c r="AG922" i="1" s="1"/>
  <c r="AI922" i="1"/>
  <c r="X923" i="1"/>
  <c r="Y923" i="1"/>
  <c r="Z923" i="1"/>
  <c r="AA923" i="1" s="1"/>
  <c r="AB923" i="1" s="1"/>
  <c r="AC923" i="1" s="1"/>
  <c r="AD923" i="1"/>
  <c r="AE923" i="1"/>
  <c r="AI923" i="1"/>
  <c r="X924" i="1"/>
  <c r="Y924" i="1"/>
  <c r="Z924" i="1"/>
  <c r="AA924" i="1" s="1"/>
  <c r="AB924" i="1" s="1"/>
  <c r="AC924" i="1" s="1"/>
  <c r="AD924" i="1"/>
  <c r="AE924" i="1"/>
  <c r="AF924" i="1" s="1"/>
  <c r="AG924" i="1" s="1"/>
  <c r="AI924" i="1"/>
  <c r="X925" i="1"/>
  <c r="Y925" i="1"/>
  <c r="Z925" i="1"/>
  <c r="AA925" i="1" s="1"/>
  <c r="AB925" i="1" s="1"/>
  <c r="AC925" i="1" s="1"/>
  <c r="AD925" i="1"/>
  <c r="AE925" i="1"/>
  <c r="AI925" i="1"/>
  <c r="X926" i="1"/>
  <c r="Y926" i="1"/>
  <c r="Z926" i="1"/>
  <c r="AA926" i="1" s="1"/>
  <c r="AB926" i="1" s="1"/>
  <c r="AC926" i="1" s="1"/>
  <c r="AD926" i="1"/>
  <c r="AE926" i="1"/>
  <c r="AF926" i="1" s="1"/>
  <c r="AG926" i="1" s="1"/>
  <c r="AI926" i="1"/>
  <c r="X927" i="1"/>
  <c r="Y927" i="1"/>
  <c r="Z927" i="1"/>
  <c r="AA927" i="1" s="1"/>
  <c r="AB927" i="1" s="1"/>
  <c r="AC927" i="1" s="1"/>
  <c r="AD927" i="1"/>
  <c r="AE927" i="1"/>
  <c r="AI927" i="1"/>
  <c r="X928" i="1"/>
  <c r="Y928" i="1"/>
  <c r="Z928" i="1"/>
  <c r="AA928" i="1" s="1"/>
  <c r="AB928" i="1" s="1"/>
  <c r="AC928" i="1" s="1"/>
  <c r="AD928" i="1"/>
  <c r="AE928" i="1"/>
  <c r="AF928" i="1" s="1"/>
  <c r="AG928" i="1" s="1"/>
  <c r="AI928" i="1"/>
  <c r="X929" i="1"/>
  <c r="Y929" i="1"/>
  <c r="Z929" i="1"/>
  <c r="AA929" i="1" s="1"/>
  <c r="AB929" i="1" s="1"/>
  <c r="AC929" i="1" s="1"/>
  <c r="AD929" i="1"/>
  <c r="AE929" i="1"/>
  <c r="AI929" i="1"/>
  <c r="X930" i="1"/>
  <c r="Y930" i="1"/>
  <c r="Z930" i="1"/>
  <c r="AA930" i="1" s="1"/>
  <c r="AB930" i="1" s="1"/>
  <c r="AC930" i="1" s="1"/>
  <c r="AD930" i="1"/>
  <c r="AE930" i="1"/>
  <c r="AF930" i="1" s="1"/>
  <c r="AG930" i="1" s="1"/>
  <c r="AI930" i="1"/>
  <c r="X931" i="1"/>
  <c r="Y931" i="1"/>
  <c r="Z931" i="1"/>
  <c r="AA931" i="1" s="1"/>
  <c r="AB931" i="1" s="1"/>
  <c r="AC931" i="1" s="1"/>
  <c r="AD931" i="1"/>
  <c r="AE931" i="1"/>
  <c r="AI931" i="1"/>
  <c r="X932" i="1"/>
  <c r="Y932" i="1"/>
  <c r="Z932" i="1"/>
  <c r="AA932" i="1" s="1"/>
  <c r="AB932" i="1" s="1"/>
  <c r="AC932" i="1" s="1"/>
  <c r="AD932" i="1"/>
  <c r="AE932" i="1"/>
  <c r="AF932" i="1" s="1"/>
  <c r="AG932" i="1" s="1"/>
  <c r="AI932" i="1"/>
  <c r="X933" i="1"/>
  <c r="Y933" i="1"/>
  <c r="Z933" i="1"/>
  <c r="AA933" i="1" s="1"/>
  <c r="AB933" i="1" s="1"/>
  <c r="AC933" i="1" s="1"/>
  <c r="AD933" i="1"/>
  <c r="AE933" i="1"/>
  <c r="AI933" i="1"/>
  <c r="X934" i="1"/>
  <c r="Y934" i="1"/>
  <c r="Z934" i="1"/>
  <c r="AA934" i="1" s="1"/>
  <c r="AB934" i="1" s="1"/>
  <c r="AC934" i="1" s="1"/>
  <c r="AD934" i="1"/>
  <c r="AE934" i="1"/>
  <c r="AF934" i="1" s="1"/>
  <c r="AG934" i="1" s="1"/>
  <c r="AI934" i="1"/>
  <c r="X935" i="1"/>
  <c r="Y935" i="1"/>
  <c r="Z935" i="1"/>
  <c r="AA935" i="1" s="1"/>
  <c r="AB935" i="1" s="1"/>
  <c r="AC935" i="1" s="1"/>
  <c r="AD935" i="1"/>
  <c r="AE935" i="1"/>
  <c r="AI935" i="1"/>
  <c r="X936" i="1"/>
  <c r="Y936" i="1"/>
  <c r="Z936" i="1"/>
  <c r="AA936" i="1" s="1"/>
  <c r="AB936" i="1" s="1"/>
  <c r="AC936" i="1" s="1"/>
  <c r="AD936" i="1"/>
  <c r="AE936" i="1"/>
  <c r="AF936" i="1" s="1"/>
  <c r="AG936" i="1" s="1"/>
  <c r="AI936" i="1"/>
  <c r="X937" i="1"/>
  <c r="Y937" i="1"/>
  <c r="Z937" i="1"/>
  <c r="AA937" i="1" s="1"/>
  <c r="AB937" i="1" s="1"/>
  <c r="AC937" i="1" s="1"/>
  <c r="AD937" i="1"/>
  <c r="AE937" i="1"/>
  <c r="AI937" i="1"/>
  <c r="X938" i="1"/>
  <c r="Y938" i="1"/>
  <c r="Z938" i="1"/>
  <c r="AA938" i="1" s="1"/>
  <c r="AB938" i="1" s="1"/>
  <c r="AC938" i="1" s="1"/>
  <c r="AD938" i="1"/>
  <c r="AE938" i="1"/>
  <c r="AF938" i="1" s="1"/>
  <c r="AG938" i="1" s="1"/>
  <c r="AI938" i="1"/>
  <c r="X939" i="1"/>
  <c r="Y939" i="1"/>
  <c r="Z939" i="1"/>
  <c r="AA939" i="1" s="1"/>
  <c r="AB939" i="1" s="1"/>
  <c r="AC939" i="1" s="1"/>
  <c r="AD939" i="1"/>
  <c r="AE939" i="1"/>
  <c r="AI939" i="1"/>
  <c r="X940" i="1"/>
  <c r="Y940" i="1"/>
  <c r="Z940" i="1"/>
  <c r="AA940" i="1" s="1"/>
  <c r="AB940" i="1" s="1"/>
  <c r="AC940" i="1" s="1"/>
  <c r="AD940" i="1"/>
  <c r="AE940" i="1"/>
  <c r="AF940" i="1" s="1"/>
  <c r="AG940" i="1" s="1"/>
  <c r="AI940" i="1"/>
  <c r="X941" i="1"/>
  <c r="Y941" i="1"/>
  <c r="Z941" i="1"/>
  <c r="AA941" i="1" s="1"/>
  <c r="AB941" i="1" s="1"/>
  <c r="AC941" i="1" s="1"/>
  <c r="AD941" i="1"/>
  <c r="AE941" i="1"/>
  <c r="AI941" i="1"/>
  <c r="AJ933" i="1" l="1"/>
  <c r="AJ927" i="1"/>
  <c r="AJ925" i="1"/>
  <c r="AJ906" i="1"/>
  <c r="AJ904" i="1"/>
  <c r="AJ898" i="1"/>
  <c r="AJ896" i="1"/>
  <c r="AJ890" i="1"/>
  <c r="AJ888" i="1"/>
  <c r="AJ882" i="1"/>
  <c r="AJ880" i="1"/>
  <c r="AJ874" i="1"/>
  <c r="AJ872" i="1"/>
  <c r="AJ866" i="1"/>
  <c r="AJ864" i="1"/>
  <c r="AJ858" i="1"/>
  <c r="AJ856" i="1"/>
  <c r="AJ830" i="1"/>
  <c r="AJ828" i="1"/>
  <c r="AJ822" i="1"/>
  <c r="AJ820" i="1"/>
  <c r="AJ814" i="1"/>
  <c r="AJ812" i="1"/>
  <c r="AP727" i="1"/>
  <c r="AJ722" i="1"/>
  <c r="AJ721" i="1"/>
  <c r="AU689" i="1"/>
  <c r="AV689" i="1" s="1"/>
  <c r="BA689" i="1"/>
  <c r="AJ689" i="1"/>
  <c r="AT689" i="1" s="1"/>
  <c r="AZ689" i="1"/>
  <c r="BD689" i="1"/>
  <c r="AU685" i="1"/>
  <c r="AV685" i="1" s="1"/>
  <c r="AJ685" i="1"/>
  <c r="AT685" i="1" s="1"/>
  <c r="AZ685" i="1"/>
  <c r="BD685" i="1"/>
  <c r="BA685" i="1"/>
  <c r="AF941" i="1"/>
  <c r="AG941" i="1" s="1"/>
  <c r="AJ941" i="1" s="1"/>
  <c r="AF937" i="1"/>
  <c r="AG937" i="1" s="1"/>
  <c r="AJ937" i="1" s="1"/>
  <c r="AF933" i="1"/>
  <c r="AG933" i="1" s="1"/>
  <c r="AF931" i="1"/>
  <c r="AG931" i="1" s="1"/>
  <c r="AJ931" i="1" s="1"/>
  <c r="AF929" i="1"/>
  <c r="AG929" i="1" s="1"/>
  <c r="AJ929" i="1" s="1"/>
  <c r="AF927" i="1"/>
  <c r="AG927" i="1" s="1"/>
  <c r="AF925" i="1"/>
  <c r="AG925" i="1" s="1"/>
  <c r="AF923" i="1"/>
  <c r="AG923" i="1" s="1"/>
  <c r="AJ923" i="1" s="1"/>
  <c r="AF921" i="1"/>
  <c r="AG921" i="1" s="1"/>
  <c r="AJ921" i="1" s="1"/>
  <c r="AF906" i="1"/>
  <c r="AG906" i="1" s="1"/>
  <c r="AF904" i="1"/>
  <c r="AG904" i="1" s="1"/>
  <c r="AF902" i="1"/>
  <c r="AG902" i="1" s="1"/>
  <c r="AJ902" i="1" s="1"/>
  <c r="AF900" i="1"/>
  <c r="AG900" i="1" s="1"/>
  <c r="AJ900" i="1" s="1"/>
  <c r="AF898" i="1"/>
  <c r="AG898" i="1" s="1"/>
  <c r="AF896" i="1"/>
  <c r="AG896" i="1" s="1"/>
  <c r="AF894" i="1"/>
  <c r="AG894" i="1" s="1"/>
  <c r="AJ894" i="1" s="1"/>
  <c r="AF892" i="1"/>
  <c r="AG892" i="1" s="1"/>
  <c r="AJ892" i="1" s="1"/>
  <c r="AF890" i="1"/>
  <c r="AG890" i="1" s="1"/>
  <c r="AF888" i="1"/>
  <c r="AG888" i="1" s="1"/>
  <c r="AF886" i="1"/>
  <c r="AG886" i="1" s="1"/>
  <c r="AJ886" i="1" s="1"/>
  <c r="AF884" i="1"/>
  <c r="AG884" i="1" s="1"/>
  <c r="AJ884" i="1" s="1"/>
  <c r="AF882" i="1"/>
  <c r="AG882" i="1" s="1"/>
  <c r="AF880" i="1"/>
  <c r="AG880" i="1" s="1"/>
  <c r="AF878" i="1"/>
  <c r="AG878" i="1" s="1"/>
  <c r="AJ878" i="1" s="1"/>
  <c r="AF876" i="1"/>
  <c r="AG876" i="1" s="1"/>
  <c r="AJ876" i="1" s="1"/>
  <c r="AF874" i="1"/>
  <c r="AG874" i="1" s="1"/>
  <c r="AF872" i="1"/>
  <c r="AG872" i="1" s="1"/>
  <c r="AF870" i="1"/>
  <c r="AG870" i="1" s="1"/>
  <c r="AJ870" i="1" s="1"/>
  <c r="AF868" i="1"/>
  <c r="AG868" i="1" s="1"/>
  <c r="AJ868" i="1" s="1"/>
  <c r="AF866" i="1"/>
  <c r="AG866" i="1" s="1"/>
  <c r="AF864" i="1"/>
  <c r="AG864" i="1" s="1"/>
  <c r="AF862" i="1"/>
  <c r="AG862" i="1" s="1"/>
  <c r="AJ862" i="1" s="1"/>
  <c r="AF860" i="1"/>
  <c r="AG860" i="1" s="1"/>
  <c r="AJ860" i="1" s="1"/>
  <c r="AF858" i="1"/>
  <c r="AG858" i="1" s="1"/>
  <c r="AF856" i="1"/>
  <c r="AG856" i="1" s="1"/>
  <c r="AF854" i="1"/>
  <c r="AG854" i="1" s="1"/>
  <c r="AJ854" i="1" s="1"/>
  <c r="AF852" i="1"/>
  <c r="AG852" i="1" s="1"/>
  <c r="AJ852" i="1" s="1"/>
  <c r="AF830" i="1"/>
  <c r="AG830" i="1" s="1"/>
  <c r="AF828" i="1"/>
  <c r="AG828" i="1" s="1"/>
  <c r="AF826" i="1"/>
  <c r="AG826" i="1" s="1"/>
  <c r="AJ826" i="1" s="1"/>
  <c r="AF824" i="1"/>
  <c r="AG824" i="1" s="1"/>
  <c r="AJ824" i="1" s="1"/>
  <c r="AF822" i="1"/>
  <c r="AG822" i="1" s="1"/>
  <c r="AF820" i="1"/>
  <c r="AG820" i="1" s="1"/>
  <c r="AF818" i="1"/>
  <c r="AG818" i="1" s="1"/>
  <c r="AJ818" i="1" s="1"/>
  <c r="AF816" i="1"/>
  <c r="AG816" i="1" s="1"/>
  <c r="AJ816" i="1" s="1"/>
  <c r="AF814" i="1"/>
  <c r="AG814" i="1" s="1"/>
  <c r="AF812" i="1"/>
  <c r="AG812" i="1" s="1"/>
  <c r="AF810" i="1"/>
  <c r="AG810" i="1" s="1"/>
  <c r="AJ810" i="1" s="1"/>
  <c r="AJ775" i="1"/>
  <c r="AA775" i="1"/>
  <c r="AB775" i="1" s="1"/>
  <c r="AC775" i="1" s="1"/>
  <c r="AF775" i="1" s="1"/>
  <c r="AG775" i="1" s="1"/>
  <c r="AF773" i="1"/>
  <c r="AG773" i="1" s="1"/>
  <c r="AJ773" i="1" s="1"/>
  <c r="AF772" i="1"/>
  <c r="AG772" i="1" s="1"/>
  <c r="AJ772" i="1" s="1"/>
  <c r="AA767" i="1"/>
  <c r="AB767" i="1" s="1"/>
  <c r="AC767" i="1" s="1"/>
  <c r="AF767" i="1" s="1"/>
  <c r="AG767" i="1" s="1"/>
  <c r="AJ767" i="1" s="1"/>
  <c r="AF765" i="1"/>
  <c r="AG765" i="1" s="1"/>
  <c r="AJ765" i="1" s="1"/>
  <c r="AF764" i="1"/>
  <c r="AG764" i="1" s="1"/>
  <c r="AJ764" i="1" s="1"/>
  <c r="AA759" i="1"/>
  <c r="AB759" i="1" s="1"/>
  <c r="AC759" i="1" s="1"/>
  <c r="AF759" i="1" s="1"/>
  <c r="AG759" i="1" s="1"/>
  <c r="AJ759" i="1" s="1"/>
  <c r="AA757" i="1"/>
  <c r="AB757" i="1" s="1"/>
  <c r="AC757" i="1" s="1"/>
  <c r="AP751" i="1"/>
  <c r="AC749" i="1"/>
  <c r="AF749" i="1" s="1"/>
  <c r="AG749" i="1" s="1"/>
  <c r="AJ749" i="1" s="1"/>
  <c r="AP743" i="1"/>
  <c r="AC741" i="1"/>
  <c r="AF741" i="1" s="1"/>
  <c r="AG741" i="1" s="1"/>
  <c r="AJ741" i="1" s="1"/>
  <c r="AP735" i="1"/>
  <c r="AF730" i="1"/>
  <c r="AG730" i="1" s="1"/>
  <c r="AJ730" i="1" s="1"/>
  <c r="AF729" i="1"/>
  <c r="AG729" i="1" s="1"/>
  <c r="AJ729" i="1" s="1"/>
  <c r="AA727" i="1"/>
  <c r="AB727" i="1" s="1"/>
  <c r="AC727" i="1" s="1"/>
  <c r="AF727" i="1" s="1"/>
  <c r="AG727" i="1" s="1"/>
  <c r="AJ727" i="1" s="1"/>
  <c r="AF722" i="1"/>
  <c r="AG722" i="1" s="1"/>
  <c r="AF721" i="1"/>
  <c r="AG721" i="1" s="1"/>
  <c r="AJ719" i="1"/>
  <c r="AA719" i="1"/>
  <c r="AB719" i="1" s="1"/>
  <c r="AC719" i="1" s="1"/>
  <c r="AF719" i="1" s="1"/>
  <c r="AG719" i="1" s="1"/>
  <c r="AF714" i="1"/>
  <c r="AG714" i="1" s="1"/>
  <c r="AJ714" i="1" s="1"/>
  <c r="AF713" i="1"/>
  <c r="AG713" i="1" s="1"/>
  <c r="AJ713" i="1" s="1"/>
  <c r="AJ711" i="1"/>
  <c r="AA711" i="1"/>
  <c r="AB711" i="1" s="1"/>
  <c r="AC711" i="1" s="1"/>
  <c r="AF711" i="1" s="1"/>
  <c r="AG711" i="1" s="1"/>
  <c r="AF697" i="1"/>
  <c r="AG697" i="1" s="1"/>
  <c r="AU693" i="1"/>
  <c r="AV693" i="1" s="1"/>
  <c r="AJ693" i="1"/>
  <c r="AT693" i="1" s="1"/>
  <c r="AZ693" i="1"/>
  <c r="BD693" i="1"/>
  <c r="BA693" i="1"/>
  <c r="AF939" i="1"/>
  <c r="AG939" i="1" s="1"/>
  <c r="AJ939" i="1" s="1"/>
  <c r="AF935" i="1"/>
  <c r="AG935" i="1" s="1"/>
  <c r="AJ935" i="1" s="1"/>
  <c r="AJ940" i="1"/>
  <c r="AJ938" i="1"/>
  <c r="AJ936" i="1"/>
  <c r="AJ934" i="1"/>
  <c r="AJ932" i="1"/>
  <c r="AJ930" i="1"/>
  <c r="AJ928" i="1"/>
  <c r="AJ926" i="1"/>
  <c r="AJ924" i="1"/>
  <c r="AJ922" i="1"/>
  <c r="AJ907" i="1"/>
  <c r="AJ905" i="1"/>
  <c r="AJ903" i="1"/>
  <c r="AJ901" i="1"/>
  <c r="AJ899" i="1"/>
  <c r="AJ897" i="1"/>
  <c r="AJ895" i="1"/>
  <c r="AJ893" i="1"/>
  <c r="AJ891" i="1"/>
  <c r="AJ889" i="1"/>
  <c r="AJ887" i="1"/>
  <c r="AJ885" i="1"/>
  <c r="AJ883" i="1"/>
  <c r="AJ881" i="1"/>
  <c r="AJ879" i="1"/>
  <c r="AJ877" i="1"/>
  <c r="AJ875" i="1"/>
  <c r="AJ873" i="1"/>
  <c r="AJ871" i="1"/>
  <c r="AJ869" i="1"/>
  <c r="AJ867" i="1"/>
  <c r="AJ865" i="1"/>
  <c r="AJ863" i="1"/>
  <c r="AJ861" i="1"/>
  <c r="AJ859" i="1"/>
  <c r="AJ857" i="1"/>
  <c r="AJ855" i="1"/>
  <c r="AJ853" i="1"/>
  <c r="AJ851" i="1"/>
  <c r="AJ829" i="1"/>
  <c r="AJ827" i="1"/>
  <c r="AJ825" i="1"/>
  <c r="AJ823" i="1"/>
  <c r="AJ821" i="1"/>
  <c r="AJ819" i="1"/>
  <c r="AJ817" i="1"/>
  <c r="AJ815" i="1"/>
  <c r="AJ813" i="1"/>
  <c r="AJ811" i="1"/>
  <c r="AJ809" i="1"/>
  <c r="AF770" i="1"/>
  <c r="AG770" i="1" s="1"/>
  <c r="AJ770" i="1" s="1"/>
  <c r="AJ769" i="1"/>
  <c r="AF762" i="1"/>
  <c r="AG762" i="1" s="1"/>
  <c r="AJ762" i="1" s="1"/>
  <c r="AJ761" i="1"/>
  <c r="AP758" i="1"/>
  <c r="AF754" i="1"/>
  <c r="AG754" i="1" s="1"/>
  <c r="AJ754" i="1" s="1"/>
  <c r="AF752" i="1"/>
  <c r="AG752" i="1" s="1"/>
  <c r="AJ752" i="1" s="1"/>
  <c r="AF746" i="1"/>
  <c r="AG746" i="1" s="1"/>
  <c r="AJ746" i="1" s="1"/>
  <c r="AF744" i="1"/>
  <c r="AG744" i="1" s="1"/>
  <c r="AJ744" i="1" s="1"/>
  <c r="AF738" i="1"/>
  <c r="AG738" i="1" s="1"/>
  <c r="AJ738" i="1" s="1"/>
  <c r="AF736" i="1"/>
  <c r="AG736" i="1" s="1"/>
  <c r="AJ736" i="1" s="1"/>
  <c r="AJ733" i="1"/>
  <c r="AF732" i="1"/>
  <c r="AG732" i="1" s="1"/>
  <c r="AJ732" i="1" s="1"/>
  <c r="AJ726" i="1"/>
  <c r="AJ725" i="1"/>
  <c r="AF724" i="1"/>
  <c r="AG724" i="1" s="1"/>
  <c r="AJ724" i="1" s="1"/>
  <c r="AJ718" i="1"/>
  <c r="AJ717" i="1"/>
  <c r="AF716" i="1"/>
  <c r="AG716" i="1" s="1"/>
  <c r="AJ716" i="1" s="1"/>
  <c r="AJ710" i="1"/>
  <c r="AJ709" i="1"/>
  <c r="AC680" i="1"/>
  <c r="AF680" i="1" s="1"/>
  <c r="AG680" i="1" s="1"/>
  <c r="AJ774" i="1"/>
  <c r="AJ766" i="1"/>
  <c r="AJ758" i="1"/>
  <c r="AJ756" i="1"/>
  <c r="AC753" i="1"/>
  <c r="AF753" i="1" s="1"/>
  <c r="AG753" i="1" s="1"/>
  <c r="AJ753" i="1" s="1"/>
  <c r="AJ748" i="1"/>
  <c r="AC745" i="1"/>
  <c r="AF745" i="1" s="1"/>
  <c r="AG745" i="1" s="1"/>
  <c r="AJ745" i="1" s="1"/>
  <c r="AJ740" i="1"/>
  <c r="AC737" i="1"/>
  <c r="AF737" i="1" s="1"/>
  <c r="AG737" i="1" s="1"/>
  <c r="AJ737" i="1" s="1"/>
  <c r="AC707" i="1"/>
  <c r="AU681" i="1"/>
  <c r="AV681" i="1" s="1"/>
  <c r="BA681" i="1"/>
  <c r="AJ681" i="1"/>
  <c r="AT681" i="1" s="1"/>
  <c r="AZ681" i="1"/>
  <c r="BD681" i="1"/>
  <c r="O732" i="1"/>
  <c r="O728" i="1"/>
  <c r="O724" i="1"/>
  <c r="O720" i="1"/>
  <c r="O716" i="1"/>
  <c r="O712" i="1"/>
  <c r="AA708" i="1"/>
  <c r="AB708" i="1" s="1"/>
  <c r="AC708" i="1" s="1"/>
  <c r="AF708" i="1" s="1"/>
  <c r="AG708" i="1" s="1"/>
  <c r="AF707" i="1"/>
  <c r="AG707" i="1" s="1"/>
  <c r="AF702" i="1"/>
  <c r="AG702" i="1" s="1"/>
  <c r="AL702" i="1"/>
  <c r="AN702" i="1" s="1"/>
  <c r="AP702" i="1" s="1"/>
  <c r="AW698" i="1"/>
  <c r="AX698" i="1" s="1"/>
  <c r="AM698" i="1"/>
  <c r="AP698" i="1" s="1"/>
  <c r="AJ696" i="1"/>
  <c r="AT696" i="1" s="1"/>
  <c r="AW695" i="1"/>
  <c r="AX695" i="1" s="1"/>
  <c r="AW690" i="1"/>
  <c r="AX690" i="1" s="1"/>
  <c r="BA690" i="1"/>
  <c r="AM690" i="1"/>
  <c r="AJ687" i="1"/>
  <c r="AT687" i="1" s="1"/>
  <c r="AZ687" i="1"/>
  <c r="AW687" i="1"/>
  <c r="AX687" i="1" s="1"/>
  <c r="BA687" i="1"/>
  <c r="AW682" i="1"/>
  <c r="AX682" i="1" s="1"/>
  <c r="AM682" i="1"/>
  <c r="AP682" i="1" s="1"/>
  <c r="AW679" i="1"/>
  <c r="AX679" i="1" s="1"/>
  <c r="AW677" i="1"/>
  <c r="AX677" i="1" s="1"/>
  <c r="AF676" i="1"/>
  <c r="AG676" i="1" s="1"/>
  <c r="AU676" i="1" s="1"/>
  <c r="AV676" i="1" s="1"/>
  <c r="AW675" i="1"/>
  <c r="AX675" i="1" s="1"/>
  <c r="AW673" i="1"/>
  <c r="AX673" i="1" s="1"/>
  <c r="AM673" i="1"/>
  <c r="O671" i="1"/>
  <c r="AW669" i="1"/>
  <c r="AX669" i="1" s="1"/>
  <c r="AM669" i="1"/>
  <c r="O667" i="1"/>
  <c r="AW665" i="1"/>
  <c r="AX665" i="1" s="1"/>
  <c r="AM665" i="1"/>
  <c r="O664" i="1"/>
  <c r="AW663" i="1"/>
  <c r="AX663" i="1" s="1"/>
  <c r="AM663" i="1"/>
  <c r="O662" i="1"/>
  <c r="AZ661" i="1"/>
  <c r="BD661" i="1"/>
  <c r="AW661" i="1"/>
  <c r="AX661" i="1" s="1"/>
  <c r="AM661" i="1"/>
  <c r="O660" i="1"/>
  <c r="AW659" i="1"/>
  <c r="AX659" i="1" s="1"/>
  <c r="AM659" i="1"/>
  <c r="O658" i="1"/>
  <c r="AJ657" i="1"/>
  <c r="AT657" i="1" s="1"/>
  <c r="AW657" i="1"/>
  <c r="AX657" i="1" s="1"/>
  <c r="BA657" i="1"/>
  <c r="AM657" i="1"/>
  <c r="O656" i="1"/>
  <c r="AW655" i="1"/>
  <c r="AX655" i="1" s="1"/>
  <c r="AM655" i="1"/>
  <c r="O654" i="1"/>
  <c r="AZ653" i="1"/>
  <c r="BD653" i="1"/>
  <c r="AW653" i="1"/>
  <c r="AX653" i="1" s="1"/>
  <c r="AM653" i="1"/>
  <c r="O652" i="1"/>
  <c r="AW651" i="1"/>
  <c r="AX651" i="1" s="1"/>
  <c r="AM651" i="1"/>
  <c r="O650" i="1"/>
  <c r="AJ649" i="1"/>
  <c r="AT649" i="1" s="1"/>
  <c r="AW649" i="1"/>
  <c r="AX649" i="1" s="1"/>
  <c r="BA649" i="1"/>
  <c r="AM649" i="1"/>
  <c r="O648" i="1"/>
  <c r="AW647" i="1"/>
  <c r="AX647" i="1" s="1"/>
  <c r="AM647" i="1"/>
  <c r="O646" i="1"/>
  <c r="AZ645" i="1"/>
  <c r="BD645" i="1"/>
  <c r="AW645" i="1"/>
  <c r="AX645" i="1" s="1"/>
  <c r="AM645" i="1"/>
  <c r="O644" i="1"/>
  <c r="AJ643" i="1"/>
  <c r="AT643" i="1" s="1"/>
  <c r="AZ643" i="1"/>
  <c r="BD643" i="1"/>
  <c r="AW643" i="1"/>
  <c r="AX643" i="1" s="1"/>
  <c r="BA643" i="1"/>
  <c r="AM643" i="1"/>
  <c r="AL774" i="1"/>
  <c r="AN774" i="1" s="1"/>
  <c r="AP774" i="1" s="1"/>
  <c r="AM773" i="1"/>
  <c r="AP773" i="1" s="1"/>
  <c r="AL770" i="1"/>
  <c r="AN770" i="1" s="1"/>
  <c r="AP770" i="1" s="1"/>
  <c r="AM769" i="1"/>
  <c r="AL766" i="1"/>
  <c r="AN766" i="1" s="1"/>
  <c r="AP766" i="1" s="1"/>
  <c r="AM765" i="1"/>
  <c r="AL762" i="1"/>
  <c r="AN762" i="1" s="1"/>
  <c r="AP762" i="1" s="1"/>
  <c r="AM761" i="1"/>
  <c r="AL758" i="1"/>
  <c r="AN758" i="1" s="1"/>
  <c r="AL756" i="1"/>
  <c r="AN756" i="1" s="1"/>
  <c r="AP756" i="1" s="1"/>
  <c r="AM753" i="1"/>
  <c r="AP753" i="1" s="1"/>
  <c r="AL752" i="1"/>
  <c r="AN752" i="1" s="1"/>
  <c r="AP752" i="1" s="1"/>
  <c r="AM749" i="1"/>
  <c r="AL748" i="1"/>
  <c r="AN748" i="1" s="1"/>
  <c r="AP748" i="1" s="1"/>
  <c r="AM745" i="1"/>
  <c r="AL744" i="1"/>
  <c r="AN744" i="1" s="1"/>
  <c r="AP744" i="1" s="1"/>
  <c r="AM741" i="1"/>
  <c r="AL740" i="1"/>
  <c r="AN740" i="1" s="1"/>
  <c r="AP740" i="1" s="1"/>
  <c r="AM737" i="1"/>
  <c r="AP737" i="1" s="1"/>
  <c r="AL736" i="1"/>
  <c r="AN736" i="1" s="1"/>
  <c r="AP736" i="1" s="1"/>
  <c r="AM733" i="1"/>
  <c r="AL730" i="1"/>
  <c r="AN730" i="1" s="1"/>
  <c r="AP730" i="1" s="1"/>
  <c r="AM729" i="1"/>
  <c r="AL726" i="1"/>
  <c r="AN726" i="1" s="1"/>
  <c r="AP726" i="1" s="1"/>
  <c r="AM725" i="1"/>
  <c r="AP725" i="1" s="1"/>
  <c r="AL722" i="1"/>
  <c r="AN722" i="1" s="1"/>
  <c r="AP722" i="1" s="1"/>
  <c r="AM721" i="1"/>
  <c r="AL718" i="1"/>
  <c r="AN718" i="1" s="1"/>
  <c r="AP718" i="1" s="1"/>
  <c r="AM717" i="1"/>
  <c r="AL714" i="1"/>
  <c r="AN714" i="1" s="1"/>
  <c r="AP714" i="1" s="1"/>
  <c r="AM713" i="1"/>
  <c r="AL710" i="1"/>
  <c r="AN710" i="1" s="1"/>
  <c r="AP710" i="1" s="1"/>
  <c r="AM709" i="1"/>
  <c r="AP709" i="1" s="1"/>
  <c r="O708" i="1"/>
  <c r="AO707" i="1"/>
  <c r="AF706" i="1"/>
  <c r="AG706" i="1" s="1"/>
  <c r="AL706" i="1"/>
  <c r="AJ703" i="1"/>
  <c r="O703" i="1"/>
  <c r="AO699" i="1"/>
  <c r="AZ698" i="1"/>
  <c r="AF698" i="1"/>
  <c r="AG698" i="1" s="1"/>
  <c r="AU698" i="1" s="1"/>
  <c r="AV698" i="1" s="1"/>
  <c r="AL698" i="1"/>
  <c r="AO697" i="1"/>
  <c r="AP697" i="1" s="1"/>
  <c r="O697" i="1"/>
  <c r="BE696" i="1"/>
  <c r="AG696" i="1"/>
  <c r="AO691" i="1"/>
  <c r="AZ690" i="1"/>
  <c r="AF690" i="1"/>
  <c r="AG690" i="1" s="1"/>
  <c r="AU690" i="1" s="1"/>
  <c r="AV690" i="1" s="1"/>
  <c r="AL690" i="1"/>
  <c r="AO689" i="1"/>
  <c r="AP689" i="1" s="1"/>
  <c r="O689" i="1"/>
  <c r="BE688" i="1"/>
  <c r="AG688" i="1"/>
  <c r="AO683" i="1"/>
  <c r="AZ682" i="1"/>
  <c r="AF682" i="1"/>
  <c r="AG682" i="1" s="1"/>
  <c r="AU682" i="1" s="1"/>
  <c r="AV682" i="1" s="1"/>
  <c r="AL682" i="1"/>
  <c r="AO681" i="1"/>
  <c r="AP681" i="1" s="1"/>
  <c r="O681" i="1"/>
  <c r="BE680" i="1"/>
  <c r="AO678" i="1"/>
  <c r="AO676" i="1"/>
  <c r="AU674" i="1"/>
  <c r="AV674" i="1" s="1"/>
  <c r="O674" i="1"/>
  <c r="AF673" i="1"/>
  <c r="AG673" i="1" s="1"/>
  <c r="BD673" i="1" s="1"/>
  <c r="AJ672" i="1"/>
  <c r="AT672" i="1" s="1"/>
  <c r="AW672" i="1"/>
  <c r="AX672" i="1" s="1"/>
  <c r="BA672" i="1"/>
  <c r="AM672" i="1"/>
  <c r="AU670" i="1"/>
  <c r="AV670" i="1" s="1"/>
  <c r="O670" i="1"/>
  <c r="AF669" i="1"/>
  <c r="AG669" i="1" s="1"/>
  <c r="AJ669" i="1" s="1"/>
  <c r="AT669" i="1" s="1"/>
  <c r="AW668" i="1"/>
  <c r="AX668" i="1" s="1"/>
  <c r="AM668" i="1"/>
  <c r="AU666" i="1"/>
  <c r="AV666" i="1" s="1"/>
  <c r="O666" i="1"/>
  <c r="AA665" i="1"/>
  <c r="AB665" i="1" s="1"/>
  <c r="AC665" i="1" s="1"/>
  <c r="AF665" i="1" s="1"/>
  <c r="AG665" i="1" s="1"/>
  <c r="AA663" i="1"/>
  <c r="AB663" i="1" s="1"/>
  <c r="AC663" i="1" s="1"/>
  <c r="AF663" i="1" s="1"/>
  <c r="AG663" i="1" s="1"/>
  <c r="AZ663" i="1" s="1"/>
  <c r="AA661" i="1"/>
  <c r="AB661" i="1" s="1"/>
  <c r="AC661" i="1" s="1"/>
  <c r="AF661" i="1" s="1"/>
  <c r="AG661" i="1" s="1"/>
  <c r="AU661" i="1" s="1"/>
  <c r="AV661" i="1" s="1"/>
  <c r="AA659" i="1"/>
  <c r="AB659" i="1" s="1"/>
  <c r="AC659" i="1" s="1"/>
  <c r="AF659" i="1" s="1"/>
  <c r="AG659" i="1" s="1"/>
  <c r="AJ659" i="1" s="1"/>
  <c r="AT659" i="1" s="1"/>
  <c r="AA657" i="1"/>
  <c r="AB657" i="1" s="1"/>
  <c r="AC657" i="1" s="1"/>
  <c r="AF657" i="1" s="1"/>
  <c r="AG657" i="1" s="1"/>
  <c r="AZ657" i="1" s="1"/>
  <c r="AA655" i="1"/>
  <c r="AB655" i="1" s="1"/>
  <c r="AC655" i="1" s="1"/>
  <c r="AF655" i="1" s="1"/>
  <c r="AG655" i="1" s="1"/>
  <c r="AZ655" i="1" s="1"/>
  <c r="AA653" i="1"/>
  <c r="AB653" i="1" s="1"/>
  <c r="AC653" i="1" s="1"/>
  <c r="AF653" i="1" s="1"/>
  <c r="AG653" i="1" s="1"/>
  <c r="AU653" i="1" s="1"/>
  <c r="AV653" i="1" s="1"/>
  <c r="AA651" i="1"/>
  <c r="AB651" i="1" s="1"/>
  <c r="AC651" i="1" s="1"/>
  <c r="AF651" i="1" s="1"/>
  <c r="AG651" i="1" s="1"/>
  <c r="AJ651" i="1" s="1"/>
  <c r="AT651" i="1" s="1"/>
  <c r="AA649" i="1"/>
  <c r="AB649" i="1" s="1"/>
  <c r="AC649" i="1" s="1"/>
  <c r="AF649" i="1" s="1"/>
  <c r="AG649" i="1" s="1"/>
  <c r="AZ649" i="1" s="1"/>
  <c r="AA647" i="1"/>
  <c r="AB647" i="1" s="1"/>
  <c r="AC647" i="1" s="1"/>
  <c r="AF647" i="1" s="1"/>
  <c r="AG647" i="1" s="1"/>
  <c r="AZ647" i="1" s="1"/>
  <c r="AA645" i="1"/>
  <c r="AB645" i="1" s="1"/>
  <c r="AC645" i="1" s="1"/>
  <c r="AF645" i="1" s="1"/>
  <c r="AG645" i="1" s="1"/>
  <c r="AU645" i="1" s="1"/>
  <c r="AV645" i="1" s="1"/>
  <c r="AU643" i="1"/>
  <c r="AV643" i="1" s="1"/>
  <c r="AJ614" i="1"/>
  <c r="AT614" i="1" s="1"/>
  <c r="AA614" i="1"/>
  <c r="AB614" i="1" s="1"/>
  <c r="AC614" i="1" s="1"/>
  <c r="AF614" i="1" s="1"/>
  <c r="AG614" i="1" s="1"/>
  <c r="AU614" i="1" s="1"/>
  <c r="AV614" i="1" s="1"/>
  <c r="AL773" i="1"/>
  <c r="AN773" i="1" s="1"/>
  <c r="AL769" i="1"/>
  <c r="AN769" i="1" s="1"/>
  <c r="AL765" i="1"/>
  <c r="AN765" i="1" s="1"/>
  <c r="AL761" i="1"/>
  <c r="AN761" i="1" s="1"/>
  <c r="AL753" i="1"/>
  <c r="AN753" i="1" s="1"/>
  <c r="AL749" i="1"/>
  <c r="AN749" i="1" s="1"/>
  <c r="AL745" i="1"/>
  <c r="AN745" i="1" s="1"/>
  <c r="AL741" i="1"/>
  <c r="AN741" i="1" s="1"/>
  <c r="AL737" i="1"/>
  <c r="AN737" i="1" s="1"/>
  <c r="AL733" i="1"/>
  <c r="AN733" i="1" s="1"/>
  <c r="AL729" i="1"/>
  <c r="AN729" i="1" s="1"/>
  <c r="AL725" i="1"/>
  <c r="AN725" i="1" s="1"/>
  <c r="AL721" i="1"/>
  <c r="AN721" i="1" s="1"/>
  <c r="AL717" i="1"/>
  <c r="AN717" i="1" s="1"/>
  <c r="AL713" i="1"/>
  <c r="AN713" i="1" s="1"/>
  <c r="AL709" i="1"/>
  <c r="AN709" i="1" s="1"/>
  <c r="AJ707" i="1"/>
  <c r="AN706" i="1"/>
  <c r="AP706" i="1" s="1"/>
  <c r="AJ702" i="1"/>
  <c r="AW699" i="1"/>
  <c r="AX699" i="1" s="1"/>
  <c r="AC699" i="1"/>
  <c r="AF699" i="1" s="1"/>
  <c r="AG699" i="1" s="1"/>
  <c r="BD698" i="1"/>
  <c r="AN698" i="1"/>
  <c r="AF695" i="1"/>
  <c r="AG695" i="1" s="1"/>
  <c r="AU695" i="1" s="1"/>
  <c r="AV695" i="1" s="1"/>
  <c r="AW694" i="1"/>
  <c r="AX694" i="1" s="1"/>
  <c r="AM694" i="1"/>
  <c r="AW691" i="1"/>
  <c r="AX691" i="1" s="1"/>
  <c r="AC691" i="1"/>
  <c r="AF691" i="1" s="1"/>
  <c r="AG691" i="1" s="1"/>
  <c r="BD690" i="1"/>
  <c r="AN690" i="1"/>
  <c r="AF687" i="1"/>
  <c r="AG687" i="1" s="1"/>
  <c r="AU687" i="1" s="1"/>
  <c r="AV687" i="1" s="1"/>
  <c r="AW686" i="1"/>
  <c r="AX686" i="1" s="1"/>
  <c r="AM686" i="1"/>
  <c r="AW683" i="1"/>
  <c r="AX683" i="1" s="1"/>
  <c r="AC683" i="1"/>
  <c r="AF683" i="1" s="1"/>
  <c r="AG683" i="1" s="1"/>
  <c r="BD682" i="1"/>
  <c r="AN682" i="1"/>
  <c r="AF679" i="1"/>
  <c r="AG679" i="1" s="1"/>
  <c r="AU679" i="1" s="1"/>
  <c r="AV679" i="1" s="1"/>
  <c r="AW678" i="1"/>
  <c r="AX678" i="1" s="1"/>
  <c r="AC678" i="1"/>
  <c r="AF678" i="1" s="1"/>
  <c r="AG678" i="1" s="1"/>
  <c r="AF677" i="1"/>
  <c r="AG677" i="1" s="1"/>
  <c r="AU677" i="1" s="1"/>
  <c r="AV677" i="1" s="1"/>
  <c r="AJ676" i="1"/>
  <c r="AT676" i="1" s="1"/>
  <c r="BD676" i="1"/>
  <c r="AW676" i="1"/>
  <c r="AX676" i="1" s="1"/>
  <c r="BA676" i="1"/>
  <c r="AC676" i="1"/>
  <c r="AF675" i="1"/>
  <c r="AG675" i="1" s="1"/>
  <c r="AU675" i="1" s="1"/>
  <c r="AV675" i="1" s="1"/>
  <c r="AU673" i="1"/>
  <c r="AV673" i="1" s="1"/>
  <c r="O673" i="1"/>
  <c r="AF672" i="1"/>
  <c r="AG672" i="1" s="1"/>
  <c r="AU672" i="1" s="1"/>
  <c r="AV672" i="1" s="1"/>
  <c r="AJ671" i="1"/>
  <c r="AT671" i="1" s="1"/>
  <c r="AZ671" i="1"/>
  <c r="BD671" i="1"/>
  <c r="AW671" i="1"/>
  <c r="AX671" i="1" s="1"/>
  <c r="BA671" i="1"/>
  <c r="AM671" i="1"/>
  <c r="O669" i="1"/>
  <c r="AF668" i="1"/>
  <c r="AG668" i="1" s="1"/>
  <c r="AU668" i="1" s="1"/>
  <c r="AV668" i="1" s="1"/>
  <c r="AJ667" i="1"/>
  <c r="AT667" i="1" s="1"/>
  <c r="AZ667" i="1"/>
  <c r="BD667" i="1"/>
  <c r="AW667" i="1"/>
  <c r="AX667" i="1" s="1"/>
  <c r="BA667" i="1"/>
  <c r="AM667" i="1"/>
  <c r="O665" i="1"/>
  <c r="AJ664" i="1"/>
  <c r="AT664" i="1" s="1"/>
  <c r="AZ664" i="1"/>
  <c r="BD664" i="1"/>
  <c r="AW664" i="1"/>
  <c r="AX664" i="1" s="1"/>
  <c r="BA664" i="1"/>
  <c r="AM664" i="1"/>
  <c r="AP664" i="1" s="1"/>
  <c r="AN663" i="1"/>
  <c r="O663" i="1"/>
  <c r="AJ662" i="1"/>
  <c r="AT662" i="1" s="1"/>
  <c r="AZ662" i="1"/>
  <c r="BD662" i="1"/>
  <c r="AW662" i="1"/>
  <c r="AX662" i="1" s="1"/>
  <c r="BA662" i="1"/>
  <c r="AM662" i="1"/>
  <c r="AP662" i="1" s="1"/>
  <c r="AN661" i="1"/>
  <c r="O661" i="1"/>
  <c r="AJ660" i="1"/>
  <c r="AT660" i="1" s="1"/>
  <c r="AZ660" i="1"/>
  <c r="BD660" i="1"/>
  <c r="AW660" i="1"/>
  <c r="AX660" i="1" s="1"/>
  <c r="BA660" i="1"/>
  <c r="AM660" i="1"/>
  <c r="AP660" i="1" s="1"/>
  <c r="AN659" i="1"/>
  <c r="O659" i="1"/>
  <c r="AJ658" i="1"/>
  <c r="AT658" i="1" s="1"/>
  <c r="AZ658" i="1"/>
  <c r="BD658" i="1"/>
  <c r="AW658" i="1"/>
  <c r="AX658" i="1" s="1"/>
  <c r="BA658" i="1"/>
  <c r="AM658" i="1"/>
  <c r="AP658" i="1" s="1"/>
  <c r="AN657" i="1"/>
  <c r="O657" i="1"/>
  <c r="AJ656" i="1"/>
  <c r="AT656" i="1" s="1"/>
  <c r="AZ656" i="1"/>
  <c r="BD656" i="1"/>
  <c r="AW656" i="1"/>
  <c r="AX656" i="1" s="1"/>
  <c r="BA656" i="1"/>
  <c r="AM656" i="1"/>
  <c r="AP656" i="1" s="1"/>
  <c r="AN655" i="1"/>
  <c r="O655" i="1"/>
  <c r="AJ654" i="1"/>
  <c r="AT654" i="1" s="1"/>
  <c r="AZ654" i="1"/>
  <c r="BD654" i="1"/>
  <c r="AW654" i="1"/>
  <c r="AX654" i="1" s="1"/>
  <c r="BA654" i="1"/>
  <c r="AM654" i="1"/>
  <c r="AP654" i="1" s="1"/>
  <c r="AN653" i="1"/>
  <c r="O653" i="1"/>
  <c r="AJ652" i="1"/>
  <c r="AT652" i="1" s="1"/>
  <c r="AZ652" i="1"/>
  <c r="BD652" i="1"/>
  <c r="AW652" i="1"/>
  <c r="AX652" i="1" s="1"/>
  <c r="BA652" i="1"/>
  <c r="AM652" i="1"/>
  <c r="AP652" i="1" s="1"/>
  <c r="AN651" i="1"/>
  <c r="O651" i="1"/>
  <c r="AJ650" i="1"/>
  <c r="AT650" i="1" s="1"/>
  <c r="AZ650" i="1"/>
  <c r="BD650" i="1"/>
  <c r="AW650" i="1"/>
  <c r="AX650" i="1" s="1"/>
  <c r="BA650" i="1"/>
  <c r="AM650" i="1"/>
  <c r="AP650" i="1" s="1"/>
  <c r="AN649" i="1"/>
  <c r="O649" i="1"/>
  <c r="AJ648" i="1"/>
  <c r="AT648" i="1" s="1"/>
  <c r="AZ648" i="1"/>
  <c r="BD648" i="1"/>
  <c r="AW648" i="1"/>
  <c r="AX648" i="1" s="1"/>
  <c r="BA648" i="1"/>
  <c r="AM648" i="1"/>
  <c r="AP648" i="1" s="1"/>
  <c r="AN647" i="1"/>
  <c r="O647" i="1"/>
  <c r="AJ646" i="1"/>
  <c r="AT646" i="1" s="1"/>
  <c r="AZ646" i="1"/>
  <c r="BD646" i="1"/>
  <c r="AW646" i="1"/>
  <c r="AX646" i="1" s="1"/>
  <c r="BA646" i="1"/>
  <c r="AM646" i="1"/>
  <c r="AP646" i="1" s="1"/>
  <c r="AN645" i="1"/>
  <c r="O645" i="1"/>
  <c r="AJ644" i="1"/>
  <c r="AT644" i="1" s="1"/>
  <c r="AZ644" i="1"/>
  <c r="BD644" i="1"/>
  <c r="AW644" i="1"/>
  <c r="AX644" i="1" s="1"/>
  <c r="BA644" i="1"/>
  <c r="AM644" i="1"/>
  <c r="AP644" i="1" s="1"/>
  <c r="AN643" i="1"/>
  <c r="AJ641" i="1"/>
  <c r="AT641" i="1" s="1"/>
  <c r="AJ637" i="1"/>
  <c r="AT637" i="1" s="1"/>
  <c r="AJ633" i="1"/>
  <c r="AT633" i="1" s="1"/>
  <c r="AJ629" i="1"/>
  <c r="AT629" i="1" s="1"/>
  <c r="AJ625" i="1"/>
  <c r="AT625" i="1" s="1"/>
  <c r="AJ621" i="1"/>
  <c r="AT621" i="1" s="1"/>
  <c r="AJ617" i="1"/>
  <c r="AT617" i="1" s="1"/>
  <c r="AJ613" i="1"/>
  <c r="AT613" i="1" s="1"/>
  <c r="AL776" i="1"/>
  <c r="AN776" i="1" s="1"/>
  <c r="AP776" i="1" s="1"/>
  <c r="AL772" i="1"/>
  <c r="AN772" i="1" s="1"/>
  <c r="AP772" i="1" s="1"/>
  <c r="AL768" i="1"/>
  <c r="AN768" i="1" s="1"/>
  <c r="AP768" i="1" s="1"/>
  <c r="AL764" i="1"/>
  <c r="AN764" i="1" s="1"/>
  <c r="AP764" i="1" s="1"/>
  <c r="AL760" i="1"/>
  <c r="AN760" i="1" s="1"/>
  <c r="AP760" i="1" s="1"/>
  <c r="AL754" i="1"/>
  <c r="AN754" i="1" s="1"/>
  <c r="AP754" i="1" s="1"/>
  <c r="AL750" i="1"/>
  <c r="AN750" i="1" s="1"/>
  <c r="AP750" i="1" s="1"/>
  <c r="AL746" i="1"/>
  <c r="AN746" i="1" s="1"/>
  <c r="AP746" i="1" s="1"/>
  <c r="AL742" i="1"/>
  <c r="AN742" i="1" s="1"/>
  <c r="AP742" i="1" s="1"/>
  <c r="AL738" i="1"/>
  <c r="AN738" i="1" s="1"/>
  <c r="AP738" i="1" s="1"/>
  <c r="AL734" i="1"/>
  <c r="AN734" i="1" s="1"/>
  <c r="AP734" i="1" s="1"/>
  <c r="AL732" i="1"/>
  <c r="AN732" i="1" s="1"/>
  <c r="AP732" i="1" s="1"/>
  <c r="AL728" i="1"/>
  <c r="AN728" i="1" s="1"/>
  <c r="AP728" i="1" s="1"/>
  <c r="AL724" i="1"/>
  <c r="AN724" i="1" s="1"/>
  <c r="AP724" i="1" s="1"/>
  <c r="AL720" i="1"/>
  <c r="AN720" i="1" s="1"/>
  <c r="AP720" i="1" s="1"/>
  <c r="AL716" i="1"/>
  <c r="AN716" i="1" s="1"/>
  <c r="AP716" i="1" s="1"/>
  <c r="AL712" i="1"/>
  <c r="AN712" i="1" s="1"/>
  <c r="AP712" i="1" s="1"/>
  <c r="AJ708" i="1"/>
  <c r="AJ706" i="1"/>
  <c r="AJ704" i="1"/>
  <c r="AF703" i="1"/>
  <c r="AG703" i="1" s="1"/>
  <c r="BE700" i="1"/>
  <c r="AG700" i="1"/>
  <c r="AJ700" i="1" s="1"/>
  <c r="AT700" i="1" s="1"/>
  <c r="AJ698" i="1"/>
  <c r="AT698" i="1" s="1"/>
  <c r="AM695" i="1"/>
  <c r="AO695" i="1"/>
  <c r="AF694" i="1"/>
  <c r="AG694" i="1" s="1"/>
  <c r="AJ694" i="1" s="1"/>
  <c r="AT694" i="1" s="1"/>
  <c r="AL694" i="1"/>
  <c r="AN694" i="1" s="1"/>
  <c r="BE692" i="1"/>
  <c r="AG692" i="1"/>
  <c r="AJ690" i="1"/>
  <c r="AT690" i="1" s="1"/>
  <c r="AM687" i="1"/>
  <c r="AO687" i="1"/>
  <c r="AF686" i="1"/>
  <c r="AG686" i="1" s="1"/>
  <c r="AL686" i="1"/>
  <c r="AN686" i="1" s="1"/>
  <c r="BE684" i="1"/>
  <c r="AG684" i="1"/>
  <c r="AJ682" i="1"/>
  <c r="AT682" i="1" s="1"/>
  <c r="AM679" i="1"/>
  <c r="AO679" i="1"/>
  <c r="AM677" i="1"/>
  <c r="AO677" i="1"/>
  <c r="AM675" i="1"/>
  <c r="AO675" i="1"/>
  <c r="AJ674" i="1"/>
  <c r="AT674" i="1" s="1"/>
  <c r="AZ674" i="1"/>
  <c r="BD674" i="1"/>
  <c r="AW674" i="1"/>
  <c r="AX674" i="1" s="1"/>
  <c r="BA674" i="1"/>
  <c r="AM674" i="1"/>
  <c r="AN673" i="1"/>
  <c r="O672" i="1"/>
  <c r="AJ670" i="1"/>
  <c r="AT670" i="1" s="1"/>
  <c r="AZ670" i="1"/>
  <c r="BD670" i="1"/>
  <c r="AW670" i="1"/>
  <c r="AX670" i="1" s="1"/>
  <c r="BA670" i="1"/>
  <c r="AM670" i="1"/>
  <c r="AN669" i="1"/>
  <c r="O668" i="1"/>
  <c r="AJ666" i="1"/>
  <c r="AT666" i="1" s="1"/>
  <c r="AZ666" i="1"/>
  <c r="BD666" i="1"/>
  <c r="AW666" i="1"/>
  <c r="AX666" i="1" s="1"/>
  <c r="BA666" i="1"/>
  <c r="AM666" i="1"/>
  <c r="AN665" i="1"/>
  <c r="AJ640" i="1"/>
  <c r="AT640" i="1" s="1"/>
  <c r="AJ636" i="1"/>
  <c r="AT636" i="1" s="1"/>
  <c r="AJ632" i="1"/>
  <c r="AT632" i="1" s="1"/>
  <c r="AJ628" i="1"/>
  <c r="AT628" i="1" s="1"/>
  <c r="AJ624" i="1"/>
  <c r="AT624" i="1" s="1"/>
  <c r="AJ620" i="1"/>
  <c r="AT620" i="1" s="1"/>
  <c r="AJ616" i="1"/>
  <c r="AT616" i="1" s="1"/>
  <c r="AM642" i="1"/>
  <c r="AP642" i="1" s="1"/>
  <c r="AM641" i="1"/>
  <c r="AP641" i="1" s="1"/>
  <c r="AM640" i="1"/>
  <c r="AP640" i="1" s="1"/>
  <c r="AM639" i="1"/>
  <c r="AP639" i="1" s="1"/>
  <c r="AM638" i="1"/>
  <c r="AP638" i="1" s="1"/>
  <c r="AM637" i="1"/>
  <c r="AP637" i="1" s="1"/>
  <c r="AM636" i="1"/>
  <c r="AP636" i="1" s="1"/>
  <c r="AM635" i="1"/>
  <c r="AP635" i="1" s="1"/>
  <c r="AM634" i="1"/>
  <c r="AP634" i="1" s="1"/>
  <c r="AM633" i="1"/>
  <c r="AP633" i="1" s="1"/>
  <c r="AM632" i="1"/>
  <c r="AP632" i="1" s="1"/>
  <c r="AM631" i="1"/>
  <c r="AP631" i="1" s="1"/>
  <c r="AM630" i="1"/>
  <c r="AP630" i="1" s="1"/>
  <c r="AM629" i="1"/>
  <c r="AP629" i="1" s="1"/>
  <c r="AM628" i="1"/>
  <c r="AP628" i="1" s="1"/>
  <c r="AM627" i="1"/>
  <c r="AP627" i="1" s="1"/>
  <c r="AM626" i="1"/>
  <c r="AP626" i="1" s="1"/>
  <c r="AM625" i="1"/>
  <c r="AP625" i="1" s="1"/>
  <c r="AM624" i="1"/>
  <c r="AP624" i="1" s="1"/>
  <c r="AM623" i="1"/>
  <c r="AP623" i="1" s="1"/>
  <c r="AM622" i="1"/>
  <c r="AP622" i="1" s="1"/>
  <c r="AM621" i="1"/>
  <c r="AP621" i="1" s="1"/>
  <c r="AM620" i="1"/>
  <c r="AP620" i="1" s="1"/>
  <c r="AM619" i="1"/>
  <c r="AP619" i="1" s="1"/>
  <c r="AM618" i="1"/>
  <c r="AP618" i="1" s="1"/>
  <c r="AM617" i="1"/>
  <c r="AP617" i="1" s="1"/>
  <c r="AM616" i="1"/>
  <c r="AP616" i="1" s="1"/>
  <c r="AM615" i="1"/>
  <c r="AP615" i="1" s="1"/>
  <c r="AL612" i="1"/>
  <c r="AN612" i="1" s="1"/>
  <c r="AP612" i="1" s="1"/>
  <c r="AW610" i="1"/>
  <c r="AX610" i="1" s="1"/>
  <c r="AL608" i="1"/>
  <c r="AN608" i="1" s="1"/>
  <c r="AP608" i="1" s="1"/>
  <c r="O586" i="1"/>
  <c r="AW584" i="1"/>
  <c r="AX584" i="1" s="1"/>
  <c r="AM584" i="1"/>
  <c r="O582" i="1"/>
  <c r="AZ580" i="1"/>
  <c r="BD580" i="1"/>
  <c r="AW580" i="1"/>
  <c r="AX580" i="1" s="1"/>
  <c r="AM580" i="1"/>
  <c r="O578" i="1"/>
  <c r="BD576" i="1"/>
  <c r="AW576" i="1"/>
  <c r="AX576" i="1" s="1"/>
  <c r="AM576" i="1"/>
  <c r="O574" i="1"/>
  <c r="AW572" i="1"/>
  <c r="AX572" i="1" s="1"/>
  <c r="AM572" i="1"/>
  <c r="O570" i="1"/>
  <c r="AW568" i="1"/>
  <c r="AX568" i="1" s="1"/>
  <c r="AM568" i="1"/>
  <c r="O566" i="1"/>
  <c r="AZ564" i="1"/>
  <c r="BD564" i="1"/>
  <c r="AW564" i="1"/>
  <c r="AX564" i="1" s="1"/>
  <c r="AM564" i="1"/>
  <c r="AJ550" i="1"/>
  <c r="AT550" i="1" s="1"/>
  <c r="AJ534" i="1"/>
  <c r="AT534" i="1" s="1"/>
  <c r="AA527" i="1"/>
  <c r="AB527" i="1" s="1"/>
  <c r="AC527" i="1" s="1"/>
  <c r="AF527" i="1" s="1"/>
  <c r="AG527" i="1" s="1"/>
  <c r="AJ522" i="1"/>
  <c r="AT522" i="1" s="1"/>
  <c r="AA522" i="1"/>
  <c r="AB522" i="1" s="1"/>
  <c r="AC522" i="1" s="1"/>
  <c r="AF522" i="1" s="1"/>
  <c r="AG522" i="1" s="1"/>
  <c r="AP519" i="1"/>
  <c r="AJ493" i="1"/>
  <c r="AT493" i="1" s="1"/>
  <c r="AU493" i="1"/>
  <c r="AV493" i="1" s="1"/>
  <c r="AZ493" i="1"/>
  <c r="BD493" i="1"/>
  <c r="AL707" i="1"/>
  <c r="AN707" i="1" s="1"/>
  <c r="AP707" i="1" s="1"/>
  <c r="AL703" i="1"/>
  <c r="AN703" i="1" s="1"/>
  <c r="AP703" i="1" s="1"/>
  <c r="BD700" i="1"/>
  <c r="AZ700" i="1"/>
  <c r="AL699" i="1"/>
  <c r="AN699" i="1" s="1"/>
  <c r="AP699" i="1" s="1"/>
  <c r="BD696" i="1"/>
  <c r="AZ696" i="1"/>
  <c r="AL695" i="1"/>
  <c r="AN695" i="1" s="1"/>
  <c r="AL691" i="1"/>
  <c r="AN691" i="1" s="1"/>
  <c r="AP691" i="1" s="1"/>
  <c r="BD688" i="1"/>
  <c r="AZ688" i="1"/>
  <c r="AL687" i="1"/>
  <c r="AN687" i="1" s="1"/>
  <c r="BD684" i="1"/>
  <c r="AZ684" i="1"/>
  <c r="AL683" i="1"/>
  <c r="AN683" i="1" s="1"/>
  <c r="AP683" i="1" s="1"/>
  <c r="AL679" i="1"/>
  <c r="AN679" i="1" s="1"/>
  <c r="AL678" i="1"/>
  <c r="AN678" i="1" s="1"/>
  <c r="AP678" i="1" s="1"/>
  <c r="AL677" i="1"/>
  <c r="AN677" i="1" s="1"/>
  <c r="AL676" i="1"/>
  <c r="AN676" i="1" s="1"/>
  <c r="AP676" i="1" s="1"/>
  <c r="AL675" i="1"/>
  <c r="AN675" i="1" s="1"/>
  <c r="AL674" i="1"/>
  <c r="AN674" i="1" s="1"/>
  <c r="AL673" i="1"/>
  <c r="AL672" i="1"/>
  <c r="AN672" i="1" s="1"/>
  <c r="AL671" i="1"/>
  <c r="AN671" i="1" s="1"/>
  <c r="AL670" i="1"/>
  <c r="AN670" i="1" s="1"/>
  <c r="AL669" i="1"/>
  <c r="AL668" i="1"/>
  <c r="AN668" i="1" s="1"/>
  <c r="AL667" i="1"/>
  <c r="AN667" i="1" s="1"/>
  <c r="AL666" i="1"/>
  <c r="AN666" i="1" s="1"/>
  <c r="AL665" i="1"/>
  <c r="BA642" i="1"/>
  <c r="AW642" i="1"/>
  <c r="AX642" i="1" s="1"/>
  <c r="BA641" i="1"/>
  <c r="AW641" i="1"/>
  <c r="AX641" i="1" s="1"/>
  <c r="BA640" i="1"/>
  <c r="AW640" i="1"/>
  <c r="AX640" i="1" s="1"/>
  <c r="BA639" i="1"/>
  <c r="AW639" i="1"/>
  <c r="AX639" i="1" s="1"/>
  <c r="BA638" i="1"/>
  <c r="AW638" i="1"/>
  <c r="AX638" i="1" s="1"/>
  <c r="BA637" i="1"/>
  <c r="AW637" i="1"/>
  <c r="AX637" i="1" s="1"/>
  <c r="BA636" i="1"/>
  <c r="AW636" i="1"/>
  <c r="AX636" i="1" s="1"/>
  <c r="BA635" i="1"/>
  <c r="AW635" i="1"/>
  <c r="AX635" i="1" s="1"/>
  <c r="BA634" i="1"/>
  <c r="AW634" i="1"/>
  <c r="AX634" i="1" s="1"/>
  <c r="BA633" i="1"/>
  <c r="AW633" i="1"/>
  <c r="AX633" i="1" s="1"/>
  <c r="BA632" i="1"/>
  <c r="AW632" i="1"/>
  <c r="AX632" i="1" s="1"/>
  <c r="BA631" i="1"/>
  <c r="AW631" i="1"/>
  <c r="AX631" i="1" s="1"/>
  <c r="BA630" i="1"/>
  <c r="AW630" i="1"/>
  <c r="AX630" i="1" s="1"/>
  <c r="BA629" i="1"/>
  <c r="AW629" i="1"/>
  <c r="AX629" i="1" s="1"/>
  <c r="BA628" i="1"/>
  <c r="AW628" i="1"/>
  <c r="AX628" i="1" s="1"/>
  <c r="BA627" i="1"/>
  <c r="AW627" i="1"/>
  <c r="AX627" i="1" s="1"/>
  <c r="BA626" i="1"/>
  <c r="AW626" i="1"/>
  <c r="AX626" i="1" s="1"/>
  <c r="BA625" i="1"/>
  <c r="AW625" i="1"/>
  <c r="AX625" i="1" s="1"/>
  <c r="BA624" i="1"/>
  <c r="AW624" i="1"/>
  <c r="AX624" i="1" s="1"/>
  <c r="BA623" i="1"/>
  <c r="AW623" i="1"/>
  <c r="AX623" i="1" s="1"/>
  <c r="BA622" i="1"/>
  <c r="AW622" i="1"/>
  <c r="AX622" i="1" s="1"/>
  <c r="BA621" i="1"/>
  <c r="AW621" i="1"/>
  <c r="AX621" i="1" s="1"/>
  <c r="BA620" i="1"/>
  <c r="AW620" i="1"/>
  <c r="AX620" i="1" s="1"/>
  <c r="BA619" i="1"/>
  <c r="AW619" i="1"/>
  <c r="AX619" i="1" s="1"/>
  <c r="BA618" i="1"/>
  <c r="AW618" i="1"/>
  <c r="AX618" i="1" s="1"/>
  <c r="BA617" i="1"/>
  <c r="AW617" i="1"/>
  <c r="AX617" i="1" s="1"/>
  <c r="BA616" i="1"/>
  <c r="AW616" i="1"/>
  <c r="AX616" i="1" s="1"/>
  <c r="BA615" i="1"/>
  <c r="AW615" i="1"/>
  <c r="AX615" i="1" s="1"/>
  <c r="BA614" i="1"/>
  <c r="AW614" i="1"/>
  <c r="AX614" i="1" s="1"/>
  <c r="BA613" i="1"/>
  <c r="AW613" i="1"/>
  <c r="AX613" i="1" s="1"/>
  <c r="AZ611" i="1"/>
  <c r="AU611" i="1"/>
  <c r="AV611" i="1" s="1"/>
  <c r="AM611" i="1"/>
  <c r="AF611" i="1"/>
  <c r="AG611" i="1" s="1"/>
  <c r="AJ611" i="1" s="1"/>
  <c r="AT611" i="1" s="1"/>
  <c r="AL611" i="1"/>
  <c r="AN611" i="1" s="1"/>
  <c r="AN610" i="1"/>
  <c r="AW609" i="1"/>
  <c r="AX609" i="1" s="1"/>
  <c r="AC609" i="1"/>
  <c r="AF609" i="1" s="1"/>
  <c r="AG609" i="1" s="1"/>
  <c r="AM607" i="1"/>
  <c r="AP607" i="1" s="1"/>
  <c r="AF607" i="1"/>
  <c r="AG607" i="1" s="1"/>
  <c r="AZ607" i="1" s="1"/>
  <c r="AL607" i="1"/>
  <c r="AN607" i="1" s="1"/>
  <c r="AF606" i="1"/>
  <c r="AG606" i="1" s="1"/>
  <c r="AU606" i="1" s="1"/>
  <c r="AV606" i="1" s="1"/>
  <c r="AJ605" i="1"/>
  <c r="AT605" i="1" s="1"/>
  <c r="AW605" i="1"/>
  <c r="AX605" i="1" s="1"/>
  <c r="BA605" i="1"/>
  <c r="O605" i="1"/>
  <c r="AF604" i="1"/>
  <c r="AG604" i="1" s="1"/>
  <c r="AU604" i="1" s="1"/>
  <c r="AV604" i="1" s="1"/>
  <c r="AW603" i="1"/>
  <c r="AX603" i="1" s="1"/>
  <c r="O603" i="1"/>
  <c r="AF602" i="1"/>
  <c r="AG602" i="1" s="1"/>
  <c r="AU602" i="1" s="1"/>
  <c r="AV602" i="1" s="1"/>
  <c r="AJ601" i="1"/>
  <c r="AT601" i="1" s="1"/>
  <c r="AW601" i="1"/>
  <c r="AX601" i="1" s="1"/>
  <c r="BA601" i="1"/>
  <c r="O601" i="1"/>
  <c r="AF600" i="1"/>
  <c r="AG600" i="1" s="1"/>
  <c r="AU600" i="1" s="1"/>
  <c r="AV600" i="1" s="1"/>
  <c r="AW599" i="1"/>
  <c r="AX599" i="1" s="1"/>
  <c r="O599" i="1"/>
  <c r="AF598" i="1"/>
  <c r="AG598" i="1" s="1"/>
  <c r="AU598" i="1" s="1"/>
  <c r="AV598" i="1" s="1"/>
  <c r="AJ597" i="1"/>
  <c r="AT597" i="1" s="1"/>
  <c r="AW597" i="1"/>
  <c r="AX597" i="1" s="1"/>
  <c r="BA597" i="1"/>
  <c r="O597" i="1"/>
  <c r="AF596" i="1"/>
  <c r="AG596" i="1" s="1"/>
  <c r="AU596" i="1" s="1"/>
  <c r="AV596" i="1" s="1"/>
  <c r="AW595" i="1"/>
  <c r="AX595" i="1" s="1"/>
  <c r="O595" i="1"/>
  <c r="AF594" i="1"/>
  <c r="AG594" i="1" s="1"/>
  <c r="AU594" i="1" s="1"/>
  <c r="AV594" i="1" s="1"/>
  <c r="AJ593" i="1"/>
  <c r="AT593" i="1" s="1"/>
  <c r="AW593" i="1"/>
  <c r="AX593" i="1" s="1"/>
  <c r="BA593" i="1"/>
  <c r="O593" i="1"/>
  <c r="AF592" i="1"/>
  <c r="AG592" i="1" s="1"/>
  <c r="AU592" i="1" s="1"/>
  <c r="AV592" i="1" s="1"/>
  <c r="AW591" i="1"/>
  <c r="AX591" i="1" s="1"/>
  <c r="O591" i="1"/>
  <c r="AF590" i="1"/>
  <c r="AG590" i="1" s="1"/>
  <c r="AU590" i="1" s="1"/>
  <c r="AV590" i="1" s="1"/>
  <c r="AJ589" i="1"/>
  <c r="AT589" i="1" s="1"/>
  <c r="AW589" i="1"/>
  <c r="AX589" i="1" s="1"/>
  <c r="BA589" i="1"/>
  <c r="O589" i="1"/>
  <c r="AF588" i="1"/>
  <c r="AG588" i="1" s="1"/>
  <c r="AU588" i="1" s="1"/>
  <c r="AV588" i="1" s="1"/>
  <c r="AJ587" i="1"/>
  <c r="AT587" i="1" s="1"/>
  <c r="AW587" i="1"/>
  <c r="AX587" i="1" s="1"/>
  <c r="BA587" i="1"/>
  <c r="AM587" i="1"/>
  <c r="AU585" i="1"/>
  <c r="AV585" i="1" s="1"/>
  <c r="O585" i="1"/>
  <c r="AF584" i="1"/>
  <c r="AG584" i="1" s="1"/>
  <c r="AZ584" i="1" s="1"/>
  <c r="AW583" i="1"/>
  <c r="AX583" i="1" s="1"/>
  <c r="AM583" i="1"/>
  <c r="AU581" i="1"/>
  <c r="AV581" i="1" s="1"/>
  <c r="O581" i="1"/>
  <c r="AF580" i="1"/>
  <c r="AG580" i="1" s="1"/>
  <c r="AJ580" i="1" s="1"/>
  <c r="AT580" i="1" s="1"/>
  <c r="AW579" i="1"/>
  <c r="AX579" i="1" s="1"/>
  <c r="AM579" i="1"/>
  <c r="AU577" i="1"/>
  <c r="AV577" i="1" s="1"/>
  <c r="O577" i="1"/>
  <c r="AF576" i="1"/>
  <c r="AG576" i="1" s="1"/>
  <c r="AJ576" i="1" s="1"/>
  <c r="AT576" i="1" s="1"/>
  <c r="AJ575" i="1"/>
  <c r="AT575" i="1" s="1"/>
  <c r="AZ575" i="1"/>
  <c r="AW575" i="1"/>
  <c r="AX575" i="1" s="1"/>
  <c r="BA575" i="1"/>
  <c r="AM575" i="1"/>
  <c r="AU573" i="1"/>
  <c r="AV573" i="1" s="1"/>
  <c r="O573" i="1"/>
  <c r="AF572" i="1"/>
  <c r="AG572" i="1" s="1"/>
  <c r="AJ572" i="1" s="1"/>
  <c r="AT572" i="1" s="1"/>
  <c r="AJ571" i="1"/>
  <c r="AT571" i="1" s="1"/>
  <c r="AW571" i="1"/>
  <c r="AX571" i="1" s="1"/>
  <c r="BA571" i="1"/>
  <c r="AM571" i="1"/>
  <c r="AU569" i="1"/>
  <c r="AV569" i="1" s="1"/>
  <c r="O569" i="1"/>
  <c r="AF568" i="1"/>
  <c r="AG568" i="1" s="1"/>
  <c r="AZ568" i="1" s="1"/>
  <c r="AW567" i="1"/>
  <c r="AX567" i="1" s="1"/>
  <c r="AM567" i="1"/>
  <c r="AU565" i="1"/>
  <c r="AV565" i="1" s="1"/>
  <c r="O565" i="1"/>
  <c r="AF564" i="1"/>
  <c r="AG564" i="1" s="1"/>
  <c r="AJ564" i="1" s="1"/>
  <c r="AT564" i="1" s="1"/>
  <c r="AW563" i="1"/>
  <c r="AX563" i="1" s="1"/>
  <c r="AM563" i="1"/>
  <c r="AF562" i="1"/>
  <c r="AG562" i="1" s="1"/>
  <c r="AU562" i="1" s="1"/>
  <c r="AV562" i="1" s="1"/>
  <c r="AF558" i="1"/>
  <c r="AG558" i="1" s="1"/>
  <c r="AU558" i="1" s="1"/>
  <c r="AV558" i="1" s="1"/>
  <c r="AF554" i="1"/>
  <c r="AG554" i="1" s="1"/>
  <c r="AU554" i="1" s="1"/>
  <c r="AV554" i="1" s="1"/>
  <c r="AF550" i="1"/>
  <c r="AG550" i="1" s="1"/>
  <c r="AU550" i="1" s="1"/>
  <c r="AV550" i="1" s="1"/>
  <c r="AF546" i="1"/>
  <c r="AG546" i="1" s="1"/>
  <c r="AU546" i="1" s="1"/>
  <c r="AV546" i="1" s="1"/>
  <c r="AF542" i="1"/>
  <c r="AG542" i="1" s="1"/>
  <c r="AU542" i="1" s="1"/>
  <c r="AV542" i="1" s="1"/>
  <c r="AF538" i="1"/>
  <c r="AG538" i="1" s="1"/>
  <c r="AU538" i="1" s="1"/>
  <c r="AV538" i="1" s="1"/>
  <c r="AF534" i="1"/>
  <c r="AG534" i="1" s="1"/>
  <c r="AU534" i="1" s="1"/>
  <c r="AV534" i="1" s="1"/>
  <c r="AF530" i="1"/>
  <c r="AG530" i="1" s="1"/>
  <c r="AU530" i="1" s="1"/>
  <c r="AV530" i="1" s="1"/>
  <c r="AF528" i="1"/>
  <c r="AG528" i="1" s="1"/>
  <c r="AF525" i="1"/>
  <c r="AG525" i="1" s="1"/>
  <c r="AJ525" i="1" s="1"/>
  <c r="AT525" i="1" s="1"/>
  <c r="AA523" i="1"/>
  <c r="AB523" i="1" s="1"/>
  <c r="AC523" i="1" s="1"/>
  <c r="AF523" i="1" s="1"/>
  <c r="AG523" i="1" s="1"/>
  <c r="BD642" i="1"/>
  <c r="AZ642" i="1"/>
  <c r="BD641" i="1"/>
  <c r="AZ641" i="1"/>
  <c r="BD640" i="1"/>
  <c r="AZ640" i="1"/>
  <c r="BD639" i="1"/>
  <c r="AZ639" i="1"/>
  <c r="BD638" i="1"/>
  <c r="AZ638" i="1"/>
  <c r="BD637" i="1"/>
  <c r="AZ637" i="1"/>
  <c r="BD636" i="1"/>
  <c r="AZ636" i="1"/>
  <c r="BD635" i="1"/>
  <c r="AZ635" i="1"/>
  <c r="BD634" i="1"/>
  <c r="AZ634" i="1"/>
  <c r="BD633" i="1"/>
  <c r="AZ633" i="1"/>
  <c r="BD632" i="1"/>
  <c r="AZ632" i="1"/>
  <c r="BD631" i="1"/>
  <c r="AZ631" i="1"/>
  <c r="BD630" i="1"/>
  <c r="AZ630" i="1"/>
  <c r="BD629" i="1"/>
  <c r="AZ629" i="1"/>
  <c r="BD628" i="1"/>
  <c r="AZ628" i="1"/>
  <c r="BD627" i="1"/>
  <c r="AZ627" i="1"/>
  <c r="BD626" i="1"/>
  <c r="AZ626" i="1"/>
  <c r="BD625" i="1"/>
  <c r="AZ625" i="1"/>
  <c r="BD624" i="1"/>
  <c r="AZ624" i="1"/>
  <c r="BD623" i="1"/>
  <c r="AZ623" i="1"/>
  <c r="BD622" i="1"/>
  <c r="AZ622" i="1"/>
  <c r="BD621" i="1"/>
  <c r="AZ621" i="1"/>
  <c r="BD620" i="1"/>
  <c r="AZ620" i="1"/>
  <c r="BD619" i="1"/>
  <c r="AZ619" i="1"/>
  <c r="BD618" i="1"/>
  <c r="AZ618" i="1"/>
  <c r="BD617" i="1"/>
  <c r="AZ617" i="1"/>
  <c r="BD616" i="1"/>
  <c r="AZ616" i="1"/>
  <c r="BD615" i="1"/>
  <c r="AZ615" i="1"/>
  <c r="BD614" i="1"/>
  <c r="AZ614" i="1"/>
  <c r="BD613" i="1"/>
  <c r="AZ613" i="1"/>
  <c r="AW612" i="1"/>
  <c r="AX612" i="1" s="1"/>
  <c r="AC612" i="1"/>
  <c r="AF612" i="1" s="1"/>
  <c r="AG612" i="1" s="1"/>
  <c r="BD611" i="1"/>
  <c r="AM610" i="1"/>
  <c r="AP610" i="1" s="1"/>
  <c r="AF610" i="1"/>
  <c r="AG610" i="1" s="1"/>
  <c r="AL610" i="1"/>
  <c r="AW608" i="1"/>
  <c r="AX608" i="1" s="1"/>
  <c r="AC608" i="1"/>
  <c r="AF608" i="1" s="1"/>
  <c r="AG608" i="1" s="1"/>
  <c r="BD607" i="1"/>
  <c r="AO606" i="1"/>
  <c r="AO604" i="1"/>
  <c r="AO602" i="1"/>
  <c r="AO600" i="1"/>
  <c r="AO598" i="1"/>
  <c r="AO596" i="1"/>
  <c r="AO594" i="1"/>
  <c r="AO592" i="1"/>
  <c r="AO590" i="1"/>
  <c r="O588" i="1"/>
  <c r="AF587" i="1"/>
  <c r="AG587" i="1" s="1"/>
  <c r="AU587" i="1" s="1"/>
  <c r="AV587" i="1" s="1"/>
  <c r="AJ586" i="1"/>
  <c r="AT586" i="1" s="1"/>
  <c r="AZ586" i="1"/>
  <c r="BD586" i="1"/>
  <c r="AW586" i="1"/>
  <c r="AX586" i="1" s="1"/>
  <c r="BA586" i="1"/>
  <c r="AM586" i="1"/>
  <c r="AP586" i="1" s="1"/>
  <c r="O584" i="1"/>
  <c r="AF583" i="1"/>
  <c r="AG583" i="1" s="1"/>
  <c r="AU583" i="1" s="1"/>
  <c r="AV583" i="1" s="1"/>
  <c r="AJ582" i="1"/>
  <c r="AT582" i="1" s="1"/>
  <c r="AZ582" i="1"/>
  <c r="BD582" i="1"/>
  <c r="AW582" i="1"/>
  <c r="AX582" i="1" s="1"/>
  <c r="BA582" i="1"/>
  <c r="AM582" i="1"/>
  <c r="AU580" i="1"/>
  <c r="AV580" i="1" s="1"/>
  <c r="O580" i="1"/>
  <c r="AF579" i="1"/>
  <c r="AG579" i="1" s="1"/>
  <c r="AU579" i="1" s="1"/>
  <c r="AV579" i="1" s="1"/>
  <c r="AJ578" i="1"/>
  <c r="AT578" i="1" s="1"/>
  <c r="AZ578" i="1"/>
  <c r="BD578" i="1"/>
  <c r="AW578" i="1"/>
  <c r="AX578" i="1" s="1"/>
  <c r="BA578" i="1"/>
  <c r="AM578" i="1"/>
  <c r="AU576" i="1"/>
  <c r="AV576" i="1" s="1"/>
  <c r="O576" i="1"/>
  <c r="AF575" i="1"/>
  <c r="AG575" i="1" s="1"/>
  <c r="AU575" i="1" s="1"/>
  <c r="AV575" i="1" s="1"/>
  <c r="AJ574" i="1"/>
  <c r="AT574" i="1" s="1"/>
  <c r="AZ574" i="1"/>
  <c r="BD574" i="1"/>
  <c r="AW574" i="1"/>
  <c r="AX574" i="1" s="1"/>
  <c r="BA574" i="1"/>
  <c r="AM574" i="1"/>
  <c r="AP574" i="1" s="1"/>
  <c r="AU572" i="1"/>
  <c r="AV572" i="1" s="1"/>
  <c r="O572" i="1"/>
  <c r="AF571" i="1"/>
  <c r="AG571" i="1" s="1"/>
  <c r="AU571" i="1" s="1"/>
  <c r="AV571" i="1" s="1"/>
  <c r="AJ570" i="1"/>
  <c r="AT570" i="1" s="1"/>
  <c r="AZ570" i="1"/>
  <c r="BD570" i="1"/>
  <c r="AW570" i="1"/>
  <c r="AX570" i="1" s="1"/>
  <c r="BA570" i="1"/>
  <c r="AM570" i="1"/>
  <c r="AP570" i="1" s="1"/>
  <c r="O568" i="1"/>
  <c r="AF567" i="1"/>
  <c r="AG567" i="1" s="1"/>
  <c r="AU567" i="1" s="1"/>
  <c r="AV567" i="1" s="1"/>
  <c r="AJ566" i="1"/>
  <c r="AT566" i="1" s="1"/>
  <c r="AZ566" i="1"/>
  <c r="BD566" i="1"/>
  <c r="AW566" i="1"/>
  <c r="AX566" i="1" s="1"/>
  <c r="BA566" i="1"/>
  <c r="AM566" i="1"/>
  <c r="AU564" i="1"/>
  <c r="AV564" i="1" s="1"/>
  <c r="O564" i="1"/>
  <c r="AF563" i="1"/>
  <c r="AG563" i="1" s="1"/>
  <c r="AU563" i="1" s="1"/>
  <c r="AV563" i="1" s="1"/>
  <c r="AJ560" i="1"/>
  <c r="AT560" i="1" s="1"/>
  <c r="AF559" i="1"/>
  <c r="AG559" i="1" s="1"/>
  <c r="AU559" i="1" s="1"/>
  <c r="AV559" i="1" s="1"/>
  <c r="AJ556" i="1"/>
  <c r="AT556" i="1" s="1"/>
  <c r="AF555" i="1"/>
  <c r="AG555" i="1" s="1"/>
  <c r="AU555" i="1" s="1"/>
  <c r="AV555" i="1" s="1"/>
  <c r="AJ552" i="1"/>
  <c r="AT552" i="1" s="1"/>
  <c r="AF551" i="1"/>
  <c r="AG551" i="1" s="1"/>
  <c r="AU551" i="1" s="1"/>
  <c r="AV551" i="1" s="1"/>
  <c r="AJ548" i="1"/>
  <c r="AT548" i="1" s="1"/>
  <c r="AF547" i="1"/>
  <c r="AG547" i="1" s="1"/>
  <c r="AU547" i="1" s="1"/>
  <c r="AV547" i="1" s="1"/>
  <c r="AJ544" i="1"/>
  <c r="AT544" i="1" s="1"/>
  <c r="AF543" i="1"/>
  <c r="AG543" i="1" s="1"/>
  <c r="AU543" i="1" s="1"/>
  <c r="AV543" i="1" s="1"/>
  <c r="AJ540" i="1"/>
  <c r="AT540" i="1" s="1"/>
  <c r="AF539" i="1"/>
  <c r="AG539" i="1" s="1"/>
  <c r="AU539" i="1" s="1"/>
  <c r="AV539" i="1" s="1"/>
  <c r="AJ536" i="1"/>
  <c r="AT536" i="1" s="1"/>
  <c r="AF535" i="1"/>
  <c r="AG535" i="1" s="1"/>
  <c r="AU535" i="1" s="1"/>
  <c r="AV535" i="1" s="1"/>
  <c r="AJ532" i="1"/>
  <c r="AT532" i="1" s="1"/>
  <c r="AF531" i="1"/>
  <c r="AG531" i="1" s="1"/>
  <c r="AU531" i="1" s="1"/>
  <c r="AV531" i="1" s="1"/>
  <c r="AP527" i="1"/>
  <c r="AF524" i="1"/>
  <c r="AG524" i="1" s="1"/>
  <c r="AF521" i="1"/>
  <c r="AG521" i="1" s="1"/>
  <c r="AJ521" i="1" s="1"/>
  <c r="AT521" i="1" s="1"/>
  <c r="AA519" i="1"/>
  <c r="AB519" i="1" s="1"/>
  <c r="AC519" i="1" s="1"/>
  <c r="AF519" i="1" s="1"/>
  <c r="AG519" i="1" s="1"/>
  <c r="AW611" i="1"/>
  <c r="AX611" i="1" s="1"/>
  <c r="BA611" i="1"/>
  <c r="AM609" i="1"/>
  <c r="AL609" i="1"/>
  <c r="AN609" i="1" s="1"/>
  <c r="AW607" i="1"/>
  <c r="AX607" i="1" s="1"/>
  <c r="BA607" i="1"/>
  <c r="AZ606" i="1"/>
  <c r="BD606" i="1"/>
  <c r="AW606" i="1"/>
  <c r="AX606" i="1" s="1"/>
  <c r="AF605" i="1"/>
  <c r="AG605" i="1" s="1"/>
  <c r="AU605" i="1" s="1"/>
  <c r="AV605" i="1" s="1"/>
  <c r="AJ604" i="1"/>
  <c r="AT604" i="1" s="1"/>
  <c r="AZ604" i="1"/>
  <c r="AW604" i="1"/>
  <c r="AX604" i="1" s="1"/>
  <c r="BA604" i="1"/>
  <c r="AF603" i="1"/>
  <c r="AG603" i="1" s="1"/>
  <c r="AU603" i="1" s="1"/>
  <c r="AV603" i="1" s="1"/>
  <c r="BD602" i="1"/>
  <c r="AW602" i="1"/>
  <c r="AX602" i="1" s="1"/>
  <c r="AF601" i="1"/>
  <c r="AG601" i="1" s="1"/>
  <c r="AU601" i="1" s="1"/>
  <c r="AV601" i="1" s="1"/>
  <c r="AJ600" i="1"/>
  <c r="AT600" i="1" s="1"/>
  <c r="AZ600" i="1"/>
  <c r="AW600" i="1"/>
  <c r="AX600" i="1" s="1"/>
  <c r="BA600" i="1"/>
  <c r="AF599" i="1"/>
  <c r="AG599" i="1" s="1"/>
  <c r="AU599" i="1" s="1"/>
  <c r="AV599" i="1" s="1"/>
  <c r="BD598" i="1"/>
  <c r="AW598" i="1"/>
  <c r="AX598" i="1" s="1"/>
  <c r="AF597" i="1"/>
  <c r="AG597" i="1" s="1"/>
  <c r="AU597" i="1" s="1"/>
  <c r="AV597" i="1" s="1"/>
  <c r="AJ596" i="1"/>
  <c r="AT596" i="1" s="1"/>
  <c r="AZ596" i="1"/>
  <c r="AW596" i="1"/>
  <c r="AX596" i="1" s="1"/>
  <c r="BA596" i="1"/>
  <c r="AF595" i="1"/>
  <c r="AG595" i="1" s="1"/>
  <c r="AU595" i="1" s="1"/>
  <c r="AV595" i="1" s="1"/>
  <c r="BD594" i="1"/>
  <c r="AW594" i="1"/>
  <c r="AX594" i="1" s="1"/>
  <c r="AF593" i="1"/>
  <c r="AG593" i="1" s="1"/>
  <c r="AU593" i="1" s="1"/>
  <c r="AV593" i="1" s="1"/>
  <c r="AJ592" i="1"/>
  <c r="AT592" i="1" s="1"/>
  <c r="AZ592" i="1"/>
  <c r="AW592" i="1"/>
  <c r="AX592" i="1" s="1"/>
  <c r="BA592" i="1"/>
  <c r="AF591" i="1"/>
  <c r="AG591" i="1" s="1"/>
  <c r="AU591" i="1" s="1"/>
  <c r="AV591" i="1" s="1"/>
  <c r="BD590" i="1"/>
  <c r="AW590" i="1"/>
  <c r="AX590" i="1" s="1"/>
  <c r="AF589" i="1"/>
  <c r="AG589" i="1" s="1"/>
  <c r="AU589" i="1" s="1"/>
  <c r="AV589" i="1" s="1"/>
  <c r="AJ588" i="1"/>
  <c r="AT588" i="1" s="1"/>
  <c r="AZ588" i="1"/>
  <c r="AW588" i="1"/>
  <c r="AX588" i="1" s="1"/>
  <c r="BA588" i="1"/>
  <c r="O587" i="1"/>
  <c r="AJ585" i="1"/>
  <c r="AT585" i="1" s="1"/>
  <c r="AZ585" i="1"/>
  <c r="BD585" i="1"/>
  <c r="AW585" i="1"/>
  <c r="AX585" i="1" s="1"/>
  <c r="BA585" i="1"/>
  <c r="AM585" i="1"/>
  <c r="O583" i="1"/>
  <c r="AJ581" i="1"/>
  <c r="AT581" i="1" s="1"/>
  <c r="AZ581" i="1"/>
  <c r="BD581" i="1"/>
  <c r="AW581" i="1"/>
  <c r="AX581" i="1" s="1"/>
  <c r="BA581" i="1"/>
  <c r="AM581" i="1"/>
  <c r="O579" i="1"/>
  <c r="AJ577" i="1"/>
  <c r="AT577" i="1" s="1"/>
  <c r="AZ577" i="1"/>
  <c r="BD577" i="1"/>
  <c r="AW577" i="1"/>
  <c r="AX577" i="1" s="1"/>
  <c r="BA577" i="1"/>
  <c r="AM577" i="1"/>
  <c r="O575" i="1"/>
  <c r="AJ573" i="1"/>
  <c r="AT573" i="1" s="1"/>
  <c r="AZ573" i="1"/>
  <c r="BD573" i="1"/>
  <c r="AW573" i="1"/>
  <c r="AX573" i="1" s="1"/>
  <c r="BA573" i="1"/>
  <c r="AM573" i="1"/>
  <c r="O571" i="1"/>
  <c r="AJ569" i="1"/>
  <c r="AT569" i="1" s="1"/>
  <c r="AZ569" i="1"/>
  <c r="BD569" i="1"/>
  <c r="AW569" i="1"/>
  <c r="AX569" i="1" s="1"/>
  <c r="BA569" i="1"/>
  <c r="AM569" i="1"/>
  <c r="O567" i="1"/>
  <c r="AJ565" i="1"/>
  <c r="AT565" i="1" s="1"/>
  <c r="AZ565" i="1"/>
  <c r="BD565" i="1"/>
  <c r="AW565" i="1"/>
  <c r="AX565" i="1" s="1"/>
  <c r="BA565" i="1"/>
  <c r="AM565" i="1"/>
  <c r="O563" i="1"/>
  <c r="AP528" i="1"/>
  <c r="AZ526" i="1"/>
  <c r="BD526" i="1"/>
  <c r="BA526" i="1"/>
  <c r="AJ520" i="1"/>
  <c r="AT520" i="1" s="1"/>
  <c r="AU520" i="1"/>
  <c r="AV520" i="1" s="1"/>
  <c r="AU512" i="1"/>
  <c r="AV512" i="1" s="1"/>
  <c r="AZ512" i="1"/>
  <c r="BD512" i="1"/>
  <c r="BA512" i="1"/>
  <c r="AJ512" i="1"/>
  <c r="AT512" i="1" s="1"/>
  <c r="BD505" i="1"/>
  <c r="AJ505" i="1"/>
  <c r="AT505" i="1" s="1"/>
  <c r="AZ505" i="1"/>
  <c r="AU505" i="1"/>
  <c r="AV505" i="1" s="1"/>
  <c r="AJ504" i="1"/>
  <c r="AT504" i="1" s="1"/>
  <c r="AU504" i="1"/>
  <c r="AV504" i="1" s="1"/>
  <c r="BA504" i="1"/>
  <c r="AZ504" i="1"/>
  <c r="BD504" i="1"/>
  <c r="BD497" i="1"/>
  <c r="AJ497" i="1"/>
  <c r="AT497" i="1" s="1"/>
  <c r="AZ497" i="1"/>
  <c r="AU497" i="1"/>
  <c r="AV497" i="1" s="1"/>
  <c r="AJ496" i="1"/>
  <c r="AT496" i="1" s="1"/>
  <c r="AU496" i="1"/>
  <c r="AV496" i="1" s="1"/>
  <c r="BA496" i="1"/>
  <c r="AZ496" i="1"/>
  <c r="BD496" i="1"/>
  <c r="O528" i="1"/>
  <c r="O524" i="1"/>
  <c r="O520" i="1"/>
  <c r="AW517" i="1"/>
  <c r="AX517" i="1" s="1"/>
  <c r="BA517" i="1"/>
  <c r="AA511" i="1"/>
  <c r="AB511" i="1" s="1"/>
  <c r="AC511" i="1" s="1"/>
  <c r="AF511" i="1" s="1"/>
  <c r="AG511" i="1" s="1"/>
  <c r="AU511" i="1" s="1"/>
  <c r="AV511" i="1" s="1"/>
  <c r="AW509" i="1"/>
  <c r="AX509" i="1" s="1"/>
  <c r="BA509" i="1"/>
  <c r="AN507" i="1"/>
  <c r="AK507" i="1"/>
  <c r="AK506" i="1"/>
  <c r="AZ506" i="1"/>
  <c r="AW506" i="1"/>
  <c r="AX506" i="1" s="1"/>
  <c r="BA506" i="1"/>
  <c r="AN499" i="1"/>
  <c r="AU499" i="1"/>
  <c r="AV499" i="1" s="1"/>
  <c r="AK499" i="1"/>
  <c r="AK498" i="1"/>
  <c r="AW498" i="1"/>
  <c r="AX498" i="1" s="1"/>
  <c r="O491" i="1"/>
  <c r="AP488" i="1"/>
  <c r="AJ484" i="1"/>
  <c r="AT484" i="1" s="1"/>
  <c r="AU484" i="1"/>
  <c r="AV484" i="1" s="1"/>
  <c r="AZ484" i="1"/>
  <c r="BD484" i="1"/>
  <c r="BA484" i="1"/>
  <c r="AJ476" i="1"/>
  <c r="AT476" i="1" s="1"/>
  <c r="AZ476" i="1"/>
  <c r="AU476" i="1"/>
  <c r="AV476" i="1" s="1"/>
  <c r="BD476" i="1"/>
  <c r="AJ448" i="1"/>
  <c r="AT448" i="1" s="1"/>
  <c r="AU448" i="1"/>
  <c r="AV448" i="1" s="1"/>
  <c r="BD448" i="1"/>
  <c r="AZ448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O527" i="1"/>
  <c r="BA525" i="1"/>
  <c r="AW525" i="1"/>
  <c r="AX525" i="1" s="1"/>
  <c r="O523" i="1"/>
  <c r="BA521" i="1"/>
  <c r="AW521" i="1"/>
  <c r="AX521" i="1" s="1"/>
  <c r="O519" i="1"/>
  <c r="AC518" i="1"/>
  <c r="AZ517" i="1"/>
  <c r="AU517" i="1"/>
  <c r="AV517" i="1" s="1"/>
  <c r="AM517" i="1"/>
  <c r="AP517" i="1" s="1"/>
  <c r="AC516" i="1"/>
  <c r="BE515" i="1"/>
  <c r="AN515" i="1"/>
  <c r="AF514" i="1"/>
  <c r="AG514" i="1" s="1"/>
  <c r="AO513" i="1"/>
  <c r="AP513" i="1" s="1"/>
  <c r="AK510" i="1"/>
  <c r="AC510" i="1"/>
  <c r="AZ509" i="1"/>
  <c r="AU509" i="1"/>
  <c r="AV509" i="1" s="1"/>
  <c r="AM509" i="1"/>
  <c r="AP509" i="1" s="1"/>
  <c r="AG508" i="1"/>
  <c r="AC508" i="1"/>
  <c r="AW507" i="1"/>
  <c r="AX507" i="1" s="1"/>
  <c r="AO507" i="1"/>
  <c r="AF506" i="1"/>
  <c r="AG506" i="1" s="1"/>
  <c r="BD506" i="1" s="1"/>
  <c r="AL506" i="1"/>
  <c r="AN506" i="1" s="1"/>
  <c r="AA503" i="1"/>
  <c r="AB503" i="1" s="1"/>
  <c r="AC503" i="1" s="1"/>
  <c r="AF503" i="1" s="1"/>
  <c r="AG503" i="1" s="1"/>
  <c r="O502" i="1"/>
  <c r="BE500" i="1"/>
  <c r="AN498" i="1"/>
  <c r="AF498" i="1"/>
  <c r="AG498" i="1" s="1"/>
  <c r="BA498" i="1" s="1"/>
  <c r="AL498" i="1"/>
  <c r="AN495" i="1"/>
  <c r="AU495" i="1"/>
  <c r="AV495" i="1" s="1"/>
  <c r="AK495" i="1"/>
  <c r="BD495" i="1"/>
  <c r="AJ486" i="1"/>
  <c r="AT486" i="1" s="1"/>
  <c r="AU486" i="1"/>
  <c r="AV486" i="1" s="1"/>
  <c r="AJ485" i="1"/>
  <c r="AT485" i="1" s="1"/>
  <c r="AU485" i="1"/>
  <c r="AV485" i="1" s="1"/>
  <c r="AZ485" i="1"/>
  <c r="BD485" i="1"/>
  <c r="AJ468" i="1"/>
  <c r="AT468" i="1" s="1"/>
  <c r="AZ468" i="1"/>
  <c r="AU468" i="1"/>
  <c r="AV468" i="1" s="1"/>
  <c r="BD468" i="1"/>
  <c r="AL606" i="1"/>
  <c r="AN606" i="1" s="1"/>
  <c r="AP606" i="1" s="1"/>
  <c r="AL605" i="1"/>
  <c r="AN605" i="1" s="1"/>
  <c r="AP605" i="1" s="1"/>
  <c r="AL604" i="1"/>
  <c r="AN604" i="1" s="1"/>
  <c r="AP604" i="1" s="1"/>
  <c r="AL603" i="1"/>
  <c r="AN603" i="1" s="1"/>
  <c r="AP603" i="1" s="1"/>
  <c r="AL602" i="1"/>
  <c r="AN602" i="1" s="1"/>
  <c r="AP602" i="1" s="1"/>
  <c r="AL601" i="1"/>
  <c r="AN601" i="1" s="1"/>
  <c r="AP601" i="1" s="1"/>
  <c r="AL600" i="1"/>
  <c r="AN600" i="1" s="1"/>
  <c r="AP600" i="1" s="1"/>
  <c r="AL599" i="1"/>
  <c r="AN599" i="1" s="1"/>
  <c r="AP599" i="1" s="1"/>
  <c r="AL598" i="1"/>
  <c r="AN598" i="1" s="1"/>
  <c r="AP598" i="1" s="1"/>
  <c r="AL597" i="1"/>
  <c r="AN597" i="1" s="1"/>
  <c r="AP597" i="1" s="1"/>
  <c r="AL596" i="1"/>
  <c r="AN596" i="1" s="1"/>
  <c r="AP596" i="1" s="1"/>
  <c r="AL595" i="1"/>
  <c r="AN595" i="1" s="1"/>
  <c r="AP595" i="1" s="1"/>
  <c r="AL594" i="1"/>
  <c r="AN594" i="1" s="1"/>
  <c r="AP594" i="1" s="1"/>
  <c r="AL593" i="1"/>
  <c r="AN593" i="1" s="1"/>
  <c r="AP593" i="1" s="1"/>
  <c r="AL592" i="1"/>
  <c r="AN592" i="1" s="1"/>
  <c r="AP592" i="1" s="1"/>
  <c r="AL591" i="1"/>
  <c r="AN591" i="1" s="1"/>
  <c r="AP591" i="1" s="1"/>
  <c r="AL590" i="1"/>
  <c r="AN590" i="1" s="1"/>
  <c r="AP590" i="1" s="1"/>
  <c r="AL589" i="1"/>
  <c r="AN589" i="1" s="1"/>
  <c r="AP589" i="1" s="1"/>
  <c r="AL588" i="1"/>
  <c r="AN588" i="1" s="1"/>
  <c r="AP588" i="1" s="1"/>
  <c r="AL587" i="1"/>
  <c r="AN587" i="1" s="1"/>
  <c r="AL586" i="1"/>
  <c r="AN586" i="1" s="1"/>
  <c r="AL585" i="1"/>
  <c r="AN585" i="1" s="1"/>
  <c r="AL584" i="1"/>
  <c r="AN584" i="1" s="1"/>
  <c r="AL583" i="1"/>
  <c r="AN583" i="1" s="1"/>
  <c r="AL582" i="1"/>
  <c r="AN582" i="1" s="1"/>
  <c r="AL581" i="1"/>
  <c r="AN581" i="1" s="1"/>
  <c r="AL580" i="1"/>
  <c r="AN580" i="1" s="1"/>
  <c r="AL579" i="1"/>
  <c r="AN579" i="1" s="1"/>
  <c r="AL578" i="1"/>
  <c r="AN578" i="1" s="1"/>
  <c r="AL577" i="1"/>
  <c r="AN577" i="1" s="1"/>
  <c r="AL576" i="1"/>
  <c r="AN576" i="1" s="1"/>
  <c r="AL575" i="1"/>
  <c r="AN575" i="1" s="1"/>
  <c r="AL574" i="1"/>
  <c r="AN574" i="1" s="1"/>
  <c r="AL573" i="1"/>
  <c r="AN573" i="1" s="1"/>
  <c r="AL572" i="1"/>
  <c r="AN572" i="1" s="1"/>
  <c r="AL571" i="1"/>
  <c r="AN571" i="1" s="1"/>
  <c r="AL570" i="1"/>
  <c r="AN570" i="1" s="1"/>
  <c r="AL569" i="1"/>
  <c r="AN569" i="1" s="1"/>
  <c r="AL568" i="1"/>
  <c r="AN568" i="1" s="1"/>
  <c r="AL567" i="1"/>
  <c r="AN567" i="1" s="1"/>
  <c r="AL566" i="1"/>
  <c r="AN566" i="1" s="1"/>
  <c r="AL565" i="1"/>
  <c r="AN565" i="1" s="1"/>
  <c r="AL564" i="1"/>
  <c r="AN564" i="1" s="1"/>
  <c r="AL563" i="1"/>
  <c r="AN563" i="1" s="1"/>
  <c r="BA562" i="1"/>
  <c r="AW562" i="1"/>
  <c r="AX562" i="1" s="1"/>
  <c r="AL562" i="1"/>
  <c r="AN562" i="1" s="1"/>
  <c r="BA561" i="1"/>
  <c r="AW561" i="1"/>
  <c r="AX561" i="1" s="1"/>
  <c r="AL561" i="1"/>
  <c r="AN561" i="1" s="1"/>
  <c r="BA560" i="1"/>
  <c r="AW560" i="1"/>
  <c r="AX560" i="1" s="1"/>
  <c r="AL560" i="1"/>
  <c r="AN560" i="1" s="1"/>
  <c r="BA559" i="1"/>
  <c r="AW559" i="1"/>
  <c r="AX559" i="1" s="1"/>
  <c r="AL559" i="1"/>
  <c r="AN559" i="1" s="1"/>
  <c r="BA558" i="1"/>
  <c r="AW558" i="1"/>
  <c r="AX558" i="1" s="1"/>
  <c r="AL558" i="1"/>
  <c r="AN558" i="1" s="1"/>
  <c r="BA557" i="1"/>
  <c r="AW557" i="1"/>
  <c r="AX557" i="1" s="1"/>
  <c r="AL557" i="1"/>
  <c r="AN557" i="1" s="1"/>
  <c r="BA556" i="1"/>
  <c r="AW556" i="1"/>
  <c r="AX556" i="1" s="1"/>
  <c r="AL556" i="1"/>
  <c r="AN556" i="1" s="1"/>
  <c r="AW555" i="1"/>
  <c r="AX555" i="1" s="1"/>
  <c r="AL555" i="1"/>
  <c r="AN555" i="1" s="1"/>
  <c r="BA554" i="1"/>
  <c r="AW554" i="1"/>
  <c r="AX554" i="1" s="1"/>
  <c r="AL554" i="1"/>
  <c r="AN554" i="1" s="1"/>
  <c r="BA553" i="1"/>
  <c r="AW553" i="1"/>
  <c r="AX553" i="1" s="1"/>
  <c r="AL553" i="1"/>
  <c r="AN553" i="1" s="1"/>
  <c r="BA552" i="1"/>
  <c r="AW552" i="1"/>
  <c r="AX552" i="1" s="1"/>
  <c r="AL552" i="1"/>
  <c r="AN552" i="1" s="1"/>
  <c r="BA551" i="1"/>
  <c r="AW551" i="1"/>
  <c r="AX551" i="1" s="1"/>
  <c r="AL551" i="1"/>
  <c r="AN551" i="1" s="1"/>
  <c r="BA550" i="1"/>
  <c r="AW550" i="1"/>
  <c r="AX550" i="1" s="1"/>
  <c r="AL550" i="1"/>
  <c r="AN550" i="1" s="1"/>
  <c r="BA549" i="1"/>
  <c r="AW549" i="1"/>
  <c r="AX549" i="1" s="1"/>
  <c r="AL549" i="1"/>
  <c r="AN549" i="1" s="1"/>
  <c r="BA548" i="1"/>
  <c r="AW548" i="1"/>
  <c r="AX548" i="1" s="1"/>
  <c r="AL548" i="1"/>
  <c r="AN548" i="1" s="1"/>
  <c r="AW547" i="1"/>
  <c r="AX547" i="1" s="1"/>
  <c r="AL547" i="1"/>
  <c r="AN547" i="1" s="1"/>
  <c r="BA546" i="1"/>
  <c r="AW546" i="1"/>
  <c r="AX546" i="1" s="1"/>
  <c r="AL546" i="1"/>
  <c r="AN546" i="1" s="1"/>
  <c r="BA545" i="1"/>
  <c r="AW545" i="1"/>
  <c r="AX545" i="1" s="1"/>
  <c r="AL545" i="1"/>
  <c r="AN545" i="1" s="1"/>
  <c r="BA544" i="1"/>
  <c r="AW544" i="1"/>
  <c r="AX544" i="1" s="1"/>
  <c r="AL544" i="1"/>
  <c r="AN544" i="1" s="1"/>
  <c r="BA543" i="1"/>
  <c r="AW543" i="1"/>
  <c r="AX543" i="1" s="1"/>
  <c r="AL543" i="1"/>
  <c r="AN543" i="1" s="1"/>
  <c r="BA542" i="1"/>
  <c r="AW542" i="1"/>
  <c r="AX542" i="1" s="1"/>
  <c r="AL542" i="1"/>
  <c r="AN542" i="1" s="1"/>
  <c r="BA541" i="1"/>
  <c r="AW541" i="1"/>
  <c r="AX541" i="1" s="1"/>
  <c r="AL541" i="1"/>
  <c r="AN541" i="1" s="1"/>
  <c r="BA540" i="1"/>
  <c r="AW540" i="1"/>
  <c r="AX540" i="1" s="1"/>
  <c r="AL540" i="1"/>
  <c r="AN540" i="1" s="1"/>
  <c r="AW539" i="1"/>
  <c r="AX539" i="1" s="1"/>
  <c r="AL539" i="1"/>
  <c r="AN539" i="1" s="1"/>
  <c r="BA538" i="1"/>
  <c r="AW538" i="1"/>
  <c r="AX538" i="1" s="1"/>
  <c r="AL538" i="1"/>
  <c r="AN538" i="1" s="1"/>
  <c r="BA537" i="1"/>
  <c r="AW537" i="1"/>
  <c r="AX537" i="1" s="1"/>
  <c r="AL537" i="1"/>
  <c r="AN537" i="1" s="1"/>
  <c r="BA536" i="1"/>
  <c r="AW536" i="1"/>
  <c r="AX536" i="1" s="1"/>
  <c r="AL536" i="1"/>
  <c r="AN536" i="1" s="1"/>
  <c r="BA535" i="1"/>
  <c r="AW535" i="1"/>
  <c r="AX535" i="1" s="1"/>
  <c r="AL535" i="1"/>
  <c r="AN535" i="1" s="1"/>
  <c r="BA534" i="1"/>
  <c r="AW534" i="1"/>
  <c r="AX534" i="1" s="1"/>
  <c r="AL534" i="1"/>
  <c r="AN534" i="1" s="1"/>
  <c r="BA533" i="1"/>
  <c r="AW533" i="1"/>
  <c r="AX533" i="1" s="1"/>
  <c r="AL533" i="1"/>
  <c r="AN533" i="1" s="1"/>
  <c r="BA532" i="1"/>
  <c r="AW532" i="1"/>
  <c r="AX532" i="1" s="1"/>
  <c r="AL532" i="1"/>
  <c r="AN532" i="1" s="1"/>
  <c r="AW531" i="1"/>
  <c r="AX531" i="1" s="1"/>
  <c r="AL531" i="1"/>
  <c r="AN531" i="1" s="1"/>
  <c r="BA530" i="1"/>
  <c r="AW530" i="1"/>
  <c r="AX530" i="1" s="1"/>
  <c r="AL530" i="1"/>
  <c r="AN530" i="1" s="1"/>
  <c r="BA529" i="1"/>
  <c r="AW529" i="1"/>
  <c r="AX529" i="1" s="1"/>
  <c r="AL529" i="1"/>
  <c r="AN529" i="1" s="1"/>
  <c r="BA528" i="1"/>
  <c r="AW528" i="1"/>
  <c r="AX528" i="1" s="1"/>
  <c r="AL528" i="1"/>
  <c r="AN528" i="1" s="1"/>
  <c r="AU526" i="1"/>
  <c r="AV526" i="1" s="1"/>
  <c r="AN526" i="1"/>
  <c r="AP526" i="1" s="1"/>
  <c r="BD525" i="1"/>
  <c r="AZ525" i="1"/>
  <c r="AK525" i="1"/>
  <c r="BA524" i="1"/>
  <c r="AW524" i="1"/>
  <c r="AX524" i="1" s="1"/>
  <c r="AL524" i="1"/>
  <c r="AN524" i="1" s="1"/>
  <c r="AP524" i="1" s="1"/>
  <c r="AU522" i="1"/>
  <c r="AV522" i="1" s="1"/>
  <c r="AN522" i="1"/>
  <c r="AP522" i="1" s="1"/>
  <c r="BD521" i="1"/>
  <c r="AZ521" i="1"/>
  <c r="AK521" i="1"/>
  <c r="BA520" i="1"/>
  <c r="AW520" i="1"/>
  <c r="AX520" i="1" s="1"/>
  <c r="AL520" i="1"/>
  <c r="AN520" i="1" s="1"/>
  <c r="AP520" i="1" s="1"/>
  <c r="AM518" i="1"/>
  <c r="AP518" i="1" s="1"/>
  <c r="BD517" i="1"/>
  <c r="AK517" i="1"/>
  <c r="AF516" i="1"/>
  <c r="AG516" i="1" s="1"/>
  <c r="AM515" i="1"/>
  <c r="AP515" i="1" s="1"/>
  <c r="AA515" i="1"/>
  <c r="AB515" i="1" s="1"/>
  <c r="AC515" i="1" s="1"/>
  <c r="AF515" i="1" s="1"/>
  <c r="AG515" i="1" s="1"/>
  <c r="AO514" i="1"/>
  <c r="AP514" i="1" s="1"/>
  <c r="AW513" i="1"/>
  <c r="AX513" i="1" s="1"/>
  <c r="AM510" i="1"/>
  <c r="AP510" i="1" s="1"/>
  <c r="BD509" i="1"/>
  <c r="AK509" i="1"/>
  <c r="AF508" i="1"/>
  <c r="AZ507" i="1"/>
  <c r="AM507" i="1"/>
  <c r="AP507" i="1" s="1"/>
  <c r="AM506" i="1"/>
  <c r="AO506" i="1"/>
  <c r="AO505" i="1"/>
  <c r="AP505" i="1" s="1"/>
  <c r="AN503" i="1"/>
  <c r="AP503" i="1" s="1"/>
  <c r="AK503" i="1"/>
  <c r="O503" i="1"/>
  <c r="AK502" i="1"/>
  <c r="AW502" i="1"/>
  <c r="AX502" i="1" s="1"/>
  <c r="AP501" i="1"/>
  <c r="AF501" i="1"/>
  <c r="AG501" i="1" s="1"/>
  <c r="O501" i="1"/>
  <c r="AA500" i="1"/>
  <c r="AB500" i="1" s="1"/>
  <c r="AM499" i="1"/>
  <c r="AP499" i="1" s="1"/>
  <c r="AM498" i="1"/>
  <c r="AO498" i="1"/>
  <c r="AO497" i="1"/>
  <c r="AP497" i="1" s="1"/>
  <c r="BA495" i="1"/>
  <c r="AA495" i="1"/>
  <c r="AB495" i="1" s="1"/>
  <c r="AC495" i="1" s="1"/>
  <c r="AF495" i="1" s="1"/>
  <c r="AG495" i="1" s="1"/>
  <c r="AJ495" i="1" s="1"/>
  <c r="AT495" i="1" s="1"/>
  <c r="AF494" i="1"/>
  <c r="AG494" i="1" s="1"/>
  <c r="AL494" i="1"/>
  <c r="AN494" i="1" s="1"/>
  <c r="AG492" i="1"/>
  <c r="AN491" i="1"/>
  <c r="AP491" i="1" s="1"/>
  <c r="AU491" i="1"/>
  <c r="AV491" i="1" s="1"/>
  <c r="AK491" i="1"/>
  <c r="AW491" i="1"/>
  <c r="AX491" i="1" s="1"/>
  <c r="BA491" i="1"/>
  <c r="AA488" i="1"/>
  <c r="AB488" i="1" s="1"/>
  <c r="AC488" i="1" s="1"/>
  <c r="AF488" i="1" s="1"/>
  <c r="AG488" i="1" s="1"/>
  <c r="AP485" i="1"/>
  <c r="AP484" i="1"/>
  <c r="AJ460" i="1"/>
  <c r="AT460" i="1" s="1"/>
  <c r="AZ460" i="1"/>
  <c r="AU460" i="1"/>
  <c r="AV460" i="1" s="1"/>
  <c r="BD460" i="1"/>
  <c r="BD562" i="1"/>
  <c r="AZ562" i="1"/>
  <c r="BD561" i="1"/>
  <c r="AZ561" i="1"/>
  <c r="BD560" i="1"/>
  <c r="AZ560" i="1"/>
  <c r="BD559" i="1"/>
  <c r="AZ559" i="1"/>
  <c r="BD558" i="1"/>
  <c r="AZ558" i="1"/>
  <c r="BD557" i="1"/>
  <c r="AZ557" i="1"/>
  <c r="BD556" i="1"/>
  <c r="AZ556" i="1"/>
  <c r="BD555" i="1"/>
  <c r="AZ555" i="1"/>
  <c r="BD554" i="1"/>
  <c r="AZ554" i="1"/>
  <c r="BD553" i="1"/>
  <c r="AZ553" i="1"/>
  <c r="BD552" i="1"/>
  <c r="AZ552" i="1"/>
  <c r="BD551" i="1"/>
  <c r="AZ551" i="1"/>
  <c r="BD550" i="1"/>
  <c r="AZ550" i="1"/>
  <c r="BD549" i="1"/>
  <c r="AZ549" i="1"/>
  <c r="BD548" i="1"/>
  <c r="AZ548" i="1"/>
  <c r="BD547" i="1"/>
  <c r="AZ547" i="1"/>
  <c r="BD546" i="1"/>
  <c r="AZ546" i="1"/>
  <c r="BD545" i="1"/>
  <c r="AZ545" i="1"/>
  <c r="BD544" i="1"/>
  <c r="AZ544" i="1"/>
  <c r="BD543" i="1"/>
  <c r="AZ543" i="1"/>
  <c r="BD542" i="1"/>
  <c r="AZ542" i="1"/>
  <c r="BD541" i="1"/>
  <c r="AZ541" i="1"/>
  <c r="BD540" i="1"/>
  <c r="AZ540" i="1"/>
  <c r="BD539" i="1"/>
  <c r="AZ539" i="1"/>
  <c r="BD538" i="1"/>
  <c r="AZ538" i="1"/>
  <c r="BD537" i="1"/>
  <c r="AZ537" i="1"/>
  <c r="BD536" i="1"/>
  <c r="AZ536" i="1"/>
  <c r="BD535" i="1"/>
  <c r="AZ535" i="1"/>
  <c r="BD534" i="1"/>
  <c r="AZ534" i="1"/>
  <c r="BD533" i="1"/>
  <c r="AZ533" i="1"/>
  <c r="BD532" i="1"/>
  <c r="AZ532" i="1"/>
  <c r="BD531" i="1"/>
  <c r="AZ531" i="1"/>
  <c r="BD530" i="1"/>
  <c r="AZ530" i="1"/>
  <c r="BD529" i="1"/>
  <c r="AZ529" i="1"/>
  <c r="BD528" i="1"/>
  <c r="AZ528" i="1"/>
  <c r="AU525" i="1"/>
  <c r="AV525" i="1" s="1"/>
  <c r="AN525" i="1"/>
  <c r="AP525" i="1" s="1"/>
  <c r="BD524" i="1"/>
  <c r="AZ524" i="1"/>
  <c r="AU521" i="1"/>
  <c r="AV521" i="1" s="1"/>
  <c r="AN521" i="1"/>
  <c r="AP521" i="1" s="1"/>
  <c r="BD520" i="1"/>
  <c r="AZ520" i="1"/>
  <c r="AF518" i="1"/>
  <c r="AG518" i="1" s="1"/>
  <c r="AJ517" i="1"/>
  <c r="AT517" i="1" s="1"/>
  <c r="O515" i="1"/>
  <c r="AK514" i="1"/>
  <c r="AZ514" i="1"/>
  <c r="BD514" i="1"/>
  <c r="AF513" i="1"/>
  <c r="AG513" i="1" s="1"/>
  <c r="AO511" i="1"/>
  <c r="AP511" i="1" s="1"/>
  <c r="AJ511" i="1"/>
  <c r="AT511" i="1" s="1"/>
  <c r="AN511" i="1"/>
  <c r="AF510" i="1"/>
  <c r="AG510" i="1" s="1"/>
  <c r="AJ509" i="1"/>
  <c r="AT509" i="1" s="1"/>
  <c r="AA507" i="1"/>
  <c r="AB507" i="1" s="1"/>
  <c r="AC507" i="1" s="1"/>
  <c r="AF507" i="1" s="1"/>
  <c r="AG507" i="1" s="1"/>
  <c r="AU507" i="1" s="1"/>
  <c r="AV507" i="1" s="1"/>
  <c r="AU506" i="1"/>
  <c r="AV506" i="1" s="1"/>
  <c r="AJ506" i="1"/>
  <c r="AT506" i="1" s="1"/>
  <c r="AF502" i="1"/>
  <c r="AG502" i="1" s="1"/>
  <c r="BD502" i="1" s="1"/>
  <c r="AL502" i="1"/>
  <c r="AN502" i="1" s="1"/>
  <c r="AP502" i="1" s="1"/>
  <c r="AC500" i="1"/>
  <c r="AF500" i="1" s="1"/>
  <c r="AG500" i="1" s="1"/>
  <c r="AW499" i="1"/>
  <c r="AX499" i="1" s="1"/>
  <c r="AO499" i="1"/>
  <c r="AA499" i="1"/>
  <c r="AB499" i="1" s="1"/>
  <c r="AC499" i="1" s="1"/>
  <c r="AF499" i="1" s="1"/>
  <c r="AG499" i="1" s="1"/>
  <c r="BA499" i="1" s="1"/>
  <c r="AU498" i="1"/>
  <c r="AV498" i="1" s="1"/>
  <c r="AJ498" i="1"/>
  <c r="AT498" i="1" s="1"/>
  <c r="AM495" i="1"/>
  <c r="O495" i="1"/>
  <c r="AP494" i="1"/>
  <c r="BE492" i="1"/>
  <c r="AA491" i="1"/>
  <c r="AB491" i="1" s="1"/>
  <c r="AC491" i="1" s="1"/>
  <c r="AF491" i="1" s="1"/>
  <c r="AG491" i="1" s="1"/>
  <c r="AJ491" i="1" s="1"/>
  <c r="AT491" i="1" s="1"/>
  <c r="AF490" i="1"/>
  <c r="AG490" i="1" s="1"/>
  <c r="AJ489" i="1"/>
  <c r="AT489" i="1" s="1"/>
  <c r="AU489" i="1"/>
  <c r="AV489" i="1" s="1"/>
  <c r="AZ489" i="1"/>
  <c r="BD489" i="1"/>
  <c r="AJ487" i="1"/>
  <c r="AT487" i="1" s="1"/>
  <c r="AP486" i="1"/>
  <c r="AF482" i="1"/>
  <c r="AG482" i="1" s="1"/>
  <c r="AJ481" i="1"/>
  <c r="AT481" i="1" s="1"/>
  <c r="AU481" i="1"/>
  <c r="AV481" i="1" s="1"/>
  <c r="AZ481" i="1"/>
  <c r="BD481" i="1"/>
  <c r="AJ480" i="1"/>
  <c r="AT480" i="1" s="1"/>
  <c r="BD480" i="1"/>
  <c r="AU480" i="1"/>
  <c r="AV480" i="1" s="1"/>
  <c r="AZ480" i="1"/>
  <c r="AC466" i="1"/>
  <c r="AF466" i="1" s="1"/>
  <c r="AG466" i="1" s="1"/>
  <c r="BA466" i="1" s="1"/>
  <c r="AJ452" i="1"/>
  <c r="AT452" i="1" s="1"/>
  <c r="AZ452" i="1"/>
  <c r="AU452" i="1"/>
  <c r="AV452" i="1" s="1"/>
  <c r="BD452" i="1"/>
  <c r="O490" i="1"/>
  <c r="O486" i="1"/>
  <c r="O482" i="1"/>
  <c r="AF473" i="1"/>
  <c r="AG473" i="1" s="1"/>
  <c r="BD473" i="1" s="1"/>
  <c r="AL473" i="1"/>
  <c r="AN473" i="1" s="1"/>
  <c r="AF465" i="1"/>
  <c r="AG465" i="1" s="1"/>
  <c r="AL465" i="1"/>
  <c r="AN465" i="1" s="1"/>
  <c r="AF457" i="1"/>
  <c r="AG457" i="1" s="1"/>
  <c r="BD457" i="1" s="1"/>
  <c r="AL457" i="1"/>
  <c r="AN457" i="1" s="1"/>
  <c r="AF449" i="1"/>
  <c r="AG449" i="1" s="1"/>
  <c r="AL449" i="1"/>
  <c r="AN449" i="1" s="1"/>
  <c r="AJ446" i="1"/>
  <c r="AT446" i="1" s="1"/>
  <c r="AN446" i="1"/>
  <c r="AU446" i="1"/>
  <c r="AV446" i="1" s="1"/>
  <c r="AK446" i="1"/>
  <c r="AZ446" i="1"/>
  <c r="BD446" i="1"/>
  <c r="AW446" i="1"/>
  <c r="AX446" i="1" s="1"/>
  <c r="BA446" i="1"/>
  <c r="AZ435" i="1"/>
  <c r="BD435" i="1"/>
  <c r="AJ435" i="1"/>
  <c r="AT435" i="1" s="1"/>
  <c r="AU435" i="1"/>
  <c r="AV435" i="1" s="1"/>
  <c r="AZ427" i="1"/>
  <c r="BD427" i="1"/>
  <c r="AJ427" i="1"/>
  <c r="AT427" i="1" s="1"/>
  <c r="AU427" i="1"/>
  <c r="AV427" i="1" s="1"/>
  <c r="AJ425" i="1"/>
  <c r="AT425" i="1" s="1"/>
  <c r="BF416" i="1"/>
  <c r="AB416" i="1"/>
  <c r="AC416" i="1" s="1"/>
  <c r="AF416" i="1" s="1"/>
  <c r="AG416" i="1" s="1"/>
  <c r="AP412" i="1"/>
  <c r="BF408" i="1"/>
  <c r="AB408" i="1"/>
  <c r="AC408" i="1" s="1"/>
  <c r="AF408" i="1" s="1"/>
  <c r="AG408" i="1" s="1"/>
  <c r="AP404" i="1"/>
  <c r="BF400" i="1"/>
  <c r="AB400" i="1"/>
  <c r="AC400" i="1" s="1"/>
  <c r="AF400" i="1" s="1"/>
  <c r="AG400" i="1" s="1"/>
  <c r="AP396" i="1"/>
  <c r="BF392" i="1"/>
  <c r="AB392" i="1"/>
  <c r="AC392" i="1" s="1"/>
  <c r="AF392" i="1" s="1"/>
  <c r="AG392" i="1" s="1"/>
  <c r="AP388" i="1"/>
  <c r="BF384" i="1"/>
  <c r="AB384" i="1"/>
  <c r="AC384" i="1" s="1"/>
  <c r="AF384" i="1" s="1"/>
  <c r="AG384" i="1" s="1"/>
  <c r="AU381" i="1"/>
  <c r="AV381" i="1" s="1"/>
  <c r="AZ381" i="1"/>
  <c r="AJ381" i="1"/>
  <c r="AT381" i="1" s="1"/>
  <c r="BD381" i="1"/>
  <c r="BF377" i="1"/>
  <c r="AB377" i="1"/>
  <c r="AC377" i="1" s="1"/>
  <c r="AF377" i="1" s="1"/>
  <c r="AG377" i="1" s="1"/>
  <c r="BF369" i="1"/>
  <c r="AB369" i="1"/>
  <c r="AC369" i="1" s="1"/>
  <c r="AF369" i="1" s="1"/>
  <c r="AG369" i="1" s="1"/>
  <c r="BF364" i="1"/>
  <c r="AB364" i="1"/>
  <c r="O493" i="1"/>
  <c r="O489" i="1"/>
  <c r="BA487" i="1"/>
  <c r="AW487" i="1"/>
  <c r="AX487" i="1" s="1"/>
  <c r="O485" i="1"/>
  <c r="BA483" i="1"/>
  <c r="AW483" i="1"/>
  <c r="AX483" i="1" s="1"/>
  <c r="O481" i="1"/>
  <c r="AJ478" i="1"/>
  <c r="AT478" i="1" s="1"/>
  <c r="AN478" i="1"/>
  <c r="AU478" i="1"/>
  <c r="AV478" i="1" s="1"/>
  <c r="AK478" i="1"/>
  <c r="AZ478" i="1"/>
  <c r="BD478" i="1"/>
  <c r="O478" i="1"/>
  <c r="AK477" i="1"/>
  <c r="AZ477" i="1"/>
  <c r="BD477" i="1"/>
  <c r="AW477" i="1"/>
  <c r="AX477" i="1" s="1"/>
  <c r="AA475" i="1"/>
  <c r="AB475" i="1" s="1"/>
  <c r="AC475" i="1" s="1"/>
  <c r="AF475" i="1" s="1"/>
  <c r="AG475" i="1" s="1"/>
  <c r="AM474" i="1"/>
  <c r="AO473" i="1"/>
  <c r="AP473" i="1" s="1"/>
  <c r="AO472" i="1"/>
  <c r="AJ470" i="1"/>
  <c r="AT470" i="1" s="1"/>
  <c r="AN470" i="1"/>
  <c r="AU470" i="1"/>
  <c r="AV470" i="1" s="1"/>
  <c r="AK470" i="1"/>
  <c r="AZ470" i="1"/>
  <c r="BD470" i="1"/>
  <c r="O470" i="1"/>
  <c r="AK469" i="1"/>
  <c r="AW469" i="1"/>
  <c r="AX469" i="1" s="1"/>
  <c r="AA467" i="1"/>
  <c r="AB467" i="1" s="1"/>
  <c r="AC467" i="1" s="1"/>
  <c r="AF467" i="1" s="1"/>
  <c r="AG467" i="1" s="1"/>
  <c r="AM466" i="1"/>
  <c r="AP466" i="1" s="1"/>
  <c r="AP465" i="1"/>
  <c r="AO465" i="1"/>
  <c r="AO464" i="1"/>
  <c r="AJ462" i="1"/>
  <c r="AT462" i="1" s="1"/>
  <c r="AN462" i="1"/>
  <c r="AU462" i="1"/>
  <c r="AV462" i="1" s="1"/>
  <c r="AK462" i="1"/>
  <c r="AZ462" i="1"/>
  <c r="BD462" i="1"/>
  <c r="O462" i="1"/>
  <c r="AK461" i="1"/>
  <c r="AZ461" i="1"/>
  <c r="BD461" i="1"/>
  <c r="AW461" i="1"/>
  <c r="AX461" i="1" s="1"/>
  <c r="AA459" i="1"/>
  <c r="AB459" i="1" s="1"/>
  <c r="AC459" i="1" s="1"/>
  <c r="AF459" i="1" s="1"/>
  <c r="AG459" i="1" s="1"/>
  <c r="AM458" i="1"/>
  <c r="AO457" i="1"/>
  <c r="AP457" i="1" s="1"/>
  <c r="AO456" i="1"/>
  <c r="AJ454" i="1"/>
  <c r="AT454" i="1" s="1"/>
  <c r="AN454" i="1"/>
  <c r="AU454" i="1"/>
  <c r="AV454" i="1" s="1"/>
  <c r="AK454" i="1"/>
  <c r="AZ454" i="1"/>
  <c r="BD454" i="1"/>
  <c r="O454" i="1"/>
  <c r="AK453" i="1"/>
  <c r="AW453" i="1"/>
  <c r="AX453" i="1" s="1"/>
  <c r="AA451" i="1"/>
  <c r="AB451" i="1" s="1"/>
  <c r="AC451" i="1" s="1"/>
  <c r="AF451" i="1" s="1"/>
  <c r="AG451" i="1" s="1"/>
  <c r="AM450" i="1"/>
  <c r="AP450" i="1" s="1"/>
  <c r="AP449" i="1"/>
  <c r="AO449" i="1"/>
  <c r="AP448" i="1"/>
  <c r="AA447" i="1"/>
  <c r="AB447" i="1" s="1"/>
  <c r="AC447" i="1" s="1"/>
  <c r="AF447" i="1" s="1"/>
  <c r="AG447" i="1" s="1"/>
  <c r="AF445" i="1"/>
  <c r="AG445" i="1" s="1"/>
  <c r="AL445" i="1"/>
  <c r="AN445" i="1" s="1"/>
  <c r="AJ444" i="1"/>
  <c r="AT444" i="1" s="1"/>
  <c r="AU444" i="1"/>
  <c r="AV444" i="1" s="1"/>
  <c r="AA443" i="1"/>
  <c r="AB443" i="1" s="1"/>
  <c r="AC443" i="1" s="1"/>
  <c r="AF443" i="1" s="1"/>
  <c r="AG443" i="1" s="1"/>
  <c r="AA438" i="1"/>
  <c r="AB438" i="1" s="1"/>
  <c r="AC438" i="1" s="1"/>
  <c r="AF438" i="1" s="1"/>
  <c r="AG438" i="1" s="1"/>
  <c r="AP435" i="1"/>
  <c r="AP434" i="1"/>
  <c r="AA430" i="1"/>
  <c r="AB430" i="1" s="1"/>
  <c r="AC430" i="1" s="1"/>
  <c r="AF430" i="1" s="1"/>
  <c r="AG430" i="1" s="1"/>
  <c r="AP427" i="1"/>
  <c r="AP426" i="1"/>
  <c r="AA422" i="1"/>
  <c r="AB422" i="1" s="1"/>
  <c r="AC422" i="1" s="1"/>
  <c r="AF422" i="1" s="1"/>
  <c r="AG422" i="1" s="1"/>
  <c r="AJ422" i="1" s="1"/>
  <c r="AT422" i="1" s="1"/>
  <c r="AP418" i="1"/>
  <c r="AA414" i="1"/>
  <c r="AP411" i="1"/>
  <c r="AP410" i="1"/>
  <c r="AA406" i="1"/>
  <c r="AP403" i="1"/>
  <c r="AP402" i="1"/>
  <c r="AA398" i="1"/>
  <c r="AP394" i="1"/>
  <c r="AA390" i="1"/>
  <c r="AP386" i="1"/>
  <c r="AB383" i="1"/>
  <c r="AC383" i="1" s="1"/>
  <c r="AF383" i="1" s="1"/>
  <c r="AG383" i="1" s="1"/>
  <c r="BF383" i="1"/>
  <c r="BA494" i="1"/>
  <c r="AW494" i="1"/>
  <c r="AX494" i="1" s="1"/>
  <c r="BA490" i="1"/>
  <c r="AW490" i="1"/>
  <c r="AX490" i="1" s="1"/>
  <c r="AL490" i="1"/>
  <c r="AN490" i="1" s="1"/>
  <c r="AP490" i="1" s="1"/>
  <c r="BD487" i="1"/>
  <c r="AZ487" i="1"/>
  <c r="AK487" i="1"/>
  <c r="BA486" i="1"/>
  <c r="AW486" i="1"/>
  <c r="AX486" i="1" s="1"/>
  <c r="AL486" i="1"/>
  <c r="AN486" i="1" s="1"/>
  <c r="BD483" i="1"/>
  <c r="AZ483" i="1"/>
  <c r="AK483" i="1"/>
  <c r="BA482" i="1"/>
  <c r="AW482" i="1"/>
  <c r="AX482" i="1" s="1"/>
  <c r="AL482" i="1"/>
  <c r="AN482" i="1" s="1"/>
  <c r="AP482" i="1" s="1"/>
  <c r="AO480" i="1"/>
  <c r="AP480" i="1" s="1"/>
  <c r="AF477" i="1"/>
  <c r="AG477" i="1" s="1"/>
  <c r="AL477" i="1"/>
  <c r="AN477" i="1" s="1"/>
  <c r="AA474" i="1"/>
  <c r="AB474" i="1" s="1"/>
  <c r="AC474" i="1" s="1"/>
  <c r="AF474" i="1" s="1"/>
  <c r="AG474" i="1" s="1"/>
  <c r="O473" i="1"/>
  <c r="BE471" i="1"/>
  <c r="AN469" i="1"/>
  <c r="AF469" i="1"/>
  <c r="AG469" i="1" s="1"/>
  <c r="AZ469" i="1" s="1"/>
  <c r="AL469" i="1"/>
  <c r="AA466" i="1"/>
  <c r="AB466" i="1" s="1"/>
  <c r="O465" i="1"/>
  <c r="BE463" i="1"/>
  <c r="AF461" i="1"/>
  <c r="AG461" i="1" s="1"/>
  <c r="AL461" i="1"/>
  <c r="AN461" i="1" s="1"/>
  <c r="AA458" i="1"/>
  <c r="AB458" i="1" s="1"/>
  <c r="AC458" i="1" s="1"/>
  <c r="AF458" i="1" s="1"/>
  <c r="AG458" i="1" s="1"/>
  <c r="O457" i="1"/>
  <c r="BE455" i="1"/>
  <c r="AN453" i="1"/>
  <c r="AF453" i="1"/>
  <c r="AG453" i="1" s="1"/>
  <c r="AZ453" i="1" s="1"/>
  <c r="AL453" i="1"/>
  <c r="AA450" i="1"/>
  <c r="AB450" i="1" s="1"/>
  <c r="AC450" i="1" s="1"/>
  <c r="AF450" i="1" s="1"/>
  <c r="AG450" i="1" s="1"/>
  <c r="O449" i="1"/>
  <c r="AM446" i="1"/>
  <c r="AP446" i="1" s="1"/>
  <c r="O446" i="1"/>
  <c r="AO445" i="1"/>
  <c r="AP445" i="1" s="1"/>
  <c r="AZ444" i="1"/>
  <c r="AP444" i="1"/>
  <c r="O441" i="1"/>
  <c r="AO441" i="1"/>
  <c r="AZ439" i="1"/>
  <c r="BD439" i="1"/>
  <c r="AJ439" i="1"/>
  <c r="AT439" i="1" s="1"/>
  <c r="AU439" i="1"/>
  <c r="AV439" i="1" s="1"/>
  <c r="AZ431" i="1"/>
  <c r="BD431" i="1"/>
  <c r="AJ431" i="1"/>
  <c r="AT431" i="1" s="1"/>
  <c r="AU431" i="1"/>
  <c r="AV431" i="1" s="1"/>
  <c r="AZ423" i="1"/>
  <c r="BD423" i="1"/>
  <c r="AJ423" i="1"/>
  <c r="AT423" i="1" s="1"/>
  <c r="AU423" i="1"/>
  <c r="AV423" i="1" s="1"/>
  <c r="AA420" i="1"/>
  <c r="AP416" i="1"/>
  <c r="AA412" i="1"/>
  <c r="AP408" i="1"/>
  <c r="AA404" i="1"/>
  <c r="AP401" i="1"/>
  <c r="AP400" i="1"/>
  <c r="AA396" i="1"/>
  <c r="AP393" i="1"/>
  <c r="AP392" i="1"/>
  <c r="AA388" i="1"/>
  <c r="AP384" i="1"/>
  <c r="BF379" i="1"/>
  <c r="AB379" i="1"/>
  <c r="AC379" i="1" s="1"/>
  <c r="AF379" i="1" s="1"/>
  <c r="AG379" i="1" s="1"/>
  <c r="BF371" i="1"/>
  <c r="AB371" i="1"/>
  <c r="AC371" i="1" s="1"/>
  <c r="AF371" i="1" s="1"/>
  <c r="AG371" i="1" s="1"/>
  <c r="BA505" i="1"/>
  <c r="BA501" i="1"/>
  <c r="BA497" i="1"/>
  <c r="BD494" i="1"/>
  <c r="AZ494" i="1"/>
  <c r="BA493" i="1"/>
  <c r="BD490" i="1"/>
  <c r="AZ490" i="1"/>
  <c r="BA489" i="1"/>
  <c r="AU487" i="1"/>
  <c r="AV487" i="1" s="1"/>
  <c r="AN487" i="1"/>
  <c r="AP487" i="1" s="1"/>
  <c r="BD486" i="1"/>
  <c r="AZ486" i="1"/>
  <c r="BA485" i="1"/>
  <c r="AU483" i="1"/>
  <c r="AV483" i="1" s="1"/>
  <c r="AN483" i="1"/>
  <c r="AP483" i="1" s="1"/>
  <c r="BD482" i="1"/>
  <c r="AZ482" i="1"/>
  <c r="BA481" i="1"/>
  <c r="AW480" i="1"/>
  <c r="AX480" i="1" s="1"/>
  <c r="BA480" i="1"/>
  <c r="BE479" i="1"/>
  <c r="AA479" i="1"/>
  <c r="AB479" i="1" s="1"/>
  <c r="AC479" i="1" s="1"/>
  <c r="AF479" i="1" s="1"/>
  <c r="AG479" i="1" s="1"/>
  <c r="AM478" i="1"/>
  <c r="AP478" i="1" s="1"/>
  <c r="AM477" i="1"/>
  <c r="AO477" i="1"/>
  <c r="AO476" i="1"/>
  <c r="AP476" i="1" s="1"/>
  <c r="AN474" i="1"/>
  <c r="AK474" i="1"/>
  <c r="O474" i="1"/>
  <c r="AK473" i="1"/>
  <c r="AZ473" i="1"/>
  <c r="AW473" i="1"/>
  <c r="AX473" i="1" s="1"/>
  <c r="BA473" i="1"/>
  <c r="AP472" i="1"/>
  <c r="AF472" i="1"/>
  <c r="AG472" i="1" s="1"/>
  <c r="O472" i="1"/>
  <c r="AA471" i="1"/>
  <c r="AB471" i="1" s="1"/>
  <c r="AC471" i="1" s="1"/>
  <c r="AF471" i="1" s="1"/>
  <c r="AG471" i="1" s="1"/>
  <c r="AM470" i="1"/>
  <c r="AP470" i="1" s="1"/>
  <c r="AM469" i="1"/>
  <c r="AO469" i="1"/>
  <c r="AO468" i="1"/>
  <c r="AP468" i="1" s="1"/>
  <c r="AJ466" i="1"/>
  <c r="AT466" i="1" s="1"/>
  <c r="AN466" i="1"/>
  <c r="AK466" i="1"/>
  <c r="AZ466" i="1"/>
  <c r="O466" i="1"/>
  <c r="AK465" i="1"/>
  <c r="AZ465" i="1"/>
  <c r="BD465" i="1"/>
  <c r="AW465" i="1"/>
  <c r="AX465" i="1" s="1"/>
  <c r="BA465" i="1"/>
  <c r="AP464" i="1"/>
  <c r="AF464" i="1"/>
  <c r="AG464" i="1" s="1"/>
  <c r="O464" i="1"/>
  <c r="AA463" i="1"/>
  <c r="AB463" i="1" s="1"/>
  <c r="AC463" i="1" s="1"/>
  <c r="AF463" i="1" s="1"/>
  <c r="AG463" i="1" s="1"/>
  <c r="AM462" i="1"/>
  <c r="AP462" i="1" s="1"/>
  <c r="AM461" i="1"/>
  <c r="AO461" i="1"/>
  <c r="AO460" i="1"/>
  <c r="AP460" i="1" s="1"/>
  <c r="AN458" i="1"/>
  <c r="AK458" i="1"/>
  <c r="O458" i="1"/>
  <c r="AK457" i="1"/>
  <c r="AZ457" i="1"/>
  <c r="AW457" i="1"/>
  <c r="AX457" i="1" s="1"/>
  <c r="BA457" i="1"/>
  <c r="AP456" i="1"/>
  <c r="AF456" i="1"/>
  <c r="AG456" i="1" s="1"/>
  <c r="O456" i="1"/>
  <c r="AA455" i="1"/>
  <c r="AB455" i="1" s="1"/>
  <c r="AC455" i="1" s="1"/>
  <c r="AF455" i="1" s="1"/>
  <c r="AG455" i="1" s="1"/>
  <c r="AM454" i="1"/>
  <c r="AP454" i="1" s="1"/>
  <c r="AM453" i="1"/>
  <c r="AO453" i="1"/>
  <c r="AO452" i="1"/>
  <c r="AP452" i="1" s="1"/>
  <c r="AN450" i="1"/>
  <c r="AK450" i="1"/>
  <c r="O450" i="1"/>
  <c r="AK449" i="1"/>
  <c r="AZ449" i="1"/>
  <c r="BD449" i="1"/>
  <c r="AW449" i="1"/>
  <c r="AX449" i="1" s="1"/>
  <c r="BA449" i="1"/>
  <c r="O445" i="1"/>
  <c r="BD444" i="1"/>
  <c r="AP443" i="1"/>
  <c r="AF441" i="1"/>
  <c r="AG441" i="1" s="1"/>
  <c r="AP439" i="1"/>
  <c r="AP438" i="1"/>
  <c r="AA434" i="1"/>
  <c r="AB434" i="1" s="1"/>
  <c r="AC434" i="1" s="1"/>
  <c r="AF434" i="1" s="1"/>
  <c r="AG434" i="1" s="1"/>
  <c r="AP431" i="1"/>
  <c r="AP430" i="1"/>
  <c r="AA426" i="1"/>
  <c r="AB426" i="1" s="1"/>
  <c r="AC426" i="1" s="1"/>
  <c r="AF426" i="1" s="1"/>
  <c r="AG426" i="1" s="1"/>
  <c r="AP423" i="1"/>
  <c r="AA418" i="1"/>
  <c r="AP414" i="1"/>
  <c r="AA410" i="1"/>
  <c r="AP406" i="1"/>
  <c r="AA402" i="1"/>
  <c r="AP398" i="1"/>
  <c r="AA394" i="1"/>
  <c r="AP390" i="1"/>
  <c r="AA386" i="1"/>
  <c r="BF373" i="1"/>
  <c r="AB373" i="1"/>
  <c r="AC373" i="1" s="1"/>
  <c r="AB361" i="1"/>
  <c r="BF361" i="1"/>
  <c r="BF360" i="1"/>
  <c r="AB360" i="1"/>
  <c r="O448" i="1"/>
  <c r="O444" i="1"/>
  <c r="BA442" i="1"/>
  <c r="AW442" i="1"/>
  <c r="AX442" i="1" s="1"/>
  <c r="AI441" i="1"/>
  <c r="O439" i="1"/>
  <c r="BA437" i="1"/>
  <c r="AW437" i="1"/>
  <c r="AX437" i="1" s="1"/>
  <c r="O435" i="1"/>
  <c r="BA433" i="1"/>
  <c r="AW433" i="1"/>
  <c r="AX433" i="1" s="1"/>
  <c r="O431" i="1"/>
  <c r="BA429" i="1"/>
  <c r="AW429" i="1"/>
  <c r="AX429" i="1" s="1"/>
  <c r="O427" i="1"/>
  <c r="BA425" i="1"/>
  <c r="AW425" i="1"/>
  <c r="AX425" i="1" s="1"/>
  <c r="O423" i="1"/>
  <c r="BF421" i="1"/>
  <c r="BF419" i="1"/>
  <c r="BF417" i="1"/>
  <c r="BF415" i="1"/>
  <c r="BF413" i="1"/>
  <c r="BF411" i="1"/>
  <c r="BF409" i="1"/>
  <c r="BF407" i="1"/>
  <c r="BF405" i="1"/>
  <c r="BF403" i="1"/>
  <c r="BF401" i="1"/>
  <c r="BF399" i="1"/>
  <c r="BF397" i="1"/>
  <c r="BF395" i="1"/>
  <c r="BF393" i="1"/>
  <c r="BF391" i="1"/>
  <c r="BF389" i="1"/>
  <c r="BF387" i="1"/>
  <c r="BF385" i="1"/>
  <c r="AB382" i="1"/>
  <c r="AC382" i="1" s="1"/>
  <c r="AF382" i="1" s="1"/>
  <c r="AG382" i="1" s="1"/>
  <c r="AJ382" i="1" s="1"/>
  <c r="AT382" i="1" s="1"/>
  <c r="AM380" i="1"/>
  <c r="AA380" i="1"/>
  <c r="BF378" i="1"/>
  <c r="AJ378" i="1"/>
  <c r="AT378" i="1" s="1"/>
  <c r="AN378" i="1"/>
  <c r="AU378" i="1"/>
  <c r="AV378" i="1" s="1"/>
  <c r="AK378" i="1"/>
  <c r="AZ378" i="1"/>
  <c r="BD378" i="1"/>
  <c r="O378" i="1"/>
  <c r="AM374" i="1"/>
  <c r="AO373" i="1"/>
  <c r="AA372" i="1"/>
  <c r="BF370" i="1"/>
  <c r="AJ370" i="1"/>
  <c r="AT370" i="1" s="1"/>
  <c r="AN370" i="1"/>
  <c r="AU370" i="1"/>
  <c r="AV370" i="1" s="1"/>
  <c r="AK370" i="1"/>
  <c r="AZ370" i="1"/>
  <c r="BD370" i="1"/>
  <c r="O370" i="1"/>
  <c r="AM366" i="1"/>
  <c r="AO365" i="1"/>
  <c r="AA363" i="1"/>
  <c r="AN361" i="1"/>
  <c r="AL361" i="1"/>
  <c r="AN358" i="1"/>
  <c r="AK358" i="1"/>
  <c r="AW358" i="1"/>
  <c r="AX358" i="1" s="1"/>
  <c r="AL357" i="1"/>
  <c r="AN357" i="1" s="1"/>
  <c r="AP357" i="1" s="1"/>
  <c r="AA355" i="1"/>
  <c r="AO353" i="1"/>
  <c r="AB352" i="1"/>
  <c r="AP350" i="1"/>
  <c r="AB349" i="1"/>
  <c r="BF349" i="1"/>
  <c r="AC348" i="1"/>
  <c r="AF348" i="1" s="1"/>
  <c r="BA297" i="1"/>
  <c r="AJ297" i="1"/>
  <c r="AT297" i="1" s="1"/>
  <c r="BD297" i="1"/>
  <c r="AU297" i="1"/>
  <c r="AV297" i="1" s="1"/>
  <c r="AZ297" i="1"/>
  <c r="BA445" i="1"/>
  <c r="AW445" i="1"/>
  <c r="AX445" i="1" s="1"/>
  <c r="BD442" i="1"/>
  <c r="AZ442" i="1"/>
  <c r="AK442" i="1"/>
  <c r="AW440" i="1"/>
  <c r="AX440" i="1" s="1"/>
  <c r="AL440" i="1"/>
  <c r="AN440" i="1" s="1"/>
  <c r="AP440" i="1" s="1"/>
  <c r="BD437" i="1"/>
  <c r="AZ437" i="1"/>
  <c r="AK437" i="1"/>
  <c r="AW436" i="1"/>
  <c r="AX436" i="1" s="1"/>
  <c r="AL436" i="1"/>
  <c r="AN436" i="1" s="1"/>
  <c r="AP436" i="1" s="1"/>
  <c r="BD433" i="1"/>
  <c r="AZ433" i="1"/>
  <c r="AK433" i="1"/>
  <c r="AW432" i="1"/>
  <c r="AX432" i="1" s="1"/>
  <c r="AL432" i="1"/>
  <c r="AN432" i="1" s="1"/>
  <c r="AP432" i="1" s="1"/>
  <c r="BD429" i="1"/>
  <c r="AZ429" i="1"/>
  <c r="AK429" i="1"/>
  <c r="AW428" i="1"/>
  <c r="AX428" i="1" s="1"/>
  <c r="AL428" i="1"/>
  <c r="AN428" i="1" s="1"/>
  <c r="AP428" i="1" s="1"/>
  <c r="BD425" i="1"/>
  <c r="AZ425" i="1"/>
  <c r="AK425" i="1"/>
  <c r="AW424" i="1"/>
  <c r="AX424" i="1" s="1"/>
  <c r="AL424" i="1"/>
  <c r="AN424" i="1" s="1"/>
  <c r="AP424" i="1" s="1"/>
  <c r="AN422" i="1"/>
  <c r="AP422" i="1" s="1"/>
  <c r="AW421" i="1"/>
  <c r="AX421" i="1" s="1"/>
  <c r="AL421" i="1"/>
  <c r="AN421" i="1" s="1"/>
  <c r="AP421" i="1" s="1"/>
  <c r="AN420" i="1"/>
  <c r="AP420" i="1" s="1"/>
  <c r="AW419" i="1"/>
  <c r="AX419" i="1" s="1"/>
  <c r="AL419" i="1"/>
  <c r="AN419" i="1" s="1"/>
  <c r="AP419" i="1" s="1"/>
  <c r="BA417" i="1"/>
  <c r="AW417" i="1"/>
  <c r="AX417" i="1" s="1"/>
  <c r="AL417" i="1"/>
  <c r="AN417" i="1" s="1"/>
  <c r="AP417" i="1" s="1"/>
  <c r="AW415" i="1"/>
  <c r="AX415" i="1" s="1"/>
  <c r="AL415" i="1"/>
  <c r="AN415" i="1" s="1"/>
  <c r="AP415" i="1" s="1"/>
  <c r="AW413" i="1"/>
  <c r="AX413" i="1" s="1"/>
  <c r="AL413" i="1"/>
  <c r="AN413" i="1" s="1"/>
  <c r="AP413" i="1" s="1"/>
  <c r="AW411" i="1"/>
  <c r="AX411" i="1" s="1"/>
  <c r="AL411" i="1"/>
  <c r="AN411" i="1" s="1"/>
  <c r="BA409" i="1"/>
  <c r="AW409" i="1"/>
  <c r="AX409" i="1" s="1"/>
  <c r="AL409" i="1"/>
  <c r="AN409" i="1" s="1"/>
  <c r="AP409" i="1" s="1"/>
  <c r="AW407" i="1"/>
  <c r="AX407" i="1" s="1"/>
  <c r="AL407" i="1"/>
  <c r="AN407" i="1" s="1"/>
  <c r="AP407" i="1" s="1"/>
  <c r="AW405" i="1"/>
  <c r="AX405" i="1" s="1"/>
  <c r="AL405" i="1"/>
  <c r="AN405" i="1" s="1"/>
  <c r="AP405" i="1" s="1"/>
  <c r="AW403" i="1"/>
  <c r="AX403" i="1" s="1"/>
  <c r="AL403" i="1"/>
  <c r="AN403" i="1" s="1"/>
  <c r="BA401" i="1"/>
  <c r="AW401" i="1"/>
  <c r="AX401" i="1" s="1"/>
  <c r="AL401" i="1"/>
  <c r="AN401" i="1" s="1"/>
  <c r="AW399" i="1"/>
  <c r="AX399" i="1" s="1"/>
  <c r="AL399" i="1"/>
  <c r="AN399" i="1" s="1"/>
  <c r="AP399" i="1" s="1"/>
  <c r="AW397" i="1"/>
  <c r="AX397" i="1" s="1"/>
  <c r="AL397" i="1"/>
  <c r="AN397" i="1" s="1"/>
  <c r="AP397" i="1" s="1"/>
  <c r="AW395" i="1"/>
  <c r="AX395" i="1" s="1"/>
  <c r="AL395" i="1"/>
  <c r="AN395" i="1" s="1"/>
  <c r="AP395" i="1" s="1"/>
  <c r="BA393" i="1"/>
  <c r="AW393" i="1"/>
  <c r="AX393" i="1" s="1"/>
  <c r="AL393" i="1"/>
  <c r="AN393" i="1" s="1"/>
  <c r="AW391" i="1"/>
  <c r="AX391" i="1" s="1"/>
  <c r="AL391" i="1"/>
  <c r="AN391" i="1" s="1"/>
  <c r="AP391" i="1" s="1"/>
  <c r="AW389" i="1"/>
  <c r="AX389" i="1" s="1"/>
  <c r="AL389" i="1"/>
  <c r="AN389" i="1" s="1"/>
  <c r="AP389" i="1" s="1"/>
  <c r="AW387" i="1"/>
  <c r="AX387" i="1" s="1"/>
  <c r="AL387" i="1"/>
  <c r="AN387" i="1" s="1"/>
  <c r="AP387" i="1" s="1"/>
  <c r="BA385" i="1"/>
  <c r="AW385" i="1"/>
  <c r="AX385" i="1" s="1"/>
  <c r="AL385" i="1"/>
  <c r="AN385" i="1" s="1"/>
  <c r="AP385" i="1" s="1"/>
  <c r="AW383" i="1"/>
  <c r="AX383" i="1" s="1"/>
  <c r="AL383" i="1"/>
  <c r="AN383" i="1" s="1"/>
  <c r="AP383" i="1" s="1"/>
  <c r="AK382" i="1"/>
  <c r="AO381" i="1"/>
  <c r="O380" i="1"/>
  <c r="AP379" i="1"/>
  <c r="AM376" i="1"/>
  <c r="AO375" i="1"/>
  <c r="AA374" i="1"/>
  <c r="AN372" i="1"/>
  <c r="AP372" i="1" s="1"/>
  <c r="AK372" i="1"/>
  <c r="O372" i="1"/>
  <c r="AP371" i="1"/>
  <c r="AM368" i="1"/>
  <c r="AP368" i="1" s="1"/>
  <c r="AO367" i="1"/>
  <c r="AA366" i="1"/>
  <c r="AC364" i="1"/>
  <c r="AF364" i="1" s="1"/>
  <c r="AM362" i="1"/>
  <c r="AP362" i="1" s="1"/>
  <c r="AM361" i="1"/>
  <c r="AO361" i="1"/>
  <c r="AP360" i="1"/>
  <c r="AA359" i="1"/>
  <c r="AA358" i="1"/>
  <c r="AO357" i="1"/>
  <c r="AB356" i="1"/>
  <c r="AC356" i="1" s="1"/>
  <c r="AF356" i="1" s="1"/>
  <c r="AG356" i="1" s="1"/>
  <c r="AB353" i="1"/>
  <c r="BF353" i="1"/>
  <c r="AC352" i="1"/>
  <c r="AF352" i="1" s="1"/>
  <c r="AC350" i="1"/>
  <c r="AF350" i="1" s="1"/>
  <c r="AG350" i="1" s="1"/>
  <c r="BE350" i="1"/>
  <c r="AK349" i="1"/>
  <c r="AC349" i="1"/>
  <c r="AF349" i="1" s="1"/>
  <c r="AG349" i="1" s="1"/>
  <c r="AP348" i="1"/>
  <c r="AC345" i="1"/>
  <c r="AB344" i="1"/>
  <c r="AC344" i="1" s="1"/>
  <c r="AF344" i="1" s="1"/>
  <c r="AG344" i="1" s="1"/>
  <c r="BF344" i="1"/>
  <c r="AA343" i="1"/>
  <c r="AC341" i="1"/>
  <c r="AB340" i="1"/>
  <c r="BF340" i="1"/>
  <c r="AA339" i="1"/>
  <c r="AC337" i="1"/>
  <c r="AB336" i="1"/>
  <c r="BF336" i="1"/>
  <c r="AA335" i="1"/>
  <c r="AC333" i="1"/>
  <c r="AB332" i="1"/>
  <c r="BF332" i="1"/>
  <c r="AA331" i="1"/>
  <c r="AC329" i="1"/>
  <c r="AB328" i="1"/>
  <c r="AC328" i="1" s="1"/>
  <c r="AF328" i="1" s="1"/>
  <c r="AG328" i="1" s="1"/>
  <c r="BF328" i="1"/>
  <c r="AA327" i="1"/>
  <c r="AC325" i="1"/>
  <c r="AB324" i="1"/>
  <c r="BF324" i="1"/>
  <c r="AA323" i="1"/>
  <c r="AC321" i="1"/>
  <c r="AB320" i="1"/>
  <c r="BF320" i="1"/>
  <c r="AA319" i="1"/>
  <c r="AC317" i="1"/>
  <c r="AB316" i="1"/>
  <c r="BF316" i="1"/>
  <c r="AA315" i="1"/>
  <c r="AC313" i="1"/>
  <c r="AB312" i="1"/>
  <c r="AC312" i="1" s="1"/>
  <c r="AF312" i="1" s="1"/>
  <c r="AG312" i="1" s="1"/>
  <c r="BF312" i="1"/>
  <c r="AA311" i="1"/>
  <c r="AC309" i="1"/>
  <c r="AB308" i="1"/>
  <c r="BF308" i="1"/>
  <c r="AA307" i="1"/>
  <c r="AC305" i="1"/>
  <c r="AB304" i="1"/>
  <c r="BF304" i="1"/>
  <c r="AA303" i="1"/>
  <c r="BF285" i="1"/>
  <c r="AB285" i="1"/>
  <c r="AC285" i="1" s="1"/>
  <c r="AB283" i="1"/>
  <c r="AC283" i="1" s="1"/>
  <c r="BF283" i="1"/>
  <c r="AB278" i="1"/>
  <c r="BF278" i="1"/>
  <c r="BA476" i="1"/>
  <c r="BA472" i="1"/>
  <c r="BA468" i="1"/>
  <c r="BA464" i="1"/>
  <c r="BA460" i="1"/>
  <c r="BA456" i="1"/>
  <c r="BA452" i="1"/>
  <c r="BA448" i="1"/>
  <c r="BD445" i="1"/>
  <c r="AZ445" i="1"/>
  <c r="BA444" i="1"/>
  <c r="AU442" i="1"/>
  <c r="AV442" i="1" s="1"/>
  <c r="AN442" i="1"/>
  <c r="AP442" i="1" s="1"/>
  <c r="AF440" i="1"/>
  <c r="AG440" i="1" s="1"/>
  <c r="BD440" i="1" s="1"/>
  <c r="BA439" i="1"/>
  <c r="AU437" i="1"/>
  <c r="AV437" i="1" s="1"/>
  <c r="AN437" i="1"/>
  <c r="AP437" i="1" s="1"/>
  <c r="BD436" i="1"/>
  <c r="AF436" i="1"/>
  <c r="AG436" i="1" s="1"/>
  <c r="BA435" i="1"/>
  <c r="AU433" i="1"/>
  <c r="AV433" i="1" s="1"/>
  <c r="AN433" i="1"/>
  <c r="AP433" i="1" s="1"/>
  <c r="AF432" i="1"/>
  <c r="AG432" i="1" s="1"/>
  <c r="BD432" i="1" s="1"/>
  <c r="BA431" i="1"/>
  <c r="AU429" i="1"/>
  <c r="AV429" i="1" s="1"/>
  <c r="AN429" i="1"/>
  <c r="AP429" i="1" s="1"/>
  <c r="BD428" i="1"/>
  <c r="AF428" i="1"/>
  <c r="AG428" i="1" s="1"/>
  <c r="BA427" i="1"/>
  <c r="AU425" i="1"/>
  <c r="AV425" i="1" s="1"/>
  <c r="AN425" i="1"/>
  <c r="AP425" i="1" s="1"/>
  <c r="AF424" i="1"/>
  <c r="AG424" i="1" s="1"/>
  <c r="BD424" i="1" s="1"/>
  <c r="BA423" i="1"/>
  <c r="AF421" i="1"/>
  <c r="AG421" i="1" s="1"/>
  <c r="BD421" i="1" s="1"/>
  <c r="AF419" i="1"/>
  <c r="AG419" i="1" s="1"/>
  <c r="BD417" i="1"/>
  <c r="AF417" i="1"/>
  <c r="AG417" i="1" s="1"/>
  <c r="BD415" i="1"/>
  <c r="AZ415" i="1"/>
  <c r="AF415" i="1"/>
  <c r="AG415" i="1" s="1"/>
  <c r="BA415" i="1" s="1"/>
  <c r="AF413" i="1"/>
  <c r="AG413" i="1" s="1"/>
  <c r="BA413" i="1" s="1"/>
  <c r="AF411" i="1"/>
  <c r="AG411" i="1" s="1"/>
  <c r="BD409" i="1"/>
  <c r="AF409" i="1"/>
  <c r="AG409" i="1" s="1"/>
  <c r="BD407" i="1"/>
  <c r="AZ407" i="1"/>
  <c r="AF407" i="1"/>
  <c r="AG407" i="1" s="1"/>
  <c r="BA407" i="1" s="1"/>
  <c r="AF405" i="1"/>
  <c r="AG405" i="1" s="1"/>
  <c r="BA405" i="1" s="1"/>
  <c r="AF403" i="1"/>
  <c r="AG403" i="1" s="1"/>
  <c r="BD401" i="1"/>
  <c r="AF401" i="1"/>
  <c r="AG401" i="1" s="1"/>
  <c r="BD399" i="1"/>
  <c r="AZ399" i="1"/>
  <c r="AF399" i="1"/>
  <c r="AG399" i="1" s="1"/>
  <c r="BA399" i="1" s="1"/>
  <c r="AF397" i="1"/>
  <c r="AG397" i="1" s="1"/>
  <c r="BA397" i="1" s="1"/>
  <c r="AF395" i="1"/>
  <c r="AG395" i="1" s="1"/>
  <c r="BD393" i="1"/>
  <c r="AF393" i="1"/>
  <c r="AG393" i="1" s="1"/>
  <c r="BD391" i="1"/>
  <c r="AZ391" i="1"/>
  <c r="AF391" i="1"/>
  <c r="AG391" i="1" s="1"/>
  <c r="BA391" i="1" s="1"/>
  <c r="AF389" i="1"/>
  <c r="AG389" i="1" s="1"/>
  <c r="BA389" i="1" s="1"/>
  <c r="AF387" i="1"/>
  <c r="AG387" i="1" s="1"/>
  <c r="BD385" i="1"/>
  <c r="AF385" i="1"/>
  <c r="AG385" i="1" s="1"/>
  <c r="AO382" i="1"/>
  <c r="AN382" i="1"/>
  <c r="AP382" i="1" s="1"/>
  <c r="AU382" i="1"/>
  <c r="AV382" i="1" s="1"/>
  <c r="BF381" i="1"/>
  <c r="AW381" i="1"/>
  <c r="AX381" i="1" s="1"/>
  <c r="BA381" i="1"/>
  <c r="AM378" i="1"/>
  <c r="AP378" i="1" s="1"/>
  <c r="AO377" i="1"/>
  <c r="AP377" i="1" s="1"/>
  <c r="AO376" i="1"/>
  <c r="AA376" i="1"/>
  <c r="AB375" i="1"/>
  <c r="AC375" i="1" s="1"/>
  <c r="AF375" i="1" s="1"/>
  <c r="AG375" i="1" s="1"/>
  <c r="BA375" i="1" s="1"/>
  <c r="AN374" i="1"/>
  <c r="AK374" i="1"/>
  <c r="O374" i="1"/>
  <c r="AP373" i="1"/>
  <c r="AF373" i="1"/>
  <c r="AG373" i="1" s="1"/>
  <c r="O373" i="1"/>
  <c r="AM370" i="1"/>
  <c r="AP370" i="1" s="1"/>
  <c r="AO369" i="1"/>
  <c r="AP369" i="1" s="1"/>
  <c r="AO368" i="1"/>
  <c r="AA368" i="1"/>
  <c r="AB367" i="1"/>
  <c r="AC367" i="1" s="1"/>
  <c r="AF367" i="1" s="1"/>
  <c r="AG367" i="1" s="1"/>
  <c r="AN366" i="1"/>
  <c r="AK366" i="1"/>
  <c r="AK365" i="1"/>
  <c r="AW365" i="1"/>
  <c r="AX365" i="1" s="1"/>
  <c r="AC365" i="1"/>
  <c r="BE365" i="1"/>
  <c r="AO364" i="1"/>
  <c r="AP364" i="1" s="1"/>
  <c r="AA362" i="1"/>
  <c r="AC360" i="1"/>
  <c r="AF360" i="1" s="1"/>
  <c r="AM358" i="1"/>
  <c r="AB357" i="1"/>
  <c r="AC357" i="1" s="1"/>
  <c r="AF357" i="1" s="1"/>
  <c r="AG357" i="1" s="1"/>
  <c r="BF357" i="1"/>
  <c r="AC354" i="1"/>
  <c r="AF354" i="1" s="1"/>
  <c r="AG354" i="1"/>
  <c r="AU354" i="1" s="1"/>
  <c r="AV354" i="1" s="1"/>
  <c r="BE354" i="1"/>
  <c r="AK353" i="1"/>
  <c r="AC353" i="1"/>
  <c r="AP352" i="1"/>
  <c r="BF350" i="1"/>
  <c r="AN350" i="1"/>
  <c r="AK350" i="1"/>
  <c r="AW350" i="1"/>
  <c r="AX350" i="1" s="1"/>
  <c r="AL349" i="1"/>
  <c r="AN349" i="1" s="1"/>
  <c r="AA347" i="1"/>
  <c r="AF345" i="1"/>
  <c r="AP344" i="1"/>
  <c r="BF342" i="1"/>
  <c r="AB342" i="1"/>
  <c r="AC342" i="1" s="1"/>
  <c r="AF342" i="1" s="1"/>
  <c r="AG342" i="1" s="1"/>
  <c r="AF341" i="1"/>
  <c r="AP340" i="1"/>
  <c r="BF338" i="1"/>
  <c r="AB338" i="1"/>
  <c r="AC338" i="1" s="1"/>
  <c r="AF338" i="1" s="1"/>
  <c r="AG338" i="1" s="1"/>
  <c r="AF337" i="1"/>
  <c r="AP336" i="1"/>
  <c r="BF334" i="1"/>
  <c r="AB334" i="1"/>
  <c r="AC334" i="1" s="1"/>
  <c r="AF334" i="1" s="1"/>
  <c r="AG334" i="1" s="1"/>
  <c r="AF333" i="1"/>
  <c r="AP332" i="1"/>
  <c r="BF330" i="1"/>
  <c r="AB330" i="1"/>
  <c r="AC330" i="1" s="1"/>
  <c r="AF330" i="1" s="1"/>
  <c r="AG330" i="1" s="1"/>
  <c r="AF329" i="1"/>
  <c r="AP328" i="1"/>
  <c r="BF326" i="1"/>
  <c r="AB326" i="1"/>
  <c r="AC326" i="1" s="1"/>
  <c r="AF326" i="1" s="1"/>
  <c r="AG326" i="1" s="1"/>
  <c r="AF325" i="1"/>
  <c r="AP324" i="1"/>
  <c r="BF322" i="1"/>
  <c r="AB322" i="1"/>
  <c r="AC322" i="1" s="1"/>
  <c r="AF322" i="1" s="1"/>
  <c r="AG322" i="1" s="1"/>
  <c r="AF321" i="1"/>
  <c r="AP320" i="1"/>
  <c r="BF318" i="1"/>
  <c r="AB318" i="1"/>
  <c r="AC318" i="1" s="1"/>
  <c r="AF318" i="1" s="1"/>
  <c r="AG318" i="1" s="1"/>
  <c r="AF317" i="1"/>
  <c r="AP316" i="1"/>
  <c r="BF314" i="1"/>
  <c r="AB314" i="1"/>
  <c r="AC314" i="1" s="1"/>
  <c r="AF314" i="1" s="1"/>
  <c r="AG314" i="1" s="1"/>
  <c r="AF313" i="1"/>
  <c r="AP312" i="1"/>
  <c r="BF310" i="1"/>
  <c r="AB310" i="1"/>
  <c r="AC310" i="1" s="1"/>
  <c r="AF310" i="1" s="1"/>
  <c r="AG310" i="1" s="1"/>
  <c r="AF309" i="1"/>
  <c r="AP308" i="1"/>
  <c r="BF306" i="1"/>
  <c r="AB306" i="1"/>
  <c r="AC306" i="1" s="1"/>
  <c r="AF306" i="1" s="1"/>
  <c r="AG306" i="1" s="1"/>
  <c r="AF305" i="1"/>
  <c r="AP304" i="1"/>
  <c r="BF302" i="1"/>
  <c r="AB302" i="1"/>
  <c r="AC302" i="1" s="1"/>
  <c r="AF302" i="1" s="1"/>
  <c r="AG302" i="1" s="1"/>
  <c r="BF293" i="1"/>
  <c r="AB293" i="1"/>
  <c r="AC293" i="1" s="1"/>
  <c r="AP381" i="1"/>
  <c r="AN380" i="1"/>
  <c r="AN376" i="1"/>
  <c r="AK376" i="1"/>
  <c r="AP375" i="1"/>
  <c r="AN368" i="1"/>
  <c r="AK368" i="1"/>
  <c r="AP367" i="1"/>
  <c r="AF365" i="1"/>
  <c r="AG365" i="1" s="1"/>
  <c r="AL365" i="1"/>
  <c r="AN365" i="1" s="1"/>
  <c r="AP365" i="1" s="1"/>
  <c r="AN362" i="1"/>
  <c r="AK362" i="1"/>
  <c r="AK361" i="1"/>
  <c r="AW361" i="1"/>
  <c r="AX361" i="1" s="1"/>
  <c r="AC361" i="1"/>
  <c r="AF361" i="1" s="1"/>
  <c r="AG361" i="1" s="1"/>
  <c r="BE361" i="1"/>
  <c r="BE358" i="1"/>
  <c r="AJ354" i="1"/>
  <c r="AT354" i="1" s="1"/>
  <c r="AN354" i="1"/>
  <c r="AP354" i="1" s="1"/>
  <c r="AK354" i="1"/>
  <c r="AZ354" i="1"/>
  <c r="BD354" i="1"/>
  <c r="AW354" i="1"/>
  <c r="AX354" i="1" s="1"/>
  <c r="AF353" i="1"/>
  <c r="AL353" i="1"/>
  <c r="AN353" i="1" s="1"/>
  <c r="AP353" i="1" s="1"/>
  <c r="BF351" i="1"/>
  <c r="AB351" i="1"/>
  <c r="AC351" i="1" s="1"/>
  <c r="AF351" i="1" s="1"/>
  <c r="AG351" i="1" s="1"/>
  <c r="AP349" i="1"/>
  <c r="AP346" i="1"/>
  <c r="AC340" i="1"/>
  <c r="AF340" i="1" s="1"/>
  <c r="AG340" i="1" s="1"/>
  <c r="AC336" i="1"/>
  <c r="AF336" i="1" s="1"/>
  <c r="AC332" i="1"/>
  <c r="AF332" i="1" s="1"/>
  <c r="AP330" i="1"/>
  <c r="AC324" i="1"/>
  <c r="AF324" i="1" s="1"/>
  <c r="AG324" i="1" s="1"/>
  <c r="AC320" i="1"/>
  <c r="AF320" i="1" s="1"/>
  <c r="AC316" i="1"/>
  <c r="AF316" i="1" s="1"/>
  <c r="AP314" i="1"/>
  <c r="AC308" i="1"/>
  <c r="AF308" i="1" s="1"/>
  <c r="AG308" i="1" s="1"/>
  <c r="AC304" i="1"/>
  <c r="AF304" i="1" s="1"/>
  <c r="AJ301" i="1"/>
  <c r="AT301" i="1" s="1"/>
  <c r="AU301" i="1"/>
  <c r="AV301" i="1" s="1"/>
  <c r="BA289" i="1"/>
  <c r="AJ289" i="1"/>
  <c r="AT289" i="1" s="1"/>
  <c r="BD289" i="1"/>
  <c r="AU289" i="1"/>
  <c r="AV289" i="1" s="1"/>
  <c r="AZ289" i="1"/>
  <c r="BA281" i="1"/>
  <c r="AJ281" i="1"/>
  <c r="AT281" i="1" s="1"/>
  <c r="BD281" i="1"/>
  <c r="AU281" i="1"/>
  <c r="AV281" i="1" s="1"/>
  <c r="AZ281" i="1"/>
  <c r="BE346" i="1"/>
  <c r="AW346" i="1"/>
  <c r="AX346" i="1" s="1"/>
  <c r="AG346" i="1"/>
  <c r="BA346" i="1" s="1"/>
  <c r="BF345" i="1"/>
  <c r="BE342" i="1"/>
  <c r="AW342" i="1"/>
  <c r="AX342" i="1" s="1"/>
  <c r="BF341" i="1"/>
  <c r="BE338" i="1"/>
  <c r="AW338" i="1"/>
  <c r="AX338" i="1" s="1"/>
  <c r="BF337" i="1"/>
  <c r="BE334" i="1"/>
  <c r="AW334" i="1"/>
  <c r="AX334" i="1" s="1"/>
  <c r="BF333" i="1"/>
  <c r="BE330" i="1"/>
  <c r="AW330" i="1"/>
  <c r="AX330" i="1" s="1"/>
  <c r="BF329" i="1"/>
  <c r="BE326" i="1"/>
  <c r="AW326" i="1"/>
  <c r="AX326" i="1" s="1"/>
  <c r="BF325" i="1"/>
  <c r="BE322" i="1"/>
  <c r="AW322" i="1"/>
  <c r="AX322" i="1" s="1"/>
  <c r="BF321" i="1"/>
  <c r="BE318" i="1"/>
  <c r="AW318" i="1"/>
  <c r="AX318" i="1" s="1"/>
  <c r="BF317" i="1"/>
  <c r="BE314" i="1"/>
  <c r="AW314" i="1"/>
  <c r="AX314" i="1" s="1"/>
  <c r="BF313" i="1"/>
  <c r="BE310" i="1"/>
  <c r="AW310" i="1"/>
  <c r="AX310" i="1" s="1"/>
  <c r="BF309" i="1"/>
  <c r="BE306" i="1"/>
  <c r="AW306" i="1"/>
  <c r="AX306" i="1" s="1"/>
  <c r="BF305" i="1"/>
  <c r="BE302" i="1"/>
  <c r="AW302" i="1"/>
  <c r="AX302" i="1" s="1"/>
  <c r="BF301" i="1"/>
  <c r="AJ299" i="1"/>
  <c r="AT299" i="1" s="1"/>
  <c r="AN299" i="1"/>
  <c r="AK299" i="1"/>
  <c r="AZ299" i="1"/>
  <c r="AK298" i="1"/>
  <c r="AW298" i="1"/>
  <c r="AX298" i="1" s="1"/>
  <c r="AC298" i="1"/>
  <c r="BE298" i="1"/>
  <c r="AM295" i="1"/>
  <c r="AF295" i="1"/>
  <c r="AG295" i="1" s="1"/>
  <c r="BA295" i="1" s="1"/>
  <c r="AP294" i="1"/>
  <c r="AO294" i="1"/>
  <c r="AO293" i="1"/>
  <c r="AP293" i="1" s="1"/>
  <c r="AN291" i="1"/>
  <c r="AK291" i="1"/>
  <c r="AK290" i="1"/>
  <c r="AW290" i="1"/>
  <c r="AX290" i="1" s="1"/>
  <c r="AC290" i="1"/>
  <c r="AG290" i="1"/>
  <c r="BE290" i="1"/>
  <c r="AM287" i="1"/>
  <c r="AF287" i="1"/>
  <c r="AG287" i="1" s="1"/>
  <c r="BA287" i="1" s="1"/>
  <c r="AO286" i="1"/>
  <c r="AP286" i="1" s="1"/>
  <c r="AO285" i="1"/>
  <c r="AP285" i="1" s="1"/>
  <c r="AN283" i="1"/>
  <c r="AU283" i="1"/>
  <c r="AV283" i="1" s="1"/>
  <c r="AK283" i="1"/>
  <c r="BD283" i="1"/>
  <c r="AK282" i="1"/>
  <c r="AW282" i="1"/>
  <c r="AX282" i="1" s="1"/>
  <c r="AC282" i="1"/>
  <c r="BE282" i="1"/>
  <c r="AM279" i="1"/>
  <c r="AF279" i="1"/>
  <c r="AG279" i="1" s="1"/>
  <c r="BA279" i="1" s="1"/>
  <c r="AO278" i="1"/>
  <c r="AO277" i="1"/>
  <c r="AP277" i="1" s="1"/>
  <c r="AB274" i="1"/>
  <c r="BF274" i="1"/>
  <c r="AF270" i="1"/>
  <c r="AA269" i="1"/>
  <c r="AA268" i="1"/>
  <c r="AC266" i="1"/>
  <c r="BF263" i="1"/>
  <c r="AB263" i="1"/>
  <c r="AC263" i="1" s="1"/>
  <c r="AF263" i="1" s="1"/>
  <c r="AG263" i="1" s="1"/>
  <c r="AP259" i="1"/>
  <c r="AF254" i="1"/>
  <c r="AA253" i="1"/>
  <c r="BE357" i="1"/>
  <c r="AW357" i="1"/>
  <c r="AX357" i="1" s="1"/>
  <c r="BE353" i="1"/>
  <c r="AW353" i="1"/>
  <c r="AX353" i="1" s="1"/>
  <c r="AG353" i="1"/>
  <c r="BA353" i="1" s="1"/>
  <c r="BE349" i="1"/>
  <c r="AW349" i="1"/>
  <c r="AX349" i="1" s="1"/>
  <c r="AK346" i="1"/>
  <c r="BE345" i="1"/>
  <c r="AW345" i="1"/>
  <c r="AX345" i="1" s="1"/>
  <c r="AL345" i="1"/>
  <c r="AN345" i="1" s="1"/>
  <c r="AP345" i="1" s="1"/>
  <c r="AG345" i="1"/>
  <c r="BA345" i="1" s="1"/>
  <c r="AK342" i="1"/>
  <c r="BE341" i="1"/>
  <c r="AW341" i="1"/>
  <c r="AX341" i="1" s="1"/>
  <c r="AL341" i="1"/>
  <c r="AN341" i="1" s="1"/>
  <c r="AP341" i="1" s="1"/>
  <c r="AG341" i="1"/>
  <c r="BA341" i="1" s="1"/>
  <c r="AK338" i="1"/>
  <c r="BE337" i="1"/>
  <c r="AW337" i="1"/>
  <c r="AX337" i="1" s="1"/>
  <c r="AL337" i="1"/>
  <c r="AN337" i="1" s="1"/>
  <c r="AP337" i="1" s="1"/>
  <c r="AG337" i="1"/>
  <c r="BA337" i="1" s="1"/>
  <c r="AK334" i="1"/>
  <c r="BE333" i="1"/>
  <c r="AW333" i="1"/>
  <c r="AX333" i="1" s="1"/>
  <c r="AL333" i="1"/>
  <c r="AN333" i="1" s="1"/>
  <c r="AP333" i="1" s="1"/>
  <c r="AG333" i="1"/>
  <c r="BA333" i="1" s="1"/>
  <c r="AK330" i="1"/>
  <c r="BE329" i="1"/>
  <c r="AW329" i="1"/>
  <c r="AX329" i="1" s="1"/>
  <c r="AL329" i="1"/>
  <c r="AN329" i="1" s="1"/>
  <c r="AP329" i="1" s="1"/>
  <c r="AG329" i="1"/>
  <c r="BA329" i="1" s="1"/>
  <c r="AK326" i="1"/>
  <c r="BE325" i="1"/>
  <c r="AW325" i="1"/>
  <c r="AX325" i="1" s="1"/>
  <c r="AL325" i="1"/>
  <c r="AN325" i="1" s="1"/>
  <c r="AP325" i="1" s="1"/>
  <c r="AG325" i="1"/>
  <c r="BA325" i="1" s="1"/>
  <c r="AK322" i="1"/>
  <c r="BE321" i="1"/>
  <c r="AW321" i="1"/>
  <c r="AX321" i="1" s="1"/>
  <c r="AL321" i="1"/>
  <c r="AN321" i="1" s="1"/>
  <c r="AP321" i="1" s="1"/>
  <c r="AG321" i="1"/>
  <c r="BA321" i="1" s="1"/>
  <c r="AK318" i="1"/>
  <c r="BE317" i="1"/>
  <c r="AW317" i="1"/>
  <c r="AX317" i="1" s="1"/>
  <c r="AL317" i="1"/>
  <c r="AN317" i="1" s="1"/>
  <c r="AP317" i="1" s="1"/>
  <c r="AG317" i="1"/>
  <c r="BA317" i="1" s="1"/>
  <c r="AK314" i="1"/>
  <c r="BE313" i="1"/>
  <c r="AW313" i="1"/>
  <c r="AX313" i="1" s="1"/>
  <c r="AL313" i="1"/>
  <c r="AN313" i="1" s="1"/>
  <c r="AP313" i="1" s="1"/>
  <c r="AG313" i="1"/>
  <c r="BA313" i="1" s="1"/>
  <c r="AK310" i="1"/>
  <c r="BE309" i="1"/>
  <c r="AW309" i="1"/>
  <c r="AX309" i="1" s="1"/>
  <c r="AL309" i="1"/>
  <c r="AN309" i="1" s="1"/>
  <c r="AP309" i="1" s="1"/>
  <c r="AG309" i="1"/>
  <c r="BA309" i="1" s="1"/>
  <c r="AK306" i="1"/>
  <c r="BE305" i="1"/>
  <c r="AW305" i="1"/>
  <c r="AX305" i="1" s="1"/>
  <c r="AL305" i="1"/>
  <c r="AN305" i="1" s="1"/>
  <c r="AP305" i="1" s="1"/>
  <c r="AG305" i="1"/>
  <c r="BA305" i="1" s="1"/>
  <c r="AK302" i="1"/>
  <c r="BA301" i="1"/>
  <c r="AW301" i="1"/>
  <c r="AX301" i="1" s="1"/>
  <c r="AL301" i="1"/>
  <c r="AN301" i="1" s="1"/>
  <c r="AP301" i="1" s="1"/>
  <c r="AN300" i="1"/>
  <c r="AA300" i="1"/>
  <c r="AN298" i="1"/>
  <c r="AF298" i="1"/>
  <c r="AG298" i="1" s="1"/>
  <c r="AL298" i="1"/>
  <c r="AB296" i="1"/>
  <c r="AC296" i="1" s="1"/>
  <c r="AF296" i="1" s="1"/>
  <c r="AG296" i="1" s="1"/>
  <c r="AA292" i="1"/>
  <c r="AF290" i="1"/>
  <c r="AL290" i="1"/>
  <c r="AN290" i="1" s="1"/>
  <c r="AB288" i="1"/>
  <c r="AC288" i="1" s="1"/>
  <c r="AF288" i="1" s="1"/>
  <c r="AG288" i="1" s="1"/>
  <c r="AA284" i="1"/>
  <c r="AN282" i="1"/>
  <c r="AF282" i="1"/>
  <c r="AG282" i="1" s="1"/>
  <c r="AL282" i="1"/>
  <c r="AK281" i="1"/>
  <c r="AB280" i="1"/>
  <c r="AC280" i="1" s="1"/>
  <c r="AF280" i="1" s="1"/>
  <c r="AG280" i="1" s="1"/>
  <c r="AB277" i="1"/>
  <c r="AC277" i="1" s="1"/>
  <c r="AC275" i="1"/>
  <c r="BE275" i="1"/>
  <c r="AK274" i="1"/>
  <c r="AC274" i="1"/>
  <c r="AF274" i="1" s="1"/>
  <c r="AG274" i="1" s="1"/>
  <c r="AB273" i="1"/>
  <c r="AC273" i="1" s="1"/>
  <c r="AF273" i="1" s="1"/>
  <c r="AG273" i="1" s="1"/>
  <c r="AF266" i="1"/>
  <c r="AA265" i="1"/>
  <c r="AA264" i="1"/>
  <c r="AC262" i="1"/>
  <c r="BF259" i="1"/>
  <c r="AB259" i="1"/>
  <c r="AC259" i="1" s="1"/>
  <c r="AF259" i="1" s="1"/>
  <c r="AG259" i="1" s="1"/>
  <c r="BF247" i="1"/>
  <c r="AB247" i="1"/>
  <c r="AC247" i="1" s="1"/>
  <c r="AB236" i="1"/>
  <c r="BF236" i="1"/>
  <c r="BF235" i="1"/>
  <c r="AB235" i="1"/>
  <c r="AC235" i="1" s="1"/>
  <c r="AF235" i="1" s="1"/>
  <c r="AG235" i="1" s="1"/>
  <c r="AZ230" i="1"/>
  <c r="BD230" i="1"/>
  <c r="BA230" i="1"/>
  <c r="BA379" i="1"/>
  <c r="BA377" i="1"/>
  <c r="BA373" i="1"/>
  <c r="BA371" i="1"/>
  <c r="BA369" i="1"/>
  <c r="BE364" i="1"/>
  <c r="BA364" i="1"/>
  <c r="AG364" i="1"/>
  <c r="BE360" i="1"/>
  <c r="BA360" i="1"/>
  <c r="AG360" i="1"/>
  <c r="BE356" i="1"/>
  <c r="AZ353" i="1"/>
  <c r="BE352" i="1"/>
  <c r="AG352" i="1"/>
  <c r="BE348" i="1"/>
  <c r="AG348" i="1"/>
  <c r="AU346" i="1"/>
  <c r="AV346" i="1" s="1"/>
  <c r="AN346" i="1"/>
  <c r="AZ345" i="1"/>
  <c r="BE344" i="1"/>
  <c r="AN342" i="1"/>
  <c r="AP342" i="1" s="1"/>
  <c r="BE340" i="1"/>
  <c r="AN338" i="1"/>
  <c r="AP338" i="1" s="1"/>
  <c r="BD337" i="1"/>
  <c r="BE336" i="1"/>
  <c r="BA336" i="1"/>
  <c r="AG336" i="1"/>
  <c r="AN334" i="1"/>
  <c r="AP334" i="1" s="1"/>
  <c r="BD333" i="1"/>
  <c r="AZ333" i="1"/>
  <c r="BE332" i="1"/>
  <c r="AG332" i="1"/>
  <c r="AN330" i="1"/>
  <c r="AZ329" i="1"/>
  <c r="BE328" i="1"/>
  <c r="AN326" i="1"/>
  <c r="AP326" i="1" s="1"/>
  <c r="BE324" i="1"/>
  <c r="AN322" i="1"/>
  <c r="AP322" i="1" s="1"/>
  <c r="BD321" i="1"/>
  <c r="BE320" i="1"/>
  <c r="BA320" i="1"/>
  <c r="AG320" i="1"/>
  <c r="AN318" i="1"/>
  <c r="AP318" i="1" s="1"/>
  <c r="BD317" i="1"/>
  <c r="AZ317" i="1"/>
  <c r="BE316" i="1"/>
  <c r="AG316" i="1"/>
  <c r="AN314" i="1"/>
  <c r="AZ313" i="1"/>
  <c r="BE312" i="1"/>
  <c r="AN310" i="1"/>
  <c r="AP310" i="1" s="1"/>
  <c r="BE308" i="1"/>
  <c r="AN306" i="1"/>
  <c r="AP306" i="1" s="1"/>
  <c r="BD305" i="1"/>
  <c r="BE304" i="1"/>
  <c r="BA304" i="1"/>
  <c r="AG304" i="1"/>
  <c r="AN302" i="1"/>
  <c r="AP302" i="1" s="1"/>
  <c r="BD301" i="1"/>
  <c r="AZ301" i="1"/>
  <c r="AM300" i="1"/>
  <c r="AP300" i="1" s="1"/>
  <c r="AM299" i="1"/>
  <c r="AP299" i="1" s="1"/>
  <c r="AF299" i="1"/>
  <c r="AG299" i="1" s="1"/>
  <c r="BA299" i="1" s="1"/>
  <c r="BF298" i="1"/>
  <c r="AM298" i="1"/>
  <c r="AP298" i="1" s="1"/>
  <c r="AO298" i="1"/>
  <c r="AO297" i="1"/>
  <c r="BF295" i="1"/>
  <c r="AJ295" i="1"/>
  <c r="AT295" i="1" s="1"/>
  <c r="AN295" i="1"/>
  <c r="AK295" i="1"/>
  <c r="AZ295" i="1"/>
  <c r="BD295" i="1"/>
  <c r="AK294" i="1"/>
  <c r="AW294" i="1"/>
  <c r="AX294" i="1" s="1"/>
  <c r="AC294" i="1"/>
  <c r="BE294" i="1"/>
  <c r="AF293" i="1"/>
  <c r="AG293" i="1" s="1"/>
  <c r="AM291" i="1"/>
  <c r="AF291" i="1"/>
  <c r="AG291" i="1" s="1"/>
  <c r="BA291" i="1" s="1"/>
  <c r="BF290" i="1"/>
  <c r="AM290" i="1"/>
  <c r="AO290" i="1"/>
  <c r="AO289" i="1"/>
  <c r="AP289" i="1" s="1"/>
  <c r="BF287" i="1"/>
  <c r="AJ287" i="1"/>
  <c r="AT287" i="1" s="1"/>
  <c r="AN287" i="1"/>
  <c r="AU287" i="1"/>
  <c r="AV287" i="1" s="1"/>
  <c r="AK287" i="1"/>
  <c r="AZ287" i="1"/>
  <c r="BD287" i="1"/>
  <c r="AK286" i="1"/>
  <c r="AW286" i="1"/>
  <c r="AX286" i="1" s="1"/>
  <c r="AC286" i="1"/>
  <c r="BE286" i="1"/>
  <c r="AF285" i="1"/>
  <c r="AG285" i="1" s="1"/>
  <c r="AM283" i="1"/>
  <c r="AP283" i="1" s="1"/>
  <c r="AF283" i="1"/>
  <c r="AG283" i="1" s="1"/>
  <c r="BA283" i="1" s="1"/>
  <c r="BF282" i="1"/>
  <c r="AM282" i="1"/>
  <c r="AP282" i="1" s="1"/>
  <c r="AO282" i="1"/>
  <c r="BF279" i="1"/>
  <c r="AJ279" i="1"/>
  <c r="AT279" i="1" s="1"/>
  <c r="AN279" i="1"/>
  <c r="AU279" i="1"/>
  <c r="AV279" i="1" s="1"/>
  <c r="AK279" i="1"/>
  <c r="AZ279" i="1"/>
  <c r="BD279" i="1"/>
  <c r="AK278" i="1"/>
  <c r="AW278" i="1"/>
  <c r="AX278" i="1" s="1"/>
  <c r="AC278" i="1"/>
  <c r="BE278" i="1"/>
  <c r="AF277" i="1"/>
  <c r="AG277" i="1" s="1"/>
  <c r="AN275" i="1"/>
  <c r="AP275" i="1" s="1"/>
  <c r="AK275" i="1"/>
  <c r="AW275" i="1"/>
  <c r="AX275" i="1" s="1"/>
  <c r="AL274" i="1"/>
  <c r="AN274" i="1" s="1"/>
  <c r="BF271" i="1"/>
  <c r="AB271" i="1"/>
  <c r="AC271" i="1" s="1"/>
  <c r="AF271" i="1" s="1"/>
  <c r="AG271" i="1" s="1"/>
  <c r="AP267" i="1"/>
  <c r="AF262" i="1"/>
  <c r="AA261" i="1"/>
  <c r="AA260" i="1"/>
  <c r="AC258" i="1"/>
  <c r="BF255" i="1"/>
  <c r="AB255" i="1"/>
  <c r="AC255" i="1" s="1"/>
  <c r="AF255" i="1" s="1"/>
  <c r="AG255" i="1" s="1"/>
  <c r="BF251" i="1"/>
  <c r="AB251" i="1"/>
  <c r="AC251" i="1" s="1"/>
  <c r="AF251" i="1" s="1"/>
  <c r="AG251" i="1" s="1"/>
  <c r="AB248" i="1"/>
  <c r="BF248" i="1"/>
  <c r="BF231" i="1"/>
  <c r="AB231" i="1"/>
  <c r="AC231" i="1" s="1"/>
  <c r="AP297" i="1"/>
  <c r="AJ296" i="1"/>
  <c r="AT296" i="1" s="1"/>
  <c r="AF294" i="1"/>
  <c r="AG294" i="1" s="1"/>
  <c r="AL294" i="1"/>
  <c r="AN294" i="1" s="1"/>
  <c r="AJ288" i="1"/>
  <c r="AT288" i="1" s="1"/>
  <c r="AF286" i="1"/>
  <c r="AG286" i="1" s="1"/>
  <c r="AL286" i="1"/>
  <c r="AN286" i="1" s="1"/>
  <c r="AP281" i="1"/>
  <c r="AJ280" i="1"/>
  <c r="AT280" i="1" s="1"/>
  <c r="AF278" i="1"/>
  <c r="AG278" i="1" s="1"/>
  <c r="AL278" i="1"/>
  <c r="AN278" i="1" s="1"/>
  <c r="AP278" i="1" s="1"/>
  <c r="BF276" i="1"/>
  <c r="AB276" i="1"/>
  <c r="AC276" i="1" s="1"/>
  <c r="AF276" i="1" s="1"/>
  <c r="AG276" i="1" s="1"/>
  <c r="AF275" i="1"/>
  <c r="AG275" i="1" s="1"/>
  <c r="AP274" i="1"/>
  <c r="BF272" i="1"/>
  <c r="AB272" i="1"/>
  <c r="AC272" i="1" s="1"/>
  <c r="AF272" i="1" s="1"/>
  <c r="AG272" i="1" s="1"/>
  <c r="BF267" i="1"/>
  <c r="AB267" i="1"/>
  <c r="AC267" i="1"/>
  <c r="AF267" i="1" s="1"/>
  <c r="AG267" i="1" s="1"/>
  <c r="AP266" i="1"/>
  <c r="AF258" i="1"/>
  <c r="AB257" i="1"/>
  <c r="AC257" i="1" s="1"/>
  <c r="AF257" i="1" s="1"/>
  <c r="AG257" i="1" s="1"/>
  <c r="BF257" i="1"/>
  <c r="BF256" i="1"/>
  <c r="AB256" i="1"/>
  <c r="AC256" i="1" s="1"/>
  <c r="AF256" i="1" s="1"/>
  <c r="AG256" i="1" s="1"/>
  <c r="AJ256" i="1" s="1"/>
  <c r="AT256" i="1" s="1"/>
  <c r="AZ242" i="1"/>
  <c r="BD242" i="1"/>
  <c r="BA242" i="1"/>
  <c r="BD239" i="1"/>
  <c r="AJ239" i="1"/>
  <c r="AT239" i="1" s="1"/>
  <c r="AZ239" i="1"/>
  <c r="AU239" i="1"/>
  <c r="AV239" i="1" s="1"/>
  <c r="BE271" i="1"/>
  <c r="AW271" i="1"/>
  <c r="AX271" i="1" s="1"/>
  <c r="BF270" i="1"/>
  <c r="BE267" i="1"/>
  <c r="AW267" i="1"/>
  <c r="AX267" i="1" s="1"/>
  <c r="BF266" i="1"/>
  <c r="BE263" i="1"/>
  <c r="AW263" i="1"/>
  <c r="AX263" i="1" s="1"/>
  <c r="BF262" i="1"/>
  <c r="BE259" i="1"/>
  <c r="AW259" i="1"/>
  <c r="AX259" i="1" s="1"/>
  <c r="BF258" i="1"/>
  <c r="BE255" i="1"/>
  <c r="AW255" i="1"/>
  <c r="AX255" i="1" s="1"/>
  <c r="BF254" i="1"/>
  <c r="AP251" i="1"/>
  <c r="AA250" i="1"/>
  <c r="AN248" i="1"/>
  <c r="AL248" i="1"/>
  <c r="AO247" i="1"/>
  <c r="AP247" i="1" s="1"/>
  <c r="AN245" i="1"/>
  <c r="AK245" i="1"/>
  <c r="AK244" i="1"/>
  <c r="AW244" i="1"/>
  <c r="AX244" i="1" s="1"/>
  <c r="AC244" i="1"/>
  <c r="AF244" i="1" s="1"/>
  <c r="AG244" i="1" s="1"/>
  <c r="BE244" i="1"/>
  <c r="AA241" i="1"/>
  <c r="AP239" i="1"/>
  <c r="AM237" i="1"/>
  <c r="AF237" i="1"/>
  <c r="AG237" i="1" s="1"/>
  <c r="BA237" i="1" s="1"/>
  <c r="AO236" i="1"/>
  <c r="AO235" i="1"/>
  <c r="AN233" i="1"/>
  <c r="AK233" i="1"/>
  <c r="AK232" i="1"/>
  <c r="AW232" i="1"/>
  <c r="AX232" i="1" s="1"/>
  <c r="AC232" i="1"/>
  <c r="BE232" i="1"/>
  <c r="AJ230" i="1"/>
  <c r="AT230" i="1" s="1"/>
  <c r="AB225" i="1"/>
  <c r="AC225" i="1" s="1"/>
  <c r="BF225" i="1"/>
  <c r="BF219" i="1"/>
  <c r="AB219" i="1"/>
  <c r="AC219" i="1" s="1"/>
  <c r="AA214" i="1"/>
  <c r="AB212" i="1"/>
  <c r="AC212" i="1" s="1"/>
  <c r="AF212" i="1" s="1"/>
  <c r="AG212" i="1" s="1"/>
  <c r="BF212" i="1"/>
  <c r="AB209" i="1"/>
  <c r="AC209" i="1" s="1"/>
  <c r="AF209" i="1" s="1"/>
  <c r="AG209" i="1" s="1"/>
  <c r="BF209" i="1"/>
  <c r="AA206" i="1"/>
  <c r="AB205" i="1"/>
  <c r="AC205" i="1" s="1"/>
  <c r="AF205" i="1" s="1"/>
  <c r="AG205" i="1" s="1"/>
  <c r="BF205" i="1"/>
  <c r="AB204" i="1"/>
  <c r="AC204" i="1" s="1"/>
  <c r="BF204" i="1"/>
  <c r="AB198" i="1"/>
  <c r="BF198" i="1"/>
  <c r="AU296" i="1"/>
  <c r="AV296" i="1" s="1"/>
  <c r="AN296" i="1"/>
  <c r="AP296" i="1" s="1"/>
  <c r="AN292" i="1"/>
  <c r="AP292" i="1" s="1"/>
  <c r="AU288" i="1"/>
  <c r="AV288" i="1" s="1"/>
  <c r="AN288" i="1"/>
  <c r="AP288" i="1" s="1"/>
  <c r="AN284" i="1"/>
  <c r="AP284" i="1" s="1"/>
  <c r="AU280" i="1"/>
  <c r="AV280" i="1" s="1"/>
  <c r="AN280" i="1"/>
  <c r="AP280" i="1" s="1"/>
  <c r="AN276" i="1"/>
  <c r="AP276" i="1" s="1"/>
  <c r="BE274" i="1"/>
  <c r="AW274" i="1"/>
  <c r="AX274" i="1" s="1"/>
  <c r="AU272" i="1"/>
  <c r="AV272" i="1" s="1"/>
  <c r="AN272" i="1"/>
  <c r="AP272" i="1" s="1"/>
  <c r="AK271" i="1"/>
  <c r="BE270" i="1"/>
  <c r="AW270" i="1"/>
  <c r="AX270" i="1" s="1"/>
  <c r="AL270" i="1"/>
  <c r="AN270" i="1" s="1"/>
  <c r="AP270" i="1" s="1"/>
  <c r="AG270" i="1"/>
  <c r="BA270" i="1" s="1"/>
  <c r="AN268" i="1"/>
  <c r="AP268" i="1" s="1"/>
  <c r="AK267" i="1"/>
  <c r="BE266" i="1"/>
  <c r="AW266" i="1"/>
  <c r="AX266" i="1" s="1"/>
  <c r="AL266" i="1"/>
  <c r="AN266" i="1" s="1"/>
  <c r="AG266" i="1"/>
  <c r="AN264" i="1"/>
  <c r="AP264" i="1" s="1"/>
  <c r="AK263" i="1"/>
  <c r="BE262" i="1"/>
  <c r="AW262" i="1"/>
  <c r="AX262" i="1" s="1"/>
  <c r="AL262" i="1"/>
  <c r="AN262" i="1" s="1"/>
  <c r="AP262" i="1" s="1"/>
  <c r="AG262" i="1"/>
  <c r="BA262" i="1" s="1"/>
  <c r="AN260" i="1"/>
  <c r="AP260" i="1" s="1"/>
  <c r="AK259" i="1"/>
  <c r="BE258" i="1"/>
  <c r="AW258" i="1"/>
  <c r="AX258" i="1" s="1"/>
  <c r="AL258" i="1"/>
  <c r="AN258" i="1" s="1"/>
  <c r="AP258" i="1" s="1"/>
  <c r="AG258" i="1"/>
  <c r="AU256" i="1"/>
  <c r="AV256" i="1" s="1"/>
  <c r="AN256" i="1"/>
  <c r="AP256" i="1" s="1"/>
  <c r="AK255" i="1"/>
  <c r="BE254" i="1"/>
  <c r="AW254" i="1"/>
  <c r="AX254" i="1" s="1"/>
  <c r="AL254" i="1"/>
  <c r="AN254" i="1" s="1"/>
  <c r="AP254" i="1" s="1"/>
  <c r="AG254" i="1"/>
  <c r="BA254" i="1" s="1"/>
  <c r="AN252" i="1"/>
  <c r="AP252" i="1" s="1"/>
  <c r="AC252" i="1"/>
  <c r="AF252" i="1" s="1"/>
  <c r="AG252" i="1" s="1"/>
  <c r="AU252" i="1" s="1"/>
  <c r="AV252" i="1" s="1"/>
  <c r="AM249" i="1"/>
  <c r="AF249" i="1"/>
  <c r="AG249" i="1" s="1"/>
  <c r="BA249" i="1" s="1"/>
  <c r="AM248" i="1"/>
  <c r="AP248" i="1" s="1"/>
  <c r="AO248" i="1"/>
  <c r="AA246" i="1"/>
  <c r="AN244" i="1"/>
  <c r="AL244" i="1"/>
  <c r="AO243" i="1"/>
  <c r="AN241" i="1"/>
  <c r="AP241" i="1" s="1"/>
  <c r="AK241" i="1"/>
  <c r="AK240" i="1"/>
  <c r="AW240" i="1"/>
  <c r="AX240" i="1" s="1"/>
  <c r="AC240" i="1"/>
  <c r="BE240" i="1"/>
  <c r="AK239" i="1"/>
  <c r="AB238" i="1"/>
  <c r="AC238" i="1" s="1"/>
  <c r="AF238" i="1" s="1"/>
  <c r="AG238" i="1" s="1"/>
  <c r="AA234" i="1"/>
  <c r="AN232" i="1"/>
  <c r="AF232" i="1"/>
  <c r="AG232" i="1" s="1"/>
  <c r="AL232" i="1"/>
  <c r="AP231" i="1"/>
  <c r="AF231" i="1"/>
  <c r="AG231" i="1" s="1"/>
  <c r="AC228" i="1"/>
  <c r="AF228" i="1" s="1"/>
  <c r="AG228" i="1" s="1"/>
  <c r="BE228" i="1"/>
  <c r="AJ225" i="1"/>
  <c r="AT225" i="1" s="1"/>
  <c r="BF223" i="1"/>
  <c r="AB223" i="1"/>
  <c r="AC223" i="1" s="1"/>
  <c r="AF223" i="1" s="1"/>
  <c r="AG223" i="1" s="1"/>
  <c r="AF221" i="1"/>
  <c r="AG221" i="1" s="1"/>
  <c r="BA221" i="1" s="1"/>
  <c r="AA218" i="1"/>
  <c r="AB216" i="1"/>
  <c r="AC216" i="1" s="1"/>
  <c r="AF216" i="1" s="1"/>
  <c r="AG216" i="1" s="1"/>
  <c r="BF216" i="1"/>
  <c r="AB213" i="1"/>
  <c r="AC213" i="1" s="1"/>
  <c r="BF213" i="1"/>
  <c r="BF197" i="1"/>
  <c r="AB197" i="1"/>
  <c r="AN271" i="1"/>
  <c r="AP271" i="1" s="1"/>
  <c r="BD270" i="1"/>
  <c r="AZ270" i="1"/>
  <c r="AN267" i="1"/>
  <c r="BD266" i="1"/>
  <c r="AZ266" i="1"/>
  <c r="AN263" i="1"/>
  <c r="AP263" i="1" s="1"/>
  <c r="BD262" i="1"/>
  <c r="AZ262" i="1"/>
  <c r="AN259" i="1"/>
  <c r="BD258" i="1"/>
  <c r="AZ258" i="1"/>
  <c r="AN255" i="1"/>
  <c r="AP255" i="1" s="1"/>
  <c r="BD254" i="1"/>
  <c r="AZ254" i="1"/>
  <c r="AF247" i="1"/>
  <c r="AG247" i="1" s="1"/>
  <c r="AM245" i="1"/>
  <c r="AP245" i="1" s="1"/>
  <c r="BF244" i="1"/>
  <c r="AM244" i="1"/>
  <c r="AP244" i="1" s="1"/>
  <c r="AO244" i="1"/>
  <c r="AB243" i="1"/>
  <c r="AC243" i="1" s="1"/>
  <c r="AF243" i="1" s="1"/>
  <c r="AG243" i="1" s="1"/>
  <c r="AJ242" i="1"/>
  <c r="AT242" i="1" s="1"/>
  <c r="AF240" i="1"/>
  <c r="AG240" i="1" s="1"/>
  <c r="AL240" i="1"/>
  <c r="AN240" i="1" s="1"/>
  <c r="AP240" i="1" s="1"/>
  <c r="BF237" i="1"/>
  <c r="AJ237" i="1"/>
  <c r="AT237" i="1" s="1"/>
  <c r="AN237" i="1"/>
  <c r="AU237" i="1"/>
  <c r="AV237" i="1" s="1"/>
  <c r="AK237" i="1"/>
  <c r="AZ237" i="1"/>
  <c r="BD237" i="1"/>
  <c r="AK236" i="1"/>
  <c r="AW236" i="1"/>
  <c r="AX236" i="1" s="1"/>
  <c r="AC236" i="1"/>
  <c r="BE236" i="1"/>
  <c r="AP235" i="1"/>
  <c r="AM233" i="1"/>
  <c r="AP233" i="1" s="1"/>
  <c r="BF232" i="1"/>
  <c r="AM232" i="1"/>
  <c r="AO232" i="1"/>
  <c r="AK228" i="1"/>
  <c r="AW228" i="1"/>
  <c r="AX228" i="1" s="1"/>
  <c r="BF227" i="1"/>
  <c r="AB227" i="1"/>
  <c r="AC227" i="1" s="1"/>
  <c r="AF225" i="1"/>
  <c r="AG225" i="1" s="1"/>
  <c r="BA225" i="1" s="1"/>
  <c r="AJ222" i="1"/>
  <c r="AT222" i="1" s="1"/>
  <c r="BF222" i="1"/>
  <c r="AB222" i="1"/>
  <c r="AC222" i="1" s="1"/>
  <c r="AF222" i="1" s="1"/>
  <c r="AG222" i="1" s="1"/>
  <c r="AB220" i="1"/>
  <c r="AC220" i="1" s="1"/>
  <c r="AF220" i="1" s="1"/>
  <c r="AG220" i="1" s="1"/>
  <c r="BF220" i="1"/>
  <c r="AB217" i="1"/>
  <c r="AC217" i="1" s="1"/>
  <c r="AF217" i="1" s="1"/>
  <c r="AG217" i="1" s="1"/>
  <c r="BF217" i="1"/>
  <c r="BF211" i="1"/>
  <c r="AB211" i="1"/>
  <c r="AC211" i="1" s="1"/>
  <c r="AF211" i="1" s="1"/>
  <c r="AG211" i="1" s="1"/>
  <c r="AF204" i="1"/>
  <c r="AG204" i="1" s="1"/>
  <c r="AU204" i="1" s="1"/>
  <c r="AV204" i="1" s="1"/>
  <c r="BF200" i="1"/>
  <c r="AB200" i="1"/>
  <c r="AC200" i="1" s="1"/>
  <c r="AF200" i="1" s="1"/>
  <c r="AG200" i="1" s="1"/>
  <c r="BF185" i="1"/>
  <c r="AB185" i="1"/>
  <c r="AC185" i="1" s="1"/>
  <c r="AF185" i="1" s="1"/>
  <c r="AG185" i="1" s="1"/>
  <c r="AN249" i="1"/>
  <c r="AU249" i="1"/>
  <c r="AV249" i="1" s="1"/>
  <c r="AK249" i="1"/>
  <c r="AK248" i="1"/>
  <c r="AW248" i="1"/>
  <c r="AX248" i="1" s="1"/>
  <c r="AC248" i="1"/>
  <c r="AF248" i="1" s="1"/>
  <c r="AG248" i="1" s="1"/>
  <c r="BE248" i="1"/>
  <c r="AA245" i="1"/>
  <c r="AP243" i="1"/>
  <c r="AJ238" i="1"/>
  <c r="AT238" i="1" s="1"/>
  <c r="AF236" i="1"/>
  <c r="AG236" i="1" s="1"/>
  <c r="AL236" i="1"/>
  <c r="AN236" i="1" s="1"/>
  <c r="AP236" i="1" s="1"/>
  <c r="AA233" i="1"/>
  <c r="AB229" i="1"/>
  <c r="AC229" i="1" s="1"/>
  <c r="AF229" i="1" s="1"/>
  <c r="AG229" i="1" s="1"/>
  <c r="BF229" i="1"/>
  <c r="BF226" i="1"/>
  <c r="AB226" i="1"/>
  <c r="AC226" i="1" s="1"/>
  <c r="AF226" i="1" s="1"/>
  <c r="AG226" i="1" s="1"/>
  <c r="AJ226" i="1" s="1"/>
  <c r="AT226" i="1" s="1"/>
  <c r="AB224" i="1"/>
  <c r="BF224" i="1"/>
  <c r="AC224" i="1"/>
  <c r="AF224" i="1" s="1"/>
  <c r="AG224" i="1" s="1"/>
  <c r="AB221" i="1"/>
  <c r="AC221" i="1" s="1"/>
  <c r="BF221" i="1"/>
  <c r="BF215" i="1"/>
  <c r="AB215" i="1"/>
  <c r="AC215" i="1" s="1"/>
  <c r="AF215" i="1" s="1"/>
  <c r="AG215" i="1" s="1"/>
  <c r="AF213" i="1"/>
  <c r="AG213" i="1" s="1"/>
  <c r="BA213" i="1" s="1"/>
  <c r="BF210" i="1"/>
  <c r="AB210" i="1"/>
  <c r="AC210" i="1" s="1"/>
  <c r="AF210" i="1" s="1"/>
  <c r="AG210" i="1" s="1"/>
  <c r="AB208" i="1"/>
  <c r="BF208" i="1"/>
  <c r="AC208" i="1"/>
  <c r="AF208" i="1" s="1"/>
  <c r="AG208" i="1" s="1"/>
  <c r="BF207" i="1"/>
  <c r="AB207" i="1"/>
  <c r="AC207" i="1" s="1"/>
  <c r="AB202" i="1"/>
  <c r="AC202" i="1" s="1"/>
  <c r="BF202" i="1"/>
  <c r="AJ192" i="1"/>
  <c r="AT192" i="1" s="1"/>
  <c r="AU192" i="1"/>
  <c r="AV192" i="1" s="1"/>
  <c r="AZ192" i="1"/>
  <c r="BD192" i="1"/>
  <c r="BA192" i="1"/>
  <c r="AB186" i="1"/>
  <c r="BF186" i="1"/>
  <c r="AO227" i="1"/>
  <c r="AP227" i="1" s="1"/>
  <c r="AF227" i="1"/>
  <c r="AG227" i="1" s="1"/>
  <c r="AO223" i="1"/>
  <c r="AP223" i="1" s="1"/>
  <c r="AN220" i="1"/>
  <c r="AP220" i="1" s="1"/>
  <c r="AO219" i="1"/>
  <c r="AP219" i="1" s="1"/>
  <c r="AF219" i="1"/>
  <c r="AG219" i="1" s="1"/>
  <c r="AO215" i="1"/>
  <c r="AP215" i="1" s="1"/>
  <c r="AO211" i="1"/>
  <c r="AP211" i="1" s="1"/>
  <c r="AF207" i="1"/>
  <c r="AG207" i="1" s="1"/>
  <c r="AN199" i="1"/>
  <c r="AK199" i="1"/>
  <c r="AK198" i="1"/>
  <c r="AW198" i="1"/>
  <c r="AX198" i="1" s="1"/>
  <c r="AC198" i="1"/>
  <c r="AG198" i="1"/>
  <c r="BA198" i="1" s="1"/>
  <c r="BE198" i="1"/>
  <c r="AA195" i="1"/>
  <c r="AP190" i="1"/>
  <c r="AP189" i="1"/>
  <c r="AL186" i="1"/>
  <c r="AN186" i="1" s="1"/>
  <c r="BF181" i="1"/>
  <c r="AB181" i="1"/>
  <c r="AK178" i="1"/>
  <c r="AW178" i="1"/>
  <c r="AX178" i="1" s="1"/>
  <c r="AN178" i="1"/>
  <c r="AJ175" i="1"/>
  <c r="AT175" i="1" s="1"/>
  <c r="AB175" i="1"/>
  <c r="AC175" i="1" s="1"/>
  <c r="AF175" i="1" s="1"/>
  <c r="AG175" i="1" s="1"/>
  <c r="BA175" i="1" s="1"/>
  <c r="BF175" i="1"/>
  <c r="BF168" i="1"/>
  <c r="AB168" i="1"/>
  <c r="AC168" i="1" s="1"/>
  <c r="AF168" i="1" s="1"/>
  <c r="AG168" i="1" s="1"/>
  <c r="AB166" i="1"/>
  <c r="BF166" i="1"/>
  <c r="AC166" i="1"/>
  <c r="AF166" i="1" s="1"/>
  <c r="AG166" i="1" s="1"/>
  <c r="AC156" i="1"/>
  <c r="AF156" i="1" s="1"/>
  <c r="AG156" i="1" s="1"/>
  <c r="BF146" i="1"/>
  <c r="AB146" i="1"/>
  <c r="AC146" i="1" s="1"/>
  <c r="AW205" i="1"/>
  <c r="AX205" i="1" s="1"/>
  <c r="AK202" i="1"/>
  <c r="AC201" i="1"/>
  <c r="AF201" i="1" s="1"/>
  <c r="AG201" i="1" s="1"/>
  <c r="BE201" i="1"/>
  <c r="AN198" i="1"/>
  <c r="AF198" i="1"/>
  <c r="AL198" i="1"/>
  <c r="AN195" i="1"/>
  <c r="AK195" i="1"/>
  <c r="AK194" i="1"/>
  <c r="AW194" i="1"/>
  <c r="AX194" i="1" s="1"/>
  <c r="AC194" i="1"/>
  <c r="BE194" i="1"/>
  <c r="AO193" i="1"/>
  <c r="AA191" i="1"/>
  <c r="AM187" i="1"/>
  <c r="AP187" i="1" s="1"/>
  <c r="AP186" i="1"/>
  <c r="AO186" i="1"/>
  <c r="AP185" i="1"/>
  <c r="AA184" i="1"/>
  <c r="AC182" i="1"/>
  <c r="BE182" i="1"/>
  <c r="AC181" i="1"/>
  <c r="AF181" i="1" s="1"/>
  <c r="AG181" i="1" s="1"/>
  <c r="BF172" i="1"/>
  <c r="AB172" i="1"/>
  <c r="AC172" i="1" s="1"/>
  <c r="AF172" i="1" s="1"/>
  <c r="AG172" i="1" s="1"/>
  <c r="AB170" i="1"/>
  <c r="BF170" i="1"/>
  <c r="AC170" i="1"/>
  <c r="AP169" i="1"/>
  <c r="AB163" i="1"/>
  <c r="AC163" i="1" s="1"/>
  <c r="AF163" i="1" s="1"/>
  <c r="AG163" i="1" s="1"/>
  <c r="BA163" i="1" s="1"/>
  <c r="BF163" i="1"/>
  <c r="AB156" i="1"/>
  <c r="BF156" i="1"/>
  <c r="AN250" i="1"/>
  <c r="AP250" i="1" s="1"/>
  <c r="AN246" i="1"/>
  <c r="AP246" i="1" s="1"/>
  <c r="AU242" i="1"/>
  <c r="AV242" i="1" s="1"/>
  <c r="AN242" i="1"/>
  <c r="AP242" i="1" s="1"/>
  <c r="AN238" i="1"/>
  <c r="AP238" i="1" s="1"/>
  <c r="AN234" i="1"/>
  <c r="AP234" i="1" s="1"/>
  <c r="AU230" i="1"/>
  <c r="AV230" i="1" s="1"/>
  <c r="AN230" i="1"/>
  <c r="AP230" i="1" s="1"/>
  <c r="AK229" i="1"/>
  <c r="AL228" i="1"/>
  <c r="AN228" i="1" s="1"/>
  <c r="AP228" i="1" s="1"/>
  <c r="AU226" i="1"/>
  <c r="AV226" i="1" s="1"/>
  <c r="AN226" i="1"/>
  <c r="AP226" i="1" s="1"/>
  <c r="BD225" i="1"/>
  <c r="AZ225" i="1"/>
  <c r="AK225" i="1"/>
  <c r="BE224" i="1"/>
  <c r="AW224" i="1"/>
  <c r="AX224" i="1" s="1"/>
  <c r="AL224" i="1"/>
  <c r="AN224" i="1" s="1"/>
  <c r="AP224" i="1" s="1"/>
  <c r="AU222" i="1"/>
  <c r="AV222" i="1" s="1"/>
  <c r="AN222" i="1"/>
  <c r="AP222" i="1" s="1"/>
  <c r="BD221" i="1"/>
  <c r="AZ221" i="1"/>
  <c r="AK221" i="1"/>
  <c r="BE220" i="1"/>
  <c r="AW220" i="1"/>
  <c r="AX220" i="1" s="1"/>
  <c r="AL220" i="1"/>
  <c r="AN218" i="1"/>
  <c r="AP218" i="1" s="1"/>
  <c r="AK217" i="1"/>
  <c r="BE216" i="1"/>
  <c r="AW216" i="1"/>
  <c r="AX216" i="1" s="1"/>
  <c r="AL216" i="1"/>
  <c r="AN216" i="1" s="1"/>
  <c r="AP216" i="1" s="1"/>
  <c r="AN214" i="1"/>
  <c r="AP214" i="1" s="1"/>
  <c r="BD213" i="1"/>
  <c r="AZ213" i="1"/>
  <c r="AK213" i="1"/>
  <c r="BE212" i="1"/>
  <c r="AW212" i="1"/>
  <c r="AX212" i="1" s="1"/>
  <c r="AL212" i="1"/>
  <c r="AN212" i="1" s="1"/>
  <c r="AP212" i="1" s="1"/>
  <c r="AU210" i="1"/>
  <c r="AV210" i="1" s="1"/>
  <c r="AN210" i="1"/>
  <c r="AP210" i="1" s="1"/>
  <c r="AK209" i="1"/>
  <c r="BE208" i="1"/>
  <c r="AW208" i="1"/>
  <c r="AX208" i="1" s="1"/>
  <c r="AL208" i="1"/>
  <c r="AN208" i="1" s="1"/>
  <c r="AP208" i="1" s="1"/>
  <c r="AN206" i="1"/>
  <c r="AP206" i="1" s="1"/>
  <c r="AK205" i="1"/>
  <c r="AW204" i="1"/>
  <c r="AX204" i="1" s="1"/>
  <c r="AL204" i="1"/>
  <c r="AN204" i="1" s="1"/>
  <c r="AP204" i="1" s="1"/>
  <c r="BE203" i="1"/>
  <c r="AN203" i="1"/>
  <c r="AM202" i="1"/>
  <c r="AP202" i="1" s="1"/>
  <c r="AO201" i="1"/>
  <c r="AP201" i="1" s="1"/>
  <c r="AM199" i="1"/>
  <c r="AP199" i="1" s="1"/>
  <c r="AM198" i="1"/>
  <c r="AO198" i="1"/>
  <c r="AP197" i="1"/>
  <c r="AA196" i="1"/>
  <c r="AN194" i="1"/>
  <c r="AF194" i="1"/>
  <c r="AG194" i="1" s="1"/>
  <c r="AL194" i="1"/>
  <c r="AB193" i="1"/>
  <c r="AC193" i="1" s="1"/>
  <c r="AF193" i="1" s="1"/>
  <c r="AG193" i="1" s="1"/>
  <c r="AN191" i="1"/>
  <c r="AP191" i="1" s="1"/>
  <c r="AK191" i="1"/>
  <c r="AK190" i="1"/>
  <c r="AW190" i="1"/>
  <c r="AX190" i="1" s="1"/>
  <c r="AC190" i="1"/>
  <c r="AG190" i="1"/>
  <c r="BE190" i="1"/>
  <c r="AO189" i="1"/>
  <c r="AB188" i="1"/>
  <c r="AC188" i="1" s="1"/>
  <c r="AF188" i="1" s="1"/>
  <c r="AG188" i="1" s="1"/>
  <c r="AA187" i="1"/>
  <c r="AK185" i="1"/>
  <c r="AJ183" i="1"/>
  <c r="AT183" i="1" s="1"/>
  <c r="AK182" i="1"/>
  <c r="AW182" i="1"/>
  <c r="AX182" i="1" s="1"/>
  <c r="AL181" i="1"/>
  <c r="AN181" i="1" s="1"/>
  <c r="AO181" i="1"/>
  <c r="AB180" i="1"/>
  <c r="AC180" i="1" s="1"/>
  <c r="AF180" i="1" s="1"/>
  <c r="AG180" i="1" s="1"/>
  <c r="AA179" i="1"/>
  <c r="AA176" i="1"/>
  <c r="AB174" i="1"/>
  <c r="AC174" i="1" s="1"/>
  <c r="AF174" i="1" s="1"/>
  <c r="AG174" i="1" s="1"/>
  <c r="BF174" i="1"/>
  <c r="AA167" i="1"/>
  <c r="AB159" i="1"/>
  <c r="AC159" i="1" s="1"/>
  <c r="AF159" i="1" s="1"/>
  <c r="AG159" i="1" s="1"/>
  <c r="BF159" i="1"/>
  <c r="AB148" i="1"/>
  <c r="AC148" i="1" s="1"/>
  <c r="AF148" i="1" s="1"/>
  <c r="AG148" i="1" s="1"/>
  <c r="BF148" i="1"/>
  <c r="BA247" i="1"/>
  <c r="BA239" i="1"/>
  <c r="AN229" i="1"/>
  <c r="AP229" i="1" s="1"/>
  <c r="AU225" i="1"/>
  <c r="AV225" i="1" s="1"/>
  <c r="AN225" i="1"/>
  <c r="AP225" i="1" s="1"/>
  <c r="AU221" i="1"/>
  <c r="AV221" i="1" s="1"/>
  <c r="AN221" i="1"/>
  <c r="AP221" i="1" s="1"/>
  <c r="AN217" i="1"/>
  <c r="AP217" i="1" s="1"/>
  <c r="AU213" i="1"/>
  <c r="AV213" i="1" s="1"/>
  <c r="AN213" i="1"/>
  <c r="AP213" i="1" s="1"/>
  <c r="AN209" i="1"/>
  <c r="AP209" i="1" s="1"/>
  <c r="AN205" i="1"/>
  <c r="AP205" i="1" s="1"/>
  <c r="AO204" i="1"/>
  <c r="AM203" i="1"/>
  <c r="AP203" i="1" s="1"/>
  <c r="AA203" i="1"/>
  <c r="AF202" i="1"/>
  <c r="AG202" i="1" s="1"/>
  <c r="AW201" i="1"/>
  <c r="AX201" i="1" s="1"/>
  <c r="AW199" i="1"/>
  <c r="AX199" i="1" s="1"/>
  <c r="AA199" i="1"/>
  <c r="AU198" i="1"/>
  <c r="AV198" i="1" s="1"/>
  <c r="AC197" i="1"/>
  <c r="AF197" i="1" s="1"/>
  <c r="AG197" i="1" s="1"/>
  <c r="AM195" i="1"/>
  <c r="AP195" i="1" s="1"/>
  <c r="BF194" i="1"/>
  <c r="AM194" i="1"/>
  <c r="AO194" i="1"/>
  <c r="AP193" i="1"/>
  <c r="AF190" i="1"/>
  <c r="AL190" i="1"/>
  <c r="AN190" i="1" s="1"/>
  <c r="AB189" i="1"/>
  <c r="AC189" i="1" s="1"/>
  <c r="AF189" i="1" s="1"/>
  <c r="AG189" i="1" s="1"/>
  <c r="AN187" i="1"/>
  <c r="AK187" i="1"/>
  <c r="AK186" i="1"/>
  <c r="AW186" i="1"/>
  <c r="AX186" i="1" s="1"/>
  <c r="AC186" i="1"/>
  <c r="AF186" i="1" s="1"/>
  <c r="AG186" i="1" s="1"/>
  <c r="BE186" i="1"/>
  <c r="BF182" i="1"/>
  <c r="AF182" i="1"/>
  <c r="AG182" i="1" s="1"/>
  <c r="AP181" i="1"/>
  <c r="AM178" i="1"/>
  <c r="AC178" i="1"/>
  <c r="AF178" i="1" s="1"/>
  <c r="AG178" i="1" s="1"/>
  <c r="AP177" i="1"/>
  <c r="AC173" i="1"/>
  <c r="AA171" i="1"/>
  <c r="AF170" i="1"/>
  <c r="BF164" i="1"/>
  <c r="AB164" i="1"/>
  <c r="AC164" i="1" s="1"/>
  <c r="AF164" i="1" s="1"/>
  <c r="AG164" i="1" s="1"/>
  <c r="AB162" i="1"/>
  <c r="AC162" i="1" s="1"/>
  <c r="AF162" i="1" s="1"/>
  <c r="AG162" i="1" s="1"/>
  <c r="BF162" i="1"/>
  <c r="BF154" i="1"/>
  <c r="AB154" i="1"/>
  <c r="AC154" i="1" s="1"/>
  <c r="AB151" i="1"/>
  <c r="AC151" i="1" s="1"/>
  <c r="AF151" i="1" s="1"/>
  <c r="AG151" i="1" s="1"/>
  <c r="BF151" i="1"/>
  <c r="AO177" i="1"/>
  <c r="AB177" i="1"/>
  <c r="AC177" i="1" s="1"/>
  <c r="AF177" i="1" s="1"/>
  <c r="AG177" i="1" s="1"/>
  <c r="AO173" i="1"/>
  <c r="AP173" i="1" s="1"/>
  <c r="AF173" i="1"/>
  <c r="AB173" i="1"/>
  <c r="AN170" i="1"/>
  <c r="AP170" i="1" s="1"/>
  <c r="AO169" i="1"/>
  <c r="AB169" i="1"/>
  <c r="AC169" i="1" s="1"/>
  <c r="AF169" i="1" s="1"/>
  <c r="AG169" i="1" s="1"/>
  <c r="AO165" i="1"/>
  <c r="AP165" i="1" s="1"/>
  <c r="AB165" i="1"/>
  <c r="AC165" i="1" s="1"/>
  <c r="AF165" i="1" s="1"/>
  <c r="AG165" i="1" s="1"/>
  <c r="AN162" i="1"/>
  <c r="AP162" i="1" s="1"/>
  <c r="AO161" i="1"/>
  <c r="AP158" i="1"/>
  <c r="AB158" i="1"/>
  <c r="AC158" i="1" s="1"/>
  <c r="AF158" i="1" s="1"/>
  <c r="AG158" i="1" s="1"/>
  <c r="AF155" i="1"/>
  <c r="AL155" i="1"/>
  <c r="AN155" i="1" s="1"/>
  <c r="AP155" i="1" s="1"/>
  <c r="AB150" i="1"/>
  <c r="AC150" i="1" s="1"/>
  <c r="AF150" i="1" s="1"/>
  <c r="AG150" i="1" s="1"/>
  <c r="AJ149" i="1"/>
  <c r="AT149" i="1" s="1"/>
  <c r="AL147" i="1"/>
  <c r="AN147" i="1" s="1"/>
  <c r="AO142" i="1"/>
  <c r="AL142" i="1"/>
  <c r="AN142" i="1" s="1"/>
  <c r="AC139" i="1"/>
  <c r="AG139" i="1"/>
  <c r="AU139" i="1" s="1"/>
  <c r="AV139" i="1" s="1"/>
  <c r="BE139" i="1"/>
  <c r="BF133" i="1"/>
  <c r="AB133" i="1"/>
  <c r="AC133" i="1" s="1"/>
  <c r="AF133" i="1" s="1"/>
  <c r="AG133" i="1" s="1"/>
  <c r="AJ133" i="1" s="1"/>
  <c r="AT133" i="1" s="1"/>
  <c r="AB131" i="1"/>
  <c r="BF131" i="1"/>
  <c r="AC131" i="1"/>
  <c r="BF128" i="1"/>
  <c r="AB128" i="1"/>
  <c r="AC128" i="1" s="1"/>
  <c r="AF128" i="1" s="1"/>
  <c r="AG128" i="1" s="1"/>
  <c r="AB122" i="1"/>
  <c r="AC122" i="1" s="1"/>
  <c r="AF122" i="1" s="1"/>
  <c r="AG122" i="1" s="1"/>
  <c r="BF122" i="1"/>
  <c r="AP116" i="1"/>
  <c r="AP108" i="1"/>
  <c r="AK160" i="1"/>
  <c r="AK159" i="1"/>
  <c r="AW159" i="1"/>
  <c r="AX159" i="1" s="1"/>
  <c r="BE159" i="1"/>
  <c r="AN152" i="1"/>
  <c r="AK152" i="1"/>
  <c r="AK151" i="1"/>
  <c r="AW151" i="1"/>
  <c r="AX151" i="1" s="1"/>
  <c r="BE151" i="1"/>
  <c r="AP147" i="1"/>
  <c r="AN144" i="1"/>
  <c r="AK144" i="1"/>
  <c r="AC143" i="1"/>
  <c r="AG143" i="1"/>
  <c r="BD143" i="1" s="1"/>
  <c r="BE143" i="1"/>
  <c r="AN139" i="1"/>
  <c r="AP139" i="1" s="1"/>
  <c r="AK139" i="1"/>
  <c r="BD139" i="1"/>
  <c r="AW139" i="1"/>
  <c r="AX139" i="1" s="1"/>
  <c r="AB138" i="1"/>
  <c r="AC138" i="1" s="1"/>
  <c r="BF138" i="1"/>
  <c r="BF136" i="1"/>
  <c r="AB136" i="1"/>
  <c r="AC136" i="1" s="1"/>
  <c r="AC135" i="1"/>
  <c r="AF134" i="1"/>
  <c r="AG134" i="1" s="1"/>
  <c r="BF132" i="1"/>
  <c r="AB132" i="1"/>
  <c r="AC132" i="1" s="1"/>
  <c r="AB126" i="1"/>
  <c r="AC126" i="1" s="1"/>
  <c r="BF126" i="1"/>
  <c r="BF121" i="1"/>
  <c r="AB121" i="1"/>
  <c r="AC121" i="1" s="1"/>
  <c r="AF121" i="1" s="1"/>
  <c r="AG121" i="1" s="1"/>
  <c r="AB114" i="1"/>
  <c r="AC114" i="1" s="1"/>
  <c r="AF114" i="1" s="1"/>
  <c r="AG114" i="1" s="1"/>
  <c r="BF114" i="1"/>
  <c r="BF112" i="1"/>
  <c r="AB112" i="1"/>
  <c r="AC112" i="1" s="1"/>
  <c r="AF112" i="1" s="1"/>
  <c r="AG112" i="1" s="1"/>
  <c r="AB106" i="1"/>
  <c r="AC106" i="1" s="1"/>
  <c r="AF106" i="1" s="1"/>
  <c r="AG106" i="1" s="1"/>
  <c r="BF106" i="1"/>
  <c r="BD183" i="1"/>
  <c r="AZ183" i="1"/>
  <c r="AK183" i="1"/>
  <c r="AL182" i="1"/>
  <c r="AN182" i="1" s="1"/>
  <c r="AP182" i="1" s="1"/>
  <c r="AK179" i="1"/>
  <c r="BE178" i="1"/>
  <c r="AL178" i="1"/>
  <c r="BD175" i="1"/>
  <c r="AK175" i="1"/>
  <c r="BE174" i="1"/>
  <c r="AW174" i="1"/>
  <c r="AX174" i="1" s="1"/>
  <c r="AL174" i="1"/>
  <c r="AN174" i="1" s="1"/>
  <c r="AP174" i="1" s="1"/>
  <c r="AK171" i="1"/>
  <c r="BE170" i="1"/>
  <c r="AW170" i="1"/>
  <c r="AX170" i="1" s="1"/>
  <c r="AL170" i="1"/>
  <c r="AG170" i="1"/>
  <c r="AJ170" i="1" s="1"/>
  <c r="AT170" i="1" s="1"/>
  <c r="AK167" i="1"/>
  <c r="BE166" i="1"/>
  <c r="AW166" i="1"/>
  <c r="AX166" i="1" s="1"/>
  <c r="AL166" i="1"/>
  <c r="AN166" i="1" s="1"/>
  <c r="AP166" i="1" s="1"/>
  <c r="BD163" i="1"/>
  <c r="AK163" i="1"/>
  <c r="BE162" i="1"/>
  <c r="AW162" i="1"/>
  <c r="AX162" i="1" s="1"/>
  <c r="AL162" i="1"/>
  <c r="AM161" i="1"/>
  <c r="AP161" i="1" s="1"/>
  <c r="AM160" i="1"/>
  <c r="AP160" i="1" s="1"/>
  <c r="AN159" i="1"/>
  <c r="AL159" i="1"/>
  <c r="AB157" i="1"/>
  <c r="AC157" i="1" s="1"/>
  <c r="AF157" i="1" s="1"/>
  <c r="AG157" i="1" s="1"/>
  <c r="AA153" i="1"/>
  <c r="AL151" i="1"/>
  <c r="AN151" i="1" s="1"/>
  <c r="AB149" i="1"/>
  <c r="AC149" i="1" s="1"/>
  <c r="AF149" i="1" s="1"/>
  <c r="AG149" i="1" s="1"/>
  <c r="AA145" i="1"/>
  <c r="AJ143" i="1"/>
  <c r="AT143" i="1" s="1"/>
  <c r="AK143" i="1"/>
  <c r="AZ143" i="1"/>
  <c r="AW143" i="1"/>
  <c r="AX143" i="1" s="1"/>
  <c r="BA143" i="1"/>
  <c r="AB142" i="1"/>
  <c r="AC142" i="1" s="1"/>
  <c r="AF142" i="1" s="1"/>
  <c r="AG142" i="1" s="1"/>
  <c r="BF142" i="1"/>
  <c r="BF140" i="1"/>
  <c r="AB140" i="1"/>
  <c r="AC140" i="1" s="1"/>
  <c r="BF139" i="1"/>
  <c r="AF139" i="1"/>
  <c r="AB137" i="1"/>
  <c r="AC137" i="1" s="1"/>
  <c r="AF137" i="1" s="1"/>
  <c r="AG137" i="1" s="1"/>
  <c r="AF136" i="1"/>
  <c r="AG136" i="1" s="1"/>
  <c r="BA136" i="1" s="1"/>
  <c r="AF131" i="1"/>
  <c r="AG131" i="1" s="1"/>
  <c r="AB130" i="1"/>
  <c r="AC130" i="1" s="1"/>
  <c r="AF130" i="1" s="1"/>
  <c r="AG130" i="1" s="1"/>
  <c r="BF130" i="1"/>
  <c r="AA125" i="1"/>
  <c r="AB123" i="1"/>
  <c r="BF123" i="1"/>
  <c r="AC123" i="1"/>
  <c r="AF123" i="1" s="1"/>
  <c r="AG123" i="1" s="1"/>
  <c r="BF116" i="1"/>
  <c r="AB116" i="1"/>
  <c r="AC116" i="1" s="1"/>
  <c r="AF116" i="1" s="1"/>
  <c r="AG116" i="1" s="1"/>
  <c r="AZ115" i="1"/>
  <c r="BD115" i="1"/>
  <c r="BA115" i="1"/>
  <c r="BF108" i="1"/>
  <c r="AB108" i="1"/>
  <c r="AC108" i="1" s="1"/>
  <c r="AF108" i="1" s="1"/>
  <c r="AG108" i="1" s="1"/>
  <c r="AZ107" i="1"/>
  <c r="BD107" i="1"/>
  <c r="BA107" i="1"/>
  <c r="BE197" i="1"/>
  <c r="BE193" i="1"/>
  <c r="BE189" i="1"/>
  <c r="BE185" i="1"/>
  <c r="AU183" i="1"/>
  <c r="AV183" i="1" s="1"/>
  <c r="AN183" i="1"/>
  <c r="AP183" i="1" s="1"/>
  <c r="BE181" i="1"/>
  <c r="AN179" i="1"/>
  <c r="AP179" i="1" s="1"/>
  <c r="BE177" i="1"/>
  <c r="AN175" i="1"/>
  <c r="AP175" i="1" s="1"/>
  <c r="BE173" i="1"/>
  <c r="BA173" i="1"/>
  <c r="AG173" i="1"/>
  <c r="AN171" i="1"/>
  <c r="AP171" i="1" s="1"/>
  <c r="BD170" i="1"/>
  <c r="AZ170" i="1"/>
  <c r="BE169" i="1"/>
  <c r="AN167" i="1"/>
  <c r="AP167" i="1" s="1"/>
  <c r="BE165" i="1"/>
  <c r="AU163" i="1"/>
  <c r="AV163" i="1" s="1"/>
  <c r="AN163" i="1"/>
  <c r="AP163" i="1" s="1"/>
  <c r="BE161" i="1"/>
  <c r="AA161" i="1"/>
  <c r="AF160" i="1"/>
  <c r="AG160" i="1" s="1"/>
  <c r="BD160" i="1" s="1"/>
  <c r="AM159" i="1"/>
  <c r="AP159" i="1" s="1"/>
  <c r="AO159" i="1"/>
  <c r="AO158" i="1"/>
  <c r="AN156" i="1"/>
  <c r="AP156" i="1" s="1"/>
  <c r="AK156" i="1"/>
  <c r="AK155" i="1"/>
  <c r="AW155" i="1"/>
  <c r="AX155" i="1" s="1"/>
  <c r="AC155" i="1"/>
  <c r="AG155" i="1"/>
  <c r="BE155" i="1"/>
  <c r="AF154" i="1"/>
  <c r="AG154" i="1" s="1"/>
  <c r="AM152" i="1"/>
  <c r="AF152" i="1"/>
  <c r="AG152" i="1" s="1"/>
  <c r="BA152" i="1" s="1"/>
  <c r="AM151" i="1"/>
  <c r="AO151" i="1"/>
  <c r="AO150" i="1"/>
  <c r="AP150" i="1" s="1"/>
  <c r="AN148" i="1"/>
  <c r="AP148" i="1" s="1"/>
  <c r="AK148" i="1"/>
  <c r="AK147" i="1"/>
  <c r="AW147" i="1"/>
  <c r="AX147" i="1" s="1"/>
  <c r="AC147" i="1"/>
  <c r="AF147" i="1" s="1"/>
  <c r="AG147" i="1" s="1"/>
  <c r="BE147" i="1"/>
  <c r="AF146" i="1"/>
  <c r="AG146" i="1" s="1"/>
  <c r="AM144" i="1"/>
  <c r="AF144" i="1"/>
  <c r="AG144" i="1" s="1"/>
  <c r="BA144" i="1" s="1"/>
  <c r="BF143" i="1"/>
  <c r="AF143" i="1"/>
  <c r="AB141" i="1"/>
  <c r="AC141" i="1" s="1"/>
  <c r="AF141" i="1" s="1"/>
  <c r="AG141" i="1" s="1"/>
  <c r="AF140" i="1"/>
  <c r="AG140" i="1" s="1"/>
  <c r="BA140" i="1" s="1"/>
  <c r="AF138" i="1"/>
  <c r="AG138" i="1" s="1"/>
  <c r="AO138" i="1"/>
  <c r="AL138" i="1"/>
  <c r="AN138" i="1" s="1"/>
  <c r="AP138" i="1" s="1"/>
  <c r="AF135" i="1"/>
  <c r="AB134" i="1"/>
  <c r="AC134" i="1" s="1"/>
  <c r="BF134" i="1"/>
  <c r="AF132" i="1"/>
  <c r="AG132" i="1" s="1"/>
  <c r="BA132" i="1" s="1"/>
  <c r="AA129" i="1"/>
  <c r="AB127" i="1"/>
  <c r="AC127" i="1" s="1"/>
  <c r="AF127" i="1" s="1"/>
  <c r="AG127" i="1" s="1"/>
  <c r="BF127" i="1"/>
  <c r="AF126" i="1"/>
  <c r="AG126" i="1" s="1"/>
  <c r="BF124" i="1"/>
  <c r="AB124" i="1"/>
  <c r="AC124" i="1" s="1"/>
  <c r="AF124" i="1" s="1"/>
  <c r="AG124" i="1" s="1"/>
  <c r="BF120" i="1"/>
  <c r="AB120" i="1"/>
  <c r="AC120" i="1" s="1"/>
  <c r="AF120" i="1" s="1"/>
  <c r="AG120" i="1" s="1"/>
  <c r="AB117" i="1"/>
  <c r="BF117" i="1"/>
  <c r="AB109" i="1"/>
  <c r="AC109" i="1" s="1"/>
  <c r="AF109" i="1" s="1"/>
  <c r="AG109" i="1" s="1"/>
  <c r="BF109" i="1"/>
  <c r="BF104" i="1"/>
  <c r="AB104" i="1"/>
  <c r="AC104" i="1" s="1"/>
  <c r="AJ119" i="1"/>
  <c r="AT119" i="1" s="1"/>
  <c r="AN119" i="1"/>
  <c r="AL117" i="1"/>
  <c r="AN117" i="1" s="1"/>
  <c r="AP112" i="1"/>
  <c r="AL109" i="1"/>
  <c r="AN109" i="1" s="1"/>
  <c r="AL104" i="1"/>
  <c r="AN104" i="1" s="1"/>
  <c r="AP104" i="1" s="1"/>
  <c r="AF104" i="1"/>
  <c r="AG104" i="1" s="1"/>
  <c r="AO104" i="1"/>
  <c r="AC101" i="1"/>
  <c r="BE101" i="1"/>
  <c r="AP100" i="1"/>
  <c r="AB98" i="1"/>
  <c r="AC98" i="1" s="1"/>
  <c r="AF98" i="1" s="1"/>
  <c r="AG98" i="1" s="1"/>
  <c r="BF98" i="1"/>
  <c r="AB89" i="1"/>
  <c r="AC89" i="1" s="1"/>
  <c r="AF89" i="1" s="1"/>
  <c r="AG89" i="1" s="1"/>
  <c r="BF89" i="1"/>
  <c r="AB86" i="1"/>
  <c r="BF86" i="1"/>
  <c r="AU157" i="1"/>
  <c r="AV157" i="1" s="1"/>
  <c r="AN157" i="1"/>
  <c r="AP157" i="1" s="1"/>
  <c r="AN153" i="1"/>
  <c r="AP153" i="1" s="1"/>
  <c r="AU149" i="1"/>
  <c r="AV149" i="1" s="1"/>
  <c r="AN149" i="1"/>
  <c r="AP149" i="1" s="1"/>
  <c r="AN145" i="1"/>
  <c r="AP145" i="1" s="1"/>
  <c r="AL143" i="1"/>
  <c r="AN143" i="1" s="1"/>
  <c r="AP143" i="1" s="1"/>
  <c r="AU141" i="1"/>
  <c r="AV141" i="1" s="1"/>
  <c r="AN141" i="1"/>
  <c r="AP141" i="1" s="1"/>
  <c r="AZ140" i="1"/>
  <c r="AK140" i="1"/>
  <c r="AL139" i="1"/>
  <c r="AN137" i="1"/>
  <c r="AP137" i="1" s="1"/>
  <c r="BD136" i="1"/>
  <c r="AK136" i="1"/>
  <c r="BE135" i="1"/>
  <c r="AW135" i="1"/>
  <c r="AX135" i="1" s="1"/>
  <c r="AL135" i="1"/>
  <c r="AG135" i="1"/>
  <c r="BA135" i="1" s="1"/>
  <c r="AU133" i="1"/>
  <c r="AV133" i="1" s="1"/>
  <c r="AN133" i="1"/>
  <c r="AP133" i="1" s="1"/>
  <c r="AZ132" i="1"/>
  <c r="AK132" i="1"/>
  <c r="BE131" i="1"/>
  <c r="AW131" i="1"/>
  <c r="AX131" i="1" s="1"/>
  <c r="AL131" i="1"/>
  <c r="AN131" i="1" s="1"/>
  <c r="AP131" i="1" s="1"/>
  <c r="AN129" i="1"/>
  <c r="AP129" i="1" s="1"/>
  <c r="AK128" i="1"/>
  <c r="BE127" i="1"/>
  <c r="AW127" i="1"/>
  <c r="AX127" i="1" s="1"/>
  <c r="AL127" i="1"/>
  <c r="AN125" i="1"/>
  <c r="AP125" i="1" s="1"/>
  <c r="AK124" i="1"/>
  <c r="BE123" i="1"/>
  <c r="AW123" i="1"/>
  <c r="AX123" i="1" s="1"/>
  <c r="AL123" i="1"/>
  <c r="AN121" i="1"/>
  <c r="AP121" i="1" s="1"/>
  <c r="AK120" i="1"/>
  <c r="BD119" i="1"/>
  <c r="AZ119" i="1"/>
  <c r="AM119" i="1"/>
  <c r="AM118" i="1"/>
  <c r="AF118" i="1"/>
  <c r="AG118" i="1" s="1"/>
  <c r="BA118" i="1" s="1"/>
  <c r="AM117" i="1"/>
  <c r="AP117" i="1" s="1"/>
  <c r="AO117" i="1"/>
  <c r="AO116" i="1"/>
  <c r="AN114" i="1"/>
  <c r="AP114" i="1" s="1"/>
  <c r="AK114" i="1"/>
  <c r="AK113" i="1"/>
  <c r="AW113" i="1"/>
  <c r="AX113" i="1" s="1"/>
  <c r="AC113" i="1"/>
  <c r="BE113" i="1"/>
  <c r="AM110" i="1"/>
  <c r="AF110" i="1"/>
  <c r="AG110" i="1" s="1"/>
  <c r="BA110" i="1" s="1"/>
  <c r="AM109" i="1"/>
  <c r="AP109" i="1" s="1"/>
  <c r="AO109" i="1"/>
  <c r="AO108" i="1"/>
  <c r="AN106" i="1"/>
  <c r="AP106" i="1" s="1"/>
  <c r="AK106" i="1"/>
  <c r="AK105" i="1"/>
  <c r="AW105" i="1"/>
  <c r="AX105" i="1" s="1"/>
  <c r="AC105" i="1"/>
  <c r="AG105" i="1"/>
  <c r="BE105" i="1"/>
  <c r="AA103" i="1"/>
  <c r="AK101" i="1"/>
  <c r="AW101" i="1"/>
  <c r="AX101" i="1" s="1"/>
  <c r="AN140" i="1"/>
  <c r="AP140" i="1" s="1"/>
  <c r="AU136" i="1"/>
  <c r="AV136" i="1" s="1"/>
  <c r="AN136" i="1"/>
  <c r="AP136" i="1" s="1"/>
  <c r="AK135" i="1"/>
  <c r="AL134" i="1"/>
  <c r="AN134" i="1" s="1"/>
  <c r="AN132" i="1"/>
  <c r="AP132" i="1" s="1"/>
  <c r="AK131" i="1"/>
  <c r="AL130" i="1"/>
  <c r="AN130" i="1" s="1"/>
  <c r="AN128" i="1"/>
  <c r="AP128" i="1" s="1"/>
  <c r="AK127" i="1"/>
  <c r="AL126" i="1"/>
  <c r="AN126" i="1" s="1"/>
  <c r="AP126" i="1" s="1"/>
  <c r="AN124" i="1"/>
  <c r="AP124" i="1" s="1"/>
  <c r="AK123" i="1"/>
  <c r="AL122" i="1"/>
  <c r="AN122" i="1" s="1"/>
  <c r="AN120" i="1"/>
  <c r="AP120" i="1" s="1"/>
  <c r="AB119" i="1"/>
  <c r="AC119" i="1" s="1"/>
  <c r="AF119" i="1" s="1"/>
  <c r="AG119" i="1" s="1"/>
  <c r="BA119" i="1" s="1"/>
  <c r="AJ115" i="1"/>
  <c r="AT115" i="1" s="1"/>
  <c r="AF113" i="1"/>
  <c r="AG113" i="1" s="1"/>
  <c r="AL113" i="1"/>
  <c r="AN113" i="1" s="1"/>
  <c r="AK112" i="1"/>
  <c r="AB111" i="1"/>
  <c r="AC111" i="1" s="1"/>
  <c r="AF111" i="1" s="1"/>
  <c r="AG111" i="1" s="1"/>
  <c r="AJ107" i="1"/>
  <c r="AT107" i="1" s="1"/>
  <c r="AF105" i="1"/>
  <c r="AL105" i="1"/>
  <c r="AN105" i="1" s="1"/>
  <c r="AB102" i="1"/>
  <c r="AC102" i="1" s="1"/>
  <c r="BF102" i="1"/>
  <c r="BF101" i="1"/>
  <c r="AF101" i="1"/>
  <c r="AG101" i="1" s="1"/>
  <c r="BF100" i="1"/>
  <c r="AB100" i="1"/>
  <c r="AC100" i="1" s="1"/>
  <c r="AB94" i="1"/>
  <c r="AC94" i="1" s="1"/>
  <c r="AF94" i="1" s="1"/>
  <c r="AG94" i="1" s="1"/>
  <c r="BF94" i="1"/>
  <c r="BF92" i="1"/>
  <c r="AB92" i="1"/>
  <c r="AC92" i="1" s="1"/>
  <c r="BF84" i="1"/>
  <c r="AB84" i="1"/>
  <c r="AC84" i="1" s="1"/>
  <c r="AN135" i="1"/>
  <c r="AP135" i="1" s="1"/>
  <c r="AO134" i="1"/>
  <c r="AO130" i="1"/>
  <c r="AN127" i="1"/>
  <c r="AP127" i="1" s="1"/>
  <c r="AO126" i="1"/>
  <c r="AN123" i="1"/>
  <c r="AP123" i="1" s="1"/>
  <c r="AO122" i="1"/>
  <c r="AK119" i="1"/>
  <c r="BF118" i="1"/>
  <c r="AJ118" i="1"/>
  <c r="AT118" i="1" s="1"/>
  <c r="AN118" i="1"/>
  <c r="AK118" i="1"/>
  <c r="AZ118" i="1"/>
  <c r="BD118" i="1"/>
  <c r="AK117" i="1"/>
  <c r="AW117" i="1"/>
  <c r="AX117" i="1" s="1"/>
  <c r="AC117" i="1"/>
  <c r="AF117" i="1" s="1"/>
  <c r="AG117" i="1" s="1"/>
  <c r="BE117" i="1"/>
  <c r="BF113" i="1"/>
  <c r="AP113" i="1"/>
  <c r="AO113" i="1"/>
  <c r="BF110" i="1"/>
  <c r="AJ110" i="1"/>
  <c r="AT110" i="1" s="1"/>
  <c r="AN110" i="1"/>
  <c r="AK110" i="1"/>
  <c r="AZ110" i="1"/>
  <c r="BD110" i="1"/>
  <c r="AK109" i="1"/>
  <c r="AW109" i="1"/>
  <c r="AX109" i="1" s="1"/>
  <c r="BE109" i="1"/>
  <c r="BF105" i="1"/>
  <c r="AP105" i="1"/>
  <c r="AO105" i="1"/>
  <c r="AF102" i="1"/>
  <c r="AG102" i="1" s="1"/>
  <c r="BA102" i="1" s="1"/>
  <c r="AJ99" i="1"/>
  <c r="AT99" i="1" s="1"/>
  <c r="BF99" i="1"/>
  <c r="AB99" i="1"/>
  <c r="AC99" i="1" s="1"/>
  <c r="AF99" i="1" s="1"/>
  <c r="AG99" i="1" s="1"/>
  <c r="AB97" i="1"/>
  <c r="AC97" i="1" s="1"/>
  <c r="AF97" i="1" s="1"/>
  <c r="AG97" i="1" s="1"/>
  <c r="BF97" i="1"/>
  <c r="BA95" i="1"/>
  <c r="AZ95" i="1"/>
  <c r="BD95" i="1"/>
  <c r="BF88" i="1"/>
  <c r="AB88" i="1"/>
  <c r="AC88" i="1" s="1"/>
  <c r="AF88" i="1" s="1"/>
  <c r="AG88" i="1" s="1"/>
  <c r="AZ87" i="1"/>
  <c r="BD87" i="1"/>
  <c r="BA87" i="1"/>
  <c r="AP86" i="1"/>
  <c r="AC86" i="1"/>
  <c r="AF86" i="1" s="1"/>
  <c r="AG86" i="1" s="1"/>
  <c r="AO100" i="1"/>
  <c r="AF100" i="1"/>
  <c r="AG100" i="1" s="1"/>
  <c r="AO96" i="1"/>
  <c r="AP96" i="1" s="1"/>
  <c r="AF96" i="1"/>
  <c r="AG96" i="1" s="1"/>
  <c r="AB96" i="1"/>
  <c r="AC96" i="1" s="1"/>
  <c r="BF93" i="1"/>
  <c r="AO93" i="1"/>
  <c r="AO92" i="1"/>
  <c r="BF90" i="1"/>
  <c r="AJ90" i="1"/>
  <c r="AT90" i="1" s="1"/>
  <c r="AN90" i="1"/>
  <c r="AK90" i="1"/>
  <c r="AZ90" i="1"/>
  <c r="BD90" i="1"/>
  <c r="AK89" i="1"/>
  <c r="AW89" i="1"/>
  <c r="AX89" i="1" s="1"/>
  <c r="BE89" i="1"/>
  <c r="AP85" i="1"/>
  <c r="AC81" i="1"/>
  <c r="BE81" i="1"/>
  <c r="BF70" i="1"/>
  <c r="AB70" i="1"/>
  <c r="AC70" i="1" s="1"/>
  <c r="AZ69" i="1"/>
  <c r="BD69" i="1"/>
  <c r="BA69" i="1"/>
  <c r="BF62" i="1"/>
  <c r="AB62" i="1"/>
  <c r="AC62" i="1" s="1"/>
  <c r="AZ61" i="1"/>
  <c r="BD61" i="1"/>
  <c r="BA61" i="1"/>
  <c r="AP92" i="1"/>
  <c r="AL89" i="1"/>
  <c r="AN89" i="1" s="1"/>
  <c r="AP84" i="1"/>
  <c r="AA83" i="1"/>
  <c r="AK81" i="1"/>
  <c r="AW81" i="1"/>
  <c r="AX81" i="1" s="1"/>
  <c r="AB80" i="1"/>
  <c r="AC80" i="1" s="1"/>
  <c r="BF80" i="1"/>
  <c r="BF78" i="1"/>
  <c r="AB78" i="1"/>
  <c r="AC78" i="1" s="1"/>
  <c r="AF78" i="1" s="1"/>
  <c r="AG78" i="1" s="1"/>
  <c r="AB76" i="1"/>
  <c r="AC76" i="1" s="1"/>
  <c r="BF76" i="1"/>
  <c r="AB71" i="1"/>
  <c r="AC71" i="1" s="1"/>
  <c r="AF71" i="1" s="1"/>
  <c r="AG71" i="1" s="1"/>
  <c r="BF71" i="1"/>
  <c r="AB63" i="1"/>
  <c r="BF63" i="1"/>
  <c r="AU115" i="1"/>
  <c r="AV115" i="1" s="1"/>
  <c r="AN115" i="1"/>
  <c r="AP115" i="1" s="1"/>
  <c r="AN111" i="1"/>
  <c r="AP111" i="1" s="1"/>
  <c r="AU107" i="1"/>
  <c r="AV107" i="1" s="1"/>
  <c r="AN107" i="1"/>
  <c r="AP107" i="1" s="1"/>
  <c r="AN103" i="1"/>
  <c r="AP103" i="1" s="1"/>
  <c r="BD102" i="1"/>
  <c r="AZ102" i="1"/>
  <c r="AK102" i="1"/>
  <c r="AL101" i="1"/>
  <c r="AN101" i="1" s="1"/>
  <c r="AP101" i="1" s="1"/>
  <c r="AU99" i="1"/>
  <c r="AV99" i="1" s="1"/>
  <c r="AN99" i="1"/>
  <c r="AP99" i="1" s="1"/>
  <c r="AK98" i="1"/>
  <c r="BE97" i="1"/>
  <c r="AW97" i="1"/>
  <c r="AX97" i="1" s="1"/>
  <c r="AL97" i="1"/>
  <c r="AN97" i="1" s="1"/>
  <c r="AP97" i="1" s="1"/>
  <c r="AN94" i="1"/>
  <c r="AP94" i="1" s="1"/>
  <c r="AK94" i="1"/>
  <c r="AK93" i="1"/>
  <c r="AW93" i="1"/>
  <c r="AX93" i="1" s="1"/>
  <c r="AC93" i="1"/>
  <c r="AF93" i="1" s="1"/>
  <c r="AG93" i="1" s="1"/>
  <c r="BE93" i="1"/>
  <c r="AF92" i="1"/>
  <c r="AG92" i="1" s="1"/>
  <c r="AM90" i="1"/>
  <c r="AP90" i="1" s="1"/>
  <c r="AF90" i="1"/>
  <c r="AG90" i="1" s="1"/>
  <c r="BA90" i="1" s="1"/>
  <c r="AM89" i="1"/>
  <c r="AO89" i="1"/>
  <c r="AO88" i="1"/>
  <c r="AP88" i="1" s="1"/>
  <c r="AN86" i="1"/>
  <c r="AK86" i="1"/>
  <c r="AK85" i="1"/>
  <c r="AW85" i="1"/>
  <c r="AX85" i="1" s="1"/>
  <c r="AC85" i="1"/>
  <c r="AF85" i="1" s="1"/>
  <c r="AG85" i="1" s="1"/>
  <c r="BE85" i="1"/>
  <c r="AF84" i="1"/>
  <c r="AG84" i="1" s="1"/>
  <c r="BF82" i="1"/>
  <c r="AB82" i="1"/>
  <c r="AC82" i="1" s="1"/>
  <c r="BF81" i="1"/>
  <c r="AF81" i="1"/>
  <c r="AG81" i="1" s="1"/>
  <c r="AJ79" i="1"/>
  <c r="AT79" i="1" s="1"/>
  <c r="AB79" i="1"/>
  <c r="AC79" i="1" s="1"/>
  <c r="AF79" i="1" s="1"/>
  <c r="AG79" i="1" s="1"/>
  <c r="AU102" i="1"/>
  <c r="AV102" i="1" s="1"/>
  <c r="AN102" i="1"/>
  <c r="AP102" i="1" s="1"/>
  <c r="AN98" i="1"/>
  <c r="AP98" i="1" s="1"/>
  <c r="AJ95" i="1"/>
  <c r="AT95" i="1" s="1"/>
  <c r="AL93" i="1"/>
  <c r="AN93" i="1" s="1"/>
  <c r="AP93" i="1" s="1"/>
  <c r="AB91" i="1"/>
  <c r="AC91" i="1" s="1"/>
  <c r="AF91" i="1" s="1"/>
  <c r="AG91" i="1" s="1"/>
  <c r="AJ91" i="1" s="1"/>
  <c r="AT91" i="1" s="1"/>
  <c r="AW90" i="1"/>
  <c r="AX90" i="1" s="1"/>
  <c r="AJ87" i="1"/>
  <c r="AT87" i="1" s="1"/>
  <c r="AL85" i="1"/>
  <c r="AN85" i="1" s="1"/>
  <c r="AF82" i="1"/>
  <c r="AG82" i="1" s="1"/>
  <c r="BA82" i="1" s="1"/>
  <c r="AF80" i="1"/>
  <c r="AG80" i="1" s="1"/>
  <c r="AO80" i="1"/>
  <c r="AL80" i="1"/>
  <c r="AN80" i="1" s="1"/>
  <c r="AP80" i="1" s="1"/>
  <c r="AC77" i="1"/>
  <c r="AF77" i="1" s="1"/>
  <c r="AG77" i="1" s="1"/>
  <c r="AF76" i="1"/>
  <c r="AG76" i="1" s="1"/>
  <c r="BF74" i="1"/>
  <c r="AB74" i="1"/>
  <c r="AC74" i="1" s="1"/>
  <c r="AF74" i="1" s="1"/>
  <c r="AG74" i="1" s="1"/>
  <c r="AB68" i="1"/>
  <c r="AC68" i="1" s="1"/>
  <c r="AF68" i="1" s="1"/>
  <c r="AG68" i="1" s="1"/>
  <c r="BF68" i="1"/>
  <c r="BF66" i="1"/>
  <c r="AB66" i="1"/>
  <c r="AC66" i="1" s="1"/>
  <c r="AF66" i="1" s="1"/>
  <c r="AG66" i="1" s="1"/>
  <c r="AB60" i="1"/>
  <c r="AC60" i="1" s="1"/>
  <c r="AF60" i="1" s="1"/>
  <c r="AG60" i="1" s="1"/>
  <c r="BF60" i="1"/>
  <c r="AP75" i="1"/>
  <c r="AP74" i="1"/>
  <c r="AL71" i="1"/>
  <c r="AN71" i="1" s="1"/>
  <c r="AP66" i="1"/>
  <c r="AJ65" i="1"/>
  <c r="AT65" i="1" s="1"/>
  <c r="AL63" i="1"/>
  <c r="AN63" i="1" s="1"/>
  <c r="BF54" i="1"/>
  <c r="AB54" i="1"/>
  <c r="AB51" i="1"/>
  <c r="BF51" i="1"/>
  <c r="BF50" i="1"/>
  <c r="AB50" i="1"/>
  <c r="AJ39" i="1"/>
  <c r="AT39" i="1" s="1"/>
  <c r="AU95" i="1"/>
  <c r="AV95" i="1" s="1"/>
  <c r="AN95" i="1"/>
  <c r="AP95" i="1" s="1"/>
  <c r="AU91" i="1"/>
  <c r="AV91" i="1" s="1"/>
  <c r="AN91" i="1"/>
  <c r="AP91" i="1" s="1"/>
  <c r="AU87" i="1"/>
  <c r="AV87" i="1" s="1"/>
  <c r="AN87" i="1"/>
  <c r="AP87" i="1" s="1"/>
  <c r="AN83" i="1"/>
  <c r="AP83" i="1" s="1"/>
  <c r="AK82" i="1"/>
  <c r="AL81" i="1"/>
  <c r="AN81" i="1" s="1"/>
  <c r="AP81" i="1" s="1"/>
  <c r="AU79" i="1"/>
  <c r="AV79" i="1" s="1"/>
  <c r="AN79" i="1"/>
  <c r="AP79" i="1" s="1"/>
  <c r="AK78" i="1"/>
  <c r="BE77" i="1"/>
  <c r="AW77" i="1"/>
  <c r="AX77" i="1" s="1"/>
  <c r="AL77" i="1"/>
  <c r="AK75" i="1"/>
  <c r="AC75" i="1"/>
  <c r="AF75" i="1" s="1"/>
  <c r="AG75" i="1" s="1"/>
  <c r="AM72" i="1"/>
  <c r="AF72" i="1"/>
  <c r="AG72" i="1" s="1"/>
  <c r="BA72" i="1" s="1"/>
  <c r="AM71" i="1"/>
  <c r="AO71" i="1"/>
  <c r="AO70" i="1"/>
  <c r="AP70" i="1" s="1"/>
  <c r="AN68" i="1"/>
  <c r="AP68" i="1" s="1"/>
  <c r="AK68" i="1"/>
  <c r="AK67" i="1"/>
  <c r="AW67" i="1"/>
  <c r="AX67" i="1" s="1"/>
  <c r="AC67" i="1"/>
  <c r="BE67" i="1"/>
  <c r="AM64" i="1"/>
  <c r="AF64" i="1"/>
  <c r="AG64" i="1" s="1"/>
  <c r="BA64" i="1" s="1"/>
  <c r="AM63" i="1"/>
  <c r="AO63" i="1"/>
  <c r="AO62" i="1"/>
  <c r="AP62" i="1" s="1"/>
  <c r="AN60" i="1"/>
  <c r="AP60" i="1" s="1"/>
  <c r="AK60" i="1"/>
  <c r="AK59" i="1"/>
  <c r="AW59" i="1"/>
  <c r="AX59" i="1" s="1"/>
  <c r="AC59" i="1"/>
  <c r="AF59" i="1" s="1"/>
  <c r="AG59" i="1" s="1"/>
  <c r="AB58" i="1"/>
  <c r="AC58" i="1" s="1"/>
  <c r="AF58" i="1" s="1"/>
  <c r="AG58" i="1" s="1"/>
  <c r="AA57" i="1"/>
  <c r="AN82" i="1"/>
  <c r="AP82" i="1" s="1"/>
  <c r="AN78" i="1"/>
  <c r="AP78" i="1" s="1"/>
  <c r="AK77" i="1"/>
  <c r="AL76" i="1"/>
  <c r="AN76" i="1" s="1"/>
  <c r="BF75" i="1"/>
  <c r="AK74" i="1"/>
  <c r="AB73" i="1"/>
  <c r="AC73" i="1" s="1"/>
  <c r="AF73" i="1" s="1"/>
  <c r="AG73" i="1" s="1"/>
  <c r="AJ69" i="1"/>
  <c r="AT69" i="1" s="1"/>
  <c r="AF67" i="1"/>
  <c r="AG67" i="1" s="1"/>
  <c r="AL67" i="1"/>
  <c r="AN67" i="1" s="1"/>
  <c r="AP67" i="1" s="1"/>
  <c r="AK66" i="1"/>
  <c r="AB65" i="1"/>
  <c r="AC65" i="1" s="1"/>
  <c r="AF65" i="1" s="1"/>
  <c r="AG65" i="1" s="1"/>
  <c r="AJ61" i="1"/>
  <c r="AT61" i="1" s="1"/>
  <c r="AL59" i="1"/>
  <c r="AN59" i="1" s="1"/>
  <c r="AN77" i="1"/>
  <c r="AP77" i="1" s="1"/>
  <c r="AO76" i="1"/>
  <c r="BF72" i="1"/>
  <c r="AN72" i="1"/>
  <c r="AU72" i="1"/>
  <c r="AV72" i="1" s="1"/>
  <c r="AK72" i="1"/>
  <c r="BD72" i="1"/>
  <c r="AK71" i="1"/>
  <c r="AW71" i="1"/>
  <c r="AX71" i="1" s="1"/>
  <c r="BE71" i="1"/>
  <c r="AF70" i="1"/>
  <c r="AG70" i="1" s="1"/>
  <c r="BF67" i="1"/>
  <c r="AO67" i="1"/>
  <c r="BF64" i="1"/>
  <c r="AN64" i="1"/>
  <c r="AU64" i="1"/>
  <c r="AV64" i="1" s="1"/>
  <c r="AK64" i="1"/>
  <c r="BD64" i="1"/>
  <c r="AK63" i="1"/>
  <c r="AW63" i="1"/>
  <c r="AX63" i="1" s="1"/>
  <c r="AC63" i="1"/>
  <c r="AF63" i="1" s="1"/>
  <c r="AG63" i="1" s="1"/>
  <c r="BE63" i="1"/>
  <c r="AF62" i="1"/>
  <c r="AG62" i="1" s="1"/>
  <c r="AP59" i="1"/>
  <c r="BF46" i="1"/>
  <c r="AB46" i="1"/>
  <c r="AC46" i="1" s="1"/>
  <c r="AF46" i="1" s="1"/>
  <c r="AG46" i="1" s="1"/>
  <c r="AW56" i="1"/>
  <c r="AX56" i="1" s="1"/>
  <c r="AA56" i="1"/>
  <c r="AF55" i="1"/>
  <c r="AG55" i="1" s="1"/>
  <c r="AW54" i="1"/>
  <c r="AX54" i="1" s="1"/>
  <c r="AL51" i="1"/>
  <c r="AN51" i="1" s="1"/>
  <c r="BF48" i="1"/>
  <c r="AJ48" i="1"/>
  <c r="AT48" i="1" s="1"/>
  <c r="AN48" i="1"/>
  <c r="AU48" i="1"/>
  <c r="AV48" i="1" s="1"/>
  <c r="AK48" i="1"/>
  <c r="AZ48" i="1"/>
  <c r="BD48" i="1"/>
  <c r="AK47" i="1"/>
  <c r="AW47" i="1"/>
  <c r="AX47" i="1" s="1"/>
  <c r="AC47" i="1"/>
  <c r="BE47" i="1"/>
  <c r="AO46" i="1"/>
  <c r="AA44" i="1"/>
  <c r="AM40" i="1"/>
  <c r="AP40" i="1" s="1"/>
  <c r="AP39" i="1"/>
  <c r="AO39" i="1"/>
  <c r="AB38" i="1"/>
  <c r="AP36" i="1"/>
  <c r="BF32" i="1"/>
  <c r="AB32" i="1"/>
  <c r="AC32" i="1"/>
  <c r="AF32" i="1" s="1"/>
  <c r="BA30" i="1"/>
  <c r="AJ30" i="1"/>
  <c r="AT30" i="1" s="1"/>
  <c r="BD30" i="1"/>
  <c r="AU30" i="1"/>
  <c r="AV30" i="1" s="1"/>
  <c r="AZ30" i="1"/>
  <c r="AU73" i="1"/>
  <c r="AV73" i="1" s="1"/>
  <c r="AN73" i="1"/>
  <c r="AP73" i="1" s="1"/>
  <c r="AU69" i="1"/>
  <c r="AV69" i="1" s="1"/>
  <c r="AN69" i="1"/>
  <c r="AP69" i="1" s="1"/>
  <c r="AU65" i="1"/>
  <c r="AV65" i="1" s="1"/>
  <c r="AN65" i="1"/>
  <c r="AP65" i="1" s="1"/>
  <c r="AU61" i="1"/>
  <c r="AV61" i="1" s="1"/>
  <c r="AN61" i="1"/>
  <c r="AP61" i="1" s="1"/>
  <c r="BE59" i="1"/>
  <c r="AN57" i="1"/>
  <c r="AP57" i="1" s="1"/>
  <c r="AK56" i="1"/>
  <c r="AO55" i="1"/>
  <c r="AP55" i="1" s="1"/>
  <c r="AM54" i="1"/>
  <c r="AP54" i="1" s="1"/>
  <c r="AF54" i="1"/>
  <c r="AL53" i="1"/>
  <c r="AN53" i="1" s="1"/>
  <c r="AP53" i="1" s="1"/>
  <c r="AW52" i="1"/>
  <c r="AX52" i="1" s="1"/>
  <c r="AM52" i="1"/>
  <c r="AM51" i="1"/>
  <c r="AO51" i="1"/>
  <c r="AP50" i="1"/>
  <c r="AA49" i="1"/>
  <c r="AN47" i="1"/>
  <c r="AF47" i="1"/>
  <c r="AG47" i="1" s="1"/>
  <c r="AL47" i="1"/>
  <c r="AN44" i="1"/>
  <c r="AP44" i="1" s="1"/>
  <c r="AK44" i="1"/>
  <c r="AK43" i="1"/>
  <c r="AW43" i="1"/>
  <c r="AX43" i="1" s="1"/>
  <c r="AC43" i="1"/>
  <c r="AG43" i="1"/>
  <c r="BE43" i="1"/>
  <c r="AO42" i="1"/>
  <c r="AB41" i="1"/>
  <c r="AC41" i="1" s="1"/>
  <c r="AF41" i="1" s="1"/>
  <c r="AG41" i="1" s="1"/>
  <c r="AA40" i="1"/>
  <c r="AU39" i="1"/>
  <c r="AV39" i="1" s="1"/>
  <c r="AC38" i="1"/>
  <c r="AF38" i="1" s="1"/>
  <c r="AC36" i="1"/>
  <c r="AF36" i="1" s="1"/>
  <c r="AG36" i="1"/>
  <c r="AJ36" i="1" s="1"/>
  <c r="AT36" i="1" s="1"/>
  <c r="BE36" i="1"/>
  <c r="AC35" i="1"/>
  <c r="AB34" i="1"/>
  <c r="BF34" i="1"/>
  <c r="AA33" i="1"/>
  <c r="AN56" i="1"/>
  <c r="AP56" i="1" s="1"/>
  <c r="AK55" i="1"/>
  <c r="BD55" i="1"/>
  <c r="AK54" i="1"/>
  <c r="AC54" i="1"/>
  <c r="AG54" i="1"/>
  <c r="AJ54" i="1" s="1"/>
  <c r="AT54" i="1" s="1"/>
  <c r="BE54" i="1"/>
  <c r="AO53" i="1"/>
  <c r="AB53" i="1"/>
  <c r="AC53" i="1" s="1"/>
  <c r="AF53" i="1" s="1"/>
  <c r="AG53" i="1" s="1"/>
  <c r="AA52" i="1"/>
  <c r="AC50" i="1"/>
  <c r="AF50" i="1" s="1"/>
  <c r="AM48" i="1"/>
  <c r="AP48" i="1" s="1"/>
  <c r="BF47" i="1"/>
  <c r="AM47" i="1"/>
  <c r="AO47" i="1"/>
  <c r="AP46" i="1"/>
  <c r="AA45" i="1"/>
  <c r="AF43" i="1"/>
  <c r="AL43" i="1"/>
  <c r="AN43" i="1" s="1"/>
  <c r="AB42" i="1"/>
  <c r="AC42" i="1" s="1"/>
  <c r="AF42" i="1" s="1"/>
  <c r="AG42" i="1" s="1"/>
  <c r="AN40" i="1"/>
  <c r="AK40" i="1"/>
  <c r="AK39" i="1"/>
  <c r="AZ39" i="1"/>
  <c r="AW39" i="1"/>
  <c r="AX39" i="1" s="1"/>
  <c r="BA39" i="1"/>
  <c r="BF36" i="1"/>
  <c r="AN36" i="1"/>
  <c r="AU36" i="1"/>
  <c r="AV36" i="1" s="1"/>
  <c r="AK36" i="1"/>
  <c r="AW36" i="1"/>
  <c r="AX36" i="1" s="1"/>
  <c r="BA36" i="1"/>
  <c r="AF35" i="1"/>
  <c r="AL35" i="1"/>
  <c r="AN35" i="1" s="1"/>
  <c r="AP34" i="1"/>
  <c r="BF26" i="1"/>
  <c r="AB26" i="1"/>
  <c r="AC26" i="1" s="1"/>
  <c r="AN52" i="1"/>
  <c r="AK52" i="1"/>
  <c r="AK51" i="1"/>
  <c r="AW51" i="1"/>
  <c r="AX51" i="1" s="1"/>
  <c r="AC51" i="1"/>
  <c r="AF51" i="1" s="1"/>
  <c r="AG51" i="1" s="1"/>
  <c r="BE51" i="1"/>
  <c r="AP43" i="1"/>
  <c r="AP42" i="1"/>
  <c r="AF39" i="1"/>
  <c r="AL39" i="1"/>
  <c r="AN39" i="1" s="1"/>
  <c r="BF37" i="1"/>
  <c r="AB37" i="1"/>
  <c r="AC37" i="1" s="1"/>
  <c r="AF37" i="1" s="1"/>
  <c r="AG37" i="1" s="1"/>
  <c r="AP35" i="1"/>
  <c r="AC34" i="1"/>
  <c r="AF34" i="1" s="1"/>
  <c r="AP32" i="1"/>
  <c r="AP26" i="1"/>
  <c r="BF35" i="1"/>
  <c r="BE32" i="1"/>
  <c r="BA32" i="1"/>
  <c r="AW32" i="1"/>
  <c r="AX32" i="1" s="1"/>
  <c r="AG32" i="1"/>
  <c r="AJ32" i="1" s="1"/>
  <c r="AT32" i="1" s="1"/>
  <c r="BF31" i="1"/>
  <c r="AU31" i="1"/>
  <c r="AV31" i="1" s="1"/>
  <c r="AM31" i="1"/>
  <c r="AC31" i="1"/>
  <c r="AF31" i="1" s="1"/>
  <c r="AG31" i="1"/>
  <c r="BD31" i="1" s="1"/>
  <c r="BE31" i="1"/>
  <c r="AM28" i="1"/>
  <c r="AF28" i="1"/>
  <c r="AG28" i="1" s="1"/>
  <c r="BA28" i="1" s="1"/>
  <c r="AO27" i="1"/>
  <c r="AO26" i="1"/>
  <c r="AN24" i="1"/>
  <c r="AU24" i="1"/>
  <c r="AV24" i="1" s="1"/>
  <c r="AK24" i="1"/>
  <c r="BD24" i="1"/>
  <c r="AK23" i="1"/>
  <c r="AW23" i="1"/>
  <c r="AX23" i="1" s="1"/>
  <c r="AC23" i="1"/>
  <c r="BE23" i="1"/>
  <c r="AC20" i="1"/>
  <c r="BE39" i="1"/>
  <c r="AG39" i="1"/>
  <c r="BD39" i="1" s="1"/>
  <c r="BE35" i="1"/>
  <c r="BA35" i="1"/>
  <c r="AW35" i="1"/>
  <c r="AX35" i="1" s="1"/>
  <c r="AG35" i="1"/>
  <c r="BD32" i="1"/>
  <c r="AZ32" i="1"/>
  <c r="AK32" i="1"/>
  <c r="AK31" i="1"/>
  <c r="AB29" i="1"/>
  <c r="AC29" i="1" s="1"/>
  <c r="AF29" i="1" s="1"/>
  <c r="AG29" i="1" s="1"/>
  <c r="AA25" i="1"/>
  <c r="AF23" i="1"/>
  <c r="AG23" i="1" s="1"/>
  <c r="AL23" i="1"/>
  <c r="AN23" i="1" s="1"/>
  <c r="BF20" i="1"/>
  <c r="AN20" i="1"/>
  <c r="AK20" i="1"/>
  <c r="AW20" i="1"/>
  <c r="AX20" i="1" s="1"/>
  <c r="AC19" i="1"/>
  <c r="BE50" i="1"/>
  <c r="AG50" i="1"/>
  <c r="BE46" i="1"/>
  <c r="BE42" i="1"/>
  <c r="BE38" i="1"/>
  <c r="AG38" i="1"/>
  <c r="BA38" i="1" s="1"/>
  <c r="BD35" i="1"/>
  <c r="AZ35" i="1"/>
  <c r="BE34" i="1"/>
  <c r="AG34" i="1"/>
  <c r="BA34" i="1" s="1"/>
  <c r="AU32" i="1"/>
  <c r="AV32" i="1" s="1"/>
  <c r="AN32" i="1"/>
  <c r="AO31" i="1"/>
  <c r="AO30" i="1"/>
  <c r="BF28" i="1"/>
  <c r="AJ28" i="1"/>
  <c r="AT28" i="1" s="1"/>
  <c r="AN28" i="1"/>
  <c r="AU28" i="1"/>
  <c r="AV28" i="1" s="1"/>
  <c r="AK28" i="1"/>
  <c r="AZ28" i="1"/>
  <c r="BD28" i="1"/>
  <c r="AK27" i="1"/>
  <c r="AW27" i="1"/>
  <c r="AX27" i="1" s="1"/>
  <c r="AC27" i="1"/>
  <c r="BE27" i="1"/>
  <c r="AF26" i="1"/>
  <c r="AG26" i="1" s="1"/>
  <c r="AM24" i="1"/>
  <c r="AF24" i="1"/>
  <c r="AG24" i="1" s="1"/>
  <c r="BA24" i="1" s="1"/>
  <c r="BF23" i="1"/>
  <c r="AM23" i="1"/>
  <c r="AO23" i="1"/>
  <c r="AP22" i="1"/>
  <c r="AA22" i="1"/>
  <c r="AA21" i="1"/>
  <c r="AF20" i="1"/>
  <c r="AF19" i="1"/>
  <c r="AA18" i="1"/>
  <c r="AA17" i="1"/>
  <c r="AW31" i="1"/>
  <c r="AX31" i="1" s="1"/>
  <c r="BA31" i="1"/>
  <c r="AP30" i="1"/>
  <c r="AF27" i="1"/>
  <c r="AG27" i="1" s="1"/>
  <c r="AL27" i="1"/>
  <c r="AN27" i="1" s="1"/>
  <c r="AP27" i="1" s="1"/>
  <c r="AP20" i="1"/>
  <c r="BF16" i="1"/>
  <c r="AB16" i="1"/>
  <c r="AC16" i="1" s="1"/>
  <c r="AF16" i="1" s="1"/>
  <c r="AG16" i="1" s="1"/>
  <c r="BE20" i="1"/>
  <c r="AG20" i="1"/>
  <c r="AU20" i="1" s="1"/>
  <c r="AV20" i="1" s="1"/>
  <c r="BF19" i="1"/>
  <c r="AA15" i="1"/>
  <c r="BE14" i="1"/>
  <c r="AO13" i="1"/>
  <c r="BE13" i="1"/>
  <c r="AU29" i="1"/>
  <c r="AV29" i="1" s="1"/>
  <c r="AN29" i="1"/>
  <c r="AP29" i="1" s="1"/>
  <c r="AN25" i="1"/>
  <c r="AP25" i="1" s="1"/>
  <c r="AN21" i="1"/>
  <c r="AP21" i="1" s="1"/>
  <c r="BE19" i="1"/>
  <c r="BA19" i="1"/>
  <c r="AW19" i="1"/>
  <c r="AX19" i="1" s="1"/>
  <c r="AL19" i="1"/>
  <c r="AN19" i="1" s="1"/>
  <c r="AP19" i="1" s="1"/>
  <c r="AG19" i="1"/>
  <c r="AN17" i="1"/>
  <c r="AP17" i="1" s="1"/>
  <c r="AM14" i="1"/>
  <c r="BD19" i="1"/>
  <c r="AZ19" i="1"/>
  <c r="AK13" i="1"/>
  <c r="AW13" i="1"/>
  <c r="AX13" i="1" s="1"/>
  <c r="AP3" i="1"/>
  <c r="AN14" i="1"/>
  <c r="AK14" i="1"/>
  <c r="AL13" i="1"/>
  <c r="AN13" i="1" s="1"/>
  <c r="AP13" i="1" s="1"/>
  <c r="AP2" i="1"/>
  <c r="Y8" i="1"/>
  <c r="Z8" i="1" s="1"/>
  <c r="X6" i="1"/>
  <c r="AW5" i="1"/>
  <c r="AX5" i="1" s="1"/>
  <c r="Y5" i="1"/>
  <c r="Z5" i="1" s="1"/>
  <c r="AA5" i="1" s="1"/>
  <c r="AK2" i="1"/>
  <c r="X2" i="1"/>
  <c r="AA2" i="1" s="1"/>
  <c r="AN15" i="1"/>
  <c r="AP15" i="1" s="1"/>
  <c r="X14" i="1"/>
  <c r="Y13" i="1"/>
  <c r="Z13" i="1" s="1"/>
  <c r="AN11" i="1"/>
  <c r="AP11" i="1" s="1"/>
  <c r="AA11" i="1"/>
  <c r="AK10" i="1"/>
  <c r="X10" i="1"/>
  <c r="AK8" i="1"/>
  <c r="X8" i="1"/>
  <c r="AW7" i="1"/>
  <c r="AX7" i="1" s="1"/>
  <c r="AL7" i="1"/>
  <c r="Y7" i="1"/>
  <c r="Z7" i="1" s="1"/>
  <c r="AN6" i="1"/>
  <c r="AP6" i="1" s="1"/>
  <c r="AK5" i="1"/>
  <c r="X5" i="1"/>
  <c r="BE4" i="1"/>
  <c r="AW4" i="1"/>
  <c r="AX4" i="1" s="1"/>
  <c r="AL4" i="1"/>
  <c r="Y4" i="1"/>
  <c r="Z4" i="1" s="1"/>
  <c r="AN2" i="1"/>
  <c r="AA14" i="1"/>
  <c r="X13" i="1"/>
  <c r="AA13" i="1" s="1"/>
  <c r="Y12" i="1"/>
  <c r="Z12" i="1" s="1"/>
  <c r="AA12" i="1" s="1"/>
  <c r="AN10" i="1"/>
  <c r="AP10" i="1" s="1"/>
  <c r="AA10" i="1"/>
  <c r="AW9" i="1"/>
  <c r="AX9" i="1" s="1"/>
  <c r="AL9" i="1"/>
  <c r="AN9" i="1" s="1"/>
  <c r="Y9" i="1"/>
  <c r="Z9" i="1" s="1"/>
  <c r="AN8" i="1"/>
  <c r="AP8" i="1" s="1"/>
  <c r="AA8" i="1"/>
  <c r="AK7" i="1"/>
  <c r="X7" i="1"/>
  <c r="AN5" i="1"/>
  <c r="AP5" i="1" s="1"/>
  <c r="AK4" i="1"/>
  <c r="X4" i="1"/>
  <c r="AA4" i="1" s="1"/>
  <c r="AL3" i="1"/>
  <c r="AN3" i="1" s="1"/>
  <c r="Y3" i="1"/>
  <c r="Z3" i="1" s="1"/>
  <c r="AO9" i="1"/>
  <c r="X9" i="1"/>
  <c r="AN7" i="1"/>
  <c r="AP7" i="1" s="1"/>
  <c r="AA7" i="1"/>
  <c r="AW6" i="1"/>
  <c r="AX6" i="1" s="1"/>
  <c r="Y6" i="1"/>
  <c r="Z6" i="1" s="1"/>
  <c r="AA6" i="1" s="1"/>
  <c r="AN4" i="1"/>
  <c r="AP4" i="1" s="1"/>
  <c r="AO3" i="1"/>
  <c r="AK3" i="1"/>
  <c r="X3" i="1"/>
  <c r="AA3" i="1" s="1"/>
  <c r="BF2" i="1" l="1"/>
  <c r="AB2" i="1"/>
  <c r="AC2" i="1" s="1"/>
  <c r="AF2" i="1" s="1"/>
  <c r="AG2" i="1" s="1"/>
  <c r="AJ67" i="1"/>
  <c r="AT67" i="1" s="1"/>
  <c r="AU67" i="1"/>
  <c r="AV67" i="1" s="1"/>
  <c r="BD67" i="1"/>
  <c r="BA67" i="1"/>
  <c r="AZ67" i="1"/>
  <c r="BA75" i="1"/>
  <c r="AU75" i="1"/>
  <c r="AV75" i="1" s="1"/>
  <c r="AZ75" i="1"/>
  <c r="BD75" i="1"/>
  <c r="AJ75" i="1"/>
  <c r="AT75" i="1" s="1"/>
  <c r="BA66" i="1"/>
  <c r="AJ66" i="1"/>
  <c r="AT66" i="1" s="1"/>
  <c r="BD66" i="1"/>
  <c r="AU66" i="1"/>
  <c r="AV66" i="1" s="1"/>
  <c r="AZ66" i="1"/>
  <c r="BA74" i="1"/>
  <c r="AJ74" i="1"/>
  <c r="AT74" i="1" s="1"/>
  <c r="BD74" i="1"/>
  <c r="AU74" i="1"/>
  <c r="AV74" i="1" s="1"/>
  <c r="AZ74" i="1"/>
  <c r="BA78" i="1"/>
  <c r="AJ78" i="1"/>
  <c r="AT78" i="1" s="1"/>
  <c r="AZ78" i="1"/>
  <c r="BD78" i="1"/>
  <c r="AU78" i="1"/>
  <c r="AV78" i="1" s="1"/>
  <c r="BA86" i="1"/>
  <c r="AJ86" i="1"/>
  <c r="AT86" i="1" s="1"/>
  <c r="AZ86" i="1"/>
  <c r="BD86" i="1"/>
  <c r="AU86" i="1"/>
  <c r="AV86" i="1" s="1"/>
  <c r="BA117" i="1"/>
  <c r="AJ117" i="1"/>
  <c r="AT117" i="1" s="1"/>
  <c r="AU117" i="1"/>
  <c r="AV117" i="1" s="1"/>
  <c r="AZ117" i="1"/>
  <c r="BD117" i="1"/>
  <c r="AU109" i="1"/>
  <c r="AV109" i="1" s="1"/>
  <c r="BA109" i="1"/>
  <c r="AJ109" i="1"/>
  <c r="AT109" i="1" s="1"/>
  <c r="AZ109" i="1"/>
  <c r="BD109" i="1"/>
  <c r="AZ122" i="1"/>
  <c r="BD122" i="1"/>
  <c r="BA122" i="1"/>
  <c r="AJ122" i="1"/>
  <c r="AT122" i="1" s="1"/>
  <c r="AU122" i="1"/>
  <c r="AV122" i="1" s="1"/>
  <c r="AJ169" i="1"/>
  <c r="AT169" i="1" s="1"/>
  <c r="AU169" i="1"/>
  <c r="AV169" i="1" s="1"/>
  <c r="AZ169" i="1"/>
  <c r="BD169" i="1"/>
  <c r="BA169" i="1"/>
  <c r="BD178" i="1"/>
  <c r="AU178" i="1"/>
  <c r="AV178" i="1" s="1"/>
  <c r="BA178" i="1"/>
  <c r="AZ178" i="1"/>
  <c r="AJ178" i="1"/>
  <c r="AT178" i="1" s="1"/>
  <c r="AJ202" i="1"/>
  <c r="AT202" i="1" s="1"/>
  <c r="AZ202" i="1"/>
  <c r="BA202" i="1"/>
  <c r="BD202" i="1"/>
  <c r="AU202" i="1"/>
  <c r="AV202" i="1" s="1"/>
  <c r="AJ194" i="1"/>
  <c r="AT194" i="1" s="1"/>
  <c r="AU194" i="1"/>
  <c r="AV194" i="1" s="1"/>
  <c r="BA194" i="1"/>
  <c r="AZ194" i="1"/>
  <c r="BD194" i="1"/>
  <c r="BA223" i="1"/>
  <c r="AJ223" i="1"/>
  <c r="AT223" i="1" s="1"/>
  <c r="AU223" i="1"/>
  <c r="AV223" i="1" s="1"/>
  <c r="AZ223" i="1"/>
  <c r="BD223" i="1"/>
  <c r="BA228" i="1"/>
  <c r="AZ228" i="1"/>
  <c r="AJ228" i="1"/>
  <c r="AT228" i="1" s="1"/>
  <c r="BD228" i="1"/>
  <c r="AU228" i="1"/>
  <c r="AV228" i="1" s="1"/>
  <c r="AJ232" i="1"/>
  <c r="AT232" i="1" s="1"/>
  <c r="AU232" i="1"/>
  <c r="AV232" i="1" s="1"/>
  <c r="AZ232" i="1"/>
  <c r="BD232" i="1"/>
  <c r="BA232" i="1"/>
  <c r="BA209" i="1"/>
  <c r="BD209" i="1"/>
  <c r="AJ209" i="1"/>
  <c r="AT209" i="1" s="1"/>
  <c r="AZ209" i="1"/>
  <c r="AU209" i="1"/>
  <c r="AV209" i="1" s="1"/>
  <c r="BD267" i="1"/>
  <c r="AJ267" i="1"/>
  <c r="AT267" i="1" s="1"/>
  <c r="AZ267" i="1"/>
  <c r="AU267" i="1"/>
  <c r="AV267" i="1" s="1"/>
  <c r="BA267" i="1"/>
  <c r="BA251" i="1"/>
  <c r="AJ251" i="1"/>
  <c r="AT251" i="1" s="1"/>
  <c r="BD251" i="1"/>
  <c r="AU251" i="1"/>
  <c r="AV251" i="1" s="1"/>
  <c r="AZ251" i="1"/>
  <c r="BA235" i="1"/>
  <c r="AU235" i="1"/>
  <c r="AV235" i="1" s="1"/>
  <c r="AZ235" i="1"/>
  <c r="AJ235" i="1"/>
  <c r="AT235" i="1" s="1"/>
  <c r="BD235" i="1"/>
  <c r="AU361" i="1"/>
  <c r="AV361" i="1" s="1"/>
  <c r="AZ361" i="1"/>
  <c r="BD361" i="1"/>
  <c r="AJ361" i="1"/>
  <c r="AT361" i="1" s="1"/>
  <c r="BA361" i="1"/>
  <c r="AZ312" i="1"/>
  <c r="BD312" i="1"/>
  <c r="AJ312" i="1"/>
  <c r="AT312" i="1" s="1"/>
  <c r="AU312" i="1"/>
  <c r="AV312" i="1" s="1"/>
  <c r="BA312" i="1"/>
  <c r="AZ328" i="1"/>
  <c r="BD328" i="1"/>
  <c r="AJ328" i="1"/>
  <c r="AT328" i="1" s="1"/>
  <c r="AU328" i="1"/>
  <c r="AV328" i="1" s="1"/>
  <c r="BA328" i="1"/>
  <c r="AZ344" i="1"/>
  <c r="BD344" i="1"/>
  <c r="AJ344" i="1"/>
  <c r="AT344" i="1" s="1"/>
  <c r="AU344" i="1"/>
  <c r="AV344" i="1" s="1"/>
  <c r="BA344" i="1"/>
  <c r="BA450" i="1"/>
  <c r="AJ450" i="1"/>
  <c r="AT450" i="1" s="1"/>
  <c r="AZ450" i="1"/>
  <c r="BD450" i="1"/>
  <c r="AU450" i="1"/>
  <c r="AV450" i="1" s="1"/>
  <c r="AJ510" i="1"/>
  <c r="AT510" i="1" s="1"/>
  <c r="AU510" i="1"/>
  <c r="AV510" i="1" s="1"/>
  <c r="AZ510" i="1"/>
  <c r="BD510" i="1"/>
  <c r="BA510" i="1"/>
  <c r="AJ516" i="1"/>
  <c r="AT516" i="1" s="1"/>
  <c r="AU516" i="1"/>
  <c r="AV516" i="1" s="1"/>
  <c r="AZ516" i="1"/>
  <c r="BD516" i="1"/>
  <c r="BA516" i="1"/>
  <c r="BA503" i="1"/>
  <c r="AJ503" i="1"/>
  <c r="AT503" i="1" s="1"/>
  <c r="AZ503" i="1"/>
  <c r="BD503" i="1"/>
  <c r="AU503" i="1"/>
  <c r="AV503" i="1" s="1"/>
  <c r="AJ612" i="1"/>
  <c r="AT612" i="1" s="1"/>
  <c r="BD612" i="1"/>
  <c r="AU612" i="1"/>
  <c r="AV612" i="1" s="1"/>
  <c r="AZ612" i="1"/>
  <c r="BA612" i="1"/>
  <c r="AB3" i="1"/>
  <c r="AC3" i="1" s="1"/>
  <c r="AF3" i="1" s="1"/>
  <c r="AG3" i="1" s="1"/>
  <c r="BF3" i="1"/>
  <c r="BF6" i="1"/>
  <c r="AB6" i="1"/>
  <c r="AC6" i="1" s="1"/>
  <c r="AF6" i="1" s="1"/>
  <c r="AG6" i="1" s="1"/>
  <c r="AB4" i="1"/>
  <c r="AC4" i="1" s="1"/>
  <c r="AF4" i="1" s="1"/>
  <c r="AG4" i="1" s="1"/>
  <c r="BF4" i="1"/>
  <c r="AJ27" i="1"/>
  <c r="AT27" i="1" s="1"/>
  <c r="AU27" i="1"/>
  <c r="AV27" i="1" s="1"/>
  <c r="BA27" i="1"/>
  <c r="AZ27" i="1"/>
  <c r="BD27" i="1"/>
  <c r="AJ23" i="1"/>
  <c r="AT23" i="1" s="1"/>
  <c r="AU23" i="1"/>
  <c r="AV23" i="1" s="1"/>
  <c r="BA23" i="1"/>
  <c r="AZ23" i="1"/>
  <c r="BD23" i="1"/>
  <c r="AJ51" i="1"/>
  <c r="AT51" i="1" s="1"/>
  <c r="BD51" i="1"/>
  <c r="AU51" i="1"/>
  <c r="AV51" i="1" s="1"/>
  <c r="BA51" i="1"/>
  <c r="AZ51" i="1"/>
  <c r="AU46" i="1"/>
  <c r="AV46" i="1" s="1"/>
  <c r="BD46" i="1"/>
  <c r="AJ46" i="1"/>
  <c r="AT46" i="1" s="1"/>
  <c r="AZ46" i="1"/>
  <c r="BA46" i="1"/>
  <c r="AJ85" i="1"/>
  <c r="AT85" i="1" s="1"/>
  <c r="AU85" i="1"/>
  <c r="AV85" i="1" s="1"/>
  <c r="AZ85" i="1"/>
  <c r="BD85" i="1"/>
  <c r="BA85" i="1"/>
  <c r="AJ93" i="1"/>
  <c r="AT93" i="1" s="1"/>
  <c r="AU93" i="1"/>
  <c r="AV93" i="1" s="1"/>
  <c r="AZ93" i="1"/>
  <c r="BD93" i="1"/>
  <c r="BA93" i="1"/>
  <c r="BA71" i="1"/>
  <c r="AU71" i="1"/>
  <c r="AV71" i="1" s="1"/>
  <c r="AZ71" i="1"/>
  <c r="BD71" i="1"/>
  <c r="AJ71" i="1"/>
  <c r="AT71" i="1" s="1"/>
  <c r="BA88" i="1"/>
  <c r="AJ88" i="1"/>
  <c r="AT88" i="1" s="1"/>
  <c r="BD88" i="1"/>
  <c r="AU88" i="1"/>
  <c r="AV88" i="1" s="1"/>
  <c r="AZ88" i="1"/>
  <c r="AZ101" i="1"/>
  <c r="AJ101" i="1"/>
  <c r="AT101" i="1" s="1"/>
  <c r="BD101" i="1"/>
  <c r="AU101" i="1"/>
  <c r="AV101" i="1" s="1"/>
  <c r="BA101" i="1"/>
  <c r="BA98" i="1"/>
  <c r="BD98" i="1"/>
  <c r="AU98" i="1"/>
  <c r="AV98" i="1" s="1"/>
  <c r="AZ98" i="1"/>
  <c r="AJ98" i="1"/>
  <c r="AT98" i="1" s="1"/>
  <c r="BA124" i="1"/>
  <c r="AJ124" i="1"/>
  <c r="AT124" i="1" s="1"/>
  <c r="AU124" i="1"/>
  <c r="AV124" i="1" s="1"/>
  <c r="BD124" i="1"/>
  <c r="AZ124" i="1"/>
  <c r="AJ127" i="1"/>
  <c r="AT127" i="1" s="1"/>
  <c r="BA127" i="1"/>
  <c r="BD127" i="1"/>
  <c r="AZ127" i="1"/>
  <c r="AU127" i="1"/>
  <c r="AV127" i="1" s="1"/>
  <c r="AZ123" i="1"/>
  <c r="AJ123" i="1"/>
  <c r="AT123" i="1" s="1"/>
  <c r="BA123" i="1"/>
  <c r="AU123" i="1"/>
  <c r="AV123" i="1" s="1"/>
  <c r="BD123" i="1"/>
  <c r="BA106" i="1"/>
  <c r="BD106" i="1"/>
  <c r="AU106" i="1"/>
  <c r="AV106" i="1" s="1"/>
  <c r="AJ106" i="1"/>
  <c r="AT106" i="1" s="1"/>
  <c r="AZ106" i="1"/>
  <c r="BA114" i="1"/>
  <c r="BD114" i="1"/>
  <c r="AU114" i="1"/>
  <c r="AV114" i="1" s="1"/>
  <c r="AJ114" i="1"/>
  <c r="AT114" i="1" s="1"/>
  <c r="AZ114" i="1"/>
  <c r="BA128" i="1"/>
  <c r="AJ128" i="1"/>
  <c r="AT128" i="1" s="1"/>
  <c r="BD128" i="1"/>
  <c r="AZ128" i="1"/>
  <c r="AU128" i="1"/>
  <c r="AV128" i="1" s="1"/>
  <c r="AJ151" i="1"/>
  <c r="AT151" i="1" s="1"/>
  <c r="AU151" i="1"/>
  <c r="AV151" i="1" s="1"/>
  <c r="BA151" i="1"/>
  <c r="AZ151" i="1"/>
  <c r="BD151" i="1"/>
  <c r="AJ162" i="1"/>
  <c r="AT162" i="1" s="1"/>
  <c r="BA162" i="1"/>
  <c r="BD162" i="1"/>
  <c r="AU162" i="1"/>
  <c r="AV162" i="1" s="1"/>
  <c r="AZ162" i="1"/>
  <c r="BA148" i="1"/>
  <c r="BD148" i="1"/>
  <c r="AU148" i="1"/>
  <c r="AV148" i="1" s="1"/>
  <c r="AJ148" i="1"/>
  <c r="AT148" i="1" s="1"/>
  <c r="AZ148" i="1"/>
  <c r="AZ181" i="1"/>
  <c r="BD181" i="1"/>
  <c r="AU181" i="1"/>
  <c r="AV181" i="1" s="1"/>
  <c r="AJ181" i="1"/>
  <c r="AT181" i="1" s="1"/>
  <c r="BA181" i="1"/>
  <c r="BD201" i="1"/>
  <c r="AU201" i="1"/>
  <c r="AV201" i="1" s="1"/>
  <c r="AZ201" i="1"/>
  <c r="AJ201" i="1"/>
  <c r="AT201" i="1" s="1"/>
  <c r="BA201" i="1"/>
  <c r="BA215" i="1"/>
  <c r="AJ215" i="1"/>
  <c r="AT215" i="1" s="1"/>
  <c r="AU215" i="1"/>
  <c r="AV215" i="1" s="1"/>
  <c r="AZ215" i="1"/>
  <c r="BD215" i="1"/>
  <c r="AJ224" i="1"/>
  <c r="AT224" i="1" s="1"/>
  <c r="BA224" i="1"/>
  <c r="BD224" i="1"/>
  <c r="AU224" i="1"/>
  <c r="AV224" i="1" s="1"/>
  <c r="AZ224" i="1"/>
  <c r="AJ185" i="1"/>
  <c r="AT185" i="1" s="1"/>
  <c r="AZ185" i="1"/>
  <c r="AU185" i="1"/>
  <c r="AV185" i="1" s="1"/>
  <c r="BD185" i="1"/>
  <c r="BA185" i="1"/>
  <c r="BA217" i="1"/>
  <c r="AJ217" i="1"/>
  <c r="AT217" i="1" s="1"/>
  <c r="BD217" i="1"/>
  <c r="AZ217" i="1"/>
  <c r="AU217" i="1"/>
  <c r="AV217" i="1" s="1"/>
  <c r="AJ240" i="1"/>
  <c r="AT240" i="1" s="1"/>
  <c r="AU240" i="1"/>
  <c r="AV240" i="1" s="1"/>
  <c r="BD240" i="1"/>
  <c r="BA240" i="1"/>
  <c r="AZ240" i="1"/>
  <c r="AU216" i="1"/>
  <c r="AV216" i="1" s="1"/>
  <c r="BA216" i="1"/>
  <c r="BD216" i="1"/>
  <c r="AJ216" i="1"/>
  <c r="AT216" i="1" s="1"/>
  <c r="AZ216" i="1"/>
  <c r="BA205" i="1"/>
  <c r="AJ205" i="1"/>
  <c r="AT205" i="1" s="1"/>
  <c r="AZ205" i="1"/>
  <c r="BD205" i="1"/>
  <c r="AU205" i="1"/>
  <c r="AV205" i="1" s="1"/>
  <c r="AJ294" i="1"/>
  <c r="AT294" i="1" s="1"/>
  <c r="AU294" i="1"/>
  <c r="AV294" i="1" s="1"/>
  <c r="BA294" i="1"/>
  <c r="AZ294" i="1"/>
  <c r="BD294" i="1"/>
  <c r="AJ271" i="1"/>
  <c r="AT271" i="1" s="1"/>
  <c r="BA271" i="1"/>
  <c r="AU271" i="1"/>
  <c r="AV271" i="1" s="1"/>
  <c r="BD271" i="1"/>
  <c r="AZ271" i="1"/>
  <c r="AU274" i="1"/>
  <c r="AV274" i="1" s="1"/>
  <c r="AJ274" i="1"/>
  <c r="AT274" i="1" s="1"/>
  <c r="AZ274" i="1"/>
  <c r="BA274" i="1"/>
  <c r="BD274" i="1"/>
  <c r="AJ282" i="1"/>
  <c r="AT282" i="1" s="1"/>
  <c r="AU282" i="1"/>
  <c r="AV282" i="1" s="1"/>
  <c r="BA282" i="1"/>
  <c r="AZ282" i="1"/>
  <c r="BD282" i="1"/>
  <c r="AZ308" i="1"/>
  <c r="BD308" i="1"/>
  <c r="AJ308" i="1"/>
  <c r="AT308" i="1" s="1"/>
  <c r="AU308" i="1"/>
  <c r="AV308" i="1" s="1"/>
  <c r="BA308" i="1"/>
  <c r="AZ324" i="1"/>
  <c r="BD324" i="1"/>
  <c r="AJ324" i="1"/>
  <c r="AT324" i="1" s="1"/>
  <c r="AU324" i="1"/>
  <c r="AV324" i="1" s="1"/>
  <c r="BA324" i="1"/>
  <c r="AZ340" i="1"/>
  <c r="BD340" i="1"/>
  <c r="AJ340" i="1"/>
  <c r="AT340" i="1" s="1"/>
  <c r="AU340" i="1"/>
  <c r="AV340" i="1" s="1"/>
  <c r="BA340" i="1"/>
  <c r="BA302" i="1"/>
  <c r="AJ302" i="1"/>
  <c r="AT302" i="1" s="1"/>
  <c r="BD302" i="1"/>
  <c r="AU302" i="1"/>
  <c r="AV302" i="1" s="1"/>
  <c r="AZ302" i="1"/>
  <c r="AJ306" i="1"/>
  <c r="AT306" i="1" s="1"/>
  <c r="BD306" i="1"/>
  <c r="AZ306" i="1"/>
  <c r="AU306" i="1"/>
  <c r="AV306" i="1" s="1"/>
  <c r="BA306" i="1"/>
  <c r="BD310" i="1"/>
  <c r="BA310" i="1"/>
  <c r="AZ310" i="1"/>
  <c r="AJ310" i="1"/>
  <c r="AT310" i="1" s="1"/>
  <c r="AU310" i="1"/>
  <c r="AV310" i="1" s="1"/>
  <c r="AU314" i="1"/>
  <c r="AV314" i="1" s="1"/>
  <c r="BA314" i="1"/>
  <c r="BD314" i="1"/>
  <c r="AJ314" i="1"/>
  <c r="AT314" i="1" s="1"/>
  <c r="AZ314" i="1"/>
  <c r="BA318" i="1"/>
  <c r="AJ318" i="1"/>
  <c r="AT318" i="1" s="1"/>
  <c r="BD318" i="1"/>
  <c r="AU318" i="1"/>
  <c r="AV318" i="1" s="1"/>
  <c r="AZ318" i="1"/>
  <c r="AJ322" i="1"/>
  <c r="AT322" i="1" s="1"/>
  <c r="BD322" i="1"/>
  <c r="AZ322" i="1"/>
  <c r="AU322" i="1"/>
  <c r="AV322" i="1" s="1"/>
  <c r="BA322" i="1"/>
  <c r="BD326" i="1"/>
  <c r="BA326" i="1"/>
  <c r="AZ326" i="1"/>
  <c r="AJ326" i="1"/>
  <c r="AT326" i="1" s="1"/>
  <c r="AU326" i="1"/>
  <c r="AV326" i="1" s="1"/>
  <c r="AU330" i="1"/>
  <c r="AV330" i="1" s="1"/>
  <c r="BA330" i="1"/>
  <c r="BD330" i="1"/>
  <c r="AJ330" i="1"/>
  <c r="AT330" i="1" s="1"/>
  <c r="AZ330" i="1"/>
  <c r="BA334" i="1"/>
  <c r="AJ334" i="1"/>
  <c r="AT334" i="1" s="1"/>
  <c r="BD334" i="1"/>
  <c r="AU334" i="1"/>
  <c r="AV334" i="1" s="1"/>
  <c r="AZ334" i="1"/>
  <c r="AJ338" i="1"/>
  <c r="AT338" i="1" s="1"/>
  <c r="BD338" i="1"/>
  <c r="AZ338" i="1"/>
  <c r="AU338" i="1"/>
  <c r="AV338" i="1" s="1"/>
  <c r="BA338" i="1"/>
  <c r="BD342" i="1"/>
  <c r="BA342" i="1"/>
  <c r="AZ342" i="1"/>
  <c r="AJ342" i="1"/>
  <c r="AT342" i="1" s="1"/>
  <c r="AU342" i="1"/>
  <c r="AV342" i="1" s="1"/>
  <c r="BA474" i="1"/>
  <c r="AJ474" i="1"/>
  <c r="AT474" i="1" s="1"/>
  <c r="AZ474" i="1"/>
  <c r="BD474" i="1"/>
  <c r="AU474" i="1"/>
  <c r="AV474" i="1" s="1"/>
  <c r="AJ500" i="1"/>
  <c r="AT500" i="1" s="1"/>
  <c r="AU500" i="1"/>
  <c r="AV500" i="1" s="1"/>
  <c r="AZ500" i="1"/>
  <c r="BD500" i="1"/>
  <c r="BA500" i="1"/>
  <c r="BA610" i="1"/>
  <c r="AZ610" i="1"/>
  <c r="AU610" i="1"/>
  <c r="AV610" i="1" s="1"/>
  <c r="BD610" i="1"/>
  <c r="AJ610" i="1"/>
  <c r="AT610" i="1" s="1"/>
  <c r="AU699" i="1"/>
  <c r="AV699" i="1" s="1"/>
  <c r="BD699" i="1"/>
  <c r="AJ699" i="1"/>
  <c r="AT699" i="1" s="1"/>
  <c r="BA699" i="1"/>
  <c r="AZ699" i="1"/>
  <c r="BF5" i="1"/>
  <c r="AB5" i="1"/>
  <c r="AC5" i="1" s="1"/>
  <c r="AF5" i="1" s="1"/>
  <c r="AG5" i="1" s="1"/>
  <c r="AJ53" i="1"/>
  <c r="AT53" i="1" s="1"/>
  <c r="BA53" i="1"/>
  <c r="AU53" i="1"/>
  <c r="AV53" i="1" s="1"/>
  <c r="AZ53" i="1"/>
  <c r="BD53" i="1"/>
  <c r="BA63" i="1"/>
  <c r="AZ63" i="1"/>
  <c r="BD63" i="1"/>
  <c r="AJ63" i="1"/>
  <c r="AT63" i="1" s="1"/>
  <c r="AU63" i="1"/>
  <c r="AV63" i="1" s="1"/>
  <c r="BA94" i="1"/>
  <c r="AJ94" i="1"/>
  <c r="AT94" i="1" s="1"/>
  <c r="AZ94" i="1"/>
  <c r="BD94" i="1"/>
  <c r="AU94" i="1"/>
  <c r="AV94" i="1" s="1"/>
  <c r="AJ147" i="1"/>
  <c r="AT147" i="1" s="1"/>
  <c r="AU147" i="1"/>
  <c r="AV147" i="1" s="1"/>
  <c r="BA147" i="1"/>
  <c r="AZ147" i="1"/>
  <c r="BD147" i="1"/>
  <c r="BA108" i="1"/>
  <c r="AJ108" i="1"/>
  <c r="AT108" i="1" s="1"/>
  <c r="BD108" i="1"/>
  <c r="AU108" i="1"/>
  <c r="AV108" i="1" s="1"/>
  <c r="AZ108" i="1"/>
  <c r="AZ130" i="1"/>
  <c r="BD130" i="1"/>
  <c r="BA130" i="1"/>
  <c r="AJ130" i="1"/>
  <c r="AT130" i="1" s="1"/>
  <c r="AU130" i="1"/>
  <c r="AV130" i="1" s="1"/>
  <c r="BA112" i="1"/>
  <c r="AJ112" i="1"/>
  <c r="AT112" i="1" s="1"/>
  <c r="BD112" i="1"/>
  <c r="AU112" i="1"/>
  <c r="AV112" i="1" s="1"/>
  <c r="AZ112" i="1"/>
  <c r="AJ165" i="1"/>
  <c r="AT165" i="1" s="1"/>
  <c r="AU165" i="1"/>
  <c r="AV165" i="1" s="1"/>
  <c r="AZ165" i="1"/>
  <c r="BD165" i="1"/>
  <c r="BA165" i="1"/>
  <c r="AJ177" i="1"/>
  <c r="AT177" i="1" s="1"/>
  <c r="AU177" i="1"/>
  <c r="AV177" i="1" s="1"/>
  <c r="AZ177" i="1"/>
  <c r="BD177" i="1"/>
  <c r="BA177" i="1"/>
  <c r="AU186" i="1"/>
  <c r="AV186" i="1" s="1"/>
  <c r="BD186" i="1"/>
  <c r="BA186" i="1"/>
  <c r="AJ186" i="1"/>
  <c r="AT186" i="1" s="1"/>
  <c r="AZ186" i="1"/>
  <c r="AU174" i="1"/>
  <c r="AV174" i="1" s="1"/>
  <c r="BA174" i="1"/>
  <c r="BD174" i="1"/>
  <c r="AZ174" i="1"/>
  <c r="AJ174" i="1"/>
  <c r="AT174" i="1" s="1"/>
  <c r="BD193" i="1"/>
  <c r="AJ193" i="1"/>
  <c r="AT193" i="1" s="1"/>
  <c r="AZ193" i="1"/>
  <c r="AU193" i="1"/>
  <c r="AV193" i="1" s="1"/>
  <c r="BA193" i="1"/>
  <c r="BA156" i="1"/>
  <c r="BD156" i="1"/>
  <c r="AU156" i="1"/>
  <c r="AV156" i="1" s="1"/>
  <c r="AJ156" i="1"/>
  <c r="AT156" i="1" s="1"/>
  <c r="AZ156" i="1"/>
  <c r="AU236" i="1"/>
  <c r="AV236" i="1" s="1"/>
  <c r="BA236" i="1"/>
  <c r="AZ236" i="1"/>
  <c r="BD236" i="1"/>
  <c r="AJ236" i="1"/>
  <c r="AT236" i="1" s="1"/>
  <c r="BA211" i="1"/>
  <c r="AJ211" i="1"/>
  <c r="AT211" i="1" s="1"/>
  <c r="AU211" i="1"/>
  <c r="AV211" i="1" s="1"/>
  <c r="AZ211" i="1"/>
  <c r="BD211" i="1"/>
  <c r="AU212" i="1"/>
  <c r="AV212" i="1" s="1"/>
  <c r="BD212" i="1"/>
  <c r="AZ212" i="1"/>
  <c r="AJ212" i="1"/>
  <c r="AT212" i="1" s="1"/>
  <c r="BA212" i="1"/>
  <c r="AJ244" i="1"/>
  <c r="AT244" i="1" s="1"/>
  <c r="AU244" i="1"/>
  <c r="AV244" i="1" s="1"/>
  <c r="BD244" i="1"/>
  <c r="BA244" i="1"/>
  <c r="AZ244" i="1"/>
  <c r="BA275" i="1"/>
  <c r="AJ275" i="1"/>
  <c r="AT275" i="1" s="1"/>
  <c r="AZ275" i="1"/>
  <c r="BD275" i="1"/>
  <c r="AU275" i="1"/>
  <c r="AV275" i="1" s="1"/>
  <c r="AU278" i="1"/>
  <c r="AV278" i="1" s="1"/>
  <c r="BA278" i="1"/>
  <c r="AZ278" i="1"/>
  <c r="BD278" i="1"/>
  <c r="AJ278" i="1"/>
  <c r="AT278" i="1" s="1"/>
  <c r="AJ286" i="1"/>
  <c r="AT286" i="1" s="1"/>
  <c r="AU286" i="1"/>
  <c r="AV286" i="1" s="1"/>
  <c r="AZ286" i="1"/>
  <c r="BD286" i="1"/>
  <c r="BA286" i="1"/>
  <c r="AJ255" i="1"/>
  <c r="AT255" i="1" s="1"/>
  <c r="BA255" i="1"/>
  <c r="AU255" i="1"/>
  <c r="AV255" i="1" s="1"/>
  <c r="BD255" i="1"/>
  <c r="AZ255" i="1"/>
  <c r="BA259" i="1"/>
  <c r="BD259" i="1"/>
  <c r="AJ259" i="1"/>
  <c r="AT259" i="1" s="1"/>
  <c r="AZ259" i="1"/>
  <c r="AU259" i="1"/>
  <c r="AV259" i="1" s="1"/>
  <c r="AJ298" i="1"/>
  <c r="AT298" i="1" s="1"/>
  <c r="AU298" i="1"/>
  <c r="AV298" i="1" s="1"/>
  <c r="BD298" i="1"/>
  <c r="BA298" i="1"/>
  <c r="AZ298" i="1"/>
  <c r="AJ365" i="1"/>
  <c r="AT365" i="1" s="1"/>
  <c r="AU365" i="1"/>
  <c r="AV365" i="1" s="1"/>
  <c r="BD365" i="1"/>
  <c r="BA365" i="1"/>
  <c r="AZ365" i="1"/>
  <c r="AU357" i="1"/>
  <c r="AV357" i="1" s="1"/>
  <c r="AJ357" i="1"/>
  <c r="AT357" i="1" s="1"/>
  <c r="BD357" i="1"/>
  <c r="BA357" i="1"/>
  <c r="AZ357" i="1"/>
  <c r="BA350" i="1"/>
  <c r="AJ350" i="1"/>
  <c r="AT350" i="1" s="1"/>
  <c r="AZ350" i="1"/>
  <c r="BD350" i="1"/>
  <c r="AU350" i="1"/>
  <c r="AV350" i="1" s="1"/>
  <c r="AJ356" i="1"/>
  <c r="AT356" i="1" s="1"/>
  <c r="AU356" i="1"/>
  <c r="AV356" i="1" s="1"/>
  <c r="AZ356" i="1"/>
  <c r="BD356" i="1"/>
  <c r="BA356" i="1"/>
  <c r="BA458" i="1"/>
  <c r="AJ458" i="1"/>
  <c r="AT458" i="1" s="1"/>
  <c r="AZ458" i="1"/>
  <c r="BD458" i="1"/>
  <c r="AU458" i="1"/>
  <c r="AV458" i="1" s="1"/>
  <c r="AZ518" i="1"/>
  <c r="BD518" i="1"/>
  <c r="AJ518" i="1"/>
  <c r="AT518" i="1" s="1"/>
  <c r="BA518" i="1"/>
  <c r="AU518" i="1"/>
  <c r="AV518" i="1" s="1"/>
  <c r="BA515" i="1"/>
  <c r="AJ515" i="1"/>
  <c r="AT515" i="1" s="1"/>
  <c r="AZ515" i="1"/>
  <c r="AU515" i="1"/>
  <c r="AV515" i="1" s="1"/>
  <c r="BD515" i="1"/>
  <c r="AJ608" i="1"/>
  <c r="AT608" i="1" s="1"/>
  <c r="BD608" i="1"/>
  <c r="AU608" i="1"/>
  <c r="AV608" i="1" s="1"/>
  <c r="AZ608" i="1"/>
  <c r="BA608" i="1"/>
  <c r="AU609" i="1"/>
  <c r="AV609" i="1" s="1"/>
  <c r="AZ609" i="1"/>
  <c r="AJ609" i="1"/>
  <c r="AT609" i="1" s="1"/>
  <c r="BD609" i="1"/>
  <c r="BA609" i="1"/>
  <c r="AU678" i="1"/>
  <c r="AV678" i="1" s="1"/>
  <c r="AJ678" i="1"/>
  <c r="AT678" i="1" s="1"/>
  <c r="BA678" i="1"/>
  <c r="AZ678" i="1"/>
  <c r="BD678" i="1"/>
  <c r="AU691" i="1"/>
  <c r="AV691" i="1" s="1"/>
  <c r="AJ691" i="1"/>
  <c r="AT691" i="1" s="1"/>
  <c r="BA691" i="1"/>
  <c r="AZ691" i="1"/>
  <c r="BD691" i="1"/>
  <c r="BD42" i="1"/>
  <c r="AJ42" i="1"/>
  <c r="AT42" i="1" s="1"/>
  <c r="AZ42" i="1"/>
  <c r="AU42" i="1"/>
  <c r="AV42" i="1" s="1"/>
  <c r="BA42" i="1"/>
  <c r="AJ47" i="1"/>
  <c r="AT47" i="1" s="1"/>
  <c r="AU47" i="1"/>
  <c r="AV47" i="1" s="1"/>
  <c r="BA47" i="1"/>
  <c r="AZ47" i="1"/>
  <c r="BD47" i="1"/>
  <c r="AJ59" i="1"/>
  <c r="AT59" i="1" s="1"/>
  <c r="AU59" i="1"/>
  <c r="AV59" i="1" s="1"/>
  <c r="BD59" i="1"/>
  <c r="BA59" i="1"/>
  <c r="AZ59" i="1"/>
  <c r="BA60" i="1"/>
  <c r="AJ60" i="1"/>
  <c r="AT60" i="1" s="1"/>
  <c r="AZ60" i="1"/>
  <c r="BD60" i="1"/>
  <c r="AU60" i="1"/>
  <c r="AV60" i="1" s="1"/>
  <c r="BA68" i="1"/>
  <c r="AJ68" i="1"/>
  <c r="AT68" i="1" s="1"/>
  <c r="AZ68" i="1"/>
  <c r="BD68" i="1"/>
  <c r="AU68" i="1"/>
  <c r="AV68" i="1" s="1"/>
  <c r="AJ77" i="1"/>
  <c r="AT77" i="1" s="1"/>
  <c r="BD77" i="1"/>
  <c r="AZ77" i="1"/>
  <c r="AU77" i="1"/>
  <c r="AV77" i="1" s="1"/>
  <c r="BA77" i="1"/>
  <c r="AJ81" i="1"/>
  <c r="AT81" i="1" s="1"/>
  <c r="AZ81" i="1"/>
  <c r="BD81" i="1"/>
  <c r="AU81" i="1"/>
  <c r="AV81" i="1" s="1"/>
  <c r="BA81" i="1"/>
  <c r="AZ97" i="1"/>
  <c r="AJ97" i="1"/>
  <c r="AT97" i="1" s="1"/>
  <c r="BA97" i="1"/>
  <c r="AU97" i="1"/>
  <c r="AV97" i="1" s="1"/>
  <c r="BD97" i="1"/>
  <c r="AJ113" i="1"/>
  <c r="AT113" i="1" s="1"/>
  <c r="AU113" i="1"/>
  <c r="AV113" i="1" s="1"/>
  <c r="BA113" i="1"/>
  <c r="AZ113" i="1"/>
  <c r="BD113" i="1"/>
  <c r="BA89" i="1"/>
  <c r="AZ89" i="1"/>
  <c r="AU89" i="1"/>
  <c r="AV89" i="1" s="1"/>
  <c r="BD89" i="1"/>
  <c r="AJ89" i="1"/>
  <c r="AT89" i="1" s="1"/>
  <c r="BA120" i="1"/>
  <c r="BD120" i="1"/>
  <c r="AZ120" i="1"/>
  <c r="AJ120" i="1"/>
  <c r="AT120" i="1" s="1"/>
  <c r="AU120" i="1"/>
  <c r="AV120" i="1" s="1"/>
  <c r="BA116" i="1"/>
  <c r="AJ116" i="1"/>
  <c r="AT116" i="1" s="1"/>
  <c r="BD116" i="1"/>
  <c r="AU116" i="1"/>
  <c r="AV116" i="1" s="1"/>
  <c r="AZ116" i="1"/>
  <c r="AZ131" i="1"/>
  <c r="AU131" i="1"/>
  <c r="AV131" i="1" s="1"/>
  <c r="BA131" i="1"/>
  <c r="AJ131" i="1"/>
  <c r="AT131" i="1" s="1"/>
  <c r="BD131" i="1"/>
  <c r="AZ142" i="1"/>
  <c r="BD142" i="1"/>
  <c r="BA142" i="1"/>
  <c r="AU142" i="1"/>
  <c r="AV142" i="1" s="1"/>
  <c r="AJ142" i="1"/>
  <c r="AT142" i="1" s="1"/>
  <c r="BA182" i="1"/>
  <c r="AZ182" i="1"/>
  <c r="AJ182" i="1"/>
  <c r="AT182" i="1" s="1"/>
  <c r="BD182" i="1"/>
  <c r="AU182" i="1"/>
  <c r="AV182" i="1" s="1"/>
  <c r="BD189" i="1"/>
  <c r="AJ189" i="1"/>
  <c r="AT189" i="1" s="1"/>
  <c r="AZ189" i="1"/>
  <c r="AU189" i="1"/>
  <c r="AV189" i="1" s="1"/>
  <c r="BA189" i="1"/>
  <c r="AU197" i="1"/>
  <c r="AV197" i="1" s="1"/>
  <c r="BD197" i="1"/>
  <c r="AJ197" i="1"/>
  <c r="AT197" i="1" s="1"/>
  <c r="AZ197" i="1"/>
  <c r="BA197" i="1"/>
  <c r="AJ159" i="1"/>
  <c r="AT159" i="1" s="1"/>
  <c r="BA159" i="1"/>
  <c r="AZ159" i="1"/>
  <c r="AU159" i="1"/>
  <c r="AV159" i="1" s="1"/>
  <c r="BD159" i="1"/>
  <c r="AU166" i="1"/>
  <c r="AV166" i="1" s="1"/>
  <c r="BA166" i="1"/>
  <c r="AJ166" i="1"/>
  <c r="AT166" i="1" s="1"/>
  <c r="BD166" i="1"/>
  <c r="AZ166" i="1"/>
  <c r="AJ208" i="1"/>
  <c r="AT208" i="1" s="1"/>
  <c r="BA208" i="1"/>
  <c r="BD208" i="1"/>
  <c r="AU208" i="1"/>
  <c r="AV208" i="1" s="1"/>
  <c r="AZ208" i="1"/>
  <c r="BA229" i="1"/>
  <c r="AZ229" i="1"/>
  <c r="AU229" i="1"/>
  <c r="AV229" i="1" s="1"/>
  <c r="AJ229" i="1"/>
  <c r="AT229" i="1" s="1"/>
  <c r="BD229" i="1"/>
  <c r="AZ248" i="1"/>
  <c r="AU248" i="1"/>
  <c r="AV248" i="1" s="1"/>
  <c r="BD248" i="1"/>
  <c r="AJ248" i="1"/>
  <c r="AT248" i="1" s="1"/>
  <c r="BA248" i="1"/>
  <c r="AJ220" i="1"/>
  <c r="AT220" i="1" s="1"/>
  <c r="BD220" i="1"/>
  <c r="AZ220" i="1"/>
  <c r="AU220" i="1"/>
  <c r="AV220" i="1" s="1"/>
  <c r="BA220" i="1"/>
  <c r="AJ263" i="1"/>
  <c r="AT263" i="1" s="1"/>
  <c r="AU263" i="1"/>
  <c r="AV263" i="1" s="1"/>
  <c r="BD263" i="1"/>
  <c r="BA263" i="1"/>
  <c r="AZ263" i="1"/>
  <c r="AU349" i="1"/>
  <c r="AV349" i="1" s="1"/>
  <c r="AJ349" i="1"/>
  <c r="AT349" i="1" s="1"/>
  <c r="AZ349" i="1"/>
  <c r="BA349" i="1"/>
  <c r="BD349" i="1"/>
  <c r="AJ383" i="1"/>
  <c r="AT383" i="1" s="1"/>
  <c r="AU383" i="1"/>
  <c r="AV383" i="1" s="1"/>
  <c r="AZ383" i="1"/>
  <c r="BA383" i="1"/>
  <c r="BD383" i="1"/>
  <c r="AU683" i="1"/>
  <c r="AV683" i="1" s="1"/>
  <c r="BD683" i="1"/>
  <c r="AJ683" i="1"/>
  <c r="AT683" i="1" s="1"/>
  <c r="BA683" i="1"/>
  <c r="AZ683" i="1"/>
  <c r="AJ665" i="1"/>
  <c r="AT665" i="1" s="1"/>
  <c r="BA665" i="1"/>
  <c r="AZ665" i="1"/>
  <c r="BD665" i="1"/>
  <c r="AU665" i="1"/>
  <c r="AV665" i="1" s="1"/>
  <c r="AU680" i="1"/>
  <c r="AV680" i="1" s="1"/>
  <c r="BA680" i="1"/>
  <c r="AJ680" i="1"/>
  <c r="AT680" i="1" s="1"/>
  <c r="BD680" i="1"/>
  <c r="AZ680" i="1"/>
  <c r="BF15" i="1"/>
  <c r="AB15" i="1"/>
  <c r="AC15" i="1" s="1"/>
  <c r="AF15" i="1" s="1"/>
  <c r="AG15" i="1" s="1"/>
  <c r="AB18" i="1"/>
  <c r="AC18" i="1" s="1"/>
  <c r="AF18" i="1" s="1"/>
  <c r="AG18" i="1" s="1"/>
  <c r="BF18" i="1"/>
  <c r="BD20" i="1"/>
  <c r="AZ29" i="1"/>
  <c r="BD29" i="1"/>
  <c r="BA29" i="1"/>
  <c r="AZ31" i="1"/>
  <c r="AB40" i="1"/>
  <c r="AC40" i="1" s="1"/>
  <c r="AF40" i="1" s="1"/>
  <c r="AG40" i="1" s="1"/>
  <c r="BF40" i="1"/>
  <c r="AJ43" i="1"/>
  <c r="AT43" i="1" s="1"/>
  <c r="AU43" i="1"/>
  <c r="AV43" i="1" s="1"/>
  <c r="BD43" i="1"/>
  <c r="BF49" i="1"/>
  <c r="AB49" i="1"/>
  <c r="AC49" i="1" s="1"/>
  <c r="AF49" i="1" s="1"/>
  <c r="AG49" i="1" s="1"/>
  <c r="AP52" i="1"/>
  <c r="AU55" i="1"/>
  <c r="AV55" i="1" s="1"/>
  <c r="BA55" i="1"/>
  <c r="AJ55" i="1"/>
  <c r="AT55" i="1" s="1"/>
  <c r="AP64" i="1"/>
  <c r="AP72" i="1"/>
  <c r="BA84" i="1"/>
  <c r="AU84" i="1"/>
  <c r="AV84" i="1" s="1"/>
  <c r="AZ84" i="1"/>
  <c r="AJ84" i="1"/>
  <c r="AT84" i="1" s="1"/>
  <c r="BD84" i="1"/>
  <c r="BA92" i="1"/>
  <c r="AU92" i="1"/>
  <c r="AV92" i="1" s="1"/>
  <c r="AZ92" i="1"/>
  <c r="AJ92" i="1"/>
  <c r="AT92" i="1" s="1"/>
  <c r="BD92" i="1"/>
  <c r="AJ82" i="1"/>
  <c r="AT82" i="1" s="1"/>
  <c r="BA96" i="1"/>
  <c r="AJ96" i="1"/>
  <c r="AT96" i="1" s="1"/>
  <c r="AU96" i="1"/>
  <c r="AV96" i="1" s="1"/>
  <c r="AZ96" i="1"/>
  <c r="BD96" i="1"/>
  <c r="AZ111" i="1"/>
  <c r="BD111" i="1"/>
  <c r="BA111" i="1"/>
  <c r="AJ105" i="1"/>
  <c r="AT105" i="1" s="1"/>
  <c r="AU105" i="1"/>
  <c r="AV105" i="1" s="1"/>
  <c r="BD105" i="1"/>
  <c r="BA141" i="1"/>
  <c r="AZ141" i="1"/>
  <c r="BD141" i="1"/>
  <c r="AJ155" i="1"/>
  <c r="AT155" i="1" s="1"/>
  <c r="AU155" i="1"/>
  <c r="AV155" i="1" s="1"/>
  <c r="BD155" i="1"/>
  <c r="BA137" i="1"/>
  <c r="BD137" i="1"/>
  <c r="AZ137" i="1"/>
  <c r="BF145" i="1"/>
  <c r="AB145" i="1"/>
  <c r="AC145" i="1" s="1"/>
  <c r="AF145" i="1" s="1"/>
  <c r="AG145" i="1" s="1"/>
  <c r="AZ157" i="1"/>
  <c r="BD157" i="1"/>
  <c r="BA157" i="1"/>
  <c r="BA121" i="1"/>
  <c r="AZ121" i="1"/>
  <c r="BD121" i="1"/>
  <c r="AZ144" i="1"/>
  <c r="AJ144" i="1"/>
  <c r="AT144" i="1" s="1"/>
  <c r="AZ152" i="1"/>
  <c r="AJ152" i="1"/>
  <c r="AT152" i="1" s="1"/>
  <c r="AZ160" i="1"/>
  <c r="BA150" i="1"/>
  <c r="AJ150" i="1"/>
  <c r="AT150" i="1" s="1"/>
  <c r="BD150" i="1"/>
  <c r="AU150" i="1"/>
  <c r="AV150" i="1" s="1"/>
  <c r="AZ150" i="1"/>
  <c r="AJ160" i="1"/>
  <c r="AT160" i="1" s="1"/>
  <c r="AB199" i="1"/>
  <c r="AC199" i="1" s="1"/>
  <c r="AF199" i="1" s="1"/>
  <c r="AG199" i="1" s="1"/>
  <c r="BF199" i="1"/>
  <c r="AJ180" i="1"/>
  <c r="AT180" i="1" s="1"/>
  <c r="AU180" i="1"/>
  <c r="AV180" i="1" s="1"/>
  <c r="BA180" i="1"/>
  <c r="BD180" i="1"/>
  <c r="AZ180" i="1"/>
  <c r="AB187" i="1"/>
  <c r="AC187" i="1" s="1"/>
  <c r="AF187" i="1" s="1"/>
  <c r="AG187" i="1" s="1"/>
  <c r="BF187" i="1"/>
  <c r="AJ190" i="1"/>
  <c r="AT190" i="1" s="1"/>
  <c r="AU190" i="1"/>
  <c r="AV190" i="1" s="1"/>
  <c r="BD190" i="1"/>
  <c r="AJ172" i="1"/>
  <c r="AT172" i="1" s="1"/>
  <c r="AU172" i="1"/>
  <c r="AV172" i="1" s="1"/>
  <c r="AZ172" i="1"/>
  <c r="BD172" i="1"/>
  <c r="BA172" i="1"/>
  <c r="BF184" i="1"/>
  <c r="AB184" i="1"/>
  <c r="AC184" i="1" s="1"/>
  <c r="AF184" i="1" s="1"/>
  <c r="AG184" i="1" s="1"/>
  <c r="BD198" i="1"/>
  <c r="BA219" i="1"/>
  <c r="AJ219" i="1"/>
  <c r="AT219" i="1" s="1"/>
  <c r="AU219" i="1"/>
  <c r="AV219" i="1" s="1"/>
  <c r="AZ219" i="1"/>
  <c r="BD219" i="1"/>
  <c r="AZ210" i="1"/>
  <c r="BD210" i="1"/>
  <c r="BA210" i="1"/>
  <c r="AB245" i="1"/>
  <c r="AC245" i="1" s="1"/>
  <c r="AF245" i="1" s="1"/>
  <c r="AG245" i="1" s="1"/>
  <c r="BF245" i="1"/>
  <c r="AU247" i="1"/>
  <c r="AV247" i="1" s="1"/>
  <c r="BD247" i="1"/>
  <c r="AJ247" i="1"/>
  <c r="AT247" i="1" s="1"/>
  <c r="AZ247" i="1"/>
  <c r="BA231" i="1"/>
  <c r="AJ231" i="1"/>
  <c r="AT231" i="1" s="1"/>
  <c r="AU231" i="1"/>
  <c r="AV231" i="1" s="1"/>
  <c r="BD231" i="1"/>
  <c r="AZ231" i="1"/>
  <c r="AZ238" i="1"/>
  <c r="BD238" i="1"/>
  <c r="BA238" i="1"/>
  <c r="BF246" i="1"/>
  <c r="AB246" i="1"/>
  <c r="AC246" i="1" s="1"/>
  <c r="AF246" i="1" s="1"/>
  <c r="AG246" i="1" s="1"/>
  <c r="AJ258" i="1"/>
  <c r="AT258" i="1" s="1"/>
  <c r="AU258" i="1"/>
  <c r="AV258" i="1" s="1"/>
  <c r="AJ266" i="1"/>
  <c r="AT266" i="1" s="1"/>
  <c r="AU266" i="1"/>
  <c r="AV266" i="1" s="1"/>
  <c r="AJ221" i="1"/>
  <c r="AT221" i="1" s="1"/>
  <c r="BF250" i="1"/>
  <c r="AB250" i="1"/>
  <c r="AC250" i="1" s="1"/>
  <c r="AF250" i="1" s="1"/>
  <c r="AG250" i="1" s="1"/>
  <c r="AZ272" i="1"/>
  <c r="BD272" i="1"/>
  <c r="BA272" i="1"/>
  <c r="AZ276" i="1"/>
  <c r="BD276" i="1"/>
  <c r="BA276" i="1"/>
  <c r="BA285" i="1"/>
  <c r="AU285" i="1"/>
  <c r="AV285" i="1" s="1"/>
  <c r="AZ285" i="1"/>
  <c r="AJ285" i="1"/>
  <c r="AT285" i="1" s="1"/>
  <c r="BD285" i="1"/>
  <c r="AZ316" i="1"/>
  <c r="BD316" i="1"/>
  <c r="AJ316" i="1"/>
  <c r="AT316" i="1" s="1"/>
  <c r="AU316" i="1"/>
  <c r="AV316" i="1" s="1"/>
  <c r="AZ332" i="1"/>
  <c r="BD332" i="1"/>
  <c r="AJ332" i="1"/>
  <c r="AT332" i="1" s="1"/>
  <c r="AU332" i="1"/>
  <c r="AV332" i="1" s="1"/>
  <c r="AJ348" i="1"/>
  <c r="AT348" i="1" s="1"/>
  <c r="AU348" i="1"/>
  <c r="AV348" i="1" s="1"/>
  <c r="BD348" i="1"/>
  <c r="AZ348" i="1"/>
  <c r="BF264" i="1"/>
  <c r="AB264" i="1"/>
  <c r="AC264" i="1" s="1"/>
  <c r="AF264" i="1" s="1"/>
  <c r="AG264" i="1" s="1"/>
  <c r="AZ280" i="1"/>
  <c r="BD280" i="1"/>
  <c r="BA280" i="1"/>
  <c r="AJ252" i="1"/>
  <c r="AT252" i="1" s="1"/>
  <c r="AJ290" i="1"/>
  <c r="AT290" i="1" s="1"/>
  <c r="AU290" i="1"/>
  <c r="AV290" i="1" s="1"/>
  <c r="BD290" i="1"/>
  <c r="AZ291" i="1"/>
  <c r="AJ291" i="1"/>
  <c r="AT291" i="1" s="1"/>
  <c r="BF347" i="1"/>
  <c r="AB347" i="1"/>
  <c r="AC347" i="1" s="1"/>
  <c r="AF347" i="1" s="1"/>
  <c r="AG347" i="1" s="1"/>
  <c r="AB362" i="1"/>
  <c r="AC362" i="1" s="1"/>
  <c r="AF362" i="1" s="1"/>
  <c r="AG362" i="1" s="1"/>
  <c r="BF362" i="1"/>
  <c r="BD367" i="1"/>
  <c r="AJ367" i="1"/>
  <c r="AT367" i="1" s="1"/>
  <c r="AZ367" i="1"/>
  <c r="AU367" i="1"/>
  <c r="AV367" i="1" s="1"/>
  <c r="AB376" i="1"/>
  <c r="AC376" i="1" s="1"/>
  <c r="AF376" i="1" s="1"/>
  <c r="AG376" i="1" s="1"/>
  <c r="BF376" i="1"/>
  <c r="AJ387" i="1"/>
  <c r="AT387" i="1" s="1"/>
  <c r="AU387" i="1"/>
  <c r="AV387" i="1" s="1"/>
  <c r="AZ389" i="1"/>
  <c r="AJ395" i="1"/>
  <c r="AT395" i="1" s="1"/>
  <c r="AU395" i="1"/>
  <c r="AV395" i="1" s="1"/>
  <c r="AZ397" i="1"/>
  <c r="AJ403" i="1"/>
  <c r="AT403" i="1" s="1"/>
  <c r="AU403" i="1"/>
  <c r="AV403" i="1" s="1"/>
  <c r="AZ405" i="1"/>
  <c r="AJ411" i="1"/>
  <c r="AT411" i="1" s="1"/>
  <c r="AU411" i="1"/>
  <c r="AV411" i="1" s="1"/>
  <c r="AZ413" i="1"/>
  <c r="AJ419" i="1"/>
  <c r="AT419" i="1" s="1"/>
  <c r="AU419" i="1"/>
  <c r="AV419" i="1" s="1"/>
  <c r="AZ421" i="1"/>
  <c r="AZ424" i="1"/>
  <c r="AZ432" i="1"/>
  <c r="AZ440" i="1"/>
  <c r="BF307" i="1"/>
  <c r="AB307" i="1"/>
  <c r="AC307" i="1" s="1"/>
  <c r="AF307" i="1" s="1"/>
  <c r="AG307" i="1" s="1"/>
  <c r="BF323" i="1"/>
  <c r="AB323" i="1"/>
  <c r="AC323" i="1" s="1"/>
  <c r="AF323" i="1" s="1"/>
  <c r="AG323" i="1" s="1"/>
  <c r="BF339" i="1"/>
  <c r="AB339" i="1"/>
  <c r="AC339" i="1" s="1"/>
  <c r="AF339" i="1" s="1"/>
  <c r="AG339" i="1" s="1"/>
  <c r="AB374" i="1"/>
  <c r="AC374" i="1" s="1"/>
  <c r="AF374" i="1" s="1"/>
  <c r="AG374" i="1" s="1"/>
  <c r="BF374" i="1"/>
  <c r="AP380" i="1"/>
  <c r="AJ441" i="1"/>
  <c r="AT441" i="1" s="1"/>
  <c r="AN441" i="1"/>
  <c r="AU441" i="1"/>
  <c r="AV441" i="1" s="1"/>
  <c r="AK441" i="1"/>
  <c r="AZ441" i="1"/>
  <c r="BD441" i="1"/>
  <c r="AW441" i="1"/>
  <c r="AX441" i="1" s="1"/>
  <c r="BA441" i="1"/>
  <c r="AM441" i="1"/>
  <c r="AP441" i="1" s="1"/>
  <c r="BF402" i="1"/>
  <c r="AB402" i="1"/>
  <c r="AC402" i="1" s="1"/>
  <c r="AF402" i="1" s="1"/>
  <c r="AG402" i="1" s="1"/>
  <c r="AJ455" i="1"/>
  <c r="AT455" i="1" s="1"/>
  <c r="AU455" i="1"/>
  <c r="AV455" i="1" s="1"/>
  <c r="AZ455" i="1"/>
  <c r="BD455" i="1"/>
  <c r="BA455" i="1"/>
  <c r="AJ463" i="1"/>
  <c r="AT463" i="1" s="1"/>
  <c r="AU463" i="1"/>
  <c r="AV463" i="1" s="1"/>
  <c r="AZ463" i="1"/>
  <c r="BD463" i="1"/>
  <c r="BA463" i="1"/>
  <c r="AJ471" i="1"/>
  <c r="AT471" i="1" s="1"/>
  <c r="AU471" i="1"/>
  <c r="AV471" i="1" s="1"/>
  <c r="AZ471" i="1"/>
  <c r="BD471" i="1"/>
  <c r="BA471" i="1"/>
  <c r="BA479" i="1"/>
  <c r="AJ479" i="1"/>
  <c r="AT479" i="1" s="1"/>
  <c r="AU479" i="1"/>
  <c r="AV479" i="1" s="1"/>
  <c r="AZ479" i="1"/>
  <c r="BD479" i="1"/>
  <c r="AJ371" i="1"/>
  <c r="AT371" i="1" s="1"/>
  <c r="AZ371" i="1"/>
  <c r="AU371" i="1"/>
  <c r="AV371" i="1" s="1"/>
  <c r="BD371" i="1"/>
  <c r="BF404" i="1"/>
  <c r="AB404" i="1"/>
  <c r="AC404" i="1" s="1"/>
  <c r="AF404" i="1" s="1"/>
  <c r="AG404" i="1" s="1"/>
  <c r="BF414" i="1"/>
  <c r="AB414" i="1"/>
  <c r="AC414" i="1" s="1"/>
  <c r="AF414" i="1" s="1"/>
  <c r="AG414" i="1" s="1"/>
  <c r="AJ447" i="1"/>
  <c r="AT447" i="1" s="1"/>
  <c r="AU447" i="1"/>
  <c r="AV447" i="1" s="1"/>
  <c r="AZ447" i="1"/>
  <c r="BD447" i="1"/>
  <c r="BA447" i="1"/>
  <c r="BD369" i="1"/>
  <c r="AJ369" i="1"/>
  <c r="AT369" i="1" s="1"/>
  <c r="AZ369" i="1"/>
  <c r="AU369" i="1"/>
  <c r="AV369" i="1" s="1"/>
  <c r="BA502" i="1"/>
  <c r="AU514" i="1"/>
  <c r="AV514" i="1" s="1"/>
  <c r="BA514" i="1"/>
  <c r="AP531" i="1"/>
  <c r="AP535" i="1"/>
  <c r="AP539" i="1"/>
  <c r="AP543" i="1"/>
  <c r="AP547" i="1"/>
  <c r="AP551" i="1"/>
  <c r="AP555" i="1"/>
  <c r="AP559" i="1"/>
  <c r="BD499" i="1"/>
  <c r="AJ507" i="1"/>
  <c r="AT507" i="1" s="1"/>
  <c r="AP573" i="1"/>
  <c r="AJ524" i="1"/>
  <c r="AT524" i="1" s="1"/>
  <c r="AU524" i="1"/>
  <c r="AV524" i="1" s="1"/>
  <c r="AJ531" i="1"/>
  <c r="AT531" i="1" s="1"/>
  <c r="AJ539" i="1"/>
  <c r="AT539" i="1" s="1"/>
  <c r="AJ547" i="1"/>
  <c r="AT547" i="1" s="1"/>
  <c r="AJ555" i="1"/>
  <c r="AT555" i="1" s="1"/>
  <c r="AP563" i="1"/>
  <c r="AZ563" i="1"/>
  <c r="BD567" i="1"/>
  <c r="AP579" i="1"/>
  <c r="AZ579" i="1"/>
  <c r="BD583" i="1"/>
  <c r="AP564" i="1"/>
  <c r="BA568" i="1"/>
  <c r="AJ568" i="1"/>
  <c r="AT568" i="1" s="1"/>
  <c r="AP580" i="1"/>
  <c r="BA584" i="1"/>
  <c r="AJ584" i="1"/>
  <c r="AT584" i="1" s="1"/>
  <c r="AP666" i="1"/>
  <c r="AP670" i="1"/>
  <c r="AP674" i="1"/>
  <c r="AZ686" i="1"/>
  <c r="AU686" i="1"/>
  <c r="AV686" i="1" s="1"/>
  <c r="BD686" i="1"/>
  <c r="AU692" i="1"/>
  <c r="AV692" i="1" s="1"/>
  <c r="BA692" i="1"/>
  <c r="BA686" i="1"/>
  <c r="AJ692" i="1"/>
  <c r="AT692" i="1" s="1"/>
  <c r="AU647" i="1"/>
  <c r="AV647" i="1" s="1"/>
  <c r="AU651" i="1"/>
  <c r="AV651" i="1" s="1"/>
  <c r="AU655" i="1"/>
  <c r="AV655" i="1" s="1"/>
  <c r="AU659" i="1"/>
  <c r="AV659" i="1" s="1"/>
  <c r="AU663" i="1"/>
  <c r="AV663" i="1" s="1"/>
  <c r="BD668" i="1"/>
  <c r="AP717" i="1"/>
  <c r="AP733" i="1"/>
  <c r="AP749" i="1"/>
  <c r="AP765" i="1"/>
  <c r="AJ607" i="1"/>
  <c r="AT607" i="1" s="1"/>
  <c r="AP645" i="1"/>
  <c r="BA647" i="1"/>
  <c r="AJ647" i="1"/>
  <c r="AT647" i="1" s="1"/>
  <c r="BD651" i="1"/>
  <c r="AP653" i="1"/>
  <c r="BA655" i="1"/>
  <c r="AJ655" i="1"/>
  <c r="AT655" i="1" s="1"/>
  <c r="BD659" i="1"/>
  <c r="AP661" i="1"/>
  <c r="BA663" i="1"/>
  <c r="AJ663" i="1"/>
  <c r="AT663" i="1" s="1"/>
  <c r="BD669" i="1"/>
  <c r="AP673" i="1"/>
  <c r="AZ673" i="1"/>
  <c r="BD675" i="1"/>
  <c r="BA677" i="1"/>
  <c r="AJ677" i="1"/>
  <c r="AT677" i="1" s="1"/>
  <c r="BD679" i="1"/>
  <c r="BD695" i="1"/>
  <c r="BF22" i="1"/>
  <c r="AB22" i="1"/>
  <c r="AC22" i="1" s="1"/>
  <c r="AF22" i="1" s="1"/>
  <c r="AG22" i="1" s="1"/>
  <c r="AA9" i="1"/>
  <c r="BF8" i="1"/>
  <c r="AB8" i="1"/>
  <c r="AC8" i="1" s="1"/>
  <c r="AF8" i="1" s="1"/>
  <c r="AG8" i="1" s="1"/>
  <c r="AP9" i="1"/>
  <c r="BF11" i="1"/>
  <c r="AB11" i="1"/>
  <c r="AC11" i="1" s="1"/>
  <c r="AF11" i="1" s="1"/>
  <c r="AG11" i="1" s="1"/>
  <c r="AJ19" i="1"/>
  <c r="AT19" i="1" s="1"/>
  <c r="AU19" i="1"/>
  <c r="AV19" i="1" s="1"/>
  <c r="AU16" i="1"/>
  <c r="AV16" i="1" s="1"/>
  <c r="AJ16" i="1"/>
  <c r="AT16" i="1" s="1"/>
  <c r="AZ16" i="1"/>
  <c r="BD16" i="1"/>
  <c r="BA16" i="1"/>
  <c r="AJ50" i="1"/>
  <c r="AT50" i="1" s="1"/>
  <c r="AZ50" i="1"/>
  <c r="AU50" i="1"/>
  <c r="AV50" i="1" s="1"/>
  <c r="BD50" i="1"/>
  <c r="AZ20" i="1"/>
  <c r="AJ20" i="1"/>
  <c r="AT20" i="1" s="1"/>
  <c r="AZ24" i="1"/>
  <c r="AJ24" i="1"/>
  <c r="AT24" i="1" s="1"/>
  <c r="BD36" i="1"/>
  <c r="AZ55" i="1"/>
  <c r="AJ31" i="1"/>
  <c r="AT31" i="1" s="1"/>
  <c r="AJ41" i="1"/>
  <c r="AT41" i="1" s="1"/>
  <c r="AU41" i="1"/>
  <c r="AV41" i="1" s="1"/>
  <c r="AZ41" i="1"/>
  <c r="BD41" i="1"/>
  <c r="BA41" i="1"/>
  <c r="AZ43" i="1"/>
  <c r="BF56" i="1"/>
  <c r="AB56" i="1"/>
  <c r="AC56" i="1" s="1"/>
  <c r="AF56" i="1" s="1"/>
  <c r="AG56" i="1" s="1"/>
  <c r="AZ64" i="1"/>
  <c r="AJ64" i="1"/>
  <c r="AT64" i="1" s="1"/>
  <c r="AZ72" i="1"/>
  <c r="AJ72" i="1"/>
  <c r="AT72" i="1" s="1"/>
  <c r="AZ65" i="1"/>
  <c r="BD65" i="1"/>
  <c r="BA65" i="1"/>
  <c r="BF57" i="1"/>
  <c r="AB57" i="1"/>
  <c r="AC57" i="1" s="1"/>
  <c r="AF57" i="1" s="1"/>
  <c r="AG57" i="1" s="1"/>
  <c r="AZ82" i="1"/>
  <c r="AP89" i="1"/>
  <c r="BF83" i="1"/>
  <c r="AB83" i="1"/>
  <c r="AC83" i="1" s="1"/>
  <c r="AF83" i="1" s="1"/>
  <c r="AG83" i="1" s="1"/>
  <c r="BA100" i="1"/>
  <c r="AJ100" i="1"/>
  <c r="AT100" i="1" s="1"/>
  <c r="AU100" i="1"/>
  <c r="AV100" i="1" s="1"/>
  <c r="AZ100" i="1"/>
  <c r="BD100" i="1"/>
  <c r="AZ99" i="1"/>
  <c r="BD99" i="1"/>
  <c r="BA99" i="1"/>
  <c r="AP122" i="1"/>
  <c r="AP130" i="1"/>
  <c r="AZ135" i="1"/>
  <c r="AJ102" i="1"/>
  <c r="AT102" i="1" s="1"/>
  <c r="AZ105" i="1"/>
  <c r="AP110" i="1"/>
  <c r="AP118" i="1"/>
  <c r="AU121" i="1"/>
  <c r="AV121" i="1" s="1"/>
  <c r="BD132" i="1"/>
  <c r="AU137" i="1"/>
  <c r="AV137" i="1" s="1"/>
  <c r="BD140" i="1"/>
  <c r="AZ126" i="1"/>
  <c r="BD126" i="1"/>
  <c r="BA126" i="1"/>
  <c r="AJ126" i="1"/>
  <c r="AT126" i="1" s="1"/>
  <c r="AU126" i="1"/>
  <c r="AV126" i="1" s="1"/>
  <c r="AJ141" i="1"/>
  <c r="AT141" i="1" s="1"/>
  <c r="AP144" i="1"/>
  <c r="AP152" i="1"/>
  <c r="AZ155" i="1"/>
  <c r="BF161" i="1"/>
  <c r="AB161" i="1"/>
  <c r="AC161" i="1" s="1"/>
  <c r="AF161" i="1" s="1"/>
  <c r="AG161" i="1" s="1"/>
  <c r="AU175" i="1"/>
  <c r="AV175" i="1" s="1"/>
  <c r="AJ132" i="1"/>
  <c r="AT132" i="1" s="1"/>
  <c r="AJ137" i="1"/>
  <c r="AT137" i="1" s="1"/>
  <c r="AU143" i="1"/>
  <c r="AV143" i="1" s="1"/>
  <c r="AU160" i="1"/>
  <c r="AV160" i="1" s="1"/>
  <c r="AZ139" i="1"/>
  <c r="AJ139" i="1"/>
  <c r="AT139" i="1" s="1"/>
  <c r="AJ157" i="1"/>
  <c r="AT157" i="1" s="1"/>
  <c r="AU170" i="1"/>
  <c r="AV170" i="1" s="1"/>
  <c r="AB171" i="1"/>
  <c r="AC171" i="1" s="1"/>
  <c r="AF171" i="1" s="1"/>
  <c r="AG171" i="1" s="1"/>
  <c r="BF171" i="1"/>
  <c r="BF203" i="1"/>
  <c r="AB203" i="1"/>
  <c r="AC203" i="1" s="1"/>
  <c r="AF203" i="1" s="1"/>
  <c r="AG203" i="1" s="1"/>
  <c r="AZ204" i="1"/>
  <c r="AJ188" i="1"/>
  <c r="AT188" i="1" s="1"/>
  <c r="AU188" i="1"/>
  <c r="AV188" i="1" s="1"/>
  <c r="AZ188" i="1"/>
  <c r="BD188" i="1"/>
  <c r="BA188" i="1"/>
  <c r="AZ190" i="1"/>
  <c r="BF196" i="1"/>
  <c r="AB196" i="1"/>
  <c r="AC196" i="1" s="1"/>
  <c r="AF196" i="1" s="1"/>
  <c r="AG196" i="1" s="1"/>
  <c r="AP198" i="1"/>
  <c r="BA204" i="1"/>
  <c r="AJ163" i="1"/>
  <c r="AT163" i="1" s="1"/>
  <c r="AZ198" i="1"/>
  <c r="AJ204" i="1"/>
  <c r="AT204" i="1" s="1"/>
  <c r="AB233" i="1"/>
  <c r="AC233" i="1" s="1"/>
  <c r="AF233" i="1" s="1"/>
  <c r="AG233" i="1" s="1"/>
  <c r="BF233" i="1"/>
  <c r="BD249" i="1"/>
  <c r="AU200" i="1"/>
  <c r="AV200" i="1" s="1"/>
  <c r="AZ200" i="1"/>
  <c r="BD200" i="1"/>
  <c r="AJ200" i="1"/>
  <c r="AT200" i="1" s="1"/>
  <c r="BA200" i="1"/>
  <c r="BF218" i="1"/>
  <c r="AB218" i="1"/>
  <c r="AC218" i="1" s="1"/>
  <c r="AF218" i="1" s="1"/>
  <c r="AG218" i="1" s="1"/>
  <c r="BF234" i="1"/>
  <c r="AB234" i="1"/>
  <c r="AC234" i="1" s="1"/>
  <c r="AF234" i="1" s="1"/>
  <c r="AG234" i="1" s="1"/>
  <c r="AP249" i="1"/>
  <c r="AU276" i="1"/>
  <c r="AV276" i="1" s="1"/>
  <c r="BF206" i="1"/>
  <c r="AB206" i="1"/>
  <c r="AC206" i="1" s="1"/>
  <c r="AF206" i="1" s="1"/>
  <c r="AG206" i="1" s="1"/>
  <c r="AB241" i="1"/>
  <c r="AC241" i="1" s="1"/>
  <c r="AF241" i="1" s="1"/>
  <c r="AG241" i="1" s="1"/>
  <c r="BF241" i="1"/>
  <c r="AB261" i="1"/>
  <c r="AC261" i="1" s="1"/>
  <c r="AF261" i="1" s="1"/>
  <c r="AG261" i="1" s="1"/>
  <c r="BF261" i="1"/>
  <c r="AP291" i="1"/>
  <c r="AZ309" i="1"/>
  <c r="BD313" i="1"/>
  <c r="BA316" i="1"/>
  <c r="AZ325" i="1"/>
  <c r="BD329" i="1"/>
  <c r="BA332" i="1"/>
  <c r="AZ341" i="1"/>
  <c r="BD345" i="1"/>
  <c r="BA348" i="1"/>
  <c r="AJ352" i="1"/>
  <c r="AT352" i="1" s="1"/>
  <c r="AU352" i="1"/>
  <c r="AV352" i="1" s="1"/>
  <c r="BD352" i="1"/>
  <c r="AZ352" i="1"/>
  <c r="BD353" i="1"/>
  <c r="BA367" i="1"/>
  <c r="AJ276" i="1"/>
  <c r="AT276" i="1" s="1"/>
  <c r="BF284" i="1"/>
  <c r="AB284" i="1"/>
  <c r="AC284" i="1" s="1"/>
  <c r="AF284" i="1" s="1"/>
  <c r="AG284" i="1" s="1"/>
  <c r="AZ296" i="1"/>
  <c r="BD296" i="1"/>
  <c r="BA296" i="1"/>
  <c r="AB300" i="1"/>
  <c r="AC300" i="1" s="1"/>
  <c r="AF300" i="1" s="1"/>
  <c r="AG300" i="1" s="1"/>
  <c r="BF300" i="1"/>
  <c r="AZ346" i="1"/>
  <c r="AB253" i="1"/>
  <c r="AC253" i="1" s="1"/>
  <c r="AF253" i="1" s="1"/>
  <c r="AG253" i="1" s="1"/>
  <c r="BF253" i="1"/>
  <c r="AB269" i="1"/>
  <c r="AC269" i="1" s="1"/>
  <c r="AF269" i="1" s="1"/>
  <c r="AG269" i="1" s="1"/>
  <c r="BF269" i="1"/>
  <c r="AZ283" i="1"/>
  <c r="AJ283" i="1"/>
  <c r="AT283" i="1" s="1"/>
  <c r="AZ290" i="1"/>
  <c r="AP295" i="1"/>
  <c r="AU299" i="1"/>
  <c r="AV299" i="1" s="1"/>
  <c r="AJ351" i="1"/>
  <c r="AT351" i="1" s="1"/>
  <c r="AU351" i="1"/>
  <c r="AV351" i="1" s="1"/>
  <c r="AZ351" i="1"/>
  <c r="BD351" i="1"/>
  <c r="BA351" i="1"/>
  <c r="BA354" i="1"/>
  <c r="AP358" i="1"/>
  <c r="AB368" i="1"/>
  <c r="AC368" i="1" s="1"/>
  <c r="AF368" i="1" s="1"/>
  <c r="AG368" i="1" s="1"/>
  <c r="BF368" i="1"/>
  <c r="AJ385" i="1"/>
  <c r="AT385" i="1" s="1"/>
  <c r="AU385" i="1"/>
  <c r="AV385" i="1" s="1"/>
  <c r="AZ387" i="1"/>
  <c r="BD389" i="1"/>
  <c r="AJ393" i="1"/>
  <c r="AT393" i="1" s="1"/>
  <c r="AU393" i="1"/>
  <c r="AV393" i="1" s="1"/>
  <c r="AZ395" i="1"/>
  <c r="BD397" i="1"/>
  <c r="AJ401" i="1"/>
  <c r="AT401" i="1" s="1"/>
  <c r="AU401" i="1"/>
  <c r="AV401" i="1" s="1"/>
  <c r="AZ403" i="1"/>
  <c r="BD405" i="1"/>
  <c r="AJ409" i="1"/>
  <c r="AT409" i="1" s="1"/>
  <c r="AU409" i="1"/>
  <c r="AV409" i="1" s="1"/>
  <c r="AZ411" i="1"/>
  <c r="BD413" i="1"/>
  <c r="AJ417" i="1"/>
  <c r="AT417" i="1" s="1"/>
  <c r="AU417" i="1"/>
  <c r="AV417" i="1" s="1"/>
  <c r="AZ419" i="1"/>
  <c r="AJ428" i="1"/>
  <c r="AT428" i="1" s="1"/>
  <c r="AU428" i="1"/>
  <c r="AV428" i="1" s="1"/>
  <c r="AJ436" i="1"/>
  <c r="AT436" i="1" s="1"/>
  <c r="AU436" i="1"/>
  <c r="AV436" i="1" s="1"/>
  <c r="BF311" i="1"/>
  <c r="AB311" i="1"/>
  <c r="AC311" i="1" s="1"/>
  <c r="AF311" i="1" s="1"/>
  <c r="AG311" i="1" s="1"/>
  <c r="BF327" i="1"/>
  <c r="AB327" i="1"/>
  <c r="AC327" i="1" s="1"/>
  <c r="AF327" i="1" s="1"/>
  <c r="AG327" i="1" s="1"/>
  <c r="BF343" i="1"/>
  <c r="AB343" i="1"/>
  <c r="AC343" i="1" s="1"/>
  <c r="AF343" i="1" s="1"/>
  <c r="AG343" i="1" s="1"/>
  <c r="AJ346" i="1"/>
  <c r="AT346" i="1" s="1"/>
  <c r="AB366" i="1"/>
  <c r="AC366" i="1" s="1"/>
  <c r="AF366" i="1" s="1"/>
  <c r="AG366" i="1" s="1"/>
  <c r="BF366" i="1"/>
  <c r="BA428" i="1"/>
  <c r="BA436" i="1"/>
  <c r="BF363" i="1"/>
  <c r="AB363" i="1"/>
  <c r="AC363" i="1" s="1"/>
  <c r="AF363" i="1" s="1"/>
  <c r="AG363" i="1" s="1"/>
  <c r="AP366" i="1"/>
  <c r="AP374" i="1"/>
  <c r="BF394" i="1"/>
  <c r="AB394" i="1"/>
  <c r="AC394" i="1" s="1"/>
  <c r="AF394" i="1" s="1"/>
  <c r="AG394" i="1" s="1"/>
  <c r="BA434" i="1"/>
  <c r="AJ434" i="1"/>
  <c r="AT434" i="1" s="1"/>
  <c r="AU434" i="1"/>
  <c r="AV434" i="1" s="1"/>
  <c r="AZ434" i="1"/>
  <c r="BD434" i="1"/>
  <c r="AU466" i="1"/>
  <c r="AV466" i="1" s="1"/>
  <c r="BF396" i="1"/>
  <c r="AB396" i="1"/>
  <c r="AC396" i="1" s="1"/>
  <c r="AF396" i="1" s="1"/>
  <c r="AG396" i="1" s="1"/>
  <c r="AJ461" i="1"/>
  <c r="AT461" i="1" s="1"/>
  <c r="AU461" i="1"/>
  <c r="AV461" i="1" s="1"/>
  <c r="AJ477" i="1"/>
  <c r="AT477" i="1" s="1"/>
  <c r="AU477" i="1"/>
  <c r="AV477" i="1" s="1"/>
  <c r="BF406" i="1"/>
  <c r="AB406" i="1"/>
  <c r="AC406" i="1" s="1"/>
  <c r="AF406" i="1" s="1"/>
  <c r="AG406" i="1" s="1"/>
  <c r="AJ451" i="1"/>
  <c r="AT451" i="1" s="1"/>
  <c r="AU451" i="1"/>
  <c r="AV451" i="1" s="1"/>
  <c r="AZ451" i="1"/>
  <c r="BD451" i="1"/>
  <c r="BA451" i="1"/>
  <c r="BD453" i="1"/>
  <c r="BA461" i="1"/>
  <c r="AJ467" i="1"/>
  <c r="AT467" i="1" s="1"/>
  <c r="AU467" i="1"/>
  <c r="AV467" i="1" s="1"/>
  <c r="AZ467" i="1"/>
  <c r="BD467" i="1"/>
  <c r="BA467" i="1"/>
  <c r="BD469" i="1"/>
  <c r="BA477" i="1"/>
  <c r="BA384" i="1"/>
  <c r="AJ384" i="1"/>
  <c r="AT384" i="1" s="1"/>
  <c r="AU384" i="1"/>
  <c r="AV384" i="1" s="1"/>
  <c r="AZ384" i="1"/>
  <c r="BD384" i="1"/>
  <c r="BA392" i="1"/>
  <c r="AJ392" i="1"/>
  <c r="AT392" i="1" s="1"/>
  <c r="AU392" i="1"/>
  <c r="AV392" i="1" s="1"/>
  <c r="AZ392" i="1"/>
  <c r="BD392" i="1"/>
  <c r="BA400" i="1"/>
  <c r="AJ400" i="1"/>
  <c r="AT400" i="1" s="1"/>
  <c r="AU400" i="1"/>
  <c r="AV400" i="1" s="1"/>
  <c r="AZ400" i="1"/>
  <c r="BD400" i="1"/>
  <c r="BA408" i="1"/>
  <c r="AJ408" i="1"/>
  <c r="AT408" i="1" s="1"/>
  <c r="AU408" i="1"/>
  <c r="AV408" i="1" s="1"/>
  <c r="AZ408" i="1"/>
  <c r="BD408" i="1"/>
  <c r="BA416" i="1"/>
  <c r="AJ416" i="1"/>
  <c r="AT416" i="1" s="1"/>
  <c r="AU416" i="1"/>
  <c r="AV416" i="1" s="1"/>
  <c r="AZ416" i="1"/>
  <c r="BD416" i="1"/>
  <c r="AJ449" i="1"/>
  <c r="AT449" i="1" s="1"/>
  <c r="AU449" i="1"/>
  <c r="AV449" i="1" s="1"/>
  <c r="AJ465" i="1"/>
  <c r="AT465" i="1" s="1"/>
  <c r="AU465" i="1"/>
  <c r="AV465" i="1" s="1"/>
  <c r="AJ482" i="1"/>
  <c r="AT482" i="1" s="1"/>
  <c r="AU482" i="1"/>
  <c r="AV482" i="1" s="1"/>
  <c r="AU490" i="1"/>
  <c r="AV490" i="1" s="1"/>
  <c r="AJ490" i="1"/>
  <c r="AT490" i="1" s="1"/>
  <c r="AU513" i="1"/>
  <c r="AV513" i="1" s="1"/>
  <c r="AZ513" i="1"/>
  <c r="AJ513" i="1"/>
  <c r="AT513" i="1" s="1"/>
  <c r="BD513" i="1"/>
  <c r="BD491" i="1"/>
  <c r="AU494" i="1"/>
  <c r="AV494" i="1" s="1"/>
  <c r="AJ494" i="1"/>
  <c r="AT494" i="1" s="1"/>
  <c r="BD507" i="1"/>
  <c r="BA513" i="1"/>
  <c r="BA531" i="1"/>
  <c r="BA539" i="1"/>
  <c r="BA547" i="1"/>
  <c r="BA555" i="1"/>
  <c r="AZ495" i="1"/>
  <c r="BA507" i="1"/>
  <c r="AP532" i="1"/>
  <c r="AP536" i="1"/>
  <c r="AP540" i="1"/>
  <c r="AP544" i="1"/>
  <c r="AP548" i="1"/>
  <c r="AP552" i="1"/>
  <c r="AP556" i="1"/>
  <c r="AP560" i="1"/>
  <c r="BD498" i="1"/>
  <c r="AZ499" i="1"/>
  <c r="AJ499" i="1"/>
  <c r="AT499" i="1" s="1"/>
  <c r="AP569" i="1"/>
  <c r="AP585" i="1"/>
  <c r="AZ590" i="1"/>
  <c r="AZ594" i="1"/>
  <c r="AZ598" i="1"/>
  <c r="AZ602" i="1"/>
  <c r="BA519" i="1"/>
  <c r="AJ519" i="1"/>
  <c r="AT519" i="1" s="1"/>
  <c r="AU519" i="1"/>
  <c r="AV519" i="1" s="1"/>
  <c r="AZ519" i="1"/>
  <c r="BD519" i="1"/>
  <c r="AP578" i="1"/>
  <c r="BA563" i="1"/>
  <c r="AJ563" i="1"/>
  <c r="AT563" i="1" s="1"/>
  <c r="AP567" i="1"/>
  <c r="AZ567" i="1"/>
  <c r="BD571" i="1"/>
  <c r="BA579" i="1"/>
  <c r="AJ579" i="1"/>
  <c r="AT579" i="1" s="1"/>
  <c r="AP583" i="1"/>
  <c r="AZ583" i="1"/>
  <c r="BD587" i="1"/>
  <c r="BD589" i="1"/>
  <c r="BD591" i="1"/>
  <c r="BD593" i="1"/>
  <c r="BD595" i="1"/>
  <c r="BD597" i="1"/>
  <c r="BD599" i="1"/>
  <c r="BD601" i="1"/>
  <c r="BD603" i="1"/>
  <c r="BD605" i="1"/>
  <c r="AU607" i="1"/>
  <c r="AV607" i="1" s="1"/>
  <c r="AZ692" i="1"/>
  <c r="AJ538" i="1"/>
  <c r="AT538" i="1" s="1"/>
  <c r="AJ554" i="1"/>
  <c r="AT554" i="1" s="1"/>
  <c r="BA564" i="1"/>
  <c r="BD572" i="1"/>
  <c r="AP576" i="1"/>
  <c r="AZ576" i="1"/>
  <c r="BA580" i="1"/>
  <c r="AP677" i="1"/>
  <c r="AU684" i="1"/>
  <c r="AV684" i="1" s="1"/>
  <c r="BA684" i="1"/>
  <c r="AP695" i="1"/>
  <c r="AP694" i="1"/>
  <c r="AP668" i="1"/>
  <c r="AZ668" i="1"/>
  <c r="BD672" i="1"/>
  <c r="AU688" i="1"/>
  <c r="AV688" i="1" s="1"/>
  <c r="BA688" i="1"/>
  <c r="AU696" i="1"/>
  <c r="AV696" i="1" s="1"/>
  <c r="BA696" i="1"/>
  <c r="AP745" i="1"/>
  <c r="AP643" i="1"/>
  <c r="BA645" i="1"/>
  <c r="AJ645" i="1"/>
  <c r="AT645" i="1" s="1"/>
  <c r="BD649" i="1"/>
  <c r="AP651" i="1"/>
  <c r="AZ651" i="1"/>
  <c r="BA653" i="1"/>
  <c r="AJ653" i="1"/>
  <c r="AT653" i="1" s="1"/>
  <c r="BD657" i="1"/>
  <c r="AP659" i="1"/>
  <c r="AZ659" i="1"/>
  <c r="BA661" i="1"/>
  <c r="AJ661" i="1"/>
  <c r="AT661" i="1" s="1"/>
  <c r="AP669" i="1"/>
  <c r="AZ669" i="1"/>
  <c r="BA673" i="1"/>
  <c r="AJ673" i="1"/>
  <c r="AT673" i="1" s="1"/>
  <c r="AZ675" i="1"/>
  <c r="AZ679" i="1"/>
  <c r="BA682" i="1"/>
  <c r="AJ688" i="1"/>
  <c r="AT688" i="1" s="1"/>
  <c r="AZ695" i="1"/>
  <c r="BA698" i="1"/>
  <c r="AB14" i="1"/>
  <c r="AC14" i="1" s="1"/>
  <c r="AF14" i="1" s="1"/>
  <c r="AG14" i="1" s="1"/>
  <c r="BF14" i="1"/>
  <c r="AJ38" i="1"/>
  <c r="AT38" i="1" s="1"/>
  <c r="AU38" i="1"/>
  <c r="AV38" i="1" s="1"/>
  <c r="BD38" i="1"/>
  <c r="AZ38" i="1"/>
  <c r="AB7" i="1"/>
  <c r="AC7" i="1" s="1"/>
  <c r="AF7" i="1" s="1"/>
  <c r="AG7" i="1" s="1"/>
  <c r="BF7" i="1"/>
  <c r="BF12" i="1"/>
  <c r="AB12" i="1"/>
  <c r="AC12" i="1" s="1"/>
  <c r="AF12" i="1" s="1"/>
  <c r="AG12" i="1" s="1"/>
  <c r="AP14" i="1"/>
  <c r="AJ29" i="1"/>
  <c r="AT29" i="1" s="1"/>
  <c r="BF17" i="1"/>
  <c r="AB17" i="1"/>
  <c r="AC17" i="1" s="1"/>
  <c r="AF17" i="1" s="1"/>
  <c r="AG17" i="1" s="1"/>
  <c r="AP24" i="1"/>
  <c r="BA50" i="1"/>
  <c r="BA20" i="1"/>
  <c r="BF25" i="1"/>
  <c r="AB25" i="1"/>
  <c r="AC25" i="1" s="1"/>
  <c r="AF25" i="1" s="1"/>
  <c r="AG25" i="1" s="1"/>
  <c r="AU35" i="1"/>
  <c r="AV35" i="1" s="1"/>
  <c r="AJ35" i="1"/>
  <c r="AT35" i="1" s="1"/>
  <c r="AP28" i="1"/>
  <c r="AP31" i="1"/>
  <c r="AZ36" i="1"/>
  <c r="BF45" i="1"/>
  <c r="AB45" i="1"/>
  <c r="AC45" i="1" s="1"/>
  <c r="AF45" i="1" s="1"/>
  <c r="AG45" i="1" s="1"/>
  <c r="AP47" i="1"/>
  <c r="BA43" i="1"/>
  <c r="AU54" i="1"/>
  <c r="AV54" i="1" s="1"/>
  <c r="AB44" i="1"/>
  <c r="AC44" i="1" s="1"/>
  <c r="AF44" i="1" s="1"/>
  <c r="AG44" i="1" s="1"/>
  <c r="BF44" i="1"/>
  <c r="BA54" i="1"/>
  <c r="AU82" i="1"/>
  <c r="AV82" i="1" s="1"/>
  <c r="AP63" i="1"/>
  <c r="AP71" i="1"/>
  <c r="BD82" i="1"/>
  <c r="AZ76" i="1"/>
  <c r="BD76" i="1"/>
  <c r="BA76" i="1"/>
  <c r="AJ76" i="1"/>
  <c r="AT76" i="1" s="1"/>
  <c r="AU76" i="1"/>
  <c r="AV76" i="1" s="1"/>
  <c r="BA79" i="1"/>
  <c r="BD79" i="1"/>
  <c r="AZ79" i="1"/>
  <c r="AU111" i="1"/>
  <c r="AV111" i="1" s="1"/>
  <c r="AU90" i="1"/>
  <c r="AV90" i="1" s="1"/>
  <c r="AU110" i="1"/>
  <c r="AV110" i="1" s="1"/>
  <c r="AU118" i="1"/>
  <c r="AV118" i="1" s="1"/>
  <c r="AU135" i="1"/>
  <c r="AV135" i="1" s="1"/>
  <c r="AU132" i="1"/>
  <c r="AV132" i="1" s="1"/>
  <c r="BD135" i="1"/>
  <c r="AU140" i="1"/>
  <c r="AV140" i="1" s="1"/>
  <c r="BF103" i="1"/>
  <c r="AB103" i="1"/>
  <c r="AC103" i="1" s="1"/>
  <c r="AF103" i="1" s="1"/>
  <c r="AG103" i="1" s="1"/>
  <c r="BA105" i="1"/>
  <c r="AP119" i="1"/>
  <c r="AZ136" i="1"/>
  <c r="BA104" i="1"/>
  <c r="AZ104" i="1"/>
  <c r="BD104" i="1"/>
  <c r="AU104" i="1"/>
  <c r="AV104" i="1" s="1"/>
  <c r="AJ104" i="1"/>
  <c r="AT104" i="1" s="1"/>
  <c r="AJ111" i="1"/>
  <c r="AT111" i="1" s="1"/>
  <c r="AU119" i="1"/>
  <c r="AV119" i="1" s="1"/>
  <c r="BF129" i="1"/>
  <c r="AB129" i="1"/>
  <c r="AC129" i="1" s="1"/>
  <c r="AF129" i="1" s="1"/>
  <c r="AG129" i="1" s="1"/>
  <c r="AZ138" i="1"/>
  <c r="BD138" i="1"/>
  <c r="BA138" i="1"/>
  <c r="AU138" i="1"/>
  <c r="AV138" i="1" s="1"/>
  <c r="AJ138" i="1"/>
  <c r="AT138" i="1" s="1"/>
  <c r="BA146" i="1"/>
  <c r="AJ146" i="1"/>
  <c r="AT146" i="1" s="1"/>
  <c r="BD146" i="1"/>
  <c r="AU146" i="1"/>
  <c r="AV146" i="1" s="1"/>
  <c r="AZ146" i="1"/>
  <c r="BA154" i="1"/>
  <c r="AJ154" i="1"/>
  <c r="AT154" i="1" s="1"/>
  <c r="BD154" i="1"/>
  <c r="AU154" i="1"/>
  <c r="AV154" i="1" s="1"/>
  <c r="AZ154" i="1"/>
  <c r="BA155" i="1"/>
  <c r="AJ135" i="1"/>
  <c r="AT135" i="1" s="1"/>
  <c r="AZ149" i="1"/>
  <c r="BD149" i="1"/>
  <c r="BA149" i="1"/>
  <c r="BF153" i="1"/>
  <c r="AB153" i="1"/>
  <c r="AC153" i="1" s="1"/>
  <c r="AF153" i="1" s="1"/>
  <c r="AG153" i="1" s="1"/>
  <c r="BA160" i="1"/>
  <c r="AZ163" i="1"/>
  <c r="AZ175" i="1"/>
  <c r="AJ121" i="1"/>
  <c r="AT121" i="1" s="1"/>
  <c r="BA139" i="1"/>
  <c r="AJ140" i="1"/>
  <c r="AT140" i="1" s="1"/>
  <c r="AU144" i="1"/>
  <c r="AV144" i="1" s="1"/>
  <c r="AU152" i="1"/>
  <c r="AV152" i="1" s="1"/>
  <c r="AJ136" i="1"/>
  <c r="AT136" i="1" s="1"/>
  <c r="AP142" i="1"/>
  <c r="BA158" i="1"/>
  <c r="AJ158" i="1"/>
  <c r="AT158" i="1" s="1"/>
  <c r="BD158" i="1"/>
  <c r="AU158" i="1"/>
  <c r="AV158" i="1" s="1"/>
  <c r="AZ158" i="1"/>
  <c r="AJ164" i="1"/>
  <c r="AT164" i="1" s="1"/>
  <c r="AU164" i="1"/>
  <c r="AV164" i="1" s="1"/>
  <c r="AZ164" i="1"/>
  <c r="BD164" i="1"/>
  <c r="BA164" i="1"/>
  <c r="AP178" i="1"/>
  <c r="AP194" i="1"/>
  <c r="AJ198" i="1"/>
  <c r="AT198" i="1" s="1"/>
  <c r="BD204" i="1"/>
  <c r="AB167" i="1"/>
  <c r="AC167" i="1" s="1"/>
  <c r="AF167" i="1" s="1"/>
  <c r="AG167" i="1" s="1"/>
  <c r="BF167" i="1"/>
  <c r="BF176" i="1"/>
  <c r="AB176" i="1"/>
  <c r="AC176" i="1" s="1"/>
  <c r="AF176" i="1" s="1"/>
  <c r="AG176" i="1" s="1"/>
  <c r="BA190" i="1"/>
  <c r="AU238" i="1"/>
  <c r="AV238" i="1" s="1"/>
  <c r="AB191" i="1"/>
  <c r="AC191" i="1" s="1"/>
  <c r="AF191" i="1" s="1"/>
  <c r="AG191" i="1" s="1"/>
  <c r="BF191" i="1"/>
  <c r="AB195" i="1"/>
  <c r="AC195" i="1" s="1"/>
  <c r="AF195" i="1" s="1"/>
  <c r="AG195" i="1" s="1"/>
  <c r="BF195" i="1"/>
  <c r="BA207" i="1"/>
  <c r="AJ207" i="1"/>
  <c r="AT207" i="1" s="1"/>
  <c r="AU207" i="1"/>
  <c r="AV207" i="1" s="1"/>
  <c r="AZ207" i="1"/>
  <c r="BD207" i="1"/>
  <c r="BA227" i="1"/>
  <c r="AZ227" i="1"/>
  <c r="BD227" i="1"/>
  <c r="AU227" i="1"/>
  <c r="AV227" i="1" s="1"/>
  <c r="AJ227" i="1"/>
  <c r="AT227" i="1" s="1"/>
  <c r="AJ210" i="1"/>
  <c r="AT210" i="1" s="1"/>
  <c r="AZ249" i="1"/>
  <c r="AJ249" i="1"/>
  <c r="AT249" i="1" s="1"/>
  <c r="AJ213" i="1"/>
  <c r="AT213" i="1" s="1"/>
  <c r="AZ222" i="1"/>
  <c r="BD222" i="1"/>
  <c r="BA222" i="1"/>
  <c r="AP232" i="1"/>
  <c r="BA243" i="1"/>
  <c r="BD243" i="1"/>
  <c r="AJ243" i="1"/>
  <c r="AT243" i="1" s="1"/>
  <c r="AZ243" i="1"/>
  <c r="AU243" i="1"/>
  <c r="AV243" i="1" s="1"/>
  <c r="AJ254" i="1"/>
  <c r="AT254" i="1" s="1"/>
  <c r="AU254" i="1"/>
  <c r="AV254" i="1" s="1"/>
  <c r="AJ262" i="1"/>
  <c r="AT262" i="1" s="1"/>
  <c r="AU262" i="1"/>
  <c r="AV262" i="1" s="1"/>
  <c r="AJ270" i="1"/>
  <c r="AT270" i="1" s="1"/>
  <c r="AU270" i="1"/>
  <c r="AV270" i="1" s="1"/>
  <c r="BF214" i="1"/>
  <c r="AB214" i="1"/>
  <c r="AC214" i="1" s="1"/>
  <c r="AF214" i="1" s="1"/>
  <c r="AG214" i="1" s="1"/>
  <c r="AP290" i="1"/>
  <c r="BA293" i="1"/>
  <c r="AU293" i="1"/>
  <c r="AV293" i="1" s="1"/>
  <c r="AZ293" i="1"/>
  <c r="AJ293" i="1"/>
  <c r="AT293" i="1" s="1"/>
  <c r="BD293" i="1"/>
  <c r="AU295" i="1"/>
  <c r="AV295" i="1" s="1"/>
  <c r="AZ305" i="1"/>
  <c r="BD309" i="1"/>
  <c r="AZ321" i="1"/>
  <c r="BD325" i="1"/>
  <c r="AZ337" i="1"/>
  <c r="BD341" i="1"/>
  <c r="BA352" i="1"/>
  <c r="BD364" i="1"/>
  <c r="AJ364" i="1"/>
  <c r="AT364" i="1" s="1"/>
  <c r="AZ364" i="1"/>
  <c r="AU364" i="1"/>
  <c r="AV364" i="1" s="1"/>
  <c r="AB265" i="1"/>
  <c r="AC265" i="1" s="1"/>
  <c r="AF265" i="1" s="1"/>
  <c r="AG265" i="1" s="1"/>
  <c r="BF265" i="1"/>
  <c r="AJ272" i="1"/>
  <c r="AT272" i="1" s="1"/>
  <c r="BD346" i="1"/>
  <c r="AP287" i="1"/>
  <c r="BA290" i="1"/>
  <c r="AU291" i="1"/>
  <c r="AV291" i="1" s="1"/>
  <c r="BD299" i="1"/>
  <c r="AU373" i="1"/>
  <c r="AV373" i="1" s="1"/>
  <c r="BD373" i="1"/>
  <c r="AJ373" i="1"/>
  <c r="AT373" i="1" s="1"/>
  <c r="AZ373" i="1"/>
  <c r="AZ385" i="1"/>
  <c r="BD387" i="1"/>
  <c r="AJ391" i="1"/>
  <c r="AT391" i="1" s="1"/>
  <c r="AU391" i="1"/>
  <c r="AV391" i="1" s="1"/>
  <c r="AZ393" i="1"/>
  <c r="BD395" i="1"/>
  <c r="AJ399" i="1"/>
  <c r="AT399" i="1" s="1"/>
  <c r="AU399" i="1"/>
  <c r="AV399" i="1" s="1"/>
  <c r="AZ401" i="1"/>
  <c r="BD403" i="1"/>
  <c r="AJ407" i="1"/>
  <c r="AT407" i="1" s="1"/>
  <c r="AU407" i="1"/>
  <c r="AV407" i="1" s="1"/>
  <c r="AZ409" i="1"/>
  <c r="BD411" i="1"/>
  <c r="AJ415" i="1"/>
  <c r="AT415" i="1" s="1"/>
  <c r="AU415" i="1"/>
  <c r="AV415" i="1" s="1"/>
  <c r="AZ417" i="1"/>
  <c r="BD419" i="1"/>
  <c r="AZ428" i="1"/>
  <c r="AZ436" i="1"/>
  <c r="BF315" i="1"/>
  <c r="AB315" i="1"/>
  <c r="AC315" i="1" s="1"/>
  <c r="AF315" i="1" s="1"/>
  <c r="AG315" i="1" s="1"/>
  <c r="BF331" i="1"/>
  <c r="AB331" i="1"/>
  <c r="AC331" i="1" s="1"/>
  <c r="AF331" i="1" s="1"/>
  <c r="AG331" i="1" s="1"/>
  <c r="AB358" i="1"/>
  <c r="AC358" i="1" s="1"/>
  <c r="AF358" i="1" s="1"/>
  <c r="AG358" i="1" s="1"/>
  <c r="BF358" i="1"/>
  <c r="AP361" i="1"/>
  <c r="AP376" i="1"/>
  <c r="BF386" i="1"/>
  <c r="AB386" i="1"/>
  <c r="AC386" i="1" s="1"/>
  <c r="AF386" i="1" s="1"/>
  <c r="AG386" i="1" s="1"/>
  <c r="BF418" i="1"/>
  <c r="AB418" i="1"/>
  <c r="AC418" i="1" s="1"/>
  <c r="AF418" i="1" s="1"/>
  <c r="AG418" i="1" s="1"/>
  <c r="BA426" i="1"/>
  <c r="AJ426" i="1"/>
  <c r="AT426" i="1" s="1"/>
  <c r="AU426" i="1"/>
  <c r="AV426" i="1" s="1"/>
  <c r="AZ426" i="1"/>
  <c r="BD426" i="1"/>
  <c r="AP453" i="1"/>
  <c r="BD456" i="1"/>
  <c r="AJ456" i="1"/>
  <c r="AT456" i="1" s="1"/>
  <c r="AZ456" i="1"/>
  <c r="AU456" i="1"/>
  <c r="AV456" i="1" s="1"/>
  <c r="AP461" i="1"/>
  <c r="BD464" i="1"/>
  <c r="AJ464" i="1"/>
  <c r="AT464" i="1" s="1"/>
  <c r="AZ464" i="1"/>
  <c r="AU464" i="1"/>
  <c r="AV464" i="1" s="1"/>
  <c r="BD466" i="1"/>
  <c r="AP469" i="1"/>
  <c r="BD472" i="1"/>
  <c r="AJ472" i="1"/>
  <c r="AT472" i="1" s="1"/>
  <c r="AZ472" i="1"/>
  <c r="AU472" i="1"/>
  <c r="AV472" i="1" s="1"/>
  <c r="AP477" i="1"/>
  <c r="AJ379" i="1"/>
  <c r="AT379" i="1" s="1"/>
  <c r="AZ379" i="1"/>
  <c r="AU379" i="1"/>
  <c r="AV379" i="1" s="1"/>
  <c r="BD379" i="1"/>
  <c r="BF388" i="1"/>
  <c r="AB388" i="1"/>
  <c r="AC388" i="1" s="1"/>
  <c r="AF388" i="1" s="1"/>
  <c r="AG388" i="1" s="1"/>
  <c r="BF420" i="1"/>
  <c r="AB420" i="1"/>
  <c r="AC420" i="1" s="1"/>
  <c r="AF420" i="1" s="1"/>
  <c r="AG420" i="1" s="1"/>
  <c r="BF398" i="1"/>
  <c r="AB398" i="1"/>
  <c r="AC398" i="1" s="1"/>
  <c r="AF398" i="1" s="1"/>
  <c r="AG398" i="1" s="1"/>
  <c r="BA438" i="1"/>
  <c r="AJ438" i="1"/>
  <c r="AT438" i="1" s="1"/>
  <c r="AU438" i="1"/>
  <c r="AV438" i="1" s="1"/>
  <c r="AZ438" i="1"/>
  <c r="BD438" i="1"/>
  <c r="AP458" i="1"/>
  <c r="AP474" i="1"/>
  <c r="AP495" i="1"/>
  <c r="AJ488" i="1"/>
  <c r="AT488" i="1" s="1"/>
  <c r="AU488" i="1"/>
  <c r="AV488" i="1" s="1"/>
  <c r="AZ488" i="1"/>
  <c r="BD488" i="1"/>
  <c r="BA488" i="1"/>
  <c r="AZ491" i="1"/>
  <c r="AP498" i="1"/>
  <c r="AU501" i="1"/>
  <c r="AV501" i="1" s="1"/>
  <c r="BD501" i="1"/>
  <c r="AJ501" i="1"/>
  <c r="AT501" i="1" s="1"/>
  <c r="AZ501" i="1"/>
  <c r="AP506" i="1"/>
  <c r="AP529" i="1"/>
  <c r="AP533" i="1"/>
  <c r="AP537" i="1"/>
  <c r="AP541" i="1"/>
  <c r="AP545" i="1"/>
  <c r="AP549" i="1"/>
  <c r="AP553" i="1"/>
  <c r="AP557" i="1"/>
  <c r="AP561" i="1"/>
  <c r="AZ498" i="1"/>
  <c r="AP565" i="1"/>
  <c r="AP581" i="1"/>
  <c r="BD588" i="1"/>
  <c r="BA590" i="1"/>
  <c r="AJ590" i="1"/>
  <c r="AT590" i="1" s="1"/>
  <c r="BD592" i="1"/>
  <c r="BA594" i="1"/>
  <c r="AJ594" i="1"/>
  <c r="AT594" i="1" s="1"/>
  <c r="BD596" i="1"/>
  <c r="BA598" i="1"/>
  <c r="AJ598" i="1"/>
  <c r="AT598" i="1" s="1"/>
  <c r="BD600" i="1"/>
  <c r="BA602" i="1"/>
  <c r="AJ602" i="1"/>
  <c r="AT602" i="1" s="1"/>
  <c r="BD604" i="1"/>
  <c r="BA606" i="1"/>
  <c r="AJ606" i="1"/>
  <c r="AT606" i="1" s="1"/>
  <c r="AP566" i="1"/>
  <c r="AU568" i="1"/>
  <c r="AV568" i="1" s="1"/>
  <c r="AP582" i="1"/>
  <c r="AU584" i="1"/>
  <c r="AV584" i="1" s="1"/>
  <c r="AJ528" i="1"/>
  <c r="AT528" i="1" s="1"/>
  <c r="AU528" i="1"/>
  <c r="AV528" i="1" s="1"/>
  <c r="AJ535" i="1"/>
  <c r="AT535" i="1" s="1"/>
  <c r="AJ543" i="1"/>
  <c r="AT543" i="1" s="1"/>
  <c r="AJ551" i="1"/>
  <c r="AT551" i="1" s="1"/>
  <c r="AJ559" i="1"/>
  <c r="AT559" i="1" s="1"/>
  <c r="BA567" i="1"/>
  <c r="AJ567" i="1"/>
  <c r="AT567" i="1" s="1"/>
  <c r="AP571" i="1"/>
  <c r="AZ571" i="1"/>
  <c r="BD575" i="1"/>
  <c r="BA583" i="1"/>
  <c r="AJ583" i="1"/>
  <c r="AT583" i="1" s="1"/>
  <c r="AP587" i="1"/>
  <c r="AZ587" i="1"/>
  <c r="AZ589" i="1"/>
  <c r="AZ591" i="1"/>
  <c r="AZ593" i="1"/>
  <c r="AZ595" i="1"/>
  <c r="AZ597" i="1"/>
  <c r="AZ599" i="1"/>
  <c r="AZ601" i="1"/>
  <c r="AZ603" i="1"/>
  <c r="AZ605" i="1"/>
  <c r="AP611" i="1"/>
  <c r="BD692" i="1"/>
  <c r="AZ522" i="1"/>
  <c r="BD522" i="1"/>
  <c r="BA522" i="1"/>
  <c r="BA527" i="1"/>
  <c r="AJ527" i="1"/>
  <c r="AT527" i="1" s="1"/>
  <c r="AU527" i="1"/>
  <c r="AV527" i="1" s="1"/>
  <c r="AZ527" i="1"/>
  <c r="BD527" i="1"/>
  <c r="AJ542" i="1"/>
  <c r="AT542" i="1" s="1"/>
  <c r="AJ558" i="1"/>
  <c r="AT558" i="1" s="1"/>
  <c r="BD568" i="1"/>
  <c r="AP572" i="1"/>
  <c r="AZ572" i="1"/>
  <c r="BA576" i="1"/>
  <c r="BD584" i="1"/>
  <c r="AP687" i="1"/>
  <c r="AP667" i="1"/>
  <c r="AU669" i="1"/>
  <c r="AV669" i="1" s="1"/>
  <c r="AZ676" i="1"/>
  <c r="AJ684" i="1"/>
  <c r="AT684" i="1" s="1"/>
  <c r="BA694" i="1"/>
  <c r="AU649" i="1"/>
  <c r="AV649" i="1" s="1"/>
  <c r="AU657" i="1"/>
  <c r="AV657" i="1" s="1"/>
  <c r="BA668" i="1"/>
  <c r="AJ668" i="1"/>
  <c r="AT668" i="1" s="1"/>
  <c r="AP672" i="1"/>
  <c r="AZ672" i="1"/>
  <c r="AP713" i="1"/>
  <c r="AP721" i="1"/>
  <c r="AP729" i="1"/>
  <c r="AP741" i="1"/>
  <c r="AP761" i="1"/>
  <c r="AP769" i="1"/>
  <c r="BD647" i="1"/>
  <c r="AP649" i="1"/>
  <c r="BA651" i="1"/>
  <c r="BD655" i="1"/>
  <c r="AP657" i="1"/>
  <c r="BA659" i="1"/>
  <c r="BD663" i="1"/>
  <c r="AP665" i="1"/>
  <c r="BA669" i="1"/>
  <c r="BA675" i="1"/>
  <c r="AJ675" i="1"/>
  <c r="AT675" i="1" s="1"/>
  <c r="BD677" i="1"/>
  <c r="BA679" i="1"/>
  <c r="AJ679" i="1"/>
  <c r="AT679" i="1" s="1"/>
  <c r="BD687" i="1"/>
  <c r="AP690" i="1"/>
  <c r="BA695" i="1"/>
  <c r="AJ695" i="1"/>
  <c r="AT695" i="1" s="1"/>
  <c r="AJ686" i="1"/>
  <c r="AT686" i="1" s="1"/>
  <c r="BF10" i="1"/>
  <c r="AB10" i="1"/>
  <c r="AC10" i="1" s="1"/>
  <c r="AF10" i="1" s="1"/>
  <c r="AG10" i="1" s="1"/>
  <c r="AB13" i="1"/>
  <c r="AC13" i="1" s="1"/>
  <c r="AF13" i="1" s="1"/>
  <c r="AG13" i="1" s="1"/>
  <c r="BF13" i="1"/>
  <c r="BF21" i="1"/>
  <c r="AB21" i="1"/>
  <c r="AC21" i="1" s="1"/>
  <c r="AF21" i="1" s="1"/>
  <c r="AG21" i="1" s="1"/>
  <c r="AP23" i="1"/>
  <c r="BA26" i="1"/>
  <c r="AU26" i="1"/>
  <c r="AV26" i="1" s="1"/>
  <c r="AZ26" i="1"/>
  <c r="AJ26" i="1"/>
  <c r="AT26" i="1" s="1"/>
  <c r="BD26" i="1"/>
  <c r="AZ34" i="1"/>
  <c r="BD34" i="1"/>
  <c r="AJ34" i="1"/>
  <c r="AT34" i="1" s="1"/>
  <c r="AU34" i="1"/>
  <c r="AV34" i="1" s="1"/>
  <c r="AJ37" i="1"/>
  <c r="AT37" i="1" s="1"/>
  <c r="AU37" i="1"/>
  <c r="AV37" i="1" s="1"/>
  <c r="AZ37" i="1"/>
  <c r="BD37" i="1"/>
  <c r="BA37" i="1"/>
  <c r="AB52" i="1"/>
  <c r="AC52" i="1" s="1"/>
  <c r="AF52" i="1" s="1"/>
  <c r="AG52" i="1" s="1"/>
  <c r="BF52" i="1"/>
  <c r="BD54" i="1"/>
  <c r="BF33" i="1"/>
  <c r="AB33" i="1"/>
  <c r="AC33" i="1" s="1"/>
  <c r="AF33" i="1" s="1"/>
  <c r="AG33" i="1" s="1"/>
  <c r="AP51" i="1"/>
  <c r="AZ54" i="1"/>
  <c r="BA62" i="1"/>
  <c r="AJ62" i="1"/>
  <c r="AT62" i="1" s="1"/>
  <c r="BD62" i="1"/>
  <c r="AU62" i="1"/>
  <c r="AV62" i="1" s="1"/>
  <c r="AZ62" i="1"/>
  <c r="BA70" i="1"/>
  <c r="AJ70" i="1"/>
  <c r="AT70" i="1" s="1"/>
  <c r="BD70" i="1"/>
  <c r="AU70" i="1"/>
  <c r="AV70" i="1" s="1"/>
  <c r="AZ70" i="1"/>
  <c r="AZ73" i="1"/>
  <c r="BD73" i="1"/>
  <c r="BA73" i="1"/>
  <c r="AP76" i="1"/>
  <c r="BA58" i="1"/>
  <c r="AJ58" i="1"/>
  <c r="AT58" i="1" s="1"/>
  <c r="AU58" i="1"/>
  <c r="AV58" i="1" s="1"/>
  <c r="BD58" i="1"/>
  <c r="AZ58" i="1"/>
  <c r="AJ73" i="1"/>
  <c r="AT73" i="1" s="1"/>
  <c r="AZ80" i="1"/>
  <c r="BD80" i="1"/>
  <c r="BA80" i="1"/>
  <c r="AU80" i="1"/>
  <c r="AV80" i="1" s="1"/>
  <c r="AJ80" i="1"/>
  <c r="AT80" i="1" s="1"/>
  <c r="BA91" i="1"/>
  <c r="AZ91" i="1"/>
  <c r="BD91" i="1"/>
  <c r="AP134" i="1"/>
  <c r="AP151" i="1"/>
  <c r="AJ173" i="1"/>
  <c r="AT173" i="1" s="1"/>
  <c r="AU173" i="1"/>
  <c r="AV173" i="1" s="1"/>
  <c r="AZ173" i="1"/>
  <c r="BD173" i="1"/>
  <c r="BF125" i="1"/>
  <c r="AB125" i="1"/>
  <c r="AC125" i="1" s="1"/>
  <c r="AF125" i="1" s="1"/>
  <c r="AG125" i="1" s="1"/>
  <c r="BA170" i="1"/>
  <c r="AZ134" i="1"/>
  <c r="BD134" i="1"/>
  <c r="BA134" i="1"/>
  <c r="AJ134" i="1"/>
  <c r="AT134" i="1" s="1"/>
  <c r="AU134" i="1"/>
  <c r="AV134" i="1" s="1"/>
  <c r="BD144" i="1"/>
  <c r="BD152" i="1"/>
  <c r="BA133" i="1"/>
  <c r="AZ133" i="1"/>
  <c r="BD133" i="1"/>
  <c r="AB179" i="1"/>
  <c r="AC179" i="1" s="1"/>
  <c r="AF179" i="1" s="1"/>
  <c r="AG179" i="1" s="1"/>
  <c r="BF179" i="1"/>
  <c r="AJ168" i="1"/>
  <c r="AT168" i="1" s="1"/>
  <c r="AU168" i="1"/>
  <c r="AV168" i="1" s="1"/>
  <c r="AZ168" i="1"/>
  <c r="BD168" i="1"/>
  <c r="BA168" i="1"/>
  <c r="AZ226" i="1"/>
  <c r="BD226" i="1"/>
  <c r="BA226" i="1"/>
  <c r="BA252" i="1"/>
  <c r="AZ252" i="1"/>
  <c r="BD252" i="1"/>
  <c r="BA258" i="1"/>
  <c r="BA266" i="1"/>
  <c r="AP237" i="1"/>
  <c r="BA256" i="1"/>
  <c r="AZ256" i="1"/>
  <c r="BD256" i="1"/>
  <c r="AZ257" i="1"/>
  <c r="BD257" i="1"/>
  <c r="BA257" i="1"/>
  <c r="AJ257" i="1"/>
  <c r="AT257" i="1" s="1"/>
  <c r="AU257" i="1"/>
  <c r="AV257" i="1" s="1"/>
  <c r="BF260" i="1"/>
  <c r="AB260" i="1"/>
  <c r="AC260" i="1" s="1"/>
  <c r="AF260" i="1" s="1"/>
  <c r="AG260" i="1" s="1"/>
  <c r="BA277" i="1"/>
  <c r="AU277" i="1"/>
  <c r="AV277" i="1" s="1"/>
  <c r="AZ277" i="1"/>
  <c r="AJ277" i="1"/>
  <c r="AT277" i="1" s="1"/>
  <c r="BD277" i="1"/>
  <c r="AZ304" i="1"/>
  <c r="BD304" i="1"/>
  <c r="AJ304" i="1"/>
  <c r="AT304" i="1" s="1"/>
  <c r="AU304" i="1"/>
  <c r="AV304" i="1" s="1"/>
  <c r="AZ320" i="1"/>
  <c r="BD320" i="1"/>
  <c r="AJ320" i="1"/>
  <c r="AT320" i="1" s="1"/>
  <c r="AU320" i="1"/>
  <c r="AV320" i="1" s="1"/>
  <c r="AZ336" i="1"/>
  <c r="BD336" i="1"/>
  <c r="AJ336" i="1"/>
  <c r="AT336" i="1" s="1"/>
  <c r="AU336" i="1"/>
  <c r="AV336" i="1" s="1"/>
  <c r="AJ360" i="1"/>
  <c r="AT360" i="1" s="1"/>
  <c r="AZ360" i="1"/>
  <c r="AU360" i="1"/>
  <c r="AV360" i="1" s="1"/>
  <c r="BD360" i="1"/>
  <c r="BA273" i="1"/>
  <c r="AJ273" i="1"/>
  <c r="AT273" i="1" s="1"/>
  <c r="AU273" i="1"/>
  <c r="AV273" i="1" s="1"/>
  <c r="BD273" i="1"/>
  <c r="AZ273" i="1"/>
  <c r="AZ288" i="1"/>
  <c r="BD288" i="1"/>
  <c r="BA288" i="1"/>
  <c r="BF292" i="1"/>
  <c r="AB292" i="1"/>
  <c r="AC292" i="1" s="1"/>
  <c r="AF292" i="1" s="1"/>
  <c r="AG292" i="1" s="1"/>
  <c r="AJ305" i="1"/>
  <c r="AT305" i="1" s="1"/>
  <c r="AU305" i="1"/>
  <c r="AV305" i="1" s="1"/>
  <c r="AJ309" i="1"/>
  <c r="AT309" i="1" s="1"/>
  <c r="AU309" i="1"/>
  <c r="AV309" i="1" s="1"/>
  <c r="AJ313" i="1"/>
  <c r="AT313" i="1" s="1"/>
  <c r="AU313" i="1"/>
  <c r="AV313" i="1" s="1"/>
  <c r="AJ317" i="1"/>
  <c r="AT317" i="1" s="1"/>
  <c r="AU317" i="1"/>
  <c r="AV317" i="1" s="1"/>
  <c r="AJ321" i="1"/>
  <c r="AT321" i="1" s="1"/>
  <c r="AU321" i="1"/>
  <c r="AV321" i="1" s="1"/>
  <c r="AJ325" i="1"/>
  <c r="AT325" i="1" s="1"/>
  <c r="AU325" i="1"/>
  <c r="AV325" i="1" s="1"/>
  <c r="AJ329" i="1"/>
  <c r="AT329" i="1" s="1"/>
  <c r="AU329" i="1"/>
  <c r="AV329" i="1" s="1"/>
  <c r="AJ333" i="1"/>
  <c r="AT333" i="1" s="1"/>
  <c r="AU333" i="1"/>
  <c r="AV333" i="1" s="1"/>
  <c r="AJ337" i="1"/>
  <c r="AT337" i="1" s="1"/>
  <c r="AU337" i="1"/>
  <c r="AV337" i="1" s="1"/>
  <c r="AJ341" i="1"/>
  <c r="AT341" i="1" s="1"/>
  <c r="AU341" i="1"/>
  <c r="AV341" i="1" s="1"/>
  <c r="AJ345" i="1"/>
  <c r="AT345" i="1" s="1"/>
  <c r="AU345" i="1"/>
  <c r="AV345" i="1" s="1"/>
  <c r="AU353" i="1"/>
  <c r="AV353" i="1" s="1"/>
  <c r="AJ353" i="1"/>
  <c r="AT353" i="1" s="1"/>
  <c r="BF268" i="1"/>
  <c r="AB268" i="1"/>
  <c r="AC268" i="1" s="1"/>
  <c r="AF268" i="1" s="1"/>
  <c r="AG268" i="1" s="1"/>
  <c r="AP279" i="1"/>
  <c r="BD291" i="1"/>
  <c r="BD375" i="1"/>
  <c r="AJ375" i="1"/>
  <c r="AT375" i="1" s="1"/>
  <c r="AZ375" i="1"/>
  <c r="AU375" i="1"/>
  <c r="AV375" i="1" s="1"/>
  <c r="AJ389" i="1"/>
  <c r="AT389" i="1" s="1"/>
  <c r="AU389" i="1"/>
  <c r="AV389" i="1" s="1"/>
  <c r="AJ397" i="1"/>
  <c r="AT397" i="1" s="1"/>
  <c r="AU397" i="1"/>
  <c r="AV397" i="1" s="1"/>
  <c r="AJ405" i="1"/>
  <c r="AT405" i="1" s="1"/>
  <c r="AU405" i="1"/>
  <c r="AV405" i="1" s="1"/>
  <c r="AJ413" i="1"/>
  <c r="AT413" i="1" s="1"/>
  <c r="AU413" i="1"/>
  <c r="AV413" i="1" s="1"/>
  <c r="AJ421" i="1"/>
  <c r="AT421" i="1" s="1"/>
  <c r="AU421" i="1"/>
  <c r="AV421" i="1" s="1"/>
  <c r="AJ424" i="1"/>
  <c r="AT424" i="1" s="1"/>
  <c r="AU424" i="1"/>
  <c r="AV424" i="1" s="1"/>
  <c r="AJ432" i="1"/>
  <c r="AT432" i="1" s="1"/>
  <c r="AU432" i="1"/>
  <c r="AV432" i="1" s="1"/>
  <c r="AJ440" i="1"/>
  <c r="AT440" i="1" s="1"/>
  <c r="AU440" i="1"/>
  <c r="AV440" i="1" s="1"/>
  <c r="BF303" i="1"/>
  <c r="AB303" i="1"/>
  <c r="AC303" i="1" s="1"/>
  <c r="AF303" i="1" s="1"/>
  <c r="AG303" i="1" s="1"/>
  <c r="BF319" i="1"/>
  <c r="AB319" i="1"/>
  <c r="AC319" i="1" s="1"/>
  <c r="AF319" i="1" s="1"/>
  <c r="AG319" i="1" s="1"/>
  <c r="BF335" i="1"/>
  <c r="AB335" i="1"/>
  <c r="AC335" i="1" s="1"/>
  <c r="AF335" i="1" s="1"/>
  <c r="AG335" i="1" s="1"/>
  <c r="BF359" i="1"/>
  <c r="AB359" i="1"/>
  <c r="AC359" i="1" s="1"/>
  <c r="AF359" i="1" s="1"/>
  <c r="AG359" i="1" s="1"/>
  <c r="BA387" i="1"/>
  <c r="BA395" i="1"/>
  <c r="BA403" i="1"/>
  <c r="BA411" i="1"/>
  <c r="BA419" i="1"/>
  <c r="BA421" i="1"/>
  <c r="BA424" i="1"/>
  <c r="BA432" i="1"/>
  <c r="BA440" i="1"/>
  <c r="BF355" i="1"/>
  <c r="AB355" i="1"/>
  <c r="AC355" i="1" s="1"/>
  <c r="AF355" i="1" s="1"/>
  <c r="AG355" i="1" s="1"/>
  <c r="AB372" i="1"/>
  <c r="AC372" i="1" s="1"/>
  <c r="AF372" i="1" s="1"/>
  <c r="AG372" i="1" s="1"/>
  <c r="BF372" i="1"/>
  <c r="BF380" i="1"/>
  <c r="AB380" i="1"/>
  <c r="AC380" i="1" s="1"/>
  <c r="AF380" i="1" s="1"/>
  <c r="AG380" i="1" s="1"/>
  <c r="AZ382" i="1"/>
  <c r="BD382" i="1"/>
  <c r="BA382" i="1"/>
  <c r="BF410" i="1"/>
  <c r="AB410" i="1"/>
  <c r="AC410" i="1" s="1"/>
  <c r="AF410" i="1" s="1"/>
  <c r="AG410" i="1" s="1"/>
  <c r="BF412" i="1"/>
  <c r="AB412" i="1"/>
  <c r="AC412" i="1" s="1"/>
  <c r="AF412" i="1" s="1"/>
  <c r="AG412" i="1" s="1"/>
  <c r="AJ453" i="1"/>
  <c r="AT453" i="1" s="1"/>
  <c r="AU453" i="1"/>
  <c r="AV453" i="1" s="1"/>
  <c r="AJ469" i="1"/>
  <c r="AT469" i="1" s="1"/>
  <c r="AU469" i="1"/>
  <c r="AV469" i="1" s="1"/>
  <c r="BF390" i="1"/>
  <c r="AB390" i="1"/>
  <c r="AC390" i="1" s="1"/>
  <c r="AF390" i="1" s="1"/>
  <c r="AG390" i="1" s="1"/>
  <c r="BA422" i="1"/>
  <c r="AU422" i="1"/>
  <c r="AV422" i="1" s="1"/>
  <c r="AZ422" i="1"/>
  <c r="BD422" i="1"/>
  <c r="BA430" i="1"/>
  <c r="AJ430" i="1"/>
  <c r="AT430" i="1" s="1"/>
  <c r="AU430" i="1"/>
  <c r="AV430" i="1" s="1"/>
  <c r="AZ430" i="1"/>
  <c r="BD430" i="1"/>
  <c r="BA443" i="1"/>
  <c r="AJ443" i="1"/>
  <c r="AT443" i="1" s="1"/>
  <c r="AU443" i="1"/>
  <c r="AV443" i="1" s="1"/>
  <c r="AZ443" i="1"/>
  <c r="BD443" i="1"/>
  <c r="AJ445" i="1"/>
  <c r="AT445" i="1" s="1"/>
  <c r="AU445" i="1"/>
  <c r="AV445" i="1" s="1"/>
  <c r="BA453" i="1"/>
  <c r="AJ459" i="1"/>
  <c r="AT459" i="1" s="1"/>
  <c r="AU459" i="1"/>
  <c r="AV459" i="1" s="1"/>
  <c r="AZ459" i="1"/>
  <c r="BD459" i="1"/>
  <c r="BA459" i="1"/>
  <c r="BA469" i="1"/>
  <c r="AJ475" i="1"/>
  <c r="AT475" i="1" s="1"/>
  <c r="AU475" i="1"/>
  <c r="AV475" i="1" s="1"/>
  <c r="AZ475" i="1"/>
  <c r="BD475" i="1"/>
  <c r="BA475" i="1"/>
  <c r="BD377" i="1"/>
  <c r="AJ377" i="1"/>
  <c r="AT377" i="1" s="1"/>
  <c r="AZ377" i="1"/>
  <c r="AU377" i="1"/>
  <c r="AV377" i="1" s="1"/>
  <c r="AJ457" i="1"/>
  <c r="AT457" i="1" s="1"/>
  <c r="AU457" i="1"/>
  <c r="AV457" i="1" s="1"/>
  <c r="AJ473" i="1"/>
  <c r="AT473" i="1" s="1"/>
  <c r="AU473" i="1"/>
  <c r="AV473" i="1" s="1"/>
  <c r="AJ502" i="1"/>
  <c r="AT502" i="1" s="1"/>
  <c r="AU502" i="1"/>
  <c r="AV502" i="1" s="1"/>
  <c r="AJ492" i="1"/>
  <c r="AT492" i="1" s="1"/>
  <c r="AU492" i="1"/>
  <c r="AV492" i="1" s="1"/>
  <c r="AZ492" i="1"/>
  <c r="BD492" i="1"/>
  <c r="BA492" i="1"/>
  <c r="AZ502" i="1"/>
  <c r="AJ508" i="1"/>
  <c r="AT508" i="1" s="1"/>
  <c r="AU508" i="1"/>
  <c r="AV508" i="1" s="1"/>
  <c r="AZ508" i="1"/>
  <c r="BD508" i="1"/>
  <c r="BA508" i="1"/>
  <c r="AP530" i="1"/>
  <c r="AP534" i="1"/>
  <c r="AP538" i="1"/>
  <c r="AP542" i="1"/>
  <c r="AP546" i="1"/>
  <c r="AP550" i="1"/>
  <c r="AP554" i="1"/>
  <c r="AP558" i="1"/>
  <c r="AP562" i="1"/>
  <c r="BA511" i="1"/>
  <c r="AZ511" i="1"/>
  <c r="BD511" i="1"/>
  <c r="AP577" i="1"/>
  <c r="AP609" i="1"/>
  <c r="AJ514" i="1"/>
  <c r="AT514" i="1" s="1"/>
  <c r="BA523" i="1"/>
  <c r="AJ523" i="1"/>
  <c r="AT523" i="1" s="1"/>
  <c r="AU523" i="1"/>
  <c r="AV523" i="1" s="1"/>
  <c r="AZ523" i="1"/>
  <c r="BD523" i="1"/>
  <c r="BD563" i="1"/>
  <c r="AP575" i="1"/>
  <c r="BD579" i="1"/>
  <c r="BA591" i="1"/>
  <c r="AJ591" i="1"/>
  <c r="AT591" i="1" s="1"/>
  <c r="BA595" i="1"/>
  <c r="AJ595" i="1"/>
  <c r="AT595" i="1" s="1"/>
  <c r="BA599" i="1"/>
  <c r="AJ599" i="1"/>
  <c r="AT599" i="1" s="1"/>
  <c r="BA603" i="1"/>
  <c r="AJ603" i="1"/>
  <c r="AT603" i="1" s="1"/>
  <c r="AJ530" i="1"/>
  <c r="AT530" i="1" s="1"/>
  <c r="AJ546" i="1"/>
  <c r="AT546" i="1" s="1"/>
  <c r="AJ562" i="1"/>
  <c r="AT562" i="1" s="1"/>
  <c r="AP568" i="1"/>
  <c r="BA572" i="1"/>
  <c r="AP584" i="1"/>
  <c r="AP675" i="1"/>
  <c r="AP679" i="1"/>
  <c r="AZ694" i="1"/>
  <c r="AU694" i="1"/>
  <c r="AV694" i="1" s="1"/>
  <c r="BD694" i="1"/>
  <c r="AU700" i="1"/>
  <c r="AV700" i="1" s="1"/>
  <c r="BA700" i="1"/>
  <c r="AP671" i="1"/>
  <c r="AP686" i="1"/>
  <c r="AP647" i="1"/>
  <c r="AP655" i="1"/>
  <c r="AP663" i="1"/>
  <c r="AZ677" i="1"/>
  <c r="AU697" i="1"/>
  <c r="AV697" i="1" s="1"/>
  <c r="BA697" i="1"/>
  <c r="AJ697" i="1"/>
  <c r="AT697" i="1" s="1"/>
  <c r="AZ697" i="1"/>
  <c r="BD697" i="1"/>
  <c r="BA390" i="1" l="1"/>
  <c r="AJ390" i="1"/>
  <c r="AT390" i="1" s="1"/>
  <c r="AU390" i="1"/>
  <c r="AV390" i="1" s="1"/>
  <c r="AZ390" i="1"/>
  <c r="BD390" i="1"/>
  <c r="BA410" i="1"/>
  <c r="AJ410" i="1"/>
  <c r="AT410" i="1" s="1"/>
  <c r="AU410" i="1"/>
  <c r="AV410" i="1" s="1"/>
  <c r="AZ410" i="1"/>
  <c r="BD410" i="1"/>
  <c r="BA372" i="1"/>
  <c r="AJ372" i="1"/>
  <c r="AT372" i="1" s="1"/>
  <c r="AZ372" i="1"/>
  <c r="BD372" i="1"/>
  <c r="AU372" i="1"/>
  <c r="AV372" i="1" s="1"/>
  <c r="AJ359" i="1"/>
  <c r="AT359" i="1" s="1"/>
  <c r="AU359" i="1"/>
  <c r="AV359" i="1" s="1"/>
  <c r="BA359" i="1"/>
  <c r="AZ359" i="1"/>
  <c r="BD359" i="1"/>
  <c r="BA319" i="1"/>
  <c r="AJ319" i="1"/>
  <c r="AT319" i="1" s="1"/>
  <c r="AU319" i="1"/>
  <c r="AV319" i="1" s="1"/>
  <c r="AZ319" i="1"/>
  <c r="BD319" i="1"/>
  <c r="BA292" i="1"/>
  <c r="AZ292" i="1"/>
  <c r="BD292" i="1"/>
  <c r="AU292" i="1"/>
  <c r="AV292" i="1" s="1"/>
  <c r="AJ292" i="1"/>
  <c r="AT292" i="1" s="1"/>
  <c r="BA179" i="1"/>
  <c r="AJ179" i="1"/>
  <c r="AT179" i="1" s="1"/>
  <c r="AU179" i="1"/>
  <c r="AV179" i="1" s="1"/>
  <c r="BD179" i="1"/>
  <c r="AZ179" i="1"/>
  <c r="BA125" i="1"/>
  <c r="AZ125" i="1"/>
  <c r="BD125" i="1"/>
  <c r="AU125" i="1"/>
  <c r="AV125" i="1" s="1"/>
  <c r="AJ125" i="1"/>
  <c r="AT125" i="1" s="1"/>
  <c r="AU358" i="1"/>
  <c r="AV358" i="1" s="1"/>
  <c r="BA358" i="1"/>
  <c r="AJ358" i="1"/>
  <c r="AT358" i="1" s="1"/>
  <c r="AZ358" i="1"/>
  <c r="BD358" i="1"/>
  <c r="AZ265" i="1"/>
  <c r="BD265" i="1"/>
  <c r="BA265" i="1"/>
  <c r="AJ265" i="1"/>
  <c r="AT265" i="1" s="1"/>
  <c r="AU265" i="1"/>
  <c r="AV265" i="1" s="1"/>
  <c r="AJ176" i="1"/>
  <c r="AT176" i="1" s="1"/>
  <c r="AU176" i="1"/>
  <c r="AV176" i="1" s="1"/>
  <c r="AZ176" i="1"/>
  <c r="BD176" i="1"/>
  <c r="BA176" i="1"/>
  <c r="AZ153" i="1"/>
  <c r="BD153" i="1"/>
  <c r="BA153" i="1"/>
  <c r="AJ153" i="1"/>
  <c r="AT153" i="1" s="1"/>
  <c r="AU153" i="1"/>
  <c r="AV153" i="1" s="1"/>
  <c r="BA366" i="1"/>
  <c r="AJ366" i="1"/>
  <c r="AT366" i="1" s="1"/>
  <c r="AZ366" i="1"/>
  <c r="BD366" i="1"/>
  <c r="AU366" i="1"/>
  <c r="AV366" i="1" s="1"/>
  <c r="BA327" i="1"/>
  <c r="AJ327" i="1"/>
  <c r="AT327" i="1" s="1"/>
  <c r="AU327" i="1"/>
  <c r="AV327" i="1" s="1"/>
  <c r="AZ327" i="1"/>
  <c r="BD327" i="1"/>
  <c r="BA368" i="1"/>
  <c r="AJ368" i="1"/>
  <c r="AT368" i="1" s="1"/>
  <c r="AZ368" i="1"/>
  <c r="BD368" i="1"/>
  <c r="AU368" i="1"/>
  <c r="AV368" i="1" s="1"/>
  <c r="AZ253" i="1"/>
  <c r="BD253" i="1"/>
  <c r="BA253" i="1"/>
  <c r="AJ253" i="1"/>
  <c r="AT253" i="1" s="1"/>
  <c r="AU253" i="1"/>
  <c r="AV253" i="1" s="1"/>
  <c r="AZ218" i="1"/>
  <c r="BD218" i="1"/>
  <c r="BA218" i="1"/>
  <c r="AJ218" i="1"/>
  <c r="AT218" i="1" s="1"/>
  <c r="AU218" i="1"/>
  <c r="AV218" i="1" s="1"/>
  <c r="AZ203" i="1"/>
  <c r="BD203" i="1"/>
  <c r="BA203" i="1"/>
  <c r="AU203" i="1"/>
  <c r="AV203" i="1" s="1"/>
  <c r="AJ203" i="1"/>
  <c r="AT203" i="1" s="1"/>
  <c r="BA56" i="1"/>
  <c r="BD56" i="1"/>
  <c r="AZ56" i="1"/>
  <c r="AJ56" i="1"/>
  <c r="AT56" i="1" s="1"/>
  <c r="AU56" i="1"/>
  <c r="AV56" i="1" s="1"/>
  <c r="BA22" i="1"/>
  <c r="AJ22" i="1"/>
  <c r="AT22" i="1" s="1"/>
  <c r="AU22" i="1"/>
  <c r="AV22" i="1" s="1"/>
  <c r="BD22" i="1"/>
  <c r="AZ22" i="1"/>
  <c r="BA374" i="1"/>
  <c r="AJ374" i="1"/>
  <c r="AT374" i="1" s="1"/>
  <c r="AZ374" i="1"/>
  <c r="BD374" i="1"/>
  <c r="AU374" i="1"/>
  <c r="AV374" i="1" s="1"/>
  <c r="BA362" i="1"/>
  <c r="AJ362" i="1"/>
  <c r="AT362" i="1" s="1"/>
  <c r="AZ362" i="1"/>
  <c r="BD362" i="1"/>
  <c r="AU362" i="1"/>
  <c r="AV362" i="1" s="1"/>
  <c r="BA264" i="1"/>
  <c r="AZ264" i="1"/>
  <c r="BD264" i="1"/>
  <c r="AU264" i="1"/>
  <c r="AV264" i="1" s="1"/>
  <c r="AJ264" i="1"/>
  <c r="AT264" i="1" s="1"/>
  <c r="BA246" i="1"/>
  <c r="AZ246" i="1"/>
  <c r="BD246" i="1"/>
  <c r="AU246" i="1"/>
  <c r="AV246" i="1" s="1"/>
  <c r="AJ246" i="1"/>
  <c r="AT246" i="1" s="1"/>
  <c r="BA187" i="1"/>
  <c r="AJ187" i="1"/>
  <c r="AT187" i="1" s="1"/>
  <c r="AZ187" i="1"/>
  <c r="BD187" i="1"/>
  <c r="AU187" i="1"/>
  <c r="AV187" i="1" s="1"/>
  <c r="AJ49" i="1"/>
  <c r="AT49" i="1" s="1"/>
  <c r="AU49" i="1"/>
  <c r="AV49" i="1" s="1"/>
  <c r="BA49" i="1"/>
  <c r="AZ49" i="1"/>
  <c r="BD49" i="1"/>
  <c r="AJ4" i="1"/>
  <c r="AT4" i="1" s="1"/>
  <c r="AU4" i="1"/>
  <c r="AV4" i="1" s="1"/>
  <c r="AZ4" i="1"/>
  <c r="BD4" i="1"/>
  <c r="BA4" i="1"/>
  <c r="AZ3" i="1"/>
  <c r="BD3" i="1"/>
  <c r="AJ3" i="1"/>
  <c r="AT3" i="1" s="1"/>
  <c r="AU3" i="1"/>
  <c r="AV3" i="1" s="1"/>
  <c r="BA3" i="1"/>
  <c r="BA380" i="1"/>
  <c r="AU380" i="1"/>
  <c r="AV380" i="1" s="1"/>
  <c r="BD380" i="1"/>
  <c r="AZ380" i="1"/>
  <c r="AJ380" i="1"/>
  <c r="AT380" i="1" s="1"/>
  <c r="AJ355" i="1"/>
  <c r="AT355" i="1" s="1"/>
  <c r="AU355" i="1"/>
  <c r="AV355" i="1" s="1"/>
  <c r="AZ355" i="1"/>
  <c r="BD355" i="1"/>
  <c r="BA355" i="1"/>
  <c r="AU13" i="1"/>
  <c r="AV13" i="1" s="1"/>
  <c r="BA13" i="1"/>
  <c r="AZ13" i="1"/>
  <c r="BD13" i="1"/>
  <c r="AJ13" i="1"/>
  <c r="AT13" i="1" s="1"/>
  <c r="BA398" i="1"/>
  <c r="AJ398" i="1"/>
  <c r="AT398" i="1" s="1"/>
  <c r="AU398" i="1"/>
  <c r="AV398" i="1" s="1"/>
  <c r="AZ398" i="1"/>
  <c r="BD398" i="1"/>
  <c r="BA388" i="1"/>
  <c r="AJ388" i="1"/>
  <c r="AT388" i="1" s="1"/>
  <c r="AU388" i="1"/>
  <c r="AV388" i="1" s="1"/>
  <c r="AZ388" i="1"/>
  <c r="BD388" i="1"/>
  <c r="BA418" i="1"/>
  <c r="AU418" i="1"/>
  <c r="AV418" i="1" s="1"/>
  <c r="AZ418" i="1"/>
  <c r="BD418" i="1"/>
  <c r="AJ418" i="1"/>
  <c r="AT418" i="1" s="1"/>
  <c r="BA331" i="1"/>
  <c r="AJ331" i="1"/>
  <c r="AT331" i="1" s="1"/>
  <c r="AU331" i="1"/>
  <c r="AV331" i="1" s="1"/>
  <c r="AZ331" i="1"/>
  <c r="BD331" i="1"/>
  <c r="BA191" i="1"/>
  <c r="BD191" i="1"/>
  <c r="AU191" i="1"/>
  <c r="AV191" i="1" s="1"/>
  <c r="AJ191" i="1"/>
  <c r="AT191" i="1" s="1"/>
  <c r="AZ191" i="1"/>
  <c r="BA25" i="1"/>
  <c r="AZ25" i="1"/>
  <c r="BD25" i="1"/>
  <c r="AJ25" i="1"/>
  <c r="AT25" i="1" s="1"/>
  <c r="AU25" i="1"/>
  <c r="AV25" i="1" s="1"/>
  <c r="AZ7" i="1"/>
  <c r="BA7" i="1"/>
  <c r="BD7" i="1"/>
  <c r="AJ7" i="1"/>
  <c r="AT7" i="1" s="1"/>
  <c r="AU7" i="1"/>
  <c r="AV7" i="1" s="1"/>
  <c r="BA406" i="1"/>
  <c r="AJ406" i="1"/>
  <c r="AT406" i="1" s="1"/>
  <c r="AU406" i="1"/>
  <c r="AV406" i="1" s="1"/>
  <c r="AZ406" i="1"/>
  <c r="BD406" i="1"/>
  <c r="BA241" i="1"/>
  <c r="AJ241" i="1"/>
  <c r="AT241" i="1" s="1"/>
  <c r="AZ241" i="1"/>
  <c r="BD241" i="1"/>
  <c r="AU241" i="1"/>
  <c r="AV241" i="1" s="1"/>
  <c r="BA233" i="1"/>
  <c r="AJ233" i="1"/>
  <c r="AT233" i="1" s="1"/>
  <c r="AZ233" i="1"/>
  <c r="BD233" i="1"/>
  <c r="AU233" i="1"/>
  <c r="AV233" i="1" s="1"/>
  <c r="AJ161" i="1"/>
  <c r="AT161" i="1" s="1"/>
  <c r="AU161" i="1"/>
  <c r="AV161" i="1" s="1"/>
  <c r="AZ161" i="1"/>
  <c r="BD161" i="1"/>
  <c r="BA161" i="1"/>
  <c r="BA8" i="1"/>
  <c r="AZ8" i="1"/>
  <c r="AU8" i="1"/>
  <c r="AV8" i="1" s="1"/>
  <c r="AJ8" i="1"/>
  <c r="AT8" i="1" s="1"/>
  <c r="BD8" i="1"/>
  <c r="BA404" i="1"/>
  <c r="AJ404" i="1"/>
  <c r="AT404" i="1" s="1"/>
  <c r="AU404" i="1"/>
  <c r="AV404" i="1" s="1"/>
  <c r="AZ404" i="1"/>
  <c r="BD404" i="1"/>
  <c r="BA339" i="1"/>
  <c r="AJ339" i="1"/>
  <c r="AT339" i="1" s="1"/>
  <c r="AU339" i="1"/>
  <c r="AV339" i="1" s="1"/>
  <c r="AZ339" i="1"/>
  <c r="BD339" i="1"/>
  <c r="BA307" i="1"/>
  <c r="AJ307" i="1"/>
  <c r="AT307" i="1" s="1"/>
  <c r="AU307" i="1"/>
  <c r="AV307" i="1" s="1"/>
  <c r="AZ307" i="1"/>
  <c r="BD307" i="1"/>
  <c r="AJ347" i="1"/>
  <c r="AT347" i="1" s="1"/>
  <c r="AU347" i="1"/>
  <c r="AV347" i="1" s="1"/>
  <c r="AZ347" i="1"/>
  <c r="BD347" i="1"/>
  <c r="BA347" i="1"/>
  <c r="AZ250" i="1"/>
  <c r="BD250" i="1"/>
  <c r="BA250" i="1"/>
  <c r="AJ250" i="1"/>
  <c r="AT250" i="1" s="1"/>
  <c r="AU250" i="1"/>
  <c r="AV250" i="1" s="1"/>
  <c r="AJ184" i="1"/>
  <c r="AT184" i="1" s="1"/>
  <c r="AU184" i="1"/>
  <c r="AV184" i="1" s="1"/>
  <c r="BA184" i="1"/>
  <c r="AZ184" i="1"/>
  <c r="BD184" i="1"/>
  <c r="AZ145" i="1"/>
  <c r="BD145" i="1"/>
  <c r="BA145" i="1"/>
  <c r="AU145" i="1"/>
  <c r="AV145" i="1" s="1"/>
  <c r="AJ145" i="1"/>
  <c r="AT145" i="1" s="1"/>
  <c r="AZ18" i="1"/>
  <c r="BD18" i="1"/>
  <c r="BA18" i="1"/>
  <c r="AJ18" i="1"/>
  <c r="AT18" i="1" s="1"/>
  <c r="AU18" i="1"/>
  <c r="AV18" i="1" s="1"/>
  <c r="BA6" i="1"/>
  <c r="AZ6" i="1"/>
  <c r="BD6" i="1"/>
  <c r="AJ6" i="1"/>
  <c r="AT6" i="1" s="1"/>
  <c r="AU6" i="1"/>
  <c r="AV6" i="1" s="1"/>
  <c r="BA412" i="1"/>
  <c r="AJ412" i="1"/>
  <c r="AT412" i="1" s="1"/>
  <c r="AU412" i="1"/>
  <c r="AV412" i="1" s="1"/>
  <c r="AZ412" i="1"/>
  <c r="BD412" i="1"/>
  <c r="BA335" i="1"/>
  <c r="AJ335" i="1"/>
  <c r="AT335" i="1" s="1"/>
  <c r="AU335" i="1"/>
  <c r="AV335" i="1" s="1"/>
  <c r="AZ335" i="1"/>
  <c r="BD335" i="1"/>
  <c r="BA303" i="1"/>
  <c r="AJ303" i="1"/>
  <c r="AT303" i="1" s="1"/>
  <c r="AU303" i="1"/>
  <c r="AV303" i="1" s="1"/>
  <c r="AZ303" i="1"/>
  <c r="BD303" i="1"/>
  <c r="BA268" i="1"/>
  <c r="AZ268" i="1"/>
  <c r="BD268" i="1"/>
  <c r="AU268" i="1"/>
  <c r="AV268" i="1" s="1"/>
  <c r="AJ268" i="1"/>
  <c r="AT268" i="1" s="1"/>
  <c r="BA33" i="1"/>
  <c r="AJ33" i="1"/>
  <c r="AT33" i="1" s="1"/>
  <c r="AU33" i="1"/>
  <c r="AV33" i="1" s="1"/>
  <c r="AZ33" i="1"/>
  <c r="BD33" i="1"/>
  <c r="AZ52" i="1"/>
  <c r="AU52" i="1"/>
  <c r="AV52" i="1" s="1"/>
  <c r="BA52" i="1"/>
  <c r="AJ52" i="1"/>
  <c r="AT52" i="1" s="1"/>
  <c r="BD52" i="1"/>
  <c r="AZ21" i="1"/>
  <c r="BD21" i="1"/>
  <c r="BA21" i="1"/>
  <c r="AJ21" i="1"/>
  <c r="AT21" i="1" s="1"/>
  <c r="AU21" i="1"/>
  <c r="AV21" i="1" s="1"/>
  <c r="BA10" i="1"/>
  <c r="AZ10" i="1"/>
  <c r="BD10" i="1"/>
  <c r="AJ10" i="1"/>
  <c r="AT10" i="1" s="1"/>
  <c r="AU10" i="1"/>
  <c r="AV10" i="1" s="1"/>
  <c r="BA129" i="1"/>
  <c r="AZ129" i="1"/>
  <c r="BD129" i="1"/>
  <c r="AJ129" i="1"/>
  <c r="AT129" i="1" s="1"/>
  <c r="AU129" i="1"/>
  <c r="AV129" i="1" s="1"/>
  <c r="BA103" i="1"/>
  <c r="AZ103" i="1"/>
  <c r="BD103" i="1"/>
  <c r="AU103" i="1"/>
  <c r="AV103" i="1" s="1"/>
  <c r="AJ103" i="1"/>
  <c r="AT103" i="1" s="1"/>
  <c r="BA44" i="1"/>
  <c r="BD44" i="1"/>
  <c r="AU44" i="1"/>
  <c r="AV44" i="1" s="1"/>
  <c r="AZ44" i="1"/>
  <c r="AJ44" i="1"/>
  <c r="AT44" i="1" s="1"/>
  <c r="AJ45" i="1"/>
  <c r="AT45" i="1" s="1"/>
  <c r="AU45" i="1"/>
  <c r="AV45" i="1" s="1"/>
  <c r="AZ45" i="1"/>
  <c r="BD45" i="1"/>
  <c r="BA45" i="1"/>
  <c r="BA17" i="1"/>
  <c r="AZ17" i="1"/>
  <c r="BD17" i="1"/>
  <c r="AJ17" i="1"/>
  <c r="AT17" i="1" s="1"/>
  <c r="AU17" i="1"/>
  <c r="AV17" i="1" s="1"/>
  <c r="BA12" i="1"/>
  <c r="AJ12" i="1"/>
  <c r="AT12" i="1" s="1"/>
  <c r="BD12" i="1"/>
  <c r="AU12" i="1"/>
  <c r="AV12" i="1" s="1"/>
  <c r="AZ12" i="1"/>
  <c r="BA343" i="1"/>
  <c r="AJ343" i="1"/>
  <c r="AT343" i="1" s="1"/>
  <c r="AU343" i="1"/>
  <c r="AV343" i="1" s="1"/>
  <c r="AZ343" i="1"/>
  <c r="BD343" i="1"/>
  <c r="BA311" i="1"/>
  <c r="AJ311" i="1"/>
  <c r="AT311" i="1" s="1"/>
  <c r="AU311" i="1"/>
  <c r="AV311" i="1" s="1"/>
  <c r="AZ311" i="1"/>
  <c r="BD311" i="1"/>
  <c r="AZ269" i="1"/>
  <c r="BD269" i="1"/>
  <c r="BA269" i="1"/>
  <c r="AJ269" i="1"/>
  <c r="AT269" i="1" s="1"/>
  <c r="AU269" i="1"/>
  <c r="AV269" i="1" s="1"/>
  <c r="AZ206" i="1"/>
  <c r="BD206" i="1"/>
  <c r="BA206" i="1"/>
  <c r="AJ206" i="1"/>
  <c r="AT206" i="1" s="1"/>
  <c r="AU206" i="1"/>
  <c r="AV206" i="1" s="1"/>
  <c r="BA234" i="1"/>
  <c r="AZ234" i="1"/>
  <c r="BD234" i="1"/>
  <c r="AJ234" i="1"/>
  <c r="AT234" i="1" s="1"/>
  <c r="AU234" i="1"/>
  <c r="AV234" i="1" s="1"/>
  <c r="BA11" i="1"/>
  <c r="BD11" i="1"/>
  <c r="AZ11" i="1"/>
  <c r="AU11" i="1"/>
  <c r="AV11" i="1" s="1"/>
  <c r="AJ11" i="1"/>
  <c r="AT11" i="1" s="1"/>
  <c r="BA376" i="1"/>
  <c r="AJ376" i="1"/>
  <c r="AT376" i="1" s="1"/>
  <c r="AZ376" i="1"/>
  <c r="BD376" i="1"/>
  <c r="AU376" i="1"/>
  <c r="AV376" i="1" s="1"/>
  <c r="BA40" i="1"/>
  <c r="AJ40" i="1"/>
  <c r="AT40" i="1" s="1"/>
  <c r="AZ40" i="1"/>
  <c r="BD40" i="1"/>
  <c r="AU40" i="1"/>
  <c r="AV40" i="1" s="1"/>
  <c r="AZ15" i="1"/>
  <c r="BD15" i="1"/>
  <c r="BA15" i="1"/>
  <c r="AU15" i="1"/>
  <c r="AV15" i="1" s="1"/>
  <c r="AJ15" i="1"/>
  <c r="AT15" i="1" s="1"/>
  <c r="BA2" i="1"/>
  <c r="AZ2" i="1"/>
  <c r="BD2" i="1"/>
  <c r="AU2" i="1"/>
  <c r="AV2" i="1" s="1"/>
  <c r="AJ2" i="1"/>
  <c r="AT2" i="1" s="1"/>
  <c r="BA260" i="1"/>
  <c r="AZ260" i="1"/>
  <c r="BD260" i="1"/>
  <c r="AU260" i="1"/>
  <c r="AV260" i="1" s="1"/>
  <c r="AJ260" i="1"/>
  <c r="AT260" i="1" s="1"/>
  <c r="BA420" i="1"/>
  <c r="AU420" i="1"/>
  <c r="AV420" i="1" s="1"/>
  <c r="AZ420" i="1"/>
  <c r="BD420" i="1"/>
  <c r="AJ420" i="1"/>
  <c r="AT420" i="1" s="1"/>
  <c r="BA386" i="1"/>
  <c r="AJ386" i="1"/>
  <c r="AT386" i="1" s="1"/>
  <c r="AU386" i="1"/>
  <c r="AV386" i="1" s="1"/>
  <c r="AZ386" i="1"/>
  <c r="BD386" i="1"/>
  <c r="BA315" i="1"/>
  <c r="AJ315" i="1"/>
  <c r="AT315" i="1" s="1"/>
  <c r="AU315" i="1"/>
  <c r="AV315" i="1" s="1"/>
  <c r="AZ315" i="1"/>
  <c r="BD315" i="1"/>
  <c r="AZ214" i="1"/>
  <c r="BD214" i="1"/>
  <c r="BA214" i="1"/>
  <c r="AJ214" i="1"/>
  <c r="AT214" i="1" s="1"/>
  <c r="AU214" i="1"/>
  <c r="AV214" i="1" s="1"/>
  <c r="BA195" i="1"/>
  <c r="AU195" i="1"/>
  <c r="AV195" i="1" s="1"/>
  <c r="AJ195" i="1"/>
  <c r="AT195" i="1" s="1"/>
  <c r="AZ195" i="1"/>
  <c r="BD195" i="1"/>
  <c r="BA167" i="1"/>
  <c r="AJ167" i="1"/>
  <c r="AT167" i="1" s="1"/>
  <c r="BD167" i="1"/>
  <c r="AU167" i="1"/>
  <c r="AV167" i="1" s="1"/>
  <c r="AZ167" i="1"/>
  <c r="BA14" i="1"/>
  <c r="AU14" i="1"/>
  <c r="AV14" i="1" s="1"/>
  <c r="AJ14" i="1"/>
  <c r="AT14" i="1" s="1"/>
  <c r="AZ14" i="1"/>
  <c r="BD14" i="1"/>
  <c r="BA396" i="1"/>
  <c r="AJ396" i="1"/>
  <c r="AT396" i="1" s="1"/>
  <c r="AU396" i="1"/>
  <c r="AV396" i="1" s="1"/>
  <c r="AZ396" i="1"/>
  <c r="BD396" i="1"/>
  <c r="BA394" i="1"/>
  <c r="AJ394" i="1"/>
  <c r="AT394" i="1" s="1"/>
  <c r="AU394" i="1"/>
  <c r="AV394" i="1" s="1"/>
  <c r="AZ394" i="1"/>
  <c r="BD394" i="1"/>
  <c r="AJ363" i="1"/>
  <c r="AT363" i="1" s="1"/>
  <c r="AU363" i="1"/>
  <c r="AV363" i="1" s="1"/>
  <c r="AZ363" i="1"/>
  <c r="BD363" i="1"/>
  <c r="BA363" i="1"/>
  <c r="BA300" i="1"/>
  <c r="AU300" i="1"/>
  <c r="AV300" i="1" s="1"/>
  <c r="BD300" i="1"/>
  <c r="AZ300" i="1"/>
  <c r="AJ300" i="1"/>
  <c r="AT300" i="1" s="1"/>
  <c r="BA284" i="1"/>
  <c r="AZ284" i="1"/>
  <c r="BD284" i="1"/>
  <c r="AJ284" i="1"/>
  <c r="AT284" i="1" s="1"/>
  <c r="AU284" i="1"/>
  <c r="AV284" i="1" s="1"/>
  <c r="AZ261" i="1"/>
  <c r="BD261" i="1"/>
  <c r="BA261" i="1"/>
  <c r="AJ261" i="1"/>
  <c r="AT261" i="1" s="1"/>
  <c r="AU261" i="1"/>
  <c r="AV261" i="1" s="1"/>
  <c r="AJ196" i="1"/>
  <c r="AT196" i="1" s="1"/>
  <c r="AU196" i="1"/>
  <c r="AV196" i="1" s="1"/>
  <c r="AZ196" i="1"/>
  <c r="BD196" i="1"/>
  <c r="BA196" i="1"/>
  <c r="BA171" i="1"/>
  <c r="BD171" i="1"/>
  <c r="AJ171" i="1"/>
  <c r="AT171" i="1" s="1"/>
  <c r="AZ171" i="1"/>
  <c r="AU171" i="1"/>
  <c r="AV171" i="1" s="1"/>
  <c r="BA83" i="1"/>
  <c r="AZ83" i="1"/>
  <c r="BD83" i="1"/>
  <c r="AJ83" i="1"/>
  <c r="AT83" i="1" s="1"/>
  <c r="AU83" i="1"/>
  <c r="AV83" i="1" s="1"/>
  <c r="AZ57" i="1"/>
  <c r="BD57" i="1"/>
  <c r="BA57" i="1"/>
  <c r="AJ57" i="1"/>
  <c r="AT57" i="1" s="1"/>
  <c r="AU57" i="1"/>
  <c r="AV57" i="1" s="1"/>
  <c r="AB9" i="1"/>
  <c r="AC9" i="1" s="1"/>
  <c r="AF9" i="1" s="1"/>
  <c r="AG9" i="1" s="1"/>
  <c r="BF9" i="1"/>
  <c r="BA414" i="1"/>
  <c r="AJ414" i="1"/>
  <c r="AT414" i="1" s="1"/>
  <c r="AU414" i="1"/>
  <c r="AV414" i="1" s="1"/>
  <c r="AZ414" i="1"/>
  <c r="BD414" i="1"/>
  <c r="BA402" i="1"/>
  <c r="AJ402" i="1"/>
  <c r="AT402" i="1" s="1"/>
  <c r="AU402" i="1"/>
  <c r="AV402" i="1" s="1"/>
  <c r="AZ402" i="1"/>
  <c r="BD402" i="1"/>
  <c r="BA323" i="1"/>
  <c r="AJ323" i="1"/>
  <c r="AT323" i="1" s="1"/>
  <c r="AU323" i="1"/>
  <c r="AV323" i="1" s="1"/>
  <c r="AZ323" i="1"/>
  <c r="BD323" i="1"/>
  <c r="BA245" i="1"/>
  <c r="AJ245" i="1"/>
  <c r="AT245" i="1" s="1"/>
  <c r="AZ245" i="1"/>
  <c r="BD245" i="1"/>
  <c r="AU245" i="1"/>
  <c r="AV245" i="1" s="1"/>
  <c r="BA199" i="1"/>
  <c r="AJ199" i="1"/>
  <c r="AT199" i="1" s="1"/>
  <c r="AZ199" i="1"/>
  <c r="AU199" i="1"/>
  <c r="AV199" i="1" s="1"/>
  <c r="BD199" i="1"/>
  <c r="BA5" i="1"/>
  <c r="AJ5" i="1"/>
  <c r="AT5" i="1" s="1"/>
  <c r="AZ5" i="1"/>
  <c r="AU5" i="1"/>
  <c r="AV5" i="1" s="1"/>
  <c r="BD5" i="1"/>
  <c r="AZ9" i="1" l="1"/>
  <c r="BD9" i="1"/>
  <c r="BA9" i="1"/>
  <c r="AJ9" i="1"/>
  <c r="AT9" i="1" s="1"/>
  <c r="AU9" i="1"/>
  <c r="AV9" i="1" s="1"/>
</calcChain>
</file>

<file path=xl/sharedStrings.xml><?xml version="1.0" encoding="utf-8"?>
<sst xmlns="http://schemas.openxmlformats.org/spreadsheetml/2006/main" count="70" uniqueCount="67">
  <si>
    <t>[kPa°C-1]</t>
  </si>
  <si>
    <r>
      <t>g =</t>
    </r>
    <r>
      <rPr>
        <sz val="10"/>
        <rFont val="Arial"/>
      </rPr>
      <t>γ</t>
    </r>
  </si>
  <si>
    <t>[-]</t>
  </si>
  <si>
    <t>p =</t>
  </si>
  <si>
    <t>ATTENTION différent de ET0.xls</t>
  </si>
  <si>
    <t>[MJm-2d-1K-4]</t>
  </si>
  <si>
    <t>Stefan Boltzman =</t>
  </si>
  <si>
    <t>[MJm-2min-1]</t>
  </si>
  <si>
    <t>constante solaire =</t>
  </si>
  <si>
    <t>constantes utilisées par la méthode:</t>
  </si>
  <si>
    <t>[m]</t>
  </si>
  <si>
    <t>wind speed hight</t>
  </si>
  <si>
    <t>altitude =</t>
  </si>
  <si>
    <t>[rad]</t>
  </si>
  <si>
    <t>[°]</t>
  </si>
  <si>
    <t>latitude =</t>
  </si>
  <si>
    <t>H-Samani</t>
  </si>
  <si>
    <t>ET0_Turc-Radiation</t>
  </si>
  <si>
    <t>ET0_Kimberly-Penman</t>
  </si>
  <si>
    <t>bw</t>
  </si>
  <si>
    <t>aw</t>
  </si>
  <si>
    <t>ET0_FAO_Penman</t>
  </si>
  <si>
    <t>ET0_Penman</t>
  </si>
  <si>
    <t>Delta Penman</t>
  </si>
  <si>
    <t>ET0_makkink(mm/jour)</t>
  </si>
  <si>
    <t>ET0_makkink(w/m2)</t>
  </si>
  <si>
    <t>ET0_PT(w/m2))</t>
  </si>
  <si>
    <t>ET0_PT(mm/day)</t>
  </si>
  <si>
    <t>ET0FA(w/m2)</t>
  </si>
  <si>
    <t>cumulET0 hor</t>
  </si>
  <si>
    <t>b</t>
  </si>
  <si>
    <t>b3</t>
  </si>
  <si>
    <t>b2</t>
  </si>
  <si>
    <t>b1</t>
  </si>
  <si>
    <t>emissa</t>
  </si>
  <si>
    <t>a</t>
  </si>
  <si>
    <t>ET0FAO(mm/day)</t>
  </si>
  <si>
    <t>D</t>
  </si>
  <si>
    <t>G</t>
  </si>
  <si>
    <t>Rn</t>
  </si>
  <si>
    <t>Rnl</t>
  </si>
  <si>
    <t>ea</t>
  </si>
  <si>
    <t>es</t>
  </si>
  <si>
    <t>f</t>
  </si>
  <si>
    <t>Rso</t>
  </si>
  <si>
    <t>Ra</t>
  </si>
  <si>
    <t>ws</t>
  </si>
  <si>
    <t>d</t>
  </si>
  <si>
    <t>dr</t>
  </si>
  <si>
    <t>unité</t>
  </si>
  <si>
    <t>conversion</t>
  </si>
  <si>
    <t>valeur</t>
  </si>
  <si>
    <t>constantes à rentrer par l'utilisateur:</t>
  </si>
  <si>
    <t>u2</t>
  </si>
  <si>
    <t>Rs [MJm-2d-1]</t>
  </si>
  <si>
    <t>P(mm)</t>
  </si>
  <si>
    <t>uz [ms-1]</t>
  </si>
  <si>
    <t>Rhmean</t>
  </si>
  <si>
    <t>HR max [%]</t>
  </si>
  <si>
    <t>HR min [%]</t>
  </si>
  <si>
    <t>Tmean</t>
  </si>
  <si>
    <t>Ta max [°C]</t>
  </si>
  <si>
    <t>Ta min [°C]</t>
  </si>
  <si>
    <t>Rs [W/m2]</t>
  </si>
  <si>
    <t>Julian day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</si>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</sst>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0.00000"/>
  </numFmts>
  <fonts count="1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7.5"/>
      <name val="Verdana"/>
      <family val="2"/>
    </font>
    <font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0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80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2" fontId="1" fillId="3" borderId="0" xfId="0" applyNumberFormat="1" applyFont="1" applyFill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4" fillId="2" borderId="0" xfId="0" applyNumberFormat="1" applyFont="1" applyFill="1" applyAlignment="1">
      <alignment horizontal="right"/>
    </xf>
    <xf numFmtId="2" fontId="3" fillId="0" borderId="0" xfId="0" applyNumberFormat="1" applyFont="1"/>
    <xf numFmtId="2" fontId="0" fillId="2" borderId="0" xfId="0" applyNumberFormat="1" applyFill="1"/>
    <xf numFmtId="0" fontId="0" fillId="2" borderId="0" xfId="0" applyFill="1"/>
    <xf numFmtId="2" fontId="1" fillId="2" borderId="0" xfId="0" applyNumberFormat="1" applyFont="1" applyFill="1"/>
    <xf numFmtId="2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right"/>
    </xf>
    <xf numFmtId="164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0" borderId="0" xfId="0" applyFont="1"/>
    <xf numFmtId="165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2" fontId="1" fillId="4" borderId="0" xfId="0" applyNumberFormat="1" applyFont="1" applyFill="1"/>
    <xf numFmtId="2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2" fontId="5" fillId="2" borderId="0" xfId="0" applyNumberFormat="1" applyFont="1" applyFill="1"/>
    <xf numFmtId="2" fontId="0" fillId="5" borderId="0" xfId="0" applyNumberFormat="1" applyFill="1"/>
    <xf numFmtId="0" fontId="1" fillId="6" borderId="0" xfId="0" applyFont="1" applyFill="1"/>
    <xf numFmtId="0" fontId="0" fillId="6" borderId="0" xfId="0" applyFill="1"/>
    <xf numFmtId="2" fontId="1" fillId="6" borderId="0" xfId="0" applyNumberFormat="1" applyFont="1" applyFill="1"/>
    <xf numFmtId="2" fontId="0" fillId="6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3" fillId="6" borderId="0" xfId="0" applyFont="1" applyFill="1"/>
    <xf numFmtId="165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0" fillId="6" borderId="0" xfId="0" applyNumberFormat="1" applyFill="1"/>
    <xf numFmtId="2" fontId="4" fillId="6" borderId="0" xfId="0" applyNumberFormat="1" applyFont="1" applyFill="1" applyAlignment="1">
      <alignment horizontal="right"/>
    </xf>
    <xf numFmtId="2" fontId="6" fillId="6" borderId="0" xfId="0" applyNumberFormat="1" applyFont="1" applyFill="1" applyAlignment="1">
      <alignment horizontal="center" wrapText="1"/>
    </xf>
    <xf numFmtId="164" fontId="0" fillId="6" borderId="0" xfId="0" applyNumberFormat="1" applyFill="1"/>
    <xf numFmtId="0" fontId="3" fillId="6" borderId="0" xfId="0" applyFont="1" applyFill="1" applyAlignment="1">
      <alignment horizontal="center"/>
    </xf>
    <xf numFmtId="2" fontId="6" fillId="0" borderId="0" xfId="0" applyNumberFormat="1" applyFont="1" applyAlignment="1">
      <alignment horizontal="center" wrapText="1"/>
    </xf>
    <xf numFmtId="0" fontId="3" fillId="2" borderId="0" xfId="0" applyFont="1" applyFill="1"/>
    <xf numFmtId="2" fontId="7" fillId="0" borderId="0" xfId="1" applyNumberFormat="1"/>
    <xf numFmtId="2" fontId="7" fillId="2" borderId="0" xfId="1" applyNumberFormat="1" applyFill="1"/>
    <xf numFmtId="2" fontId="4" fillId="0" borderId="0" xfId="0" applyNumberFormat="1" applyFont="1" applyAlignment="1">
      <alignment horizontal="right"/>
    </xf>
    <xf numFmtId="165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3" borderId="0" xfId="0" applyFont="1" applyFill="1"/>
    <xf numFmtId="11" fontId="1" fillId="3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right"/>
    </xf>
    <xf numFmtId="0" fontId="1" fillId="8" borderId="0" xfId="0" applyFont="1" applyFill="1"/>
    <xf numFmtId="2" fontId="1" fillId="7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right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2" fontId="3" fillId="7" borderId="0" xfId="0" applyNumberFormat="1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right"/>
    </xf>
    <xf numFmtId="2" fontId="3" fillId="8" borderId="0" xfId="0" applyNumberFormat="1" applyFont="1" applyFill="1" applyAlignment="1">
      <alignment horizontal="right"/>
    </xf>
    <xf numFmtId="2" fontId="3" fillId="0" borderId="0" xfId="0" applyNumberFormat="1" applyFont="1" applyAlignment="1">
      <alignment horizontal="center"/>
    </xf>
    <xf numFmtId="2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Normal 2" xfId="1" xr:uid="{B3C4B214-B4D5-7248-9CD6-F0BD5DEC14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ET_0!$O$367:$O$733</c:f>
              <c:numCache>
                <c:formatCode>0.00</c:formatCode>
                <c:ptCount val="367"/>
                <c:pt idx="0">
                  <c:v>0.99166632367582641</c:v>
                </c:pt>
                <c:pt idx="1">
                  <c:v>0.93598186673286743</c:v>
                </c:pt>
                <c:pt idx="2">
                  <c:v>0.92685744048782348</c:v>
                </c:pt>
                <c:pt idx="3">
                  <c:v>0.99607873181173956</c:v>
                </c:pt>
                <c:pt idx="4">
                  <c:v>1.2782631522992223</c:v>
                </c:pt>
                <c:pt idx="5">
                  <c:v>1.1369092168240214</c:v>
                </c:pt>
                <c:pt idx="6">
                  <c:v>1.0555626473107882</c:v>
                </c:pt>
                <c:pt idx="7">
                  <c:v>0.92452282541730857</c:v>
                </c:pt>
                <c:pt idx="8">
                  <c:v>0.79566217864193955</c:v>
                </c:pt>
                <c:pt idx="9">
                  <c:v>0.45929811167433748</c:v>
                </c:pt>
                <c:pt idx="10">
                  <c:v>0.80116523543374329</c:v>
                </c:pt>
                <c:pt idx="11">
                  <c:v>0.83148469240481793</c:v>
                </c:pt>
                <c:pt idx="12">
                  <c:v>0.93190739161416192</c:v>
                </c:pt>
                <c:pt idx="13">
                  <c:v>0.7304883030324586</c:v>
                </c:pt>
                <c:pt idx="14">
                  <c:v>0.71178003839075232</c:v>
                </c:pt>
                <c:pt idx="15">
                  <c:v>0.77040353869540323</c:v>
                </c:pt>
                <c:pt idx="16">
                  <c:v>0.82677853472772844</c:v>
                </c:pt>
                <c:pt idx="17">
                  <c:v>0.81261896769128628</c:v>
                </c:pt>
                <c:pt idx="18">
                  <c:v>0.87154357869093435</c:v>
                </c:pt>
                <c:pt idx="19">
                  <c:v>0.74733427912326567</c:v>
                </c:pt>
                <c:pt idx="20">
                  <c:v>0.81634412047965643</c:v>
                </c:pt>
                <c:pt idx="21">
                  <c:v>0.84487167056922308</c:v>
                </c:pt>
                <c:pt idx="22">
                  <c:v>0.72113904913801452</c:v>
                </c:pt>
                <c:pt idx="23">
                  <c:v>0.93687830535552685</c:v>
                </c:pt>
                <c:pt idx="24">
                  <c:v>0.85751687393729181</c:v>
                </c:pt>
                <c:pt idx="25">
                  <c:v>0.72867199465083698</c:v>
                </c:pt>
                <c:pt idx="26">
                  <c:v>0.82103432029094958</c:v>
                </c:pt>
                <c:pt idx="27">
                  <c:v>0.97483729248651207</c:v>
                </c:pt>
                <c:pt idx="28">
                  <c:v>1.3634290835991865</c:v>
                </c:pt>
                <c:pt idx="29">
                  <c:v>1.2744997792236736</c:v>
                </c:pt>
                <c:pt idx="30">
                  <c:v>1.0303656336578524</c:v>
                </c:pt>
                <c:pt idx="31">
                  <c:v>0.77405877343174245</c:v>
                </c:pt>
                <c:pt idx="32">
                  <c:v>0.66259474278974151</c:v>
                </c:pt>
                <c:pt idx="33">
                  <c:v>0.84129209749230471</c:v>
                </c:pt>
                <c:pt idx="34">
                  <c:v>0.97939423733243414</c:v>
                </c:pt>
                <c:pt idx="35">
                  <c:v>1.044516538652944</c:v>
                </c:pt>
                <c:pt idx="36">
                  <c:v>1.0437298706128042</c:v>
                </c:pt>
                <c:pt idx="37">
                  <c:v>1.1158608377379367</c:v>
                </c:pt>
                <c:pt idx="38">
                  <c:v>1.0798365546069482</c:v>
                </c:pt>
                <c:pt idx="39">
                  <c:v>1.0373641533140494</c:v>
                </c:pt>
                <c:pt idx="40">
                  <c:v>1.0685446736037543</c:v>
                </c:pt>
                <c:pt idx="41">
                  <c:v>0.67706080379374389</c:v>
                </c:pt>
                <c:pt idx="42">
                  <c:v>0.53281861081534743</c:v>
                </c:pt>
                <c:pt idx="43">
                  <c:v>0.53964513713559437</c:v>
                </c:pt>
                <c:pt idx="44">
                  <c:v>0.5557680074693685</c:v>
                </c:pt>
                <c:pt idx="45">
                  <c:v>0.42580587618375004</c:v>
                </c:pt>
                <c:pt idx="46">
                  <c:v>0.19369814950104547</c:v>
                </c:pt>
                <c:pt idx="47">
                  <c:v>0.41813560351193985</c:v>
                </c:pt>
                <c:pt idx="48">
                  <c:v>0.44200047827395333</c:v>
                </c:pt>
                <c:pt idx="49">
                  <c:v>0.59347579963657804</c:v>
                </c:pt>
                <c:pt idx="50">
                  <c:v>0.59083342388040949</c:v>
                </c:pt>
                <c:pt idx="51">
                  <c:v>0.43935210848473238</c:v>
                </c:pt>
                <c:pt idx="52">
                  <c:v>0.50010877408392629</c:v>
                </c:pt>
                <c:pt idx="53">
                  <c:v>0.5562748998085163</c:v>
                </c:pt>
                <c:pt idx="54">
                  <c:v>0.72824927112399107</c:v>
                </c:pt>
                <c:pt idx="55">
                  <c:v>0.78209124613598158</c:v>
                </c:pt>
                <c:pt idx="56">
                  <c:v>0.73488142158908754</c:v>
                </c:pt>
                <c:pt idx="57">
                  <c:v>0.54199204831657888</c:v>
                </c:pt>
                <c:pt idx="58">
                  <c:v>0.56883062854688726</c:v>
                </c:pt>
                <c:pt idx="59">
                  <c:v>0.81000981779590642</c:v>
                </c:pt>
                <c:pt idx="60">
                  <c:v>0.74978019308566146</c:v>
                </c:pt>
                <c:pt idx="61">
                  <c:v>0.88920445899335188</c:v>
                </c:pt>
                <c:pt idx="62">
                  <c:v>0.87911808762934285</c:v>
                </c:pt>
                <c:pt idx="63">
                  <c:v>0.84945425477912917</c:v>
                </c:pt>
                <c:pt idx="64">
                  <c:v>0.96072084534818925</c:v>
                </c:pt>
                <c:pt idx="65">
                  <c:v>0.99072837995603502</c:v>
                </c:pt>
                <c:pt idx="66">
                  <c:v>0.99364605419536034</c:v>
                </c:pt>
                <c:pt idx="67">
                  <c:v>1.1425326293082381</c:v>
                </c:pt>
                <c:pt idx="68">
                  <c:v>1.150879933754255</c:v>
                </c:pt>
                <c:pt idx="69">
                  <c:v>1.1113959507177325</c:v>
                </c:pt>
                <c:pt idx="70">
                  <c:v>1.299059763645783</c:v>
                </c:pt>
                <c:pt idx="71">
                  <c:v>1.2324541249723844</c:v>
                </c:pt>
                <c:pt idx="72">
                  <c:v>0.7839573826054812</c:v>
                </c:pt>
                <c:pt idx="73">
                  <c:v>0.78261780038681528</c:v>
                </c:pt>
                <c:pt idx="74">
                  <c:v>0.50340494934527646</c:v>
                </c:pt>
                <c:pt idx="75">
                  <c:v>0.66493491971117225</c:v>
                </c:pt>
                <c:pt idx="76">
                  <c:v>0.76658433211440047</c:v>
                </c:pt>
                <c:pt idx="77">
                  <c:v>1.046375364109934</c:v>
                </c:pt>
                <c:pt idx="78">
                  <c:v>1.3510709580497313</c:v>
                </c:pt>
                <c:pt idx="79">
                  <c:v>1.5202015932037323</c:v>
                </c:pt>
                <c:pt idx="80">
                  <c:v>1.4812301982734313</c:v>
                </c:pt>
                <c:pt idx="81">
                  <c:v>1.537570070104703</c:v>
                </c:pt>
                <c:pt idx="82">
                  <c:v>1.3939475121897971</c:v>
                </c:pt>
                <c:pt idx="83">
                  <c:v>1.1843891887182354</c:v>
                </c:pt>
                <c:pt idx="84">
                  <c:v>0.8578262730149433</c:v>
                </c:pt>
                <c:pt idx="85">
                  <c:v>0.89345715209176435</c:v>
                </c:pt>
                <c:pt idx="86">
                  <c:v>1.2177698347426391</c:v>
                </c:pt>
                <c:pt idx="87">
                  <c:v>1.480164391730646</c:v>
                </c:pt>
                <c:pt idx="88">
                  <c:v>1.6505128962629239</c:v>
                </c:pt>
                <c:pt idx="89">
                  <c:v>1.6134407949055487</c:v>
                </c:pt>
                <c:pt idx="90">
                  <c:v>1.4673944341198726</c:v>
                </c:pt>
                <c:pt idx="91">
                  <c:v>1.5507456582870585</c:v>
                </c:pt>
                <c:pt idx="92">
                  <c:v>1.2505945313129594</c:v>
                </c:pt>
                <c:pt idx="93">
                  <c:v>1.4554121037058318</c:v>
                </c:pt>
                <c:pt idx="94">
                  <c:v>1.5899715195266548</c:v>
                </c:pt>
                <c:pt idx="95">
                  <c:v>1.6449796314855301</c:v>
                </c:pt>
                <c:pt idx="96">
                  <c:v>1.4352718598141296</c:v>
                </c:pt>
                <c:pt idx="97">
                  <c:v>1.3521506150427176</c:v>
                </c:pt>
                <c:pt idx="98">
                  <c:v>1.1949331545470379</c:v>
                </c:pt>
                <c:pt idx="99">
                  <c:v>1.4296760646493714</c:v>
                </c:pt>
                <c:pt idx="100">
                  <c:v>1.4639023362186263</c:v>
                </c:pt>
                <c:pt idx="101">
                  <c:v>1.259489039237613</c:v>
                </c:pt>
                <c:pt idx="102">
                  <c:v>1.5901053569673438</c:v>
                </c:pt>
                <c:pt idx="103">
                  <c:v>1.7239837143095766</c:v>
                </c:pt>
                <c:pt idx="104">
                  <c:v>1.5860332287085308</c:v>
                </c:pt>
                <c:pt idx="105">
                  <c:v>1.6798613595157086</c:v>
                </c:pt>
                <c:pt idx="106">
                  <c:v>1.4104923459288428</c:v>
                </c:pt>
                <c:pt idx="107">
                  <c:v>1.0959215895514254</c:v>
                </c:pt>
                <c:pt idx="108">
                  <c:v>1.3619845219636544</c:v>
                </c:pt>
                <c:pt idx="109">
                  <c:v>1.3236597933379681</c:v>
                </c:pt>
                <c:pt idx="110">
                  <c:v>1.3463217025367797</c:v>
                </c:pt>
                <c:pt idx="111">
                  <c:v>1.3911054651326638</c:v>
                </c:pt>
                <c:pt idx="112">
                  <c:v>1.5209844865065267</c:v>
                </c:pt>
                <c:pt idx="113">
                  <c:v>1.6891377588730343</c:v>
                </c:pt>
                <c:pt idx="114">
                  <c:v>1.9350664957089159</c:v>
                </c:pt>
                <c:pt idx="115">
                  <c:v>1.569339124025056</c:v>
                </c:pt>
                <c:pt idx="116">
                  <c:v>1.4428139595497165</c:v>
                </c:pt>
                <c:pt idx="117">
                  <c:v>1.3731813293578357</c:v>
                </c:pt>
                <c:pt idx="118">
                  <c:v>1.3793219292647352</c:v>
                </c:pt>
                <c:pt idx="119">
                  <c:v>1.1160525216433248</c:v>
                </c:pt>
                <c:pt idx="120">
                  <c:v>1.0975518591364066</c:v>
                </c:pt>
                <c:pt idx="121">
                  <c:v>0.80352019170887756</c:v>
                </c:pt>
                <c:pt idx="122">
                  <c:v>1.1315016992252762</c:v>
                </c:pt>
                <c:pt idx="123">
                  <c:v>1.3134226477291173</c:v>
                </c:pt>
                <c:pt idx="124">
                  <c:v>1.5662760264812239</c:v>
                </c:pt>
                <c:pt idx="125">
                  <c:v>1.6953948168854558</c:v>
                </c:pt>
                <c:pt idx="126">
                  <c:v>1.8905767275160714</c:v>
                </c:pt>
                <c:pt idx="127">
                  <c:v>1.8628790545512546</c:v>
                </c:pt>
                <c:pt idx="128">
                  <c:v>1.5508274096419576</c:v>
                </c:pt>
                <c:pt idx="129">
                  <c:v>1.6321200715350503</c:v>
                </c:pt>
                <c:pt idx="130">
                  <c:v>1.7498905486754102</c:v>
                </c:pt>
                <c:pt idx="131">
                  <c:v>1.0973587038643975</c:v>
                </c:pt>
                <c:pt idx="132">
                  <c:v>1.2608849564086464</c:v>
                </c:pt>
                <c:pt idx="133">
                  <c:v>1.5492825946917437</c:v>
                </c:pt>
                <c:pt idx="134">
                  <c:v>1.7288990000331816</c:v>
                </c:pt>
                <c:pt idx="135">
                  <c:v>2.3311006922563773</c:v>
                </c:pt>
                <c:pt idx="136">
                  <c:v>1.7881943670617011</c:v>
                </c:pt>
                <c:pt idx="137">
                  <c:v>1.5135043305744995</c:v>
                </c:pt>
                <c:pt idx="138">
                  <c:v>1.3848572481985431</c:v>
                </c:pt>
                <c:pt idx="139">
                  <c:v>1.3281293909248097</c:v>
                </c:pt>
                <c:pt idx="140">
                  <c:v>1.2074995091069984</c:v>
                </c:pt>
                <c:pt idx="141">
                  <c:v>1.1486368035041812</c:v>
                </c:pt>
                <c:pt idx="142">
                  <c:v>1.2246388876473993</c:v>
                </c:pt>
                <c:pt idx="143">
                  <c:v>1.4748716484743116</c:v>
                </c:pt>
                <c:pt idx="144">
                  <c:v>2.0253226738163539</c:v>
                </c:pt>
                <c:pt idx="145">
                  <c:v>2.1205436359336201</c:v>
                </c:pt>
                <c:pt idx="146">
                  <c:v>1.7378614181986851</c:v>
                </c:pt>
                <c:pt idx="147">
                  <c:v>1.530504376315261</c:v>
                </c:pt>
                <c:pt idx="148">
                  <c:v>1.6415586254770886</c:v>
                </c:pt>
                <c:pt idx="149">
                  <c:v>1.4442714971168469</c:v>
                </c:pt>
                <c:pt idx="150">
                  <c:v>1.7564296854654049</c:v>
                </c:pt>
                <c:pt idx="151">
                  <c:v>2.226520728472893</c:v>
                </c:pt>
                <c:pt idx="152">
                  <c:v>2.3743964635919528</c:v>
                </c:pt>
                <c:pt idx="153">
                  <c:v>2.2033214524207323</c:v>
                </c:pt>
                <c:pt idx="154">
                  <c:v>1.8699819428782978</c:v>
                </c:pt>
                <c:pt idx="155">
                  <c:v>1.3772274763900021</c:v>
                </c:pt>
                <c:pt idx="156">
                  <c:v>1.4265339471291956</c:v>
                </c:pt>
                <c:pt idx="157">
                  <c:v>1.3356083502520033</c:v>
                </c:pt>
                <c:pt idx="158">
                  <c:v>1.8906926998576574</c:v>
                </c:pt>
                <c:pt idx="159">
                  <c:v>1.9115410403343527</c:v>
                </c:pt>
                <c:pt idx="160">
                  <c:v>1.6567462617773692</c:v>
                </c:pt>
                <c:pt idx="161">
                  <c:v>1.6819762054496312</c:v>
                </c:pt>
                <c:pt idx="162">
                  <c:v>1.8295949755456982</c:v>
                </c:pt>
                <c:pt idx="163">
                  <c:v>1.6807375386711345</c:v>
                </c:pt>
                <c:pt idx="164">
                  <c:v>1.7225478756285564</c:v>
                </c:pt>
                <c:pt idx="165">
                  <c:v>0.3055798546307838</c:v>
                </c:pt>
                <c:pt idx="166">
                  <c:v>1.1377093023234548</c:v>
                </c:pt>
                <c:pt idx="167">
                  <c:v>1.3481462177638668</c:v>
                </c:pt>
                <c:pt idx="168">
                  <c:v>1.4766819084878919</c:v>
                </c:pt>
                <c:pt idx="169">
                  <c:v>1.5743209237398992</c:v>
                </c:pt>
                <c:pt idx="170">
                  <c:v>1.5106840130144659</c:v>
                </c:pt>
                <c:pt idx="171">
                  <c:v>1.3911727605977606</c:v>
                </c:pt>
                <c:pt idx="172">
                  <c:v>1.5604802183443793</c:v>
                </c:pt>
                <c:pt idx="173">
                  <c:v>1.5673133700949236</c:v>
                </c:pt>
                <c:pt idx="174">
                  <c:v>1.3506763673450501</c:v>
                </c:pt>
                <c:pt idx="175">
                  <c:v>1.4824654865755724</c:v>
                </c:pt>
                <c:pt idx="176">
                  <c:v>1.4974768521172792</c:v>
                </c:pt>
                <c:pt idx="177">
                  <c:v>1.6029990650901509</c:v>
                </c:pt>
                <c:pt idx="178">
                  <c:v>1.8127792878226814</c:v>
                </c:pt>
                <c:pt idx="179">
                  <c:v>1.7970710007541759</c:v>
                </c:pt>
                <c:pt idx="180">
                  <c:v>1.5836212757539956</c:v>
                </c:pt>
                <c:pt idx="181">
                  <c:v>1.8373687371444374</c:v>
                </c:pt>
                <c:pt idx="182">
                  <c:v>1.6744235174145632</c:v>
                </c:pt>
                <c:pt idx="183">
                  <c:v>1.5589110217212439</c:v>
                </c:pt>
                <c:pt idx="184">
                  <c:v>1.7212669088561041</c:v>
                </c:pt>
                <c:pt idx="185">
                  <c:v>2.2395193807787122</c:v>
                </c:pt>
                <c:pt idx="186">
                  <c:v>2.4586349855777643</c:v>
                </c:pt>
                <c:pt idx="187">
                  <c:v>1.9778353116567065</c:v>
                </c:pt>
                <c:pt idx="188">
                  <c:v>1.2005698869215422</c:v>
                </c:pt>
                <c:pt idx="189">
                  <c:v>0.76769407914358279</c:v>
                </c:pt>
                <c:pt idx="190">
                  <c:v>1.0374882603949365</c:v>
                </c:pt>
                <c:pt idx="191">
                  <c:v>1.144734863972211</c:v>
                </c:pt>
                <c:pt idx="192">
                  <c:v>1.3660125740587008</c:v>
                </c:pt>
                <c:pt idx="193">
                  <c:v>1.4822566574495293</c:v>
                </c:pt>
                <c:pt idx="194">
                  <c:v>1.4701717261377099</c:v>
                </c:pt>
                <c:pt idx="195">
                  <c:v>1.2936597249926778</c:v>
                </c:pt>
                <c:pt idx="196">
                  <c:v>1.4085851204549698</c:v>
                </c:pt>
                <c:pt idx="197">
                  <c:v>0.69300523941254433</c:v>
                </c:pt>
                <c:pt idx="198">
                  <c:v>0.93772167754715652</c:v>
                </c:pt>
                <c:pt idx="199">
                  <c:v>1.3953481482291807</c:v>
                </c:pt>
                <c:pt idx="200">
                  <c:v>1.66317648024695</c:v>
                </c:pt>
                <c:pt idx="201">
                  <c:v>1.6033611769182738</c:v>
                </c:pt>
                <c:pt idx="202">
                  <c:v>1.9568234696942635</c:v>
                </c:pt>
                <c:pt idx="203">
                  <c:v>2.58915624107141</c:v>
                </c:pt>
                <c:pt idx="204">
                  <c:v>1.7737300542789063</c:v>
                </c:pt>
                <c:pt idx="205">
                  <c:v>1.5076768803422294</c:v>
                </c:pt>
                <c:pt idx="206">
                  <c:v>1.4755612722147808</c:v>
                </c:pt>
                <c:pt idx="207">
                  <c:v>1.2913958165142272</c:v>
                </c:pt>
                <c:pt idx="208">
                  <c:v>1.2000939993227742</c:v>
                </c:pt>
                <c:pt idx="209">
                  <c:v>1.1772053023714555</c:v>
                </c:pt>
                <c:pt idx="210">
                  <c:v>1.3241031037798734</c:v>
                </c:pt>
                <c:pt idx="211">
                  <c:v>1.3554002619822556</c:v>
                </c:pt>
                <c:pt idx="212">
                  <c:v>1.3943981267524865</c:v>
                </c:pt>
                <c:pt idx="213">
                  <c:v>1.266489336022413</c:v>
                </c:pt>
                <c:pt idx="214">
                  <c:v>1.5755327267521575</c:v>
                </c:pt>
                <c:pt idx="215">
                  <c:v>1.6333022037095257</c:v>
                </c:pt>
                <c:pt idx="216">
                  <c:v>1.4936478670368116</c:v>
                </c:pt>
                <c:pt idx="217">
                  <c:v>1.3764480937635271</c:v>
                </c:pt>
                <c:pt idx="218">
                  <c:v>1.2016662660553232</c:v>
                </c:pt>
                <c:pt idx="219">
                  <c:v>1.2055253732400446</c:v>
                </c:pt>
                <c:pt idx="220">
                  <c:v>0.94982544461231688</c:v>
                </c:pt>
                <c:pt idx="221">
                  <c:v>0.91289710184062334</c:v>
                </c:pt>
                <c:pt idx="222">
                  <c:v>0.74039924899123932</c:v>
                </c:pt>
                <c:pt idx="223">
                  <c:v>1.0274406551737425</c:v>
                </c:pt>
                <c:pt idx="224">
                  <c:v>0.77246003414445086</c:v>
                </c:pt>
                <c:pt idx="225">
                  <c:v>0.51384461360107614</c:v>
                </c:pt>
                <c:pt idx="226">
                  <c:v>0.89553199807524453</c:v>
                </c:pt>
                <c:pt idx="227">
                  <c:v>0.99760010380919972</c:v>
                </c:pt>
                <c:pt idx="228">
                  <c:v>1.1717967917937078</c:v>
                </c:pt>
                <c:pt idx="229">
                  <c:v>0.50421889739253345</c:v>
                </c:pt>
                <c:pt idx="230">
                  <c:v>0.90300281490631806</c:v>
                </c:pt>
                <c:pt idx="231">
                  <c:v>0.72198072447965889</c:v>
                </c:pt>
                <c:pt idx="232">
                  <c:v>0.89171576615090475</c:v>
                </c:pt>
                <c:pt idx="233">
                  <c:v>0.92399547397223536</c:v>
                </c:pt>
                <c:pt idx="234">
                  <c:v>0.85529005303107197</c:v>
                </c:pt>
                <c:pt idx="235">
                  <c:v>1.050509716813977</c:v>
                </c:pt>
                <c:pt idx="236">
                  <c:v>0.95913752607472447</c:v>
                </c:pt>
                <c:pt idx="237">
                  <c:v>1.0686754149379827</c:v>
                </c:pt>
                <c:pt idx="238">
                  <c:v>1.0018650887202518</c:v>
                </c:pt>
                <c:pt idx="239">
                  <c:v>1.1017949849131317</c:v>
                </c:pt>
                <c:pt idx="240">
                  <c:v>1.0366220313834189</c:v>
                </c:pt>
                <c:pt idx="241">
                  <c:v>0.97619632212353113</c:v>
                </c:pt>
                <c:pt idx="242">
                  <c:v>1.1414298649245391</c:v>
                </c:pt>
                <c:pt idx="243">
                  <c:v>1.3079167003818553</c:v>
                </c:pt>
                <c:pt idx="244">
                  <c:v>1.0404407985246802</c:v>
                </c:pt>
                <c:pt idx="245">
                  <c:v>0.9699542991752873</c:v>
                </c:pt>
                <c:pt idx="246">
                  <c:v>0.98975963918204257</c:v>
                </c:pt>
                <c:pt idx="247">
                  <c:v>1.367186060183496</c:v>
                </c:pt>
                <c:pt idx="248">
                  <c:v>1.7700117239466355</c:v>
                </c:pt>
                <c:pt idx="249">
                  <c:v>1.337891377044879</c:v>
                </c:pt>
                <c:pt idx="250">
                  <c:v>1.0073053337675921</c:v>
                </c:pt>
                <c:pt idx="251">
                  <c:v>1.0133623635763078</c:v>
                </c:pt>
                <c:pt idx="252">
                  <c:v>1.0650367320794421</c:v>
                </c:pt>
                <c:pt idx="253">
                  <c:v>1.284965730848078</c:v>
                </c:pt>
                <c:pt idx="254">
                  <c:v>1.3188790452721888</c:v>
                </c:pt>
                <c:pt idx="255">
                  <c:v>1.335461794043219</c:v>
                </c:pt>
                <c:pt idx="256">
                  <c:v>1.4081731239813309</c:v>
                </c:pt>
                <c:pt idx="257">
                  <c:v>1.1359404742347305</c:v>
                </c:pt>
                <c:pt idx="258">
                  <c:v>0.95523956138504795</c:v>
                </c:pt>
                <c:pt idx="259">
                  <c:v>1.24593633263745</c:v>
                </c:pt>
                <c:pt idx="260">
                  <c:v>0.74414977789909231</c:v>
                </c:pt>
                <c:pt idx="261">
                  <c:v>0.41636618884229182</c:v>
                </c:pt>
                <c:pt idx="262">
                  <c:v>0.79960673017577977</c:v>
                </c:pt>
                <c:pt idx="263">
                  <c:v>0.86240316590305044</c:v>
                </c:pt>
                <c:pt idx="264">
                  <c:v>1.1095435871495549</c:v>
                </c:pt>
                <c:pt idx="265">
                  <c:v>0.82316062135194801</c:v>
                </c:pt>
                <c:pt idx="266">
                  <c:v>0.87838478577281787</c:v>
                </c:pt>
                <c:pt idx="267">
                  <c:v>1.1095524168558426</c:v>
                </c:pt>
                <c:pt idx="268">
                  <c:v>1.2417499837765722</c:v>
                </c:pt>
                <c:pt idx="269">
                  <c:v>1.3122255307498898</c:v>
                </c:pt>
                <c:pt idx="270">
                  <c:v>1.0491052961492562</c:v>
                </c:pt>
                <c:pt idx="271">
                  <c:v>1.027000992289439</c:v>
                </c:pt>
                <c:pt idx="272">
                  <c:v>1.0138382141653839</c:v>
                </c:pt>
                <c:pt idx="273">
                  <c:v>0.92774117870511841</c:v>
                </c:pt>
                <c:pt idx="274">
                  <c:v>0.83068897331167069</c:v>
                </c:pt>
                <c:pt idx="275">
                  <c:v>0.81070070278788098</c:v>
                </c:pt>
                <c:pt idx="276">
                  <c:v>0.91977254762476368</c:v>
                </c:pt>
                <c:pt idx="277">
                  <c:v>1.1242379502420574</c:v>
                </c:pt>
                <c:pt idx="278">
                  <c:v>0.92871178256355758</c:v>
                </c:pt>
                <c:pt idx="279">
                  <c:v>0.88592673942001976</c:v>
                </c:pt>
                <c:pt idx="280">
                  <c:v>0.68590377392592705</c:v>
                </c:pt>
                <c:pt idx="281">
                  <c:v>0.79566407538924677</c:v>
                </c:pt>
                <c:pt idx="282">
                  <c:v>0.86917165727293733</c:v>
                </c:pt>
                <c:pt idx="283">
                  <c:v>0.23903467423396516</c:v>
                </c:pt>
                <c:pt idx="284">
                  <c:v>0.23064616647202463</c:v>
                </c:pt>
                <c:pt idx="285">
                  <c:v>0.37241263207211678</c:v>
                </c:pt>
                <c:pt idx="286">
                  <c:v>0.44484931945799999</c:v>
                </c:pt>
                <c:pt idx="287">
                  <c:v>0.58062194547175061</c:v>
                </c:pt>
                <c:pt idx="288">
                  <c:v>0.73254129694996895</c:v>
                </c:pt>
                <c:pt idx="289">
                  <c:v>0.66809895622056581</c:v>
                </c:pt>
                <c:pt idx="290">
                  <c:v>0.62512047186294573</c:v>
                </c:pt>
                <c:pt idx="291">
                  <c:v>0.63416950877782685</c:v>
                </c:pt>
                <c:pt idx="292">
                  <c:v>0.63254410268672479</c:v>
                </c:pt>
                <c:pt idx="293">
                  <c:v>0.72244323629021479</c:v>
                </c:pt>
                <c:pt idx="294">
                  <c:v>0.81625648235952131</c:v>
                </c:pt>
                <c:pt idx="295">
                  <c:v>0.69421300704172628</c:v>
                </c:pt>
                <c:pt idx="296">
                  <c:v>0.68539881746542286</c:v>
                </c:pt>
                <c:pt idx="297">
                  <c:v>0.63750174837162454</c:v>
                </c:pt>
                <c:pt idx="298">
                  <c:v>0.78026611006406965</c:v>
                </c:pt>
                <c:pt idx="299">
                  <c:v>1.0538419026239467</c:v>
                </c:pt>
                <c:pt idx="300">
                  <c:v>1.0219222216461539</c:v>
                </c:pt>
                <c:pt idx="301">
                  <c:v>0.89446726336261795</c:v>
                </c:pt>
                <c:pt idx="302">
                  <c:v>0.50230808516161962</c:v>
                </c:pt>
                <c:pt idx="303">
                  <c:v>0.86446515743776065</c:v>
                </c:pt>
                <c:pt idx="304">
                  <c:v>0.74433391694903805</c:v>
                </c:pt>
                <c:pt idx="305">
                  <c:v>0.8206355480483144</c:v>
                </c:pt>
                <c:pt idx="306">
                  <c:v>0.75462177659684426</c:v>
                </c:pt>
                <c:pt idx="307">
                  <c:v>0.82679786440265979</c:v>
                </c:pt>
                <c:pt idx="308">
                  <c:v>0.78518166491101438</c:v>
                </c:pt>
                <c:pt idx="309">
                  <c:v>0.95403513608259061</c:v>
                </c:pt>
                <c:pt idx="310">
                  <c:v>0.87332111767907095</c:v>
                </c:pt>
                <c:pt idx="311">
                  <c:v>0.74209928097860989</c:v>
                </c:pt>
                <c:pt idx="312">
                  <c:v>0.67544427598081547</c:v>
                </c:pt>
                <c:pt idx="313">
                  <c:v>0.67937197168230679</c:v>
                </c:pt>
                <c:pt idx="314">
                  <c:v>0.76238441296117609</c:v>
                </c:pt>
                <c:pt idx="315">
                  <c:v>0.81937552766390875</c:v>
                </c:pt>
                <c:pt idx="316">
                  <c:v>1.0036995204306205</c:v>
                </c:pt>
                <c:pt idx="317">
                  <c:v>0.80278226227410576</c:v>
                </c:pt>
                <c:pt idx="318">
                  <c:v>0.673859949271987</c:v>
                </c:pt>
                <c:pt idx="319">
                  <c:v>0.68417747317500999</c:v>
                </c:pt>
                <c:pt idx="320">
                  <c:v>0.73835992948445439</c:v>
                </c:pt>
                <c:pt idx="321">
                  <c:v>0.66536157692177966</c:v>
                </c:pt>
                <c:pt idx="322">
                  <c:v>0.66899836054589668</c:v>
                </c:pt>
                <c:pt idx="323">
                  <c:v>0.48281382411506035</c:v>
                </c:pt>
                <c:pt idx="324">
                  <c:v>0.52438433556099862</c:v>
                </c:pt>
                <c:pt idx="325">
                  <c:v>0.30007339504749825</c:v>
                </c:pt>
                <c:pt idx="326">
                  <c:v>0.48020423058509232</c:v>
                </c:pt>
                <c:pt idx="327">
                  <c:v>0.44930132422502345</c:v>
                </c:pt>
                <c:pt idx="328">
                  <c:v>0.60382448988330617</c:v>
                </c:pt>
                <c:pt idx="329">
                  <c:v>0.67265324567378937</c:v>
                </c:pt>
                <c:pt idx="330">
                  <c:v>0.77081299277927873</c:v>
                </c:pt>
                <c:pt idx="331">
                  <c:v>0.73643846746903008</c:v>
                </c:pt>
                <c:pt idx="332">
                  <c:v>0.68857254760132414</c:v>
                </c:pt>
                <c:pt idx="333">
                  <c:v>0.45093640420886139</c:v>
                </c:pt>
                <c:pt idx="334">
                  <c:v>0.4258496798217149</c:v>
                </c:pt>
                <c:pt idx="335">
                  <c:v>0.40355606618149981</c:v>
                </c:pt>
                <c:pt idx="336">
                  <c:v>0.58273673029941697</c:v>
                </c:pt>
                <c:pt idx="337">
                  <c:v>0.60078675104939716</c:v>
                </c:pt>
                <c:pt idx="338">
                  <c:v>0.3640234890831735</c:v>
                </c:pt>
                <c:pt idx="339">
                  <c:v>0.45372511456941855</c:v>
                </c:pt>
                <c:pt idx="340">
                  <c:v>0.48625320404202288</c:v>
                </c:pt>
                <c:pt idx="341">
                  <c:v>0.45614016269991503</c:v>
                </c:pt>
                <c:pt idx="342">
                  <c:v>0.65588445711756671</c:v>
                </c:pt>
                <c:pt idx="343">
                  <c:v>0.62594304441688109</c:v>
                </c:pt>
                <c:pt idx="344">
                  <c:v>0.29477230287795703</c:v>
                </c:pt>
                <c:pt idx="345">
                  <c:v>0.46096768698913626</c:v>
                </c:pt>
                <c:pt idx="346">
                  <c:v>0.66678110617147035</c:v>
                </c:pt>
                <c:pt idx="347">
                  <c:v>0.8069549780984564</c:v>
                </c:pt>
                <c:pt idx="348">
                  <c:v>0.44651486232239646</c:v>
                </c:pt>
                <c:pt idx="349">
                  <c:v>0.48671052456754277</c:v>
                </c:pt>
                <c:pt idx="350">
                  <c:v>0.60001808395575806</c:v>
                </c:pt>
                <c:pt idx="351">
                  <c:v>0.57943619164332216</c:v>
                </c:pt>
                <c:pt idx="352">
                  <c:v>0.64068082757506928</c:v>
                </c:pt>
                <c:pt idx="353">
                  <c:v>0.86468148537998768</c:v>
                </c:pt>
                <c:pt idx="354">
                  <c:v>0.98911104068335387</c:v>
                </c:pt>
                <c:pt idx="355">
                  <c:v>0.74749896439558106</c:v>
                </c:pt>
                <c:pt idx="356">
                  <c:v>0.7869498919612411</c:v>
                </c:pt>
                <c:pt idx="357">
                  <c:v>0.70209463299170505</c:v>
                </c:pt>
                <c:pt idx="358">
                  <c:v>0.64207574322639749</c:v>
                </c:pt>
                <c:pt idx="359">
                  <c:v>0.38416746700169885</c:v>
                </c:pt>
                <c:pt idx="360">
                  <c:v>0.46696754332670642</c:v>
                </c:pt>
                <c:pt idx="361">
                  <c:v>0.44868373254516997</c:v>
                </c:pt>
                <c:pt idx="362">
                  <c:v>0.51912006346173234</c:v>
                </c:pt>
                <c:pt idx="363">
                  <c:v>0.34059995599726417</c:v>
                </c:pt>
                <c:pt idx="364">
                  <c:v>0.51366673530207652</c:v>
                </c:pt>
                <c:pt idx="365">
                  <c:v>0.48974147645717669</c:v>
                </c:pt>
                <c:pt idx="366">
                  <c:v>0.50877776168849786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F-4046-9768-C21E9990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74944"/>
        <c:axId val="1"/>
      </c:lineChart>
      <c:catAx>
        <c:axId val="3466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MX"/>
          </a:p>
        </c:txPr>
        <c:crossAx val="34667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707</xdr:row>
      <xdr:rowOff>152400</xdr:rowOff>
    </xdr:from>
    <xdr:to>
      <xdr:col>22</xdr:col>
      <xdr:colOff>12700</xdr:colOff>
      <xdr:row>722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32536C-A4E5-F443-AD1E-9ADF1BBD9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E5DC-FA4B-0540-AA39-AC4893620826}">
  <dimension ref="A1:BF1069"/>
  <sheetViews>
    <sheetView tabSelected="1" zoomScale="110" zoomScaleNormal="110" workbookViewId="0">
      <pane xSplit="3" ySplit="1" topLeftCell="AU139" activePane="bottomRight" state="frozen"/>
      <selection pane="topRight" activeCell="D1" sqref="D1"/>
      <selection pane="bottomLeft" activeCell="A2" sqref="A2"/>
      <selection pane="bottomRight" activeCell="AZ29" sqref="AZ29"/>
    </sheetView>
  </sheetViews>
  <sheetFormatPr baseColWidth="10" defaultColWidth="11.5" defaultRowHeight="13" x14ac:dyDescent="0.15"/>
  <cols>
    <col min="1" max="1" width="11.5" style="1" customWidth="1"/>
    <col min="2" max="2" width="17" style="5" bestFit="1" customWidth="1"/>
    <col min="3" max="3" width="11.5" style="1" customWidth="1"/>
    <col min="4" max="13" width="11.5" style="4" customWidth="1"/>
    <col min="14" max="14" width="11.5" style="3" customWidth="1"/>
    <col min="15" max="19" width="11.5" style="1" customWidth="1"/>
    <col min="20" max="20" width="14.5" style="1" customWidth="1"/>
    <col min="21" max="35" width="11.5" style="1" customWidth="1"/>
    <col min="36" max="36" width="19.6640625" style="1" customWidth="1"/>
    <col min="37" max="37" width="11.5" style="1" customWidth="1"/>
    <col min="38" max="40" width="14.1640625" style="1" customWidth="1"/>
    <col min="41" max="41" width="18.6640625" style="1" bestFit="1" customWidth="1"/>
    <col min="42" max="42" width="16.6640625" style="1" bestFit="1" customWidth="1"/>
    <col min="43" max="44" width="11.5" customWidth="1"/>
    <col min="45" max="45" width="14.1640625" style="1" customWidth="1"/>
    <col min="46" max="46" width="11.5" style="1" customWidth="1"/>
    <col min="47" max="48" width="16.1640625" style="1" customWidth="1"/>
    <col min="49" max="49" width="16.83203125" style="1" customWidth="1"/>
    <col min="50" max="57" width="11.5" style="1"/>
    <col min="58" max="58" width="11.5" style="2"/>
    <col min="59" max="16384" width="11.5" style="1"/>
  </cols>
  <sheetData>
    <row r="1" spans="1:58" s="27" customFormat="1" x14ac:dyDescent="0.15">
      <c r="A1" s="79" t="s">
        <v>66</v>
      </c>
      <c r="B1" s="5" t="s">
        <v>65</v>
      </c>
      <c r="C1" s="79" t="s">
        <v>64</v>
      </c>
      <c r="D1" s="78" t="s">
        <v>63</v>
      </c>
      <c r="E1" s="78" t="s">
        <v>62</v>
      </c>
      <c r="F1" s="78" t="s">
        <v>61</v>
      </c>
      <c r="G1" s="78" t="s">
        <v>60</v>
      </c>
      <c r="H1" s="78" t="s">
        <v>59</v>
      </c>
      <c r="I1" s="78" t="s">
        <v>58</v>
      </c>
      <c r="J1" s="78" t="s">
        <v>57</v>
      </c>
      <c r="K1" s="78" t="s">
        <v>56</v>
      </c>
      <c r="L1" s="77" t="s">
        <v>55</v>
      </c>
      <c r="M1" s="71" t="s">
        <v>54</v>
      </c>
      <c r="N1" s="76" t="s">
        <v>53</v>
      </c>
      <c r="O1" s="14"/>
      <c r="P1" s="74" t="s">
        <v>52</v>
      </c>
      <c r="Q1" s="74"/>
      <c r="R1" s="75"/>
      <c r="S1" s="73" t="s">
        <v>51</v>
      </c>
      <c r="T1" s="73" t="s">
        <v>49</v>
      </c>
      <c r="U1" s="74" t="s">
        <v>50</v>
      </c>
      <c r="V1" s="73" t="s">
        <v>49</v>
      </c>
      <c r="X1" s="73" t="s">
        <v>48</v>
      </c>
      <c r="Y1" s="73" t="s">
        <v>47</v>
      </c>
      <c r="Z1" s="71" t="s">
        <v>46</v>
      </c>
      <c r="AA1" s="71" t="s">
        <v>45</v>
      </c>
      <c r="AB1" s="71" t="s">
        <v>44</v>
      </c>
      <c r="AC1" s="71" t="s">
        <v>43</v>
      </c>
      <c r="AD1" s="71" t="s">
        <v>42</v>
      </c>
      <c r="AE1" s="71" t="s">
        <v>41</v>
      </c>
      <c r="AF1" s="71" t="s">
        <v>40</v>
      </c>
      <c r="AG1" s="73" t="s">
        <v>39</v>
      </c>
      <c r="AH1" s="73" t="s">
        <v>38</v>
      </c>
      <c r="AI1" s="72" t="s">
        <v>37</v>
      </c>
      <c r="AJ1" s="71" t="s">
        <v>36</v>
      </c>
      <c r="AK1" s="27" t="s">
        <v>35</v>
      </c>
      <c r="AL1" s="71" t="s">
        <v>34</v>
      </c>
      <c r="AM1" s="71" t="s">
        <v>33</v>
      </c>
      <c r="AN1" s="71" t="s">
        <v>32</v>
      </c>
      <c r="AO1" s="71" t="s">
        <v>31</v>
      </c>
      <c r="AP1" s="71" t="s">
        <v>30</v>
      </c>
      <c r="AQ1"/>
      <c r="AR1" s="71" t="s">
        <v>29</v>
      </c>
      <c r="AS1" s="71" t="s">
        <v>29</v>
      </c>
      <c r="AT1" s="71" t="s">
        <v>28</v>
      </c>
      <c r="AU1" s="27" t="s">
        <v>27</v>
      </c>
      <c r="AV1" s="27" t="s">
        <v>26</v>
      </c>
      <c r="AW1" s="71" t="s">
        <v>25</v>
      </c>
      <c r="AX1" s="27" t="s">
        <v>24</v>
      </c>
      <c r="AY1" s="27" t="s">
        <v>23</v>
      </c>
      <c r="AZ1" s="27" t="s">
        <v>22</v>
      </c>
      <c r="BA1" s="27" t="s">
        <v>21</v>
      </c>
      <c r="BB1" s="27" t="s">
        <v>20</v>
      </c>
      <c r="BC1" s="27" t="s">
        <v>19</v>
      </c>
      <c r="BD1" s="27" t="s">
        <v>18</v>
      </c>
      <c r="BE1" s="27" t="s">
        <v>17</v>
      </c>
      <c r="BF1" s="53" t="s">
        <v>16</v>
      </c>
    </row>
    <row r="2" spans="1:58" s="27" customFormat="1" ht="14" x14ac:dyDescent="0.15">
      <c r="A2" s="14">
        <v>2017</v>
      </c>
      <c r="B2" s="5">
        <v>42736</v>
      </c>
      <c r="C2">
        <v>1</v>
      </c>
      <c r="D2" s="52">
        <v>94.394347222222237</v>
      </c>
      <c r="E2" s="11">
        <v>8.92</v>
      </c>
      <c r="F2" s="11">
        <v>20.75</v>
      </c>
      <c r="G2" s="11">
        <v>13.802083333333332</v>
      </c>
      <c r="H2" s="11">
        <v>42.93</v>
      </c>
      <c r="I2" s="11">
        <v>95.9</v>
      </c>
      <c r="J2" s="11">
        <v>78.929722222222139</v>
      </c>
      <c r="K2" s="11">
        <v>2.2986603260824769</v>
      </c>
      <c r="L2" s="11">
        <v>0.254</v>
      </c>
      <c r="M2" s="56">
        <f>+D2*86400/1000000</f>
        <v>8.1556716000000016</v>
      </c>
      <c r="N2" s="3">
        <f>K2*4.87/LN(67.8*$S$4-5.42)</f>
        <v>1.8673305161420388</v>
      </c>
      <c r="O2" s="11"/>
      <c r="P2" s="68"/>
      <c r="Q2" s="67"/>
      <c r="R2" s="66" t="s">
        <v>15</v>
      </c>
      <c r="S2" s="70">
        <v>29</v>
      </c>
      <c r="T2" s="1" t="s">
        <v>14</v>
      </c>
      <c r="U2" s="4">
        <f>S2*3.1416/180</f>
        <v>0.50614666666666663</v>
      </c>
      <c r="V2" s="1" t="s">
        <v>13</v>
      </c>
      <c r="X2" s="9">
        <f>1+0.033*COS(2*$S$9*C2/365)</f>
        <v>1.0329951106939008</v>
      </c>
      <c r="Y2" s="9">
        <f>0.409*SIN((2*$S$9*C2/365)-1.39)</f>
        <v>-0.40100809259462372</v>
      </c>
      <c r="Z2" s="9">
        <f>ACOS(-TAN($U$2)*TAN(Y2))</f>
        <v>1.3335595210682178</v>
      </c>
      <c r="AA2" s="10">
        <f>(24*60/$S$9)*$S$7*X2*(Z2*SIN($U$2)*SIN(Y2)+COS($U$2)*COS(Y2)*SIN(Z2))</f>
        <v>20.589979220312649</v>
      </c>
      <c r="AB2" s="9">
        <f>AA2*(0.75+0.00002*$S$3)</f>
        <v>15.524844332115737</v>
      </c>
      <c r="AC2" s="9">
        <f>1.35*(M2/AB2)-0.35</f>
        <v>0.35919594583139569</v>
      </c>
      <c r="AD2" s="9">
        <f>(0.6108*EXP(17.27*E2/(E2+237.3))+0.6108*EXP(17.27*F2/(F2+237.3)))/2</f>
        <v>1.7954702706048682</v>
      </c>
      <c r="AE2" s="9">
        <f>(H2*0.6108*EXP(17.27*F2/(F2+237.3))+I2*0.6108*EXP(17.27*E2/(E2+237.3)))/(2*100)</f>
        <v>1.0732198095800103</v>
      </c>
      <c r="AF2" s="10">
        <f>$S$8*0.5*((E2+273)^4+(F2+273)^4)*(0.34-0.14*SQRT(AE2))*AC2</f>
        <v>2.3594095387963763</v>
      </c>
      <c r="AG2" s="9">
        <f>(1-0.23)*M2-AF2</f>
        <v>3.9204575932036252</v>
      </c>
      <c r="AH2" s="9">
        <v>0</v>
      </c>
      <c r="AI2" s="8">
        <f>4098*0.6108*EXP(17.27*0.5*(E2+F2)/(0.5*(E2+F2)+237.3))/(0.5*(E2+F2)+237.3)^2</f>
        <v>0.10876816446899017</v>
      </c>
      <c r="AJ2" s="7">
        <f>(0.408*AI2*(AG2-AH2)+(900*$S$10/((E2+F2)*0.5+273))*N2*(AD2-AE2))/(AI2+$S$10*(1+0.34*N2))</f>
        <v>2.086800200324515</v>
      </c>
      <c r="AK2" s="27">
        <f>0.408*AI2*$S$8*0.98*1.14*100000000/(AI2+$S$10*(1.034*N2))</f>
        <v>0.10292845300526214</v>
      </c>
      <c r="AL2" s="12">
        <f>1.24*(AE2*10/(G2+273.16))^(1/7)</f>
        <v>0.77543453167277188</v>
      </c>
      <c r="AM2" s="12">
        <f>AI2*0.77*M2</f>
        <v>0.6830496210567818</v>
      </c>
      <c r="AN2" s="12">
        <f>AI2*0.98*$S$8*(-2.6*10000000000-AL2*(G2+273.16)^4)</f>
        <v>-16.313016544776673</v>
      </c>
      <c r="AO2" s="13">
        <f>1.17*1.013*(10^-3)*(AD2-AE2)*N2*86400/208</f>
        <v>0.66397960081905338</v>
      </c>
      <c r="AP2" s="12">
        <f>0.408*(AM2+AN2+AO2)/(AI2+$S$10*(1+0.34*N2))</f>
        <v>-28.222603762626566</v>
      </c>
      <c r="AQ2">
        <v>1</v>
      </c>
      <c r="AR2">
        <v>3.1053000000000002</v>
      </c>
      <c r="AS2" s="7"/>
      <c r="AT2" s="1">
        <f>AJ2*28.4</f>
        <v>59.265125689216219</v>
      </c>
      <c r="AU2">
        <f>1.26*AI2*0.408*(AG2-AH2)/(AI2+$S$10)</f>
        <v>1.2557016274864843</v>
      </c>
      <c r="AV2">
        <f>AU2*28.4</f>
        <v>35.661926220616152</v>
      </c>
      <c r="AW2">
        <f>0.65*AI2*D2/($S$10+AI2)</f>
        <v>38.22771438046842</v>
      </c>
      <c r="AX2" s="1">
        <f>AW2*(86400/1000000)/2.45</f>
        <v>1.3481120499887638</v>
      </c>
      <c r="AY2" s="1">
        <f>(0.2*(0.00738*G2+0.8072)^7)-0.00016</f>
        <v>0.10244670599813745</v>
      </c>
      <c r="AZ2" s="1">
        <f>0.408*(AI2*(AG2-AH2)+$S$10*6.43*(1+0.0536*N2)*(AD2-AE2))/(AI2+$S$10)</f>
        <v>1.7823251622246712</v>
      </c>
      <c r="BA2" s="1">
        <f>(AI2*(AG2)+0.063*2.7*(1+0.864*N2)*(AD2-AE2))/(AI2+0.063)</f>
        <v>4.3517171782695865</v>
      </c>
      <c r="BB2" s="1">
        <f>0.4+1.4*EXP(-(((C2-173)/58)^2))</f>
        <v>0.40021223417957569</v>
      </c>
      <c r="BC2" s="1">
        <f>0.605+0.345*EXP(-(((C2-243)/80)^2))</f>
        <v>0.60503662293545846</v>
      </c>
      <c r="BD2" s="1">
        <f>0.408*(AI2*(AG2-AH2)+0.063*6.43*(BB2+BC2*N2)*(AD2-AE2))/(AI2+0.063)</f>
        <v>2.076167816662239</v>
      </c>
      <c r="BE2" s="1">
        <f>0.013*G2*(M2*23.9+50)/(G2+15)</f>
        <v>1.5257708843070528</v>
      </c>
      <c r="BF2" s="2">
        <f>0.408*0.0023*(G2+17.8)*((F2-E2)^0.5)*AA2</f>
        <v>2.1001581194823937</v>
      </c>
    </row>
    <row r="3" spans="1:58" s="27" customFormat="1" ht="14" x14ac:dyDescent="0.15">
      <c r="A3" s="14">
        <v>2017</v>
      </c>
      <c r="B3" s="5">
        <v>42737</v>
      </c>
      <c r="C3">
        <v>2</v>
      </c>
      <c r="D3" s="52">
        <v>152.52544444444445</v>
      </c>
      <c r="E3" s="11">
        <v>7.4610000000000003</v>
      </c>
      <c r="F3" s="11">
        <v>21.24</v>
      </c>
      <c r="G3" s="11">
        <v>13.462854166666672</v>
      </c>
      <c r="H3" s="11">
        <v>42.04</v>
      </c>
      <c r="I3" s="11">
        <v>93.4</v>
      </c>
      <c r="J3" s="11">
        <v>70.331458333333302</v>
      </c>
      <c r="K3" s="11">
        <v>1.7422507055081804</v>
      </c>
      <c r="L3" s="11">
        <v>0</v>
      </c>
      <c r="M3" s="56">
        <f>+D3*86400/1000000</f>
        <v>13.178198400000001</v>
      </c>
      <c r="N3" s="3">
        <f>K3*4.87/LN(67.8*$S$4-5.42)</f>
        <v>1.4153278204048536</v>
      </c>
      <c r="O3" s="11"/>
      <c r="P3" s="67"/>
      <c r="Q3" s="67"/>
      <c r="R3" s="66" t="s">
        <v>12</v>
      </c>
      <c r="S3" s="70">
        <v>200</v>
      </c>
      <c r="T3" s="69" t="s">
        <v>10</v>
      </c>
      <c r="U3" s="1"/>
      <c r="V3" s="1"/>
      <c r="X3" s="9">
        <f>1+0.033*COS(2*$S$9*C3/365)</f>
        <v>1.0329804442244102</v>
      </c>
      <c r="Y3" s="9">
        <f>0.409*SIN((2*$S$9*C3/365)-1.39)</f>
        <v>-0.39956372457913614</v>
      </c>
      <c r="Z3" s="9">
        <f>ACOS(-TAN($U$2)*TAN(Y3))</f>
        <v>1.3345305814197972</v>
      </c>
      <c r="AA3" s="10">
        <f>(24*60/$S$9)*$S$7*X3*(Z3*SIN($U$2)*SIN(Y3)+COS($U$2)*COS(Y3)*SIN(Z3))</f>
        <v>20.641668768755935</v>
      </c>
      <c r="AB3" s="9">
        <f>AA3*(0.75+0.00002*$S$3)</f>
        <v>15.563818251641974</v>
      </c>
      <c r="AC3" s="9">
        <f>1.35*(M3/AB3)-0.35</f>
        <v>0.79307219169197818</v>
      </c>
      <c r="AD3" s="9">
        <f>(0.6108*EXP(17.27*E3/(E3+237.3))+0.6108*EXP(17.27*F3/(F3+237.3)))/2</f>
        <v>1.7789617802213118</v>
      </c>
      <c r="AE3" s="9">
        <f>(H3*0.6108*EXP(17.27*F3/(F3+237.3))+I3*0.6108*EXP(17.27*E3/(E3+237.3)))/(2*100)</f>
        <v>1.0134113609672288</v>
      </c>
      <c r="AF3" s="10">
        <f>$S$8*0.5*((E3+273)^4+(F3+273)^4)*(0.34-0.14*SQRT(AE3))*AC3</f>
        <v>5.2879932214804528</v>
      </c>
      <c r="AG3" s="9">
        <f>(1-0.23)*M3-AF3</f>
        <v>4.8592195465195482</v>
      </c>
      <c r="AH3" s="9">
        <v>0</v>
      </c>
      <c r="AI3" s="8">
        <f>4098*0.6108*EXP(17.27*0.5*(E3+F3)/(0.5*(E3+F3)+237.3))/(0.5*(E3+F3)+237.3)^2</f>
        <v>0.10582345108484351</v>
      </c>
      <c r="AJ3" s="7">
        <f>(0.408*AI3*(AG3-AH3)+(900*$S$10/((E3+F3)*0.5+273))*N3*(AD3-AE3))/(AI3+$S$10*(1+0.34*N3))</f>
        <v>2.1304958857658098</v>
      </c>
      <c r="AK3" s="27">
        <f>0.408*AI3*$S$8*0.98*1.14*100000000/(AI3+$S$10*(1.034*N3))</f>
        <v>0.11683854170084</v>
      </c>
      <c r="AL3" s="12">
        <f>1.24*(AE3*10/(G3+273.16))^(1/7)</f>
        <v>0.76923841451364483</v>
      </c>
      <c r="AM3" s="12">
        <f>AI3*0.77*M3</f>
        <v>1.0738130740019476</v>
      </c>
      <c r="AN3" s="12">
        <f>AI3*0.98*$S$8*(-2.6*10000000000-AL3*(G3+273.16)^4)</f>
        <v>-15.837533935558474</v>
      </c>
      <c r="AO3" s="13">
        <f>1.17*1.013*(10^-3)*(AD3-AE3)*N3*86400/208</f>
        <v>0.53342891922450941</v>
      </c>
      <c r="AP3" s="12">
        <f>0.408*(AM3+AN3+AO3)/(AI3+$S$10*(1+0.34*N3))</f>
        <v>-28.558896097801664</v>
      </c>
      <c r="AQ3">
        <v>2</v>
      </c>
      <c r="AR3">
        <v>2.9331</v>
      </c>
      <c r="AS3" s="7"/>
      <c r="AT3" s="1">
        <f>AJ3*28.4</f>
        <v>60.506083155748996</v>
      </c>
      <c r="AU3">
        <f>1.26*AI3*0.408*(AG3-AH3)/(AI3+$S$10)</f>
        <v>1.5402259953818391</v>
      </c>
      <c r="AV3">
        <f>AU3*28.4</f>
        <v>43.742418268844226</v>
      </c>
      <c r="AW3">
        <f>0.65*AI3*D3/($S$10+AI3)</f>
        <v>61.128378392559952</v>
      </c>
      <c r="AX3" s="1">
        <f>AW3*(86400/1000000)/2.45</f>
        <v>2.1557109767825224</v>
      </c>
      <c r="AY3" s="1">
        <f>(0.2*(0.00738*G3+0.8072)^7)-0.00016</f>
        <v>0.10048495151949434</v>
      </c>
      <c r="AZ3" s="1">
        <f>0.408*(AI3*(AG3-AH3)+$S$10*6.43*(1+0.0536*N3)*(AD3-AE3))/(AI3+$S$10)</f>
        <v>2.0508770522059336</v>
      </c>
      <c r="BA3" s="1">
        <f>(AI3*(AG3)+0.063*2.7*(1+0.864*N3)*(AD3-AE3))/(AI3+0.063)</f>
        <v>4.7604660602893203</v>
      </c>
      <c r="BB3" s="1">
        <f>0.4+1.4*EXP(-(((C3-173)/58)^2))</f>
        <v>0.40023501568009506</v>
      </c>
      <c r="BC3" s="1">
        <f>0.605+0.345*EXP(-(((C3-243)/80)^2))</f>
        <v>0.60503949379006539</v>
      </c>
      <c r="BD3" s="1">
        <f>0.408*(AI3*(AG3-AH3)+0.063*6.43*(BB3+BC3*N3)*(AD3-AE3))/(AI3+0.063)</f>
        <v>2.1844811354825202</v>
      </c>
      <c r="BE3" s="1">
        <f>0.013*G3*(M3*23.9+50)/(G3+15)</f>
        <v>2.2441198887696356</v>
      </c>
      <c r="BF3" s="2">
        <f>0.408*0.0023*(G3+17.8)*((F3-E3)^0.5)*AA3</f>
        <v>2.2478652765309404</v>
      </c>
    </row>
    <row r="4" spans="1:58" s="27" customFormat="1" ht="14" x14ac:dyDescent="0.15">
      <c r="A4" s="14">
        <v>2017</v>
      </c>
      <c r="B4" s="5">
        <v>42738</v>
      </c>
      <c r="C4">
        <v>3</v>
      </c>
      <c r="D4" s="52">
        <v>155.25915972222225</v>
      </c>
      <c r="E4" s="11">
        <v>7.4649999999999999</v>
      </c>
      <c r="F4" s="11">
        <v>25.53</v>
      </c>
      <c r="G4" s="11">
        <v>15.449298611111111</v>
      </c>
      <c r="H4" s="11">
        <v>24.27</v>
      </c>
      <c r="I4" s="11">
        <v>97.3</v>
      </c>
      <c r="J4" s="11">
        <v>65.386250000000032</v>
      </c>
      <c r="K4" s="11">
        <v>1.4822763832889023</v>
      </c>
      <c r="L4" s="11">
        <v>0</v>
      </c>
      <c r="M4" s="56">
        <f>+D4*86400/1000000</f>
        <v>13.414391400000003</v>
      </c>
      <c r="N4" s="3">
        <f>K4*4.87/LN(67.8*$S$4-5.42)</f>
        <v>1.2041361189668469</v>
      </c>
      <c r="O4" s="11"/>
      <c r="P4" s="68"/>
      <c r="Q4" s="67"/>
      <c r="R4" s="66" t="s">
        <v>11</v>
      </c>
      <c r="S4" s="65">
        <v>6</v>
      </c>
      <c r="T4" s="1" t="s">
        <v>10</v>
      </c>
      <c r="U4" s="1"/>
      <c r="V4" s="1"/>
      <c r="X4" s="9">
        <f>1+0.033*COS(2*$S$9*C4/365)</f>
        <v>1.0329560049375197</v>
      </c>
      <c r="Y4" s="9">
        <f>0.409*SIN((2*$S$9*C4/365)-1.39)</f>
        <v>-0.39800095720876433</v>
      </c>
      <c r="Z4" s="9">
        <f>ACOS(-TAN($U$2)*TAN(Y4))</f>
        <v>1.3355796543183767</v>
      </c>
      <c r="AA4" s="10">
        <f>(24*60/$S$9)*$S$7*X4*(Z4*SIN($U$2)*SIN(Y4)+COS($U$2)*COS(Y4)*SIN(Z4))</f>
        <v>20.697405826865833</v>
      </c>
      <c r="AB4" s="9">
        <f>AA4*(0.75+0.00002*$S$3)</f>
        <v>15.605843993456837</v>
      </c>
      <c r="AC4" s="9">
        <f>1.35*(M4/AB4)-0.35</f>
        <v>0.81042608125474425</v>
      </c>
      <c r="AD4" s="9">
        <f>(0.6108*EXP(17.27*E4/(E4+237.3))+0.6108*EXP(17.27*F4/(F4+237.3)))/2</f>
        <v>2.1517357222572318</v>
      </c>
      <c r="AE4" s="9">
        <f>(H4*0.6108*EXP(17.27*F4/(F4+237.3))+I4*0.6108*EXP(17.27*E4/(E4+237.3)))/(2*100)</f>
        <v>0.89990126909726398</v>
      </c>
      <c r="AF4" s="10">
        <f>$S$8*0.5*((E4+273)^4+(F4+273)^4)*(0.34-0.14*SQRT(AE4))*AC4</f>
        <v>5.8081252039485216</v>
      </c>
      <c r="AG4" s="9">
        <f>(1-0.23)*M4-AF4</f>
        <v>4.5209561740514816</v>
      </c>
      <c r="AH4" s="9">
        <v>0</v>
      </c>
      <c r="AI4" s="8">
        <f>4098*0.6108*EXP(17.27*0.5*(E4+F4)/(0.5*(E4+F4)+237.3))/(0.5*(E4+F4)+237.3)^2</f>
        <v>0.1194079250794042</v>
      </c>
      <c r="AJ4" s="7">
        <f>(0.408*AI4*(AG4-AH4)+(900*$S$10/((E4+F4)*0.5+273))*N4*(AD4-AE4))/(AI4+$S$10*(1+0.34*N4))</f>
        <v>2.4917351842437965</v>
      </c>
      <c r="AK4" s="27">
        <f>0.408*AI4*$S$8*0.98*1.14*100000000/(AI4+$S$10*(1.034*N4))</f>
        <v>0.13235166339626531</v>
      </c>
      <c r="AL4" s="12">
        <f>1.24*(AE4*10/(G4+273.16))^(1/7)</f>
        <v>0.75554847691530991</v>
      </c>
      <c r="AM4" s="12">
        <f>AI4*0.77*M4</f>
        <v>1.2333741753232934</v>
      </c>
      <c r="AN4" s="12">
        <f>AI4*0.98*$S$8*(-2.6*10000000000-AL4*(G4+273.16)^4)</f>
        <v>-17.899486465520781</v>
      </c>
      <c r="AO4" s="13">
        <f>1.17*1.013*(10^-3)*(AD4-AE4)*N4*86400/208</f>
        <v>0.74210985391582363</v>
      </c>
      <c r="AP4" s="12">
        <f>0.408*(AM4+AN4+AO4)/(AI4+$S$10*(1+0.34*N4))</f>
        <v>-30.623525713617518</v>
      </c>
      <c r="AQ4">
        <v>3</v>
      </c>
      <c r="AR4">
        <v>2.3578999999999999</v>
      </c>
      <c r="AS4" s="7"/>
      <c r="AT4" s="1">
        <f>AJ4*28.4</f>
        <v>70.76527923252381</v>
      </c>
      <c r="AU4">
        <f>1.26*AI4*0.408*(AG4-AH4)/(AI4+$S$10)</f>
        <v>1.4983657785864009</v>
      </c>
      <c r="AV4">
        <f>AU4*28.4</f>
        <v>42.553588111853784</v>
      </c>
      <c r="AW4">
        <f>0.65*AI4*D4/($S$10+AI4)</f>
        <v>65.062002852007538</v>
      </c>
      <c r="AX4" s="1">
        <f>AW4*(86400/1000000)/2.45</f>
        <v>2.2944314475156942</v>
      </c>
      <c r="AY4" s="1">
        <f>(0.2*(0.00738*G4+0.8072)^7)-0.00016</f>
        <v>0.11244553035215282</v>
      </c>
      <c r="AZ4" s="1">
        <f>0.408*(AI4*(AG4-AH4)+$S$10*6.43*(1+0.0536*N4)*(AD4-AE4))/(AI4+$S$10)</f>
        <v>2.4313388632757356</v>
      </c>
      <c r="BA4" s="1">
        <f>(AI4*(AG4)+0.063*2.7*(1+0.864*N4)*(AD4-AE4))/(AI4+0.063)</f>
        <v>5.3413749046386378</v>
      </c>
      <c r="BB4" s="1">
        <f>0.4+1.4*EXP(-(((C4-173)/58)^2))</f>
        <v>0.40026008790121254</v>
      </c>
      <c r="BC4" s="1">
        <f>0.605+0.345*EXP(-(((C4-243)/80)^2))</f>
        <v>0.60504257638240988</v>
      </c>
      <c r="BD4" s="1">
        <f>0.408*(AI4*(AG4-AH4)+0.063*6.43*(BB4+BC4*N4)*(AD4-AE4))/(AI4+0.063)</f>
        <v>2.4878548112357262</v>
      </c>
      <c r="BE4" s="1">
        <f>0.013*G4*(M4*23.9+50)/(G4+15)</f>
        <v>2.4444709225152512</v>
      </c>
      <c r="BF4" s="2">
        <f>0.408*0.0023*(G4+17.8)*((F4-E4)^0.5)*AA4</f>
        <v>2.7447663808897342</v>
      </c>
    </row>
    <row r="5" spans="1:58" s="27" customFormat="1" ht="14" x14ac:dyDescent="0.15">
      <c r="A5" s="14">
        <v>2017</v>
      </c>
      <c r="B5" s="5">
        <v>42739</v>
      </c>
      <c r="C5">
        <v>4</v>
      </c>
      <c r="D5" s="52">
        <v>146.04532638888884</v>
      </c>
      <c r="E5" s="11">
        <v>9.27</v>
      </c>
      <c r="F5" s="11">
        <v>27.17</v>
      </c>
      <c r="G5" s="11">
        <v>17.044236111111111</v>
      </c>
      <c r="H5" s="11">
        <v>16.93</v>
      </c>
      <c r="I5" s="11">
        <v>95.6</v>
      </c>
      <c r="J5" s="11">
        <v>60.989722222222213</v>
      </c>
      <c r="K5" s="11">
        <v>1.5218296585511473</v>
      </c>
      <c r="L5" s="11">
        <v>0</v>
      </c>
      <c r="M5" s="56">
        <f>+D5*86400/1000000</f>
        <v>12.618316199999995</v>
      </c>
      <c r="N5" s="3">
        <f>K5*4.87/LN(67.8*$S$4-5.42)</f>
        <v>1.236267459588378</v>
      </c>
      <c r="O5" s="11"/>
      <c r="P5" s="1"/>
      <c r="Q5" s="1"/>
      <c r="R5" s="1"/>
      <c r="S5" s="1"/>
      <c r="T5" s="1"/>
      <c r="U5" s="1"/>
      <c r="V5" s="1"/>
      <c r="X5" s="9">
        <f>1+0.033*COS(2*$S$9*C5/365)</f>
        <v>1.0329218000751172</v>
      </c>
      <c r="Y5" s="9">
        <f>0.409*SIN((2*$S$9*C5/365)-1.39)</f>
        <v>-0.39632025356520739</v>
      </c>
      <c r="Z5" s="9">
        <f>ACOS(-TAN($U$2)*TAN(Y5))</f>
        <v>1.3367060658951613</v>
      </c>
      <c r="AA5" s="10">
        <f>(24*60/$S$9)*$S$7*X5*(Z5*SIN($U$2)*SIN(Y5)+COS($U$2)*COS(Y5)*SIN(Z5))</f>
        <v>20.757167914939142</v>
      </c>
      <c r="AB5" s="9">
        <f>AA5*(0.75+0.00002*$S$3)</f>
        <v>15.650904607864113</v>
      </c>
      <c r="AC5" s="9">
        <f>1.35*(M5/AB5)-0.35</f>
        <v>0.73841803696385389</v>
      </c>
      <c r="AD5" s="9">
        <f>(0.6108*EXP(17.27*E5/(E5+237.3))+0.6108*EXP(17.27*F5/(F5+237.3)))/2</f>
        <v>2.385111792795358</v>
      </c>
      <c r="AE5" s="9">
        <f>(H5*0.6108*EXP(17.27*F5/(F5+237.3))+I5*0.6108*EXP(17.27*E5/(E5+237.3)))/(2*100)</f>
        <v>0.86369240772668987</v>
      </c>
      <c r="AF5" s="10">
        <f>$S$8*0.5*((E5+273)^4+(F5+273)^4)*(0.34-0.14*SQRT(AE5))*AC5</f>
        <v>5.4887917451777053</v>
      </c>
      <c r="AG5" s="9">
        <f>(1-0.23)*M5-AF5</f>
        <v>4.2273117288222917</v>
      </c>
      <c r="AH5" s="9">
        <v>0</v>
      </c>
      <c r="AI5" s="8">
        <f>4098*0.6108*EXP(17.27*0.5*(E5+F5)/(0.5*(E5+F5)+237.3))/(0.5*(E5+F5)+237.3)^2</f>
        <v>0.13135055980339091</v>
      </c>
      <c r="AJ5" s="7">
        <f>(0.408*AI5*(AG5-AH5)+(900*$S$10/((E5+F5)*0.5+273))*N5*(AD5-AE5))/(AI5+$S$10*(1+0.34*N5))</f>
        <v>2.709151725815528</v>
      </c>
      <c r="AK5" s="27">
        <f>0.408*AI5*$S$8*0.98*1.14*100000000/(AI5+$S$10*(1.034*N5))</f>
        <v>0.13604226591941529</v>
      </c>
      <c r="AL5" s="12">
        <f>1.24*(AE5*10/(G5+273.16))^(1/7)</f>
        <v>0.75053759294792255</v>
      </c>
      <c r="AM5" s="12">
        <f>AI5*0.77*M5</f>
        <v>1.2762156304175707</v>
      </c>
      <c r="AN5" s="12">
        <f>AI5*0.98*$S$8*(-2.6*10000000000-AL5*(G5+273.16)^4)</f>
        <v>-19.740949031472343</v>
      </c>
      <c r="AO5" s="13">
        <f>1.17*1.013*(10^-3)*(AD5-AE5)*N5*86400/208</f>
        <v>0.92599170909494921</v>
      </c>
      <c r="AP5" s="12">
        <f>0.408*(AM5+AN5+AO5)/(AI5+$S$10*(1+0.34*N5))</f>
        <v>-31.829263606706967</v>
      </c>
      <c r="AQ5">
        <v>4</v>
      </c>
      <c r="AR5">
        <v>3.0234999999999999</v>
      </c>
      <c r="AS5" s="7"/>
      <c r="AT5" s="1">
        <f>AJ5*28.4</f>
        <v>76.939909013160985</v>
      </c>
      <c r="AU5">
        <f>1.26*AI5*0.408*(AG5-AH5)/(AI5+$S$10)</f>
        <v>1.4478153121480211</v>
      </c>
      <c r="AV5">
        <f>AU5*28.4</f>
        <v>41.117954865003796</v>
      </c>
      <c r="AW5">
        <f>0.65*AI5*D5/($S$10+AI5)</f>
        <v>63.243981492539824</v>
      </c>
      <c r="AX5" s="1">
        <f>AW5*(86400/1000000)/2.45</f>
        <v>2.2303183677369143</v>
      </c>
      <c r="AY5" s="1">
        <f>(0.2*(0.00738*G5+0.8072)^7)-0.00016</f>
        <v>0.12291147096103094</v>
      </c>
      <c r="AZ5" s="1">
        <f>0.408*(AI5*(AG5-AH5)+$S$10*6.43*(1+0.0536*N5)*(AD5-AE5))/(AI5+$S$10)</f>
        <v>2.5695690710436203</v>
      </c>
      <c r="BA5" s="1">
        <f>(AI5*(AG5)+0.063*2.7*(1+0.864*N5)*(AD5-AE5))/(AI5+0.063)</f>
        <v>5.6108896770057974</v>
      </c>
      <c r="BB5" s="1">
        <f>0.4+1.4*EXP(-(((C5-173)/58)^2))</f>
        <v>0.40028766383099712</v>
      </c>
      <c r="BC5" s="1">
        <f>0.605+0.345*EXP(-(((C5-243)/80)^2))</f>
        <v>0.60504588523767311</v>
      </c>
      <c r="BD5" s="1">
        <f>0.408*(AI5*(AG5-AH5)+0.063*6.43*(BB5+BC5*N5)*(AD5-AE5))/(AI5+0.063)</f>
        <v>2.651335436854394</v>
      </c>
      <c r="BE5" s="1">
        <f>0.013*G5*(M5*23.9+50)/(G5+15)</f>
        <v>2.4310414419668103</v>
      </c>
      <c r="BF5" s="2">
        <f>0.408*0.0023*(G5+17.8)*((F5-E5)^0.5)*AA5</f>
        <v>2.8715313436086092</v>
      </c>
    </row>
    <row r="6" spans="1:58" s="27" customFormat="1" ht="14" x14ac:dyDescent="0.15">
      <c r="A6" s="14">
        <v>2017</v>
      </c>
      <c r="B6" s="5">
        <v>42740</v>
      </c>
      <c r="C6">
        <v>5</v>
      </c>
      <c r="D6" s="52">
        <v>165.7052569444445</v>
      </c>
      <c r="E6" s="11">
        <v>8.52</v>
      </c>
      <c r="F6" s="11">
        <v>27.83</v>
      </c>
      <c r="G6" s="11">
        <v>17.089513888888881</v>
      </c>
      <c r="H6" s="11">
        <v>20.96</v>
      </c>
      <c r="I6" s="11">
        <v>95.7</v>
      </c>
      <c r="J6" s="11">
        <v>58.852777777777774</v>
      </c>
      <c r="K6" s="11">
        <v>1.5379525241061132</v>
      </c>
      <c r="L6" s="11">
        <v>0</v>
      </c>
      <c r="M6" s="56">
        <f>+D6*86400/1000000</f>
        <v>14.316934200000006</v>
      </c>
      <c r="N6" s="3">
        <f>K6*4.87/LN(67.8*$S$4-5.42)</f>
        <v>1.249364966217273</v>
      </c>
      <c r="O6" s="11"/>
      <c r="P6" s="64"/>
      <c r="Q6" s="64"/>
      <c r="R6" s="63" t="s">
        <v>9</v>
      </c>
      <c r="S6" s="1"/>
      <c r="T6" s="1"/>
      <c r="U6" s="1"/>
      <c r="V6" s="1"/>
      <c r="X6" s="9">
        <f>1+0.033*COS(2*$S$9*C6/365)</f>
        <v>1.032877839772842</v>
      </c>
      <c r="Y6" s="9">
        <f>0.409*SIN((2*$S$9*C6/365)-1.39)</f>
        <v>-0.3945221116772275</v>
      </c>
      <c r="Z6" s="9">
        <f>ACOS(-TAN($U$2)*TAN(Y6))</f>
        <v>1.3379090978308228</v>
      </c>
      <c r="AA6" s="10">
        <f>(24*60/$S$9)*$S$7*X6*(Z6*SIN($U$2)*SIN(Y6)+COS($U$2)*COS(Y6)*SIN(Z6))</f>
        <v>20.820930746001626</v>
      </c>
      <c r="AB6" s="9">
        <f>AA6*(0.75+0.00002*$S$3)</f>
        <v>15.698981782485225</v>
      </c>
      <c r="AC6" s="9">
        <f>1.35*(M6/AB6)-0.35</f>
        <v>0.88115380588334669</v>
      </c>
      <c r="AD6" s="9">
        <f>(0.6108*EXP(17.27*E6/(E6+237.3))+0.6108*EXP(17.27*F6/(F6+237.3)))/2</f>
        <v>2.4270176941223425</v>
      </c>
      <c r="AE6" s="9">
        <f>(H6*0.6108*EXP(17.27*F6/(F6+237.3))+I6*0.6108*EXP(17.27*E6/(E6+237.3)))/(2*100)</f>
        <v>0.92401792843054664</v>
      </c>
      <c r="AF6" s="10">
        <f>$S$8*0.5*((E6+273)^4+(F6+273)^4)*(0.34-0.14*SQRT(AE6))*AC6</f>
        <v>6.4123379653359516</v>
      </c>
      <c r="AG6" s="9">
        <f>(1-0.23)*M6-AF6</f>
        <v>4.6117013686640531</v>
      </c>
      <c r="AH6" s="9">
        <v>0</v>
      </c>
      <c r="AI6" s="8">
        <f>4098*0.6108*EXP(17.27*0.5*(E6+F6)/(0.5*(E6+F6)+237.3))/(0.5*(E6+F6)+237.3)^2</f>
        <v>0.13102615523150152</v>
      </c>
      <c r="AJ6" s="7">
        <f>(0.408*AI6*(AG6-AH6)+(900*$S$10/((E6+F6)*0.5+273))*N6*(AD6-AE6))/(AI6+$S$10*(1+0.34*N6))</f>
        <v>2.7959262493500541</v>
      </c>
      <c r="AK6" s="27">
        <f>0.408*AI6*$S$8*0.98*1.14*100000000/(AI6+$S$10*(1.034*N6))</f>
        <v>0.13535022821768602</v>
      </c>
      <c r="AL6" s="12">
        <f>1.24*(AE6*10/(G6+273.16))^(1/7)</f>
        <v>0.75779463726925844</v>
      </c>
      <c r="AM6" s="12">
        <f>AI6*0.77*M6</f>
        <v>1.444437489054863</v>
      </c>
      <c r="AN6" s="12">
        <f>AI6*0.98*$S$8*(-2.6*10000000000-AL6*(G6+273.16)^4)</f>
        <v>-19.726662260943289</v>
      </c>
      <c r="AO6" s="13">
        <f>1.17*1.013*(10^-3)*(AD6-AE6)*N6*86400/208</f>
        <v>0.92447240262211805</v>
      </c>
      <c r="AP6" s="12">
        <f>0.408*(AM6+AN6+AO6)/(AI6+$S$10*(1+0.34*N6))</f>
        <v>-31.505198665119554</v>
      </c>
      <c r="AQ6">
        <v>5</v>
      </c>
      <c r="AR6">
        <v>4.3994999999999997</v>
      </c>
      <c r="AS6" s="7"/>
      <c r="AT6" s="1">
        <f>AJ6*28.4</f>
        <v>79.404305481541527</v>
      </c>
      <c r="AU6">
        <f>1.26*AI6*0.408*(AG6-AH6)/(AI6+$S$10)</f>
        <v>1.5781610355241737</v>
      </c>
      <c r="AV6">
        <f>AU6*28.4</f>
        <v>44.819773408886533</v>
      </c>
      <c r="AW6">
        <f>0.65*AI6*D6/($S$10+AI6)</f>
        <v>71.69833570196775</v>
      </c>
      <c r="AX6" s="1">
        <f>AW6*(86400/1000000)/2.45</f>
        <v>2.5284637570000057</v>
      </c>
      <c r="AY6" s="1">
        <f>(0.2*(0.00738*G6+0.8072)^7)-0.00016</f>
        <v>0.12322034983926822</v>
      </c>
      <c r="AZ6" s="1">
        <f>0.408*(AI6*(AG6-AH6)+$S$10*6.43*(1+0.0536*N6)*(AD6-AE6))/(AI6+$S$10)</f>
        <v>2.6590584271272926</v>
      </c>
      <c r="BA6" s="1">
        <f>(AI6*(AG6)+0.063*2.7*(1+0.864*N6)*(AD6-AE6))/(AI6+0.063)</f>
        <v>5.8542961192479481</v>
      </c>
      <c r="BB6" s="1">
        <f>0.4+1.4*EXP(-(((C6-173)/58)^2))</f>
        <v>0.40031797440877104</v>
      </c>
      <c r="BC6" s="1">
        <f>0.605+0.345*EXP(-(((C6-243)/80)^2))</f>
        <v>0.60504943579198789</v>
      </c>
      <c r="BD6" s="1">
        <f>0.408*(AI6*(AG6-AH6)+0.063*6.43*(BB6+BC6*N6)*(AD6-AE6))/(AI6+0.063)</f>
        <v>2.7509661771226517</v>
      </c>
      <c r="BE6" s="1">
        <f>0.013*G6*(M6*23.9+50)/(G6+15)</f>
        <v>2.7151231133414098</v>
      </c>
      <c r="BF6" s="2">
        <f>0.408*0.0023*(G6+17.8)*((F6-E6)^0.5)*AA6</f>
        <v>2.995533591977559</v>
      </c>
    </row>
    <row r="7" spans="1:58" s="27" customFormat="1" ht="14" x14ac:dyDescent="0.15">
      <c r="A7" s="14">
        <v>2017</v>
      </c>
      <c r="B7" s="5">
        <v>42741</v>
      </c>
      <c r="C7">
        <v>6</v>
      </c>
      <c r="D7" s="52">
        <v>161.59631249999998</v>
      </c>
      <c r="E7" s="11">
        <v>8.8800000000000008</v>
      </c>
      <c r="F7" s="11">
        <v>26.42</v>
      </c>
      <c r="G7" s="11">
        <v>16.975277777777769</v>
      </c>
      <c r="H7" s="11">
        <v>26.44</v>
      </c>
      <c r="I7" s="11">
        <v>89.3</v>
      </c>
      <c r="J7" s="11">
        <v>58.737500000000004</v>
      </c>
      <c r="K7" s="11">
        <v>1.8645524969196183</v>
      </c>
      <c r="L7" s="11">
        <v>0</v>
      </c>
      <c r="M7" s="56">
        <f>+D7*86400/1000000</f>
        <v>13.961921399999998</v>
      </c>
      <c r="N7" s="3">
        <f>K7*4.87/LN(67.8*$S$4-5.42)</f>
        <v>1.514680414909598</v>
      </c>
      <c r="O7" s="11"/>
      <c r="P7" s="59"/>
      <c r="Q7" s="1"/>
      <c r="R7" s="58" t="s">
        <v>8</v>
      </c>
      <c r="S7" s="57">
        <f>0.082</f>
        <v>8.2000000000000003E-2</v>
      </c>
      <c r="T7" s="1" t="s">
        <v>7</v>
      </c>
      <c r="U7" s="1"/>
      <c r="V7" s="1"/>
      <c r="X7" s="9">
        <f>1+0.033*COS(2*$S$9*C7/365)</f>
        <v>1.0328241370570801</v>
      </c>
      <c r="Y7" s="9">
        <f>0.409*SIN((2*$S$9*C7/365)-1.39)</f>
        <v>-0.39260706437307313</v>
      </c>
      <c r="Z7" s="9">
        <f>ACOS(-TAN($U$2)*TAN(Y7))</f>
        <v>1.3391879888848104</v>
      </c>
      <c r="AA7" s="10">
        <f>(24*60/$S$9)*$S$7*X7*(Z7*SIN($U$2)*SIN(Y7)+COS($U$2)*COS(Y7)*SIN(Z7))</f>
        <v>20.888668222862268</v>
      </c>
      <c r="AB7" s="9">
        <f>AA7*(0.75+0.00002*$S$3)</f>
        <v>15.750055840038151</v>
      </c>
      <c r="AC7" s="9">
        <f>1.35*(M7/AB7)-0.35</f>
        <v>0.84673187710770315</v>
      </c>
      <c r="AD7" s="9">
        <f>(0.6108*EXP(17.27*E7/(E7+237.3))+0.6108*EXP(17.27*F7/(F7+237.3)))/2</f>
        <v>2.2922959626305603</v>
      </c>
      <c r="AE7" s="9">
        <f>(H7*0.6108*EXP(17.27*F7/(F7+237.3))+I7*0.6108*EXP(17.27*E7/(E7+237.3)))/(2*100)</f>
        <v>0.96400369752280868</v>
      </c>
      <c r="AF7" s="10">
        <f>$S$8*0.5*((E7+273)^4+(F7+273)^4)*(0.34-0.14*SQRT(AE7))*AC7</f>
        <v>6.024927789949845</v>
      </c>
      <c r="AG7" s="9">
        <f>(1-0.23)*M7-AF7</f>
        <v>4.7257516880501536</v>
      </c>
      <c r="AH7" s="9">
        <v>0</v>
      </c>
      <c r="AI7" s="8">
        <f>4098*0.6108*EXP(17.27*0.5*(E7+F7)/(0.5*(E7+F7)+237.3))/(0.5*(E7+F7)+237.3)^2</f>
        <v>0.12729132261362516</v>
      </c>
      <c r="AJ7" s="7">
        <f>(0.408*AI7*(AG7-AH7)+(900*$S$10/((E7+F7)*0.5+273))*N7*(AD7-AE7))/(AI7+$S$10*(1+0.34*N7))</f>
        <v>2.8874079089243323</v>
      </c>
      <c r="AK7" s="27">
        <f>0.408*AI7*$S$8*0.98*1.14*100000000/(AI7+$S$10*(1.034*N7))</f>
        <v>0.12331890376719007</v>
      </c>
      <c r="AL7" s="12">
        <f>1.24*(AE7*10/(G7+273.16))^(1/7)</f>
        <v>0.76243755443149708</v>
      </c>
      <c r="AM7" s="12">
        <f>AI7*0.77*M7</f>
        <v>1.3684682097497771</v>
      </c>
      <c r="AN7" s="12">
        <f>AI7*0.98*$S$8*(-2.6*10000000000-AL7*(G7+273.16)^4)</f>
        <v>-19.1792894563558</v>
      </c>
      <c r="AO7" s="13">
        <f>1.17*1.013*(10^-3)*(AD7-AE7)*N7*86400/208</f>
        <v>0.99051342975622902</v>
      </c>
      <c r="AP7" s="12">
        <f>0.408*(AM7+AN7+AO7)/(AI7+$S$10*(1+0.34*N7))</f>
        <v>-30.233617207658494</v>
      </c>
      <c r="AQ7">
        <v>6</v>
      </c>
      <c r="AR7">
        <v>3.3952</v>
      </c>
      <c r="AS7" s="7"/>
      <c r="AT7" s="1">
        <f>AJ7*28.4</f>
        <v>82.002384613451028</v>
      </c>
      <c r="AU7">
        <f>1.26*AI7*0.408*(AG7-AH7)/(AI7+$S$10)</f>
        <v>1.6014802475711447</v>
      </c>
      <c r="AV7">
        <f>AU7*28.4</f>
        <v>45.482039031020506</v>
      </c>
      <c r="AW7">
        <f>0.65*AI7*D7/($S$10+AI7)</f>
        <v>69.241231439352362</v>
      </c>
      <c r="AX7" s="1">
        <f>AW7*(86400/1000000)/2.45</f>
        <v>2.4418132230040994</v>
      </c>
      <c r="AY7" s="1">
        <f>(0.2*(0.00738*G7+0.8072)^7)-0.00016</f>
        <v>0.12244232001839972</v>
      </c>
      <c r="AZ7" s="1">
        <f>0.408*(AI7*(AG7-AH7)+$S$10*6.43*(1+0.0536*N7)*(AD7-AE7))/(AI7+$S$10)</f>
        <v>2.5550004737547227</v>
      </c>
      <c r="BA7" s="1">
        <f>(AI7*(AG7)+0.063*2.7*(1+0.864*N7)*(AD7-AE7))/(AI7+0.063)</f>
        <v>5.902407989523268</v>
      </c>
      <c r="BB7" s="1">
        <f>0.4+1.4*EXP(-(((C7-173)/58)^2))</f>
        <v>0.40035126985043828</v>
      </c>
      <c r="BC7" s="1">
        <f>0.605+0.345*EXP(-(((C7-243)/80)^2))</f>
        <v>0.60505324444319575</v>
      </c>
      <c r="BD7" s="1">
        <f>0.408*(AI7*(AG7-AH7)+0.063*6.43*(BB7+BC7*N7)*(AD7-AE7))/(AI7+0.063)</f>
        <v>2.8089507644999467</v>
      </c>
      <c r="BE7" s="1">
        <f>0.013*G7*(M7*23.9+50)/(G7+15)</f>
        <v>2.6480507707729641</v>
      </c>
      <c r="BF7" s="2">
        <f>0.408*0.0023*(G7+17.8)*((F7-E7)^0.5)*AA7</f>
        <v>2.8548556463241379</v>
      </c>
    </row>
    <row r="8" spans="1:58" s="27" customFormat="1" ht="14" x14ac:dyDescent="0.15">
      <c r="A8" s="14">
        <v>2017</v>
      </c>
      <c r="B8" s="5">
        <v>42742</v>
      </c>
      <c r="C8">
        <v>7</v>
      </c>
      <c r="D8" s="52">
        <v>167.74770833333335</v>
      </c>
      <c r="E8" s="11">
        <v>4.7519999999999998</v>
      </c>
      <c r="F8" s="11">
        <v>27.77</v>
      </c>
      <c r="G8" s="11">
        <v>15.668868055555562</v>
      </c>
      <c r="H8" s="11">
        <v>14.34</v>
      </c>
      <c r="I8" s="11">
        <v>95.7</v>
      </c>
      <c r="J8" s="11">
        <v>54.761527777777786</v>
      </c>
      <c r="K8" s="11">
        <v>1.8435187082270819</v>
      </c>
      <c r="L8" s="11">
        <v>0</v>
      </c>
      <c r="M8" s="56">
        <f>+D8*86400/1000000</f>
        <v>14.493402000000001</v>
      </c>
      <c r="N8" s="3">
        <f>K8*4.87/LN(67.8*$S$4-5.42)</f>
        <v>1.4975934903866541</v>
      </c>
      <c r="O8" s="11"/>
      <c r="P8" s="59"/>
      <c r="Q8" s="1"/>
      <c r="R8" s="58" t="s">
        <v>6</v>
      </c>
      <c r="S8" s="62">
        <v>4.8959999999999996E-9</v>
      </c>
      <c r="T8" s="61" t="s">
        <v>5</v>
      </c>
      <c r="U8" s="60" t="s">
        <v>4</v>
      </c>
      <c r="V8" s="1"/>
      <c r="X8" s="9">
        <f>1+0.033*COS(2*$S$9*C8/365)</f>
        <v>1.0327607078411054</v>
      </c>
      <c r="Y8" s="9">
        <f>0.409*SIN((2*$S$9*C8/365)-1.39)</f>
        <v>-0.39057567912259061</v>
      </c>
      <c r="Z8" s="9">
        <f>ACOS(-TAN($U$2)*TAN(Y8))</f>
        <v>1.340541936496938</v>
      </c>
      <c r="AA8" s="10">
        <f>(24*60/$S$9)*$S$7*X8*(Z8*SIN($U$2)*SIN(Y8)+COS($U$2)*COS(Y8)*SIN(Z8))</f>
        <v>20.960352435585001</v>
      </c>
      <c r="AB8" s="9">
        <f>AA8*(0.75+0.00002*$S$3)</f>
        <v>15.80410573643109</v>
      </c>
      <c r="AC8" s="9">
        <f>1.35*(M8/AB8)-0.35</f>
        <v>0.88803858480248621</v>
      </c>
      <c r="AD8" s="9">
        <f>(0.6108*EXP(17.27*E8/(E8+237.3))+0.6108*EXP(17.27*F8/(F8+237.3)))/2</f>
        <v>2.2934642873480713</v>
      </c>
      <c r="AE8" s="9">
        <f>(H8*0.6108*EXP(17.27*F8/(F8+237.3))+I8*0.6108*EXP(17.27*E8/(E8+237.3)))/(2*100)</f>
        <v>0.67764246452817001</v>
      </c>
      <c r="AF8" s="10">
        <f>$S$8*0.5*((E8+273)^4+(F8+273)^4)*(0.34-0.14*SQRT(AE8))*AC8</f>
        <v>6.9063027556359167</v>
      </c>
      <c r="AG8" s="9">
        <f>(1-0.23)*M8-AF8</f>
        <v>4.253616784364084</v>
      </c>
      <c r="AH8" s="9">
        <v>0</v>
      </c>
      <c r="AI8" s="8">
        <f>4098*0.6108*EXP(17.27*0.5*(E8+F8)/(0.5*(E8+F8)+237.3))/(0.5*(E8+F8)+237.3)^2</f>
        <v>0.11784252685489049</v>
      </c>
      <c r="AJ8" s="7">
        <f>(0.408*AI8*(AG8-AH8)+(900*$S$10/((E8+F8)*0.5+273))*N8*(AD8-AE8))/(AI8+$S$10*(1+0.34*N8))</f>
        <v>3.2233657151284083</v>
      </c>
      <c r="AK8" s="27">
        <f>0.408*AI8*$S$8*0.98*1.14*100000000/(AI8+$S$10*(1.034*N8))</f>
        <v>0.11967798076002427</v>
      </c>
      <c r="AL8" s="12">
        <f>1.24*(AE8*10/(G8+273.16))^(1/7)</f>
        <v>0.72546417856175893</v>
      </c>
      <c r="AM8" s="12">
        <f>AI8*0.77*M8</f>
        <v>1.3151131180908675</v>
      </c>
      <c r="AN8" s="12">
        <f>AI8*0.98*$S$8*(-2.6*10000000000-AL8*(G8+273.16)^4)</f>
        <v>-17.555481976388187</v>
      </c>
      <c r="AO8" s="13">
        <f>1.17*1.013*(10^-3)*(AD8-AE8)*N8*86400/208</f>
        <v>1.1913328782614792</v>
      </c>
      <c r="AP8" s="12">
        <f>0.408*(AM8+AN8+AO8)/(AI8+$S$10*(1+0.34*N8))</f>
        <v>-28.274444334618398</v>
      </c>
      <c r="AQ8">
        <v>7</v>
      </c>
      <c r="AR8">
        <v>2.6421999999999999</v>
      </c>
      <c r="AS8" s="7"/>
      <c r="AT8" s="1">
        <f>AJ8*28.4</f>
        <v>91.543586309646798</v>
      </c>
      <c r="AU8">
        <f>1.26*AI8*0.408*(AG8-AH8)/(AI8+$S$10)</f>
        <v>1.4031398782728921</v>
      </c>
      <c r="AV8">
        <f>AU8*28.4</f>
        <v>39.849172542950136</v>
      </c>
      <c r="AW8">
        <f>0.65*AI8*D8/($S$10+AI8)</f>
        <v>69.965163124425175</v>
      </c>
      <c r="AX8" s="1">
        <f>AW8*(86400/1000000)/2.45</f>
        <v>2.4673428954899328</v>
      </c>
      <c r="AY8" s="1">
        <f>(0.2*(0.00738*G8+0.8072)^7)-0.00016</f>
        <v>0.11383938370135187</v>
      </c>
      <c r="AZ8" s="1">
        <f>0.408*(AI8*(AG8-AH8)+$S$10*6.43*(1+0.0536*N8)*(AD8-AE8))/(AI8+$S$10)</f>
        <v>2.7544958588192365</v>
      </c>
      <c r="BA8" s="1">
        <f>(AI8*(AG8)+0.063*2.7*(1+0.864*N8)*(AD8-AE8))/(AI8+0.063)</f>
        <v>6.2581742188139753</v>
      </c>
      <c r="BB8" s="1">
        <f>0.4+1.4*EXP(-(((C8-173)/58)^2))</f>
        <v>0.40038782105361304</v>
      </c>
      <c r="BC8" s="1">
        <f>0.605+0.345*EXP(-(((C8-243)/80)^2))</f>
        <v>0.60505732860397954</v>
      </c>
      <c r="BD8" s="1">
        <f>0.408*(AI8*(AG8-AH8)+0.063*6.43*(BB8+BC8*N8)*(AD8-AE8))/(AI8+0.063)</f>
        <v>3.0602785074578089</v>
      </c>
      <c r="BE8" s="1">
        <f>0.013*G8*(M8*23.9+50)/(G8+15)</f>
        <v>2.6327428796118677</v>
      </c>
      <c r="BF8" s="2">
        <f>0.408*0.0023*(G8+17.8)*((F8-E8)^0.5)*AA8</f>
        <v>3.1583583010448097</v>
      </c>
    </row>
    <row r="9" spans="1:58" s="27" customFormat="1" ht="14" x14ac:dyDescent="0.15">
      <c r="A9" s="14">
        <v>2017</v>
      </c>
      <c r="B9" s="5">
        <v>42743</v>
      </c>
      <c r="C9">
        <v>8</v>
      </c>
      <c r="D9" s="52">
        <v>164.29192361111106</v>
      </c>
      <c r="E9" s="11">
        <v>9.09</v>
      </c>
      <c r="F9" s="11">
        <v>31.82</v>
      </c>
      <c r="G9" s="11">
        <v>18.839305555555555</v>
      </c>
      <c r="H9" s="11">
        <v>17</v>
      </c>
      <c r="I9" s="11">
        <v>81.8</v>
      </c>
      <c r="J9" s="11">
        <v>52.054305555555551</v>
      </c>
      <c r="K9" s="11">
        <v>1.802855718423692</v>
      </c>
      <c r="L9" s="11">
        <v>0</v>
      </c>
      <c r="M9" s="56">
        <f>+D9*86400/1000000</f>
        <v>14.194822199999996</v>
      </c>
      <c r="N9" s="3">
        <f>K9*4.87/LN(67.8*$S$4-5.42)</f>
        <v>1.4645606664953361</v>
      </c>
      <c r="O9" s="11"/>
      <c r="P9" s="59"/>
      <c r="Q9" s="1"/>
      <c r="R9" s="58" t="s">
        <v>3</v>
      </c>
      <c r="S9" s="57">
        <f>ACOS(-1)</f>
        <v>3.1415926535897931</v>
      </c>
      <c r="T9" s="1" t="s">
        <v>2</v>
      </c>
      <c r="U9" s="1"/>
      <c r="V9" s="1"/>
      <c r="X9" s="9">
        <f>1+0.033*COS(2*$S$9*C9/365)</f>
        <v>1.0326875709203633</v>
      </c>
      <c r="Y9" s="9">
        <f>0.409*SIN((2*$S$9*C9/365)-1.39)</f>
        <v>-0.38842855786907049</v>
      </c>
      <c r="Z9" s="9">
        <f>ACOS(-TAN($U$2)*TAN(Y9))</f>
        <v>1.3419700984545466</v>
      </c>
      <c r="AA9" s="10">
        <f>(24*60/$S$9)*$S$7*X9*(Z9*SIN($U$2)*SIN(Y9)+COS($U$2)*COS(Y9)*SIN(Z9))</f>
        <v>21.035953659468287</v>
      </c>
      <c r="AB9" s="9">
        <f>AA9*(0.75+0.00002*$S$3)</f>
        <v>15.861109059239089</v>
      </c>
      <c r="AC9" s="9">
        <f>1.35*(M9/AB9)-0.35</f>
        <v>0.85817591622557765</v>
      </c>
      <c r="AD9" s="9">
        <f>(0.6108*EXP(17.27*E9/(E9+237.3))+0.6108*EXP(17.27*F9/(F9+237.3)))/2</f>
        <v>2.9308420792818235</v>
      </c>
      <c r="AE9" s="9">
        <f>(H9*0.6108*EXP(17.27*F9/(F9+237.3))+I9*0.6108*EXP(17.27*E9/(E9+237.3)))/(2*100)</f>
        <v>0.87248239463721688</v>
      </c>
      <c r="AF9" s="10">
        <f>$S$8*0.5*((E9+273)^4+(F9+273)^4)*(0.34-0.14*SQRT(AE9))*AC9</f>
        <v>6.5781027758189925</v>
      </c>
      <c r="AG9" s="9">
        <f>(1-0.23)*M9-AF9</f>
        <v>4.3519103181810035</v>
      </c>
      <c r="AH9" s="9">
        <v>0</v>
      </c>
      <c r="AI9" s="8">
        <f>4098*0.6108*EXP(17.27*0.5*(E9+F9)/(0.5*(E9+F9)+237.3))/(0.5*(E9+F9)+237.3)^2</f>
        <v>0.1483423522207539</v>
      </c>
      <c r="AJ9" s="7">
        <f>(0.408*AI9*(AG9-AH9)+(900*$S$10/((E9+F9)*0.5+273))*N9*(AD9-AE9))/(AI9+$S$10*(1+0.34*N9))</f>
        <v>3.5307744188349202</v>
      </c>
      <c r="AK9" s="27">
        <f>0.408*AI9*$S$8*0.98*1.14*100000000/(AI9+$S$10*(1.034*N9))</f>
        <v>0.13349035209313037</v>
      </c>
      <c r="AL9" s="12">
        <f>1.24*(AE9*10/(G9+273.16))^(1/7)</f>
        <v>0.75096222711250638</v>
      </c>
      <c r="AM9" s="12">
        <f>AI9*0.77*M9</f>
        <v>1.6213838521675996</v>
      </c>
      <c r="AN9" s="12">
        <f>AI9*0.98*$S$8*(-2.6*10000000000-AL9*(G9+273.16)^4)</f>
        <v>-22.391498558665933</v>
      </c>
      <c r="AO9" s="13">
        <f>1.17*1.013*(10^-3)*(AD9-AE9)*N9*86400/208</f>
        <v>1.4841382152189337</v>
      </c>
      <c r="AP9" s="12">
        <f>0.408*(AM9+AN9+AO9)/(AI9+$S$10*(1+0.34*N9))</f>
        <v>-31.867551225902684</v>
      </c>
      <c r="AQ9">
        <v>8</v>
      </c>
      <c r="AR9">
        <v>1.8358000000000001</v>
      </c>
      <c r="AS9" s="7"/>
      <c r="AT9" s="1">
        <f>AJ9*28.4</f>
        <v>100.27399349491172</v>
      </c>
      <c r="AU9">
        <f>1.26*AI9*0.408*(AG9-AH9)/(AI9+$S$10)</f>
        <v>1.5497396872857212</v>
      </c>
      <c r="AV9">
        <f>AU9*28.4</f>
        <v>44.012607118914481</v>
      </c>
      <c r="AW9">
        <f>0.65*AI9*D9/($S$10+AI9)</f>
        <v>73.973757789090698</v>
      </c>
      <c r="AX9" s="1">
        <f>AW9*(86400/1000000)/2.45</f>
        <v>2.6087072134601779</v>
      </c>
      <c r="AY9" s="1">
        <f>(0.2*(0.00738*G9+0.8072)^7)-0.00016</f>
        <v>0.13567762502773997</v>
      </c>
      <c r="AZ9" s="1">
        <f>0.408*(AI9*(AG9-AH9)+$S$10*6.43*(1+0.0536*N9)*(AD9-AE9))/(AI9+$S$10)</f>
        <v>3.019604617771368</v>
      </c>
      <c r="BA9" s="1">
        <f>(AI9*(AG9)+0.063*2.7*(1+0.864*N9)*(AD9-AE9))/(AI9+0.063)</f>
        <v>6.8076436503611681</v>
      </c>
      <c r="BB9" s="1">
        <f>0.4+1.4*EXP(-(((C9-173)/58)^2))</f>
        <v>0.40042792108568526</v>
      </c>
      <c r="BC9" s="1">
        <f>0.605+0.345*EXP(-(((C9-243)/80)^2))</f>
        <v>0.60506170675745174</v>
      </c>
      <c r="BD9" s="1">
        <f>0.408*(AI9*(AG9-AH9)+0.063*6.43*(BB9+BC9*N9)*(AD9-AE9))/(AI9+0.063)</f>
        <v>3.317299709338577</v>
      </c>
      <c r="BE9" s="1">
        <f>0.013*G9*(M9*23.9+50)/(G9+15)</f>
        <v>2.8172305905217794</v>
      </c>
      <c r="BF9" s="2">
        <f>0.408*0.0023*(G9+17.8)*((F9-E9)^0.5)*AA9</f>
        <v>3.4482373849145298</v>
      </c>
    </row>
    <row r="10" spans="1:58" s="27" customFormat="1" ht="14" x14ac:dyDescent="0.15">
      <c r="A10" s="14">
        <v>2017</v>
      </c>
      <c r="B10" s="5">
        <v>42744</v>
      </c>
      <c r="C10">
        <v>9</v>
      </c>
      <c r="D10" s="52">
        <v>133.25409722222221</v>
      </c>
      <c r="E10" s="11">
        <v>10.85</v>
      </c>
      <c r="F10" s="11">
        <v>30.44</v>
      </c>
      <c r="G10" s="11">
        <v>19.510624999999994</v>
      </c>
      <c r="H10" s="11">
        <v>23.3</v>
      </c>
      <c r="I10" s="11">
        <v>88.1</v>
      </c>
      <c r="J10" s="11">
        <v>55.169027777777785</v>
      </c>
      <c r="K10" s="11">
        <v>1.6068173748638925</v>
      </c>
      <c r="L10" s="11">
        <v>0</v>
      </c>
      <c r="M10" s="56">
        <f>+D10*86400/1000000</f>
        <v>11.513154</v>
      </c>
      <c r="N10" s="3">
        <f>K10*4.87/LN(67.8*$S$4-5.42)</f>
        <v>1.3053077411677267</v>
      </c>
      <c r="O10" s="11"/>
      <c r="P10" s="59"/>
      <c r="Q10" s="1"/>
      <c r="R10" s="58" t="s">
        <v>1</v>
      </c>
      <c r="S10" s="57">
        <f>0.000665*101.3*((293-0.0065*$S$3)/293)^5.26</f>
        <v>6.5807141235292091E-2</v>
      </c>
      <c r="T10" s="1" t="s">
        <v>0</v>
      </c>
      <c r="U10" s="1"/>
      <c r="V10" s="1"/>
      <c r="X10" s="9">
        <f>1+0.033*COS(2*$S$9*C10/365)</f>
        <v>1.032604747966902</v>
      </c>
      <c r="Y10" s="9">
        <f>0.409*SIN((2*$S$9*C10/365)-1.39)</f>
        <v>-0.38616633685087898</v>
      </c>
      <c r="Z10" s="9">
        <f>ACOS(-TAN($U$2)*TAN(Y10))</f>
        <v>1.3434715946183744</v>
      </c>
      <c r="AA10" s="10">
        <f>(24*60/$S$9)*$S$7*X10*(Z10*SIN($U$2)*SIN(Y10)+COS($U$2)*COS(Y10)*SIN(Z10))</f>
        <v>21.115440353625683</v>
      </c>
      <c r="AB10" s="9">
        <f>AA10*(0.75+0.00002*$S$3)</f>
        <v>15.921042026633765</v>
      </c>
      <c r="AC10" s="9">
        <f>1.35*(M10/AB10)-0.35</f>
        <v>0.62623998944284265</v>
      </c>
      <c r="AD10" s="9">
        <f>(0.6108*EXP(17.27*E10/(E10+237.3))+0.6108*EXP(17.27*F10/(F10+237.3)))/2</f>
        <v>2.8255069329300397</v>
      </c>
      <c r="AE10" s="9">
        <f>(H10*0.6108*EXP(17.27*F10/(F10+237.3))+I10*0.6108*EXP(17.27*E10/(E10+237.3)))/(2*100)</f>
        <v>1.079440276233198</v>
      </c>
      <c r="AF10" s="10">
        <f>$S$8*0.5*((E10+273)^4+(F10+273)^4)*(0.34-0.14*SQRT(AE10))*AC10</f>
        <v>4.4646142328646707</v>
      </c>
      <c r="AG10" s="9">
        <f>(1-0.23)*M10-AF10</f>
        <v>4.4005143471353296</v>
      </c>
      <c r="AH10" s="9">
        <v>0</v>
      </c>
      <c r="AI10" s="8">
        <f>4098*0.6108*EXP(17.27*0.5*(E10+F10)/(0.5*(E10+F10)+237.3))/(0.5*(E10+F10)+237.3)^2</f>
        <v>0.14986883609942095</v>
      </c>
      <c r="AJ10" s="7">
        <f>(0.408*AI10*(AG10-AH10)+(900*$S$10/((E10+F10)*0.5+273))*N10*(AD10-AE10))/(AI10+$S$10*(1+0.34*N10))</f>
        <v>2.9760014715940777</v>
      </c>
      <c r="AK10" s="27">
        <f>0.408*AI10*$S$8*0.98*1.14*100000000/(AI10+$S$10*(1.034*N10))</f>
        <v>0.14012425740112069</v>
      </c>
      <c r="AL10" s="12">
        <f>1.24*(AE10*10/(G10+273.16))^(1/7)</f>
        <v>0.77389423483847319</v>
      </c>
      <c r="AM10" s="12">
        <f>AI10*0.77*M10</f>
        <v>1.3286065021563123</v>
      </c>
      <c r="AN10" s="12">
        <f>AI10*0.98*$S$8*(-2.6*10000000000-AL10*(G10+273.16)^4)</f>
        <v>-22.779126643307404</v>
      </c>
      <c r="AO10" s="13">
        <f>1.17*1.013*(10^-3)*(AD10-AE10)*N10*86400/208</f>
        <v>1.1220686982768684</v>
      </c>
      <c r="AP10" s="12">
        <f>0.408*(AM10+AN10+AO10)/(AI10+$S$10*(1+0.34*N10))</f>
        <v>-33.869477599730203</v>
      </c>
      <c r="AQ10">
        <v>9</v>
      </c>
      <c r="AR10">
        <v>2.8988999999999998</v>
      </c>
      <c r="AS10" s="7"/>
      <c r="AT10" s="1">
        <f>AJ10*28.4</f>
        <v>84.518441793271805</v>
      </c>
      <c r="AU10">
        <f>1.26*AI10*0.408*(AG10-AH10)/(AI10+$S$10)</f>
        <v>1.5719680299912144</v>
      </c>
      <c r="AV10">
        <f>AU10*28.4</f>
        <v>44.643892051750491</v>
      </c>
      <c r="AW10">
        <f>0.65*AI10*D10/($S$10+AI10)</f>
        <v>60.1871096490611</v>
      </c>
      <c r="AX10" s="1">
        <f>AW10*(86400/1000000)/2.45</f>
        <v>2.1225168463995421</v>
      </c>
      <c r="AY10" s="1">
        <f>(0.2*(0.00738*G10+0.8072)^7)-0.00016</f>
        <v>0.14073508803270218</v>
      </c>
      <c r="AZ10" s="1">
        <f>0.408*(AI10*(AG10-AH10)+$S$10*6.43*(1+0.0536*N10)*(AD10-AE10))/(AI10+$S$10)</f>
        <v>2.7430459974285415</v>
      </c>
      <c r="BA10" s="1">
        <f>(AI10*(AG10)+0.063*2.7*(1+0.864*N10)*(AD10-AE10))/(AI10+0.063)</f>
        <v>6.0669519850528788</v>
      </c>
      <c r="BB10" s="1">
        <f>0.4+1.4*EXP(-(((C10-173)/58)^2))</f>
        <v>0.40047188675792694</v>
      </c>
      <c r="BC10" s="1">
        <f>0.605+0.345*EXP(-(((C10-243)/80)^2))</f>
        <v>0.60506639851528143</v>
      </c>
      <c r="BD10" s="1">
        <f>0.408*(AI10*(AG10-AH10)+0.063*6.43*(BB10+BC10*N10)*(AD10-AE10))/(AI10+0.063)</f>
        <v>2.8776828088103845</v>
      </c>
      <c r="BE10" s="1">
        <f>0.013*G10*(M10*23.9+50)/(G10+15)</f>
        <v>2.3898171595608706</v>
      </c>
      <c r="BF10" s="2">
        <f>0.408*0.0023*(G10+17.8)*((F10-E10)^0.5)*AA10</f>
        <v>3.2721852607452151</v>
      </c>
    </row>
    <row r="11" spans="1:58" ht="14" x14ac:dyDescent="0.15">
      <c r="A11" s="14">
        <v>2017</v>
      </c>
      <c r="B11" s="5">
        <v>42745</v>
      </c>
      <c r="C11">
        <v>10</v>
      </c>
      <c r="D11" s="52">
        <v>160.88881944444447</v>
      </c>
      <c r="E11" s="11">
        <v>9.77</v>
      </c>
      <c r="F11" s="11">
        <v>29.61</v>
      </c>
      <c r="G11" s="11">
        <v>18.676319444444452</v>
      </c>
      <c r="H11" s="11">
        <v>15.9</v>
      </c>
      <c r="I11" s="11">
        <v>90.8</v>
      </c>
      <c r="J11" s="11">
        <v>52.994236111111093</v>
      </c>
      <c r="K11" s="11">
        <v>1.7910278641481714</v>
      </c>
      <c r="L11" s="11">
        <v>0</v>
      </c>
      <c r="M11" s="56">
        <f>+D11*86400/1000000</f>
        <v>13.900794000000001</v>
      </c>
      <c r="N11" s="3">
        <f>K11*4.87/LN(67.8*$S$4-5.42)</f>
        <v>1.4549522380648503</v>
      </c>
      <c r="O11" s="11"/>
      <c r="X11" s="9">
        <f>1+0.033*COS(2*$S$9*C11/365)</f>
        <v>1.03251226352295</v>
      </c>
      <c r="Y11" s="9">
        <f>0.409*SIN((2*$S$9*C11/365)-1.39)</f>
        <v>-0.38378968641292643</v>
      </c>
      <c r="Z11" s="9">
        <f>ACOS(-TAN($U$2)*TAN(Y11))</f>
        <v>1.3450455087001452</v>
      </c>
      <c r="AA11" s="10">
        <f>(24*60/$S$9)*$S$7*X11*(Z11*SIN($U$2)*SIN(Y11)+COS($U$2)*COS(Y11)*SIN(Z11))</f>
        <v>21.198779160262447</v>
      </c>
      <c r="AB11" s="9">
        <f>AA11*(0.75+0.00002*$S$3)</f>
        <v>15.983879486837886</v>
      </c>
      <c r="AC11" s="9">
        <f>1.35*(M11/AB11)-0.35</f>
        <v>0.82406239927253877</v>
      </c>
      <c r="AD11" s="9">
        <f>(0.6108*EXP(17.27*E11/(E11+237.3))+0.6108*EXP(17.27*F11/(F11+237.3)))/2</f>
        <v>2.6791161850349718</v>
      </c>
      <c r="AE11" s="9">
        <f>(H11*0.6108*EXP(17.27*F11/(F11+237.3))+I11*0.6108*EXP(17.27*E11/(E11+237.3)))/(2*100)</f>
        <v>0.878811595533044</v>
      </c>
      <c r="AF11" s="10">
        <f>$S$8*0.5*((E11+273)^4+(F11+273)^4)*(0.34-0.14*SQRT(AE11))*AC11</f>
        <v>6.2238309267007219</v>
      </c>
      <c r="AG11" s="9">
        <f>(1-0.23)*M11-AF11</f>
        <v>4.4797804532992798</v>
      </c>
      <c r="AH11" s="9">
        <v>0</v>
      </c>
      <c r="AI11" s="8">
        <f>4098*0.6108*EXP(17.27*0.5*(E11+F11)/(0.5*(E11+F11)+237.3))/(0.5*(E11+F11)+237.3)^2</f>
        <v>0.14232858949231866</v>
      </c>
      <c r="AJ11" s="7">
        <f>(0.408*AI11*(AG11-AH11)+(900*$S$10/((E11+F11)*0.5+273))*N11*(AD11-AE11))/(AI11+$S$10*(1+0.34*N11))</f>
        <v>3.2829584824541502</v>
      </c>
      <c r="AK11" s="27">
        <f>0.408*AI11*$S$8*0.98*1.14*100000000/(AI11+$S$10*(1.034*N11))</f>
        <v>0.13161729322858731</v>
      </c>
      <c r="AL11" s="12">
        <f>1.24*(AE11*10/(G11+273.16))^(1/7)</f>
        <v>0.75179801806444702</v>
      </c>
      <c r="AM11" s="12">
        <f>AI11*0.77*M11</f>
        <v>1.5234299101893307</v>
      </c>
      <c r="AN11" s="12">
        <f>AI11*0.98*$S$8*(-2.6*10000000000-AL11*(G11+273.16)^4)</f>
        <v>-21.479575746624619</v>
      </c>
      <c r="AO11" s="13">
        <f>1.17*1.013*(10^-3)*(AD11-AE11)*N11*86400/208</f>
        <v>1.2895566939005305</v>
      </c>
      <c r="AP11" s="12">
        <f>0.408*(AM11+AN11+AO11)/(AI11+$S$10*(1+0.34*N11))</f>
        <v>-31.642301798711696</v>
      </c>
      <c r="AQ11">
        <v>10</v>
      </c>
      <c r="AR11">
        <v>2.6730999999999998</v>
      </c>
      <c r="AS11" s="7"/>
      <c r="AT11" s="1">
        <f>AJ11*28.4</f>
        <v>93.236020901697856</v>
      </c>
      <c r="AU11">
        <f>1.26*AI11*0.408*(AG11-AH11)/(AI11+$S$10)</f>
        <v>1.5748273261953194</v>
      </c>
      <c r="AV11">
        <f>AU11*28.4</f>
        <v>44.72509606394707</v>
      </c>
      <c r="AW11">
        <f>0.65*AI11*D11/($S$10+AI11)</f>
        <v>71.51295516038634</v>
      </c>
      <c r="AX11" s="1">
        <f>AW11*(86400/1000000)/2.45</f>
        <v>2.5219262554519917</v>
      </c>
      <c r="AY11" s="1">
        <f>(0.2*(0.00738*G11+0.8072)^7)-0.00016</f>
        <v>0.13447350260694005</v>
      </c>
      <c r="AZ11" s="1">
        <f>0.408*(AI11*(AG11-AH11)+$S$10*6.43*(1+0.0536*N11)*(AD11-AE11))/(AI11+$S$10)</f>
        <v>2.8596054276682903</v>
      </c>
      <c r="BA11" s="1">
        <f>(AI11*(AG11)+0.063*2.7*(1+0.864*N11)*(AD11-AE11))/(AI11+0.063)</f>
        <v>6.4715300674422078</v>
      </c>
      <c r="BB11" s="1">
        <f>0.4+1.4*EXP(-(((C11-173)/58)^2))</f>
        <v>0.4005200602886908</v>
      </c>
      <c r="BC11" s="1">
        <f>0.605+0.345*EXP(-(((C11-243)/80)^2))</f>
        <v>0.605071424678438</v>
      </c>
      <c r="BD11" s="1">
        <f>0.408*(AI11*(AG11-AH11)+0.063*6.43*(BB11+BC11*N11)*(AD11-AE11))/(AI11+0.063)</f>
        <v>3.1231015303825957</v>
      </c>
      <c r="BE11" s="1">
        <f>0.013*G11*(M11*23.9+50)/(G11+15)</f>
        <v>2.7557107669042011</v>
      </c>
      <c r="BF11" s="2">
        <f>0.408*0.0023*(G11+17.8)*((F11-E11)^0.5)*AA11</f>
        <v>3.2320695229369258</v>
      </c>
    </row>
    <row r="12" spans="1:58" ht="14" x14ac:dyDescent="0.15">
      <c r="A12" s="14">
        <v>2017</v>
      </c>
      <c r="B12" s="5">
        <v>42746</v>
      </c>
      <c r="C12">
        <v>11</v>
      </c>
      <c r="D12" s="52">
        <v>176.53964583333334</v>
      </c>
      <c r="E12" s="11">
        <v>7.6950000000000003</v>
      </c>
      <c r="F12" s="11">
        <v>26.04</v>
      </c>
      <c r="G12" s="11">
        <v>16.171180555555551</v>
      </c>
      <c r="H12" s="11">
        <v>14.26</v>
      </c>
      <c r="I12" s="11">
        <v>86.5</v>
      </c>
      <c r="J12" s="11">
        <v>51.314236111111121</v>
      </c>
      <c r="K12" s="11">
        <v>1.8584353642802764</v>
      </c>
      <c r="L12" s="11">
        <v>0</v>
      </c>
      <c r="M12" s="56">
        <f>+D12*86400/1000000</f>
        <v>15.2530254</v>
      </c>
      <c r="N12" s="3">
        <f>K12*4.87/LN(67.8*$S$4-5.42)</f>
        <v>1.5097111254851796</v>
      </c>
      <c r="O12" s="11"/>
      <c r="X12" s="9">
        <f>1+0.033*COS(2*$S$9*C12/365)</f>
        <v>1.032410144993644</v>
      </c>
      <c r="Y12" s="9">
        <f>0.409*SIN((2*$S$9*C12/365)-1.39)</f>
        <v>-0.38129931080802992</v>
      </c>
      <c r="Z12" s="9">
        <f>ACOS(-TAN($U$2)*TAN(Y12))</f>
        <v>1.3466908900848178</v>
      </c>
      <c r="AA12" s="10">
        <f>(24*60/$S$9)*$S$7*X12*(Z12*SIN($U$2)*SIN(Y12)+COS($U$2)*COS(Y12)*SIN(Z12))</f>
        <v>21.285934904744717</v>
      </c>
      <c r="AB12" s="9">
        <f>AA12*(0.75+0.00002*$S$3)</f>
        <v>16.049594918177519</v>
      </c>
      <c r="AC12" s="9">
        <f>1.35*(M12/AB12)-0.35</f>
        <v>0.93299713450576227</v>
      </c>
      <c r="AD12" s="9">
        <f>(0.6108*EXP(17.27*E12/(E12+237.3))+0.6108*EXP(17.27*F12/(F12+237.3)))/2</f>
        <v>2.2100417130785366</v>
      </c>
      <c r="AE12" s="9">
        <f>(H12*0.6108*EXP(17.27*F12/(F12+237.3))+I12*0.6108*EXP(17.27*E12/(E12+237.3)))/(2*100)</f>
        <v>0.69466013368062918</v>
      </c>
      <c r="AF12" s="10">
        <f>$S$8*0.5*((E12+273)^4+(F12+273)^4)*(0.34-0.14*SQRT(AE12))*AC12</f>
        <v>7.2450266849104406</v>
      </c>
      <c r="AG12" s="9">
        <f>(1-0.23)*M12-AF12</f>
        <v>4.4998028730895605</v>
      </c>
      <c r="AH12" s="9">
        <v>0</v>
      </c>
      <c r="AI12" s="8">
        <f>4098*0.6108*EXP(17.27*0.5*(E12+F12)/(0.5*(E12+F12)+237.3))/(0.5*(E12+F12)+237.3)^2</f>
        <v>0.1218923520503908</v>
      </c>
      <c r="AJ12" s="7">
        <f>(0.408*AI12*(AG12-AH12)+(900*$S$10/((E12+F12)*0.5+273))*N12*(AD12-AE12))/(AI12+$S$10*(1+0.34*N12))</f>
        <v>3.1209858712289367</v>
      </c>
      <c r="AK12" s="27">
        <f>0.408*AI12*$S$8*0.98*1.14*100000000/(AI12+$S$10*(1.034*N12))</f>
        <v>0.12110456098314232</v>
      </c>
      <c r="AL12" s="12">
        <f>1.24*(AE12*10/(G12+273.16))^(1/7)</f>
        <v>0.72785855408793598</v>
      </c>
      <c r="AM12" s="12">
        <f>AI12*0.77*M12</f>
        <v>1.4316048992555719</v>
      </c>
      <c r="AN12" s="12">
        <f>AI12*0.98*$S$8*(-2.6*10000000000-AL12*(G12+273.16)^4)</f>
        <v>-18.189208672557665</v>
      </c>
      <c r="AO12" s="13">
        <f>1.17*1.013*(10^-3)*(AD12-AE12)*N12*86400/208</f>
        <v>1.1263194241686509</v>
      </c>
      <c r="AP12" s="12">
        <f>0.408*(AM12+AN12+AO12)/(AI12+$S$10*(1+0.34*N12))</f>
        <v>-28.795419996432742</v>
      </c>
      <c r="AQ12">
        <v>11</v>
      </c>
      <c r="AR12">
        <v>3.0545</v>
      </c>
      <c r="AS12" s="7"/>
      <c r="AT12" s="1">
        <f>AJ12*28.4</f>
        <v>88.635998742901791</v>
      </c>
      <c r="AU12">
        <f>1.26*AI12*0.408*(AG12-AH12)/(AI12+$S$10)</f>
        <v>1.5022338854202806</v>
      </c>
      <c r="AV12">
        <f>AU12*28.4</f>
        <v>42.66344234593597</v>
      </c>
      <c r="AW12">
        <f>0.65*AI12*D12/($S$10+AI12)</f>
        <v>74.519333987813624</v>
      </c>
      <c r="AX12" s="1">
        <f>AW12*(86400/1000000)/2.45</f>
        <v>2.6279471251212643</v>
      </c>
      <c r="AY12" s="1">
        <f>(0.2*(0.00738*G12+0.8072)^7)-0.00016</f>
        <v>0.11708385138213241</v>
      </c>
      <c r="AZ12" s="1">
        <f>0.408*(AI12*(AG12-AH12)+$S$10*6.43*(1+0.0536*N12)*(AD12-AE12))/(AI12+$S$10)</f>
        <v>2.6988451651163601</v>
      </c>
      <c r="BA12" s="1">
        <f>(AI12*(AG12)+0.063*2.7*(1+0.864*N12)*(AD12-AE12))/(AI12+0.063)</f>
        <v>6.1791955126055926</v>
      </c>
      <c r="BB12" s="1">
        <f>0.4+1.4*EXP(-(((C12-173)/58)^2))</f>
        <v>0.40057281105868009</v>
      </c>
      <c r="BC12" s="1">
        <f>0.605+0.345*EXP(-(((C12-243)/80)^2))</f>
        <v>0.60507680730063695</v>
      </c>
      <c r="BD12" s="1">
        <f>0.408*(AI12*(AG12-AH12)+0.063*6.43*(BB12+BC12*N12)*(AD12-AE12))/(AI12+0.063)</f>
        <v>2.9903966601011009</v>
      </c>
      <c r="BE12" s="1">
        <f>0.013*G12*(M12*23.9+50)/(G12+15)</f>
        <v>2.7957988761896106</v>
      </c>
      <c r="BF12" s="2">
        <f>0.408*0.0023*(G12+17.8)*((F12-E12)^0.5)*AA12</f>
        <v>2.9063654788513054</v>
      </c>
    </row>
    <row r="13" spans="1:58" ht="14" x14ac:dyDescent="0.15">
      <c r="A13" s="14">
        <v>2017</v>
      </c>
      <c r="B13" s="5">
        <v>42747</v>
      </c>
      <c r="C13">
        <v>12</v>
      </c>
      <c r="D13" s="52">
        <v>169.31197222222235</v>
      </c>
      <c r="E13" s="11">
        <v>6.6070000000000002</v>
      </c>
      <c r="F13" s="11">
        <v>25.7</v>
      </c>
      <c r="G13" s="11">
        <v>15.442534722222213</v>
      </c>
      <c r="H13" s="11">
        <v>18.71</v>
      </c>
      <c r="I13" s="11">
        <v>76.489999999999995</v>
      </c>
      <c r="J13" s="11">
        <v>46.391736111111086</v>
      </c>
      <c r="K13" s="11">
        <v>1.6618415901613737</v>
      </c>
      <c r="L13" s="11">
        <v>0</v>
      </c>
      <c r="M13" s="56">
        <f>+D13*86400/1000000</f>
        <v>14.628554400000011</v>
      </c>
      <c r="N13" s="3">
        <f>K13*4.87/LN(67.8*$S$4-5.42)</f>
        <v>1.3500069928082972</v>
      </c>
      <c r="O13" s="11"/>
      <c r="X13" s="9">
        <f>1+0.033*COS(2*$S$9*C13/365)</f>
        <v>1.0322984226389083</v>
      </c>
      <c r="Y13" s="9">
        <f>0.409*SIN((2*$S$9*C13/365)-1.39)</f>
        <v>-0.37869594798822787</v>
      </c>
      <c r="Z13" s="9">
        <f>ACOS(-TAN($U$2)*TAN(Y13))</f>
        <v>1.3484067556903947</v>
      </c>
      <c r="AA13" s="10">
        <f>(24*60/$S$9)*$S$7*X13*(Z13*SIN($U$2)*SIN(Y13)+COS($U$2)*COS(Y13)*SIN(Z13))</f>
        <v>21.376870596558902</v>
      </c>
      <c r="AB13" s="9">
        <f>AA13*(0.75+0.00002*$S$3)</f>
        <v>16.118160429805414</v>
      </c>
      <c r="AC13" s="9">
        <f>1.35*(M13/AB13)-0.35</f>
        <v>0.87523587763038735</v>
      </c>
      <c r="AD13" s="9">
        <f>(0.6108*EXP(17.27*E13/(E13+237.3))+0.6108*EXP(17.27*F13/(F13+237.3)))/2</f>
        <v>2.1387139550149157</v>
      </c>
      <c r="AE13" s="9">
        <f>(H13*0.6108*EXP(17.27*F13/(F13+237.3))+I13*0.6108*EXP(17.27*E13/(E13+237.3)))/(2*100)</f>
        <v>0.68187178443897412</v>
      </c>
      <c r="AF13" s="10">
        <f>$S$8*0.5*((E13+273)^4+(F13+273)^4)*(0.34-0.14*SQRT(AE13))*AC13</f>
        <v>6.7658702195557048</v>
      </c>
      <c r="AG13" s="9">
        <f>(1-0.23)*M13-AF13</f>
        <v>4.4981166684443039</v>
      </c>
      <c r="AH13" s="9">
        <v>0</v>
      </c>
      <c r="AI13" s="8">
        <f>4098*0.6108*EXP(17.27*0.5*(E13+F13)/(0.5*(E13+F13)+237.3))/(0.5*(E13+F13)+237.3)^2</f>
        <v>0.1171367615063377</v>
      </c>
      <c r="AJ13" s="7">
        <f>(0.408*AI13*(AG13-AH13)+(900*$S$10/((E13+F13)*0.5+273))*N13*(AD13-AE13))/(AI13+$S$10*(1+0.34*N13))</f>
        <v>2.8985091514608019</v>
      </c>
      <c r="AK13" s="27">
        <f>0.408*AI13*$S$8*0.98*1.14*100000000/(AI13+$S$10*(1.034*N13))</f>
        <v>0.12507910793298382</v>
      </c>
      <c r="AL13" s="12">
        <f>1.24*(AE13*10/(G13+273.16))^(1/7)</f>
        <v>0.72619060334758956</v>
      </c>
      <c r="AM13" s="12">
        <f>AI13*0.77*M13</f>
        <v>1.3194269457101719</v>
      </c>
      <c r="AN13" s="12">
        <f>AI13*0.98*$S$8*(-2.6*10000000000-AL13*(G13+273.16)^4)</f>
        <v>-17.444289863123167</v>
      </c>
      <c r="AO13" s="13">
        <f>1.17*1.013*(10^-3)*(AD13-AE13)*N13*86400/208</f>
        <v>0.9682650074896324</v>
      </c>
      <c r="AP13" s="12">
        <f>0.408*(AM13+AN13+AO13)/(AI13+$S$10*(1+0.34*N13))</f>
        <v>-29.011988641643914</v>
      </c>
      <c r="AQ13">
        <v>12</v>
      </c>
      <c r="AR13">
        <v>3.4154</v>
      </c>
      <c r="AS13" s="7"/>
      <c r="AT13" s="1">
        <f>AJ13*28.4</f>
        <v>82.317659901486763</v>
      </c>
      <c r="AU13">
        <f>1.26*AI13*0.408*(AG13-AH13)/(AI13+$S$10)</f>
        <v>1.4805964271440426</v>
      </c>
      <c r="AV13">
        <f>AU13*28.4</f>
        <v>42.048938530890808</v>
      </c>
      <c r="AW13">
        <f>0.65*AI13*D13/($S$10+AI13)</f>
        <v>70.465461152545544</v>
      </c>
      <c r="AX13" s="1">
        <f>AW13*(86400/1000000)/2.45</f>
        <v>2.4849860586040551</v>
      </c>
      <c r="AY13" s="1">
        <f>(0.2*(0.00738*G13+0.8072)^7)-0.00016</f>
        <v>0.11240282536459771</v>
      </c>
      <c r="AZ13" s="1">
        <f>0.408*(AI13*(AG13-AH13)+$S$10*6.43*(1+0.0536*N13)*(AD13-AE13))/(AI13+$S$10)</f>
        <v>2.6493548637776265</v>
      </c>
      <c r="BA13" s="1">
        <f>(AI13*(AG13)+0.063*2.7*(1+0.864*N13)*(AD13-AE13))/(AI13+0.063)</f>
        <v>5.905232265402276</v>
      </c>
      <c r="BB13" s="1">
        <f>0.4+1.4*EXP(-(((C13-173)/58)^2))</f>
        <v>0.40063053746117266</v>
      </c>
      <c r="BC13" s="1">
        <f>0.605+0.345*EXP(-(((C13-243)/80)^2))</f>
        <v>0.60508256975456798</v>
      </c>
      <c r="BD13" s="1">
        <f>0.408*(AI13*(AG13-AH13)+0.063*6.43*(BB13+BC13*N13)*(AD13-AE13))/(AI13+0.063)</f>
        <v>2.8207700499396333</v>
      </c>
      <c r="BE13" s="1">
        <f>0.013*G13*(M13*23.9+50)/(G13+15)</f>
        <v>2.6353057339971375</v>
      </c>
      <c r="BF13" s="2">
        <f>0.408*0.0023*(G13+17.8)*((F13-E13)^0.5)*AA13</f>
        <v>2.9138241920621804</v>
      </c>
    </row>
    <row r="14" spans="1:58" ht="14" x14ac:dyDescent="0.15">
      <c r="A14" s="14">
        <v>2017</v>
      </c>
      <c r="B14" s="5">
        <v>42748</v>
      </c>
      <c r="C14">
        <v>13</v>
      </c>
      <c r="D14" s="52">
        <v>154.13654861111107</v>
      </c>
      <c r="E14" s="11">
        <v>9.02</v>
      </c>
      <c r="F14" s="11">
        <v>24.83</v>
      </c>
      <c r="G14" s="11">
        <v>16.382430555555558</v>
      </c>
      <c r="H14" s="11">
        <v>22.16</v>
      </c>
      <c r="I14" s="11">
        <v>73.05</v>
      </c>
      <c r="J14" s="11">
        <v>48.412708333333349</v>
      </c>
      <c r="K14" s="11">
        <v>2.0226303349694508</v>
      </c>
      <c r="L14" s="11">
        <v>0</v>
      </c>
      <c r="M14" s="56">
        <f>+D14*86400/1000000</f>
        <v>13.317397799999997</v>
      </c>
      <c r="N14" s="3">
        <f>K14*4.87/LN(67.8*$S$4-5.42)</f>
        <v>1.6430958956862998</v>
      </c>
      <c r="O14" s="11"/>
      <c r="X14" s="9">
        <f>1+0.033*COS(2*$S$9*C14/365)</f>
        <v>1.0321771295644875</v>
      </c>
      <c r="Y14" s="9">
        <f>0.409*SIN((2*$S$9*C14/365)-1.39)</f>
        <v>-0.37598036938610901</v>
      </c>
      <c r="Z14" s="9">
        <f>ACOS(-TAN($U$2)*TAN(Y14))</f>
        <v>1.3501920918582022</v>
      </c>
      <c r="AA14" s="10">
        <f>(24*60/$S$9)*$S$7*X14*(Z14*SIN($U$2)*SIN(Y14)+COS($U$2)*COS(Y14)*SIN(Z14))</f>
        <v>21.471547431258983</v>
      </c>
      <c r="AB14" s="9">
        <f>AA14*(0.75+0.00002*$S$3)</f>
        <v>16.189546763169272</v>
      </c>
      <c r="AC14" s="9">
        <f>1.35*(M14/AB14)-0.35</f>
        <v>0.76049971274677752</v>
      </c>
      <c r="AD14" s="9">
        <f>(0.6108*EXP(17.27*E14/(E14+237.3))+0.6108*EXP(17.27*F14/(F14+237.3)))/2</f>
        <v>2.1427271475618621</v>
      </c>
      <c r="AE14" s="9">
        <f>(H14*0.6108*EXP(17.27*F14/(F14+237.3))+I14*0.6108*EXP(17.27*E14/(E14+237.3)))/(2*100)</f>
        <v>0.76734725132000958</v>
      </c>
      <c r="AF14" s="10">
        <f>$S$8*0.5*((E14+273)^4+(F14+273)^4)*(0.34-0.14*SQRT(AE14))*AC14</f>
        <v>5.7438150172217464</v>
      </c>
      <c r="AG14" s="9">
        <f>(1-0.23)*M14-AF14</f>
        <v>4.5105812887782522</v>
      </c>
      <c r="AH14" s="9">
        <v>0</v>
      </c>
      <c r="AI14" s="8">
        <f>4098*0.6108*EXP(17.27*0.5*(E14+F14)/(0.5*(E14+F14)+237.3))/(0.5*(E14+F14)+237.3)^2</f>
        <v>0.12228235467878627</v>
      </c>
      <c r="AJ14" s="7">
        <f>(0.408*AI14*(AG14-AH14)+(900*$S$10/((E14+F14)*0.5+273))*N14*(AD14-AE14))/(AI14+$S$10*(1+0.34*N14))</f>
        <v>3.0539580138050475</v>
      </c>
      <c r="AK14" s="27">
        <f>0.408*AI14*$S$8*0.98*1.14*100000000/(AI14+$S$10*(1.034*N14))</f>
        <v>0.11657907572196792</v>
      </c>
      <c r="AL14" s="12">
        <f>1.24*(AE14*10/(G14+273.16))^(1/7)</f>
        <v>0.73820321406384504</v>
      </c>
      <c r="AM14" s="12">
        <f>AI14*0.77*M14</f>
        <v>1.2539317261071274</v>
      </c>
      <c r="AN14" s="12">
        <f>AI14*0.98*$S$8*(-2.6*10000000000-AL14*(G14+273.16)^4)</f>
        <v>-18.298813604388066</v>
      </c>
      <c r="AO14" s="13">
        <f>1.17*1.013*(10^-3)*(AD14-AE14)*N14*86400/208</f>
        <v>1.1125801249399054</v>
      </c>
      <c r="AP14" s="12">
        <f>0.408*(AM14+AN14+AO14)/(AI14+$S$10*(1+0.34*N14))</f>
        <v>-28.909483634117883</v>
      </c>
      <c r="AQ14">
        <v>13</v>
      </c>
      <c r="AR14">
        <v>3.6019999999999999</v>
      </c>
      <c r="AS14" s="7"/>
      <c r="AT14" s="1">
        <f>AJ14*28.4</f>
        <v>86.732407592063339</v>
      </c>
      <c r="AU14">
        <f>1.26*AI14*0.408*(AG14-AH14)/(AI14+$S$10)</f>
        <v>1.5075178827849653</v>
      </c>
      <c r="AV14">
        <f>AU14*28.4</f>
        <v>42.813507871093016</v>
      </c>
      <c r="AW14">
        <f>0.65*AI14*D14/($S$10+AI14)</f>
        <v>65.135572879862835</v>
      </c>
      <c r="AX14" s="1">
        <f>AW14*(86400/1000000)/2.45</f>
        <v>2.2970259170694485</v>
      </c>
      <c r="AY14" s="1">
        <f>(0.2*(0.00738*G14+0.8072)^7)-0.00016</f>
        <v>0.1184717838873397</v>
      </c>
      <c r="AZ14" s="1">
        <f>0.408*(AI14*(AG14-AH14)+$S$10*6.43*(1+0.0536*N14)*(AD14-AE14))/(AI14+$S$10)</f>
        <v>2.5700390332417387</v>
      </c>
      <c r="BA14" s="1">
        <f>(AI14*(AG14)+0.063*2.7*(1+0.864*N14)*(AD14-AE14))/(AI14+0.063)</f>
        <v>6.03210817046019</v>
      </c>
      <c r="BB14" s="1">
        <f>0.4+1.4*EXP(-(((C14-173)/58)^2))</f>
        <v>0.40069366884996266</v>
      </c>
      <c r="BC14" s="1">
        <f>0.605+0.345*EXP(-(((C14-243)/80)^2))</f>
        <v>0.60508873680098618</v>
      </c>
      <c r="BD14" s="1">
        <f>0.408*(AI14*(AG14-AH14)+0.063*6.43*(BB14+BC14*N14)*(AD14-AE14))/(AI14+0.063)</f>
        <v>2.9259527830203127</v>
      </c>
      <c r="BE14" s="1">
        <f>0.013*G14*(M14*23.9+50)/(G14+15)</f>
        <v>2.4993098129114819</v>
      </c>
      <c r="BF14" s="2">
        <f>0.408*0.0023*(G14+17.8)*((F14-E14)^0.5)*AA14</f>
        <v>2.7385471266307797</v>
      </c>
    </row>
    <row r="15" spans="1:58" ht="14" x14ac:dyDescent="0.15">
      <c r="A15" s="14">
        <v>2017</v>
      </c>
      <c r="B15" s="5">
        <v>42749</v>
      </c>
      <c r="C15">
        <v>14</v>
      </c>
      <c r="D15" s="52">
        <v>79.972812499999975</v>
      </c>
      <c r="E15" s="11">
        <v>8.6199999999999992</v>
      </c>
      <c r="F15" s="11">
        <v>20.55</v>
      </c>
      <c r="G15" s="11">
        <v>12.642986111111115</v>
      </c>
      <c r="H15" s="11">
        <v>43.13</v>
      </c>
      <c r="I15" s="11">
        <v>98.7</v>
      </c>
      <c r="J15" s="11">
        <v>85.427152777777792</v>
      </c>
      <c r="K15" s="11">
        <v>2.1431154067660931</v>
      </c>
      <c r="L15" s="11">
        <v>6.3499999999999979</v>
      </c>
      <c r="M15" s="56">
        <f>+D15*86400/1000000</f>
        <v>6.9096509999999984</v>
      </c>
      <c r="N15" s="3">
        <f>K15*4.87/LN(67.8*$S$4-5.42)</f>
        <v>1.7409726671050982</v>
      </c>
      <c r="O15" s="11"/>
      <c r="X15" s="9">
        <f>1+0.033*COS(2*$S$9*C15/365)</f>
        <v>1.0320463017121373</v>
      </c>
      <c r="Y15" s="9">
        <f>0.409*SIN((2*$S$9*C15/365)-1.39)</f>
        <v>-0.37315337968622003</v>
      </c>
      <c r="Z15" s="9">
        <f>ACOS(-TAN($U$2)*TAN(Y15))</f>
        <v>1.3520458562665991</v>
      </c>
      <c r="AA15" s="10">
        <f>(24*60/$S$9)*$S$7*X15*(Z15*SIN($U$2)*SIN(Y15)+COS($U$2)*COS(Y15)*SIN(Z15))</f>
        <v>21.569924793499723</v>
      </c>
      <c r="AB15" s="9">
        <f>AA15*(0.75+0.00002*$S$3)</f>
        <v>16.263723294298792</v>
      </c>
      <c r="AC15" s="9">
        <f>1.35*(M15/AB15)-0.35</f>
        <v>0.22354817720428855</v>
      </c>
      <c r="AD15" s="9">
        <f>(0.6108*EXP(17.27*E15/(E15+237.3))+0.6108*EXP(17.27*F15/(F15+237.3)))/2</f>
        <v>1.7690029592246241</v>
      </c>
      <c r="AE15" s="9">
        <f>(H15*0.6108*EXP(17.27*F15/(F15+237.3))+I15*0.6108*EXP(17.27*E15/(E15+237.3)))/(2*100)</f>
        <v>1.0738626663700872</v>
      </c>
      <c r="AF15" s="10">
        <f>$S$8*0.5*((E15+273)^4+(F15+273)^4)*(0.34-0.14*SQRT(AE15))*AC15</f>
        <v>1.4630439541503424</v>
      </c>
      <c r="AG15" s="9">
        <f>(1-0.23)*M15-AF15</f>
        <v>3.8573873158496559</v>
      </c>
      <c r="AH15" s="9">
        <v>0</v>
      </c>
      <c r="AI15" s="8">
        <f>4098*0.6108*EXP(17.27*0.5*(E15+F15)/(0.5*(E15+F15)+237.3))/(0.5*(E15+F15)+237.3)^2</f>
        <v>0.10724012674152936</v>
      </c>
      <c r="AJ15" s="7">
        <f>(0.408*AI15*(AG15-AH15)+(900*$S$10/((E15+F15)*0.5+273))*N15*(AD15-AE15))/(AI15+$S$10*(1+0.34*N15))</f>
        <v>1.9717577856374828</v>
      </c>
      <c r="AK15" s="27">
        <f>0.408*AI15*$S$8*0.98*1.14*100000000/(AI15+$S$10*(1.034*N15))</f>
        <v>0.10603537535438219</v>
      </c>
      <c r="AL15" s="12">
        <f>1.24*(AE15*10/(G15+273.16))^(1/7)</f>
        <v>0.77594939147976982</v>
      </c>
      <c r="AM15" s="12">
        <f>AI15*0.77*M15</f>
        <v>0.5705637237143959</v>
      </c>
      <c r="AN15" s="12">
        <f>AI15*0.98*$S$8*(-2.6*10000000000-AL15*(G15+273.16)^4)</f>
        <v>-16.042159355724593</v>
      </c>
      <c r="AO15" s="13">
        <f>1.17*1.013*(10^-3)*(AD15-AE15)*N15*86400/208</f>
        <v>0.5958132128736785</v>
      </c>
      <c r="AP15" s="12">
        <f>0.408*(AM15+AN15+AO15)/(AI15+$S$10*(1+0.34*N15))</f>
        <v>-28.628791949889667</v>
      </c>
      <c r="AQ15">
        <v>14</v>
      </c>
      <c r="AR15">
        <v>3.3323</v>
      </c>
      <c r="AS15" s="7"/>
      <c r="AT15" s="1">
        <f>AJ15*28.4</f>
        <v>55.997921112104507</v>
      </c>
      <c r="AU15">
        <f>1.26*AI15*0.408*(AG15-AH15)/(AI15+$S$10)</f>
        <v>1.2288999532272207</v>
      </c>
      <c r="AV15">
        <f>AU15*28.4</f>
        <v>34.900758671653065</v>
      </c>
      <c r="AW15">
        <f>0.65*AI15*D15/($S$10+AI15)</f>
        <v>32.214270248932465</v>
      </c>
      <c r="AX15" s="1">
        <f>AW15*(86400/1000000)/2.45</f>
        <v>1.1360461018399042</v>
      </c>
      <c r="AY15" s="1">
        <f>(0.2*(0.00738*G15+0.8072)^7)-0.00016</f>
        <v>9.58759191556183E-2</v>
      </c>
      <c r="AZ15" s="1">
        <f>0.408*(AI15*(AG15-AH15)+$S$10*6.43*(1+0.0536*N15)*(AD15-AE15))/(AI15+$S$10)</f>
        <v>1.7335416092242679</v>
      </c>
      <c r="BA15" s="1">
        <f>(AI15*(AG15)+0.063*2.7*(1+0.864*N15)*(AD15-AE15))/(AI15+0.063)</f>
        <v>4.1692390351375064</v>
      </c>
      <c r="BB15" s="1">
        <f>0.4+1.4*EXP(-(((C15-173)/58)^2))</f>
        <v>0.40076266758763851</v>
      </c>
      <c r="BC15" s="1">
        <f>0.605+0.345*EXP(-(((C15-243)/80)^2))</f>
        <v>0.60509533466075072</v>
      </c>
      <c r="BD15" s="1">
        <f>0.408*(AI15*(AG15-AH15)+0.063*6.43*(BB15+BC15*N15)*(AD15-AE15))/(AI15+0.063)</f>
        <v>1.9728119529413677</v>
      </c>
      <c r="BE15" s="1">
        <f>0.013*G15*(M15*23.9+50)/(G15+15)</f>
        <v>1.2791767347121314</v>
      </c>
      <c r="BF15" s="2">
        <f>0.408*0.0023*(G15+17.8)*((F15-E15)^0.5)*AA15</f>
        <v>2.1283551633946995</v>
      </c>
    </row>
    <row r="16" spans="1:58" ht="14" x14ac:dyDescent="0.15">
      <c r="A16" s="14">
        <v>2017</v>
      </c>
      <c r="B16" s="5">
        <v>42750</v>
      </c>
      <c r="C16">
        <v>15</v>
      </c>
      <c r="D16" s="52">
        <v>150.43256249999999</v>
      </c>
      <c r="E16" s="11">
        <v>6.7130000000000001</v>
      </c>
      <c r="F16" s="11">
        <v>18.57</v>
      </c>
      <c r="G16" s="11">
        <v>11.949562499999997</v>
      </c>
      <c r="H16" s="11">
        <v>44.76</v>
      </c>
      <c r="I16" s="11">
        <v>99.3</v>
      </c>
      <c r="J16" s="11">
        <v>78.802569444444472</v>
      </c>
      <c r="K16" s="11">
        <v>1.8688869344395453</v>
      </c>
      <c r="L16" s="11">
        <v>0.254</v>
      </c>
      <c r="M16" s="56">
        <f>+D16*86400/1000000</f>
        <v>12.997373399999999</v>
      </c>
      <c r="N16" s="3">
        <f>K16*4.87/LN(67.8*$S$4-5.42)</f>
        <v>1.5182015212511621</v>
      </c>
      <c r="O16" s="11"/>
      <c r="X16" s="9">
        <f>1+0.033*COS(2*$S$9*C16/365)</f>
        <v>1.0319059778489741</v>
      </c>
      <c r="Y16" s="9">
        <f>0.409*SIN((2*$S$9*C16/365)-1.39)</f>
        <v>-0.37021581658662056</v>
      </c>
      <c r="Z16" s="9">
        <f>ACOS(-TAN($U$2)*TAN(Y16))</f>
        <v>1.3539669798611542</v>
      </c>
      <c r="AA16" s="10">
        <f>(24*60/$S$9)*$S$7*X16*(Z16*SIN($U$2)*SIN(Y16)+COS($U$2)*COS(Y16)*SIN(Z16))</f>
        <v>21.671960261252327</v>
      </c>
      <c r="AB16" s="9">
        <f>AA16*(0.75+0.00002*$S$3)</f>
        <v>16.340658036984255</v>
      </c>
      <c r="AC16" s="9">
        <f>1.35*(M16/AB16)-0.35</f>
        <v>0.72379115640793878</v>
      </c>
      <c r="AD16" s="9">
        <f>(0.6108*EXP(17.27*E16/(E16+237.3))+0.6108*EXP(17.27*F16/(F16+237.3)))/2</f>
        <v>1.5607088189053191</v>
      </c>
      <c r="AE16" s="9">
        <f>(H16*0.6108*EXP(17.27*F16/(F16+237.3))+I16*0.6108*EXP(17.27*E16/(E16+237.3)))/(2*100)</f>
        <v>0.96644241517838936</v>
      </c>
      <c r="AF16" s="10">
        <f>$S$8*0.5*((E16+273)^4+(F16+273)^4)*(0.34-0.14*SQRT(AE16))*AC16</f>
        <v>4.7863579262173763</v>
      </c>
      <c r="AG16" s="9">
        <f>(1-0.23)*M16-AF16</f>
        <v>5.2216195917826225</v>
      </c>
      <c r="AH16" s="9">
        <v>0</v>
      </c>
      <c r="AI16" s="8">
        <f>4098*0.6108*EXP(17.27*0.5*(E16+F16)/(0.5*(E16+F16)+237.3))/(0.5*(E16+F16)+237.3)^2</f>
        <v>9.5971314096450683E-2</v>
      </c>
      <c r="AJ16" s="7">
        <f>(0.408*AI16*(AG16-AH16)+(900*$S$10/((E16+F16)*0.5+273))*N16*(AD16-AE16))/(AI16+$S$10*(1+0.34*N16))</f>
        <v>2.0001782178079104</v>
      </c>
      <c r="AK16" s="27">
        <f>0.408*AI16*$S$8*0.98*1.14*100000000/(AI16+$S$10*(1.034*N16))</f>
        <v>0.10747746312712517</v>
      </c>
      <c r="AL16" s="12">
        <f>1.24*(AE16*10/(G16+273.16))^(1/7)</f>
        <v>0.7646190994272738</v>
      </c>
      <c r="AM16" s="12">
        <f>AI16*0.77*M16</f>
        <v>0.96047875385019488</v>
      </c>
      <c r="AN16" s="12">
        <f>AI16*0.98*$S$8*(-2.6*10000000000-AL16*(G16+273.16)^4)</f>
        <v>-14.298919180495359</v>
      </c>
      <c r="AO16" s="13">
        <f>1.17*1.013*(10^-3)*(AD16-AE16)*N16*86400/208</f>
        <v>0.44417725455630452</v>
      </c>
      <c r="AP16" s="12">
        <f>0.408*(AM16+AN16+AO16)/(AI16+$S$10*(1+0.34*N16))</f>
        <v>-26.8757634880651</v>
      </c>
      <c r="AQ16">
        <v>15</v>
      </c>
      <c r="AR16">
        <v>3.3555999999999999</v>
      </c>
      <c r="AS16" s="7"/>
      <c r="AT16" s="1">
        <f>AJ16*28.4</f>
        <v>56.805061385744651</v>
      </c>
      <c r="AU16">
        <f>1.26*AI16*0.408*(AG16-AH16)/(AI16+$S$10)</f>
        <v>1.5924165934821759</v>
      </c>
      <c r="AV16">
        <f>AU16*28.4</f>
        <v>45.224631254893794</v>
      </c>
      <c r="AW16">
        <f>0.65*AI16*D16/($S$10+AI16)</f>
        <v>58.006407217022407</v>
      </c>
      <c r="AX16" s="1">
        <f>AW16*(86400/1000000)/2.45</f>
        <v>2.0456137075717291</v>
      </c>
      <c r="AY16" s="1">
        <f>(0.2*(0.00738*G16+0.8072)^7)-0.00016</f>
        <v>9.2120110665450047E-2</v>
      </c>
      <c r="AZ16" s="1">
        <f>0.408*(AI16*(AG16-AH16)+$S$10*6.43*(1+0.0536*N16)*(AD16-AE16))/(AI16+$S$10)</f>
        <v>1.9495970184946605</v>
      </c>
      <c r="BA16" s="1">
        <f>(AI16*(AG16)+0.063*2.7*(1+0.864*N16)*(AD16-AE16))/(AI16+0.063)</f>
        <v>4.6222544876924756</v>
      </c>
      <c r="BB16" s="1">
        <f>0.4+1.4*EXP(-(((C16-173)/58)^2))</f>
        <v>0.40083803119664124</v>
      </c>
      <c r="BC16" s="1">
        <f>0.605+0.345*EXP(-(((C16-243)/80)^2))</f>
        <v>0.60510239108988861</v>
      </c>
      <c r="BD16" s="1">
        <f>0.408*(AI16*(AG16-AH16)+0.063*6.43*(BB16+BC16*N16)*(AD16-AE16))/(AI16+0.063)</f>
        <v>2.1013790887004444</v>
      </c>
      <c r="BE16" s="1">
        <f>0.013*G16*(M16*23.9+50)/(G16+15)</f>
        <v>2.0788070924928004</v>
      </c>
      <c r="BF16" s="2">
        <f>0.408*0.0023*(G16+17.8)*((F16-E16)^0.5)*AA16</f>
        <v>2.0833113890121071</v>
      </c>
    </row>
    <row r="17" spans="1:58" ht="14" x14ac:dyDescent="0.15">
      <c r="A17" s="14">
        <v>2017</v>
      </c>
      <c r="B17" s="5">
        <v>42751</v>
      </c>
      <c r="C17">
        <v>16</v>
      </c>
      <c r="D17" s="52">
        <v>149.1968611111111</v>
      </c>
      <c r="E17" s="11">
        <v>7.1020000000000003</v>
      </c>
      <c r="F17" s="11">
        <v>19.899999999999999</v>
      </c>
      <c r="G17" s="11">
        <v>12.799180555555562</v>
      </c>
      <c r="H17" s="11">
        <v>40.96</v>
      </c>
      <c r="I17" s="11">
        <v>99.2</v>
      </c>
      <c r="J17" s="11">
        <v>78.074652777777786</v>
      </c>
      <c r="K17" s="11">
        <v>1.583226389406597</v>
      </c>
      <c r="L17" s="11">
        <v>0</v>
      </c>
      <c r="M17" s="56">
        <f>+D17*86400/1000000</f>
        <v>12.890608799999999</v>
      </c>
      <c r="N17" s="3">
        <f>K17*4.87/LN(67.8*$S$4-5.42)</f>
        <v>1.2861434625005312</v>
      </c>
      <c r="O17" s="11"/>
      <c r="X17" s="9">
        <f>1+0.033*COS(2*$S$9*C17/365)</f>
        <v>1.031756199555987</v>
      </c>
      <c r="Y17" s="9">
        <f>0.409*SIN((2*$S$9*C17/365)-1.39)</f>
        <v>-0.36716855055065478</v>
      </c>
      <c r="Z17" s="9">
        <f>ACOS(-TAN($U$2)*TAN(Y17))</f>
        <v>1.3559543687944551</v>
      </c>
      <c r="AA17" s="10">
        <f>(24*60/$S$9)*$S$7*X17*(Z17*SIN($U$2)*SIN(Y17)+COS($U$2)*COS(Y17)*SIN(Z17))</f>
        <v>21.777609611298598</v>
      </c>
      <c r="AB17" s="9">
        <f>AA17*(0.75+0.00002*$S$3)</f>
        <v>16.420317646919141</v>
      </c>
      <c r="AC17" s="9">
        <f>1.35*(M17/AB17)-0.35</f>
        <v>0.70980421659291759</v>
      </c>
      <c r="AD17" s="9">
        <f>(0.6108*EXP(17.27*E17/(E17+237.3))+0.6108*EXP(17.27*F17/(F17+237.3)))/2</f>
        <v>1.6663714211263407</v>
      </c>
      <c r="AE17" s="9">
        <f>(H17*0.6108*EXP(17.27*F17/(F17+237.3))+I17*0.6108*EXP(17.27*E17/(E17+237.3)))/(2*100)</f>
        <v>0.97633656333259866</v>
      </c>
      <c r="AF17" s="10">
        <f>$S$8*0.5*((E17+273)^4+(F17+273)^4)*(0.34-0.14*SQRT(AE17))*AC17</f>
        <v>4.7360476786405687</v>
      </c>
      <c r="AG17" s="9">
        <f>(1-0.23)*M17-AF17</f>
        <v>5.1897210973594312</v>
      </c>
      <c r="AH17" s="9">
        <v>0</v>
      </c>
      <c r="AI17" s="8">
        <f>4098*0.6108*EXP(17.27*0.5*(E17+F17)/(0.5*(E17+F17)+237.3))/(0.5*(E17+F17)+237.3)^2</f>
        <v>0.10082382896352304</v>
      </c>
      <c r="AJ17" s="7">
        <f>(0.408*AI17*(AG17-AH17)+(900*$S$10/((E17+F17)*0.5+273))*N17*(AD17-AE17))/(AI17+$S$10*(1+0.34*N17))</f>
        <v>2.0313865881641116</v>
      </c>
      <c r="AK17" s="27">
        <f>0.408*AI17*$S$8*0.98*1.14*100000000/(AI17+$S$10*(1.034*N17))</f>
        <v>0.11946910123568624</v>
      </c>
      <c r="AL17" s="12">
        <f>1.24*(AE17*10/(G17+273.16))^(1/7)</f>
        <v>0.76540707499782579</v>
      </c>
      <c r="AM17" s="12">
        <f>AI17*0.77*M17</f>
        <v>1.0007540134029014</v>
      </c>
      <c r="AN17" s="12">
        <f>AI17*0.98*$S$8*(-2.6*10000000000-AL17*(G17+273.16)^4)</f>
        <v>-15.053716185576858</v>
      </c>
      <c r="AO17" s="13">
        <f>1.17*1.013*(10^-3)*(AD17-AE17)*N17*86400/208</f>
        <v>0.43692425990961847</v>
      </c>
      <c r="AP17" s="12">
        <f>0.408*(AM17+AN17+AO17)/(AI17+$S$10*(1+0.34*N17))</f>
        <v>-28.429502132648345</v>
      </c>
      <c r="AQ17">
        <v>16</v>
      </c>
      <c r="AR17">
        <v>2.9011999999999998</v>
      </c>
      <c r="AS17" s="7"/>
      <c r="AT17" s="1">
        <f>AJ17*28.4</f>
        <v>57.691379103860768</v>
      </c>
      <c r="AU17">
        <f>1.26*AI17*0.408*(AG17-AH17)/(AI17+$S$10)</f>
        <v>1.614292357294411</v>
      </c>
      <c r="AV17">
        <f>AU17*28.4</f>
        <v>45.845902947161271</v>
      </c>
      <c r="AW17">
        <f>0.65*AI17*D17/($S$10+AI17)</f>
        <v>58.678703080216998</v>
      </c>
      <c r="AX17" s="1">
        <f>AW17*(86400/1000000)/2.45</f>
        <v>2.0693224269921422</v>
      </c>
      <c r="AY17" s="1">
        <f>(0.2*(0.00738*G17+0.8072)^7)-0.00016</f>
        <v>9.6739763677233567E-2</v>
      </c>
      <c r="AZ17" s="1">
        <f>0.408*(AI17*(AG17-AH17)+$S$10*6.43*(1+0.0536*N17)*(AD17-AE17))/(AI17+$S$10)</f>
        <v>2.0453926142820413</v>
      </c>
      <c r="BA17" s="1">
        <f>(AI17*(AG17)+0.063*2.7*(1+0.864*N17)*(AD17-AE17))/(AI17+0.063)</f>
        <v>4.7065972559959359</v>
      </c>
      <c r="BB17" s="1">
        <f>0.4+1.4*EXP(-(((C17-173)/58)^2))</f>
        <v>0.40092029461534473</v>
      </c>
      <c r="BC17" s="1">
        <f>0.605+0.345*EXP(-(((C17-243)/80)^2))</f>
        <v>0.6051099354577667</v>
      </c>
      <c r="BD17" s="1">
        <f>0.408*(AI17*(AG17-AH17)+0.063*6.43*(BB17+BC17*N17)*(AD17-AE17))/(AI17+0.063)</f>
        <v>2.1240280840777657</v>
      </c>
      <c r="BE17" s="1">
        <f>0.013*G17*(M17*23.9+50)/(G17+15)</f>
        <v>2.1432869522316862</v>
      </c>
      <c r="BF17" s="2">
        <f>0.408*0.0023*(G17+17.8)*((F17-E17)^0.5)*AA17</f>
        <v>2.2370673358979207</v>
      </c>
    </row>
    <row r="18" spans="1:58" ht="14" x14ac:dyDescent="0.15">
      <c r="A18" s="14">
        <v>2017</v>
      </c>
      <c r="B18" s="5">
        <v>42752</v>
      </c>
      <c r="C18">
        <v>17</v>
      </c>
      <c r="D18" s="52">
        <v>176.00495833333329</v>
      </c>
      <c r="E18" s="11">
        <v>7.6829999999999998</v>
      </c>
      <c r="F18" s="11">
        <v>21.53</v>
      </c>
      <c r="G18" s="11">
        <v>13.732861111111115</v>
      </c>
      <c r="H18" s="11">
        <v>33.619999999999997</v>
      </c>
      <c r="I18" s="11">
        <v>99.8</v>
      </c>
      <c r="J18" s="11">
        <v>70.867986111111108</v>
      </c>
      <c r="K18" s="11">
        <v>1.369813329829568</v>
      </c>
      <c r="L18" s="11">
        <v>0</v>
      </c>
      <c r="M18" s="56">
        <f>+D18*86400/1000000</f>
        <v>15.206828399999997</v>
      </c>
      <c r="N18" s="3">
        <f>K18*4.87/LN(67.8*$S$4-5.42)</f>
        <v>1.1127760823053914</v>
      </c>
      <c r="O18" s="11"/>
      <c r="X18" s="9">
        <f>1+0.033*COS(2*$S$9*C18/365)</f>
        <v>1.0315970112157162</v>
      </c>
      <c r="Y18" s="9">
        <f>0.409*SIN((2*$S$9*C18/365)-1.39)</f>
        <v>-0.36401248454901453</v>
      </c>
      <c r="Z18" s="9">
        <f>ACOS(-TAN($U$2)*TAN(Y18))</f>
        <v>1.3580069063688638</v>
      </c>
      <c r="AA18" s="10">
        <f>(24*60/$S$9)*$S$7*X18*(Z18*SIN($U$2)*SIN(Y18)+COS($U$2)*COS(Y18)*SIN(Z18))</f>
        <v>21.886826826097266</v>
      </c>
      <c r="AB18" s="9">
        <f>AA18*(0.75+0.00002*$S$3)</f>
        <v>16.502667426877338</v>
      </c>
      <c r="AC18" s="9">
        <f>1.35*(M18/AB18)-0.35</f>
        <v>0.89399394406777855</v>
      </c>
      <c r="AD18" s="9">
        <f>(0.6108*EXP(17.27*E18/(E18+237.3))+0.6108*EXP(17.27*F18/(F18+237.3)))/2</f>
        <v>1.8094786828326224</v>
      </c>
      <c r="AE18" s="9">
        <f>(H18*0.6108*EXP(17.27*F18/(F18+237.3))+I18*0.6108*EXP(17.27*E18/(E18+237.3)))/(2*100)</f>
        <v>0.95573434464428175</v>
      </c>
      <c r="AF18" s="10">
        <f>$S$8*0.5*((E18+273)^4+(F18+273)^4)*(0.34-0.14*SQRT(AE18))*AC18</f>
        <v>6.1046427311728939</v>
      </c>
      <c r="AG18" s="9">
        <f>(1-0.23)*M18-AF18</f>
        <v>5.6046151368271042</v>
      </c>
      <c r="AH18" s="9">
        <v>0</v>
      </c>
      <c r="AI18" s="8">
        <f>4098*0.6108*EXP(17.27*0.5*(E18+F18)/(0.5*(E18+F18)+237.3))/(0.5*(E18+F18)+237.3)^2</f>
        <v>0.1073708167914279</v>
      </c>
      <c r="AJ18" s="7">
        <f>(0.408*AI18*(AG18-AH18)+(900*$S$10/((E18+F18)*0.5+273))*N18*(AD18-AE18))/(AI18+$S$10*(1+0.34*N18))</f>
        <v>2.2272328592787689</v>
      </c>
      <c r="AK18" s="27">
        <f>0.408*AI18*$S$8*0.98*1.14*100000000/(AI18+$S$10*(1.034*N18))</f>
        <v>0.13087479768005406</v>
      </c>
      <c r="AL18" s="12">
        <f>1.24*(AE18*10/(G18+273.16))^(1/7)</f>
        <v>0.76272333815415383</v>
      </c>
      <c r="AM18" s="12">
        <f>AI18*0.77*M18</f>
        <v>1.2572325813086134</v>
      </c>
      <c r="AN18" s="12">
        <f>AI18*0.98*$S$8*(-2.6*10000000000-AL18*(G18+273.16)^4)</f>
        <v>-16.056467063746677</v>
      </c>
      <c r="AO18" s="13">
        <f>1.17*1.013*(10^-3)*(AD18-AE18)*N18*86400/208</f>
        <v>0.46771503808731912</v>
      </c>
      <c r="AP18" s="12">
        <f>0.408*(AM18+AN18+AO18)/(AI18+$S$10*(1+0.34*N18))</f>
        <v>-29.520331546394235</v>
      </c>
      <c r="AQ18">
        <v>17</v>
      </c>
      <c r="AR18">
        <v>1.9355</v>
      </c>
      <c r="AS18" s="7"/>
      <c r="AT18" s="1">
        <f>AJ18*28.4</f>
        <v>63.253413203517034</v>
      </c>
      <c r="AU18">
        <f>1.26*AI18*0.408*(AG18-AH18)/(AI18+$S$10)</f>
        <v>1.7863647734698038</v>
      </c>
      <c r="AV18">
        <f>AU18*28.4</f>
        <v>50.732759566542427</v>
      </c>
      <c r="AW18">
        <f>0.65*AI18*D18/($S$10+AI18)</f>
        <v>70.930317161027162</v>
      </c>
      <c r="AX18" s="1">
        <f>AW18*(86400/1000000)/2.45</f>
        <v>2.5013793480460191</v>
      </c>
      <c r="AY18" s="1">
        <f>(0.2*(0.00738*G18+0.8072)^7)-0.00016</f>
        <v>0.10204375584256692</v>
      </c>
      <c r="AZ18" s="1">
        <f>0.408*(AI18*(AG18-AH18)+$S$10*6.43*(1+0.0536*N18)*(AD18-AE18))/(AI18+$S$10)</f>
        <v>2.3196109999963652</v>
      </c>
      <c r="BA18" s="1">
        <f>(AI18*(AG18)+0.063*2.7*(1+0.864*N18)*(AD18-AE18))/(AI18+0.063)</f>
        <v>5.2040365593956146</v>
      </c>
      <c r="BB18" s="1">
        <f>0.4+1.4*EXP(-(((C18-173)/58)^2))</f>
        <v>0.40101003256116535</v>
      </c>
      <c r="BC18" s="1">
        <f>0.605+0.345*EXP(-(((C18-243)/80)^2))</f>
        <v>0.60511799882844841</v>
      </c>
      <c r="BD18" s="1">
        <f>0.408*(AI18*(AG18-AH18)+0.063*6.43*(BB18+BC18*N18)*(AD18-AE18))/(AI18+0.063)</f>
        <v>2.3309221736017878</v>
      </c>
      <c r="BE18" s="1">
        <f>0.013*G18*(M18*23.9+50)/(G18+15)</f>
        <v>2.5688654551779622</v>
      </c>
      <c r="BF18" s="2">
        <f>0.408*0.0023*(G18+17.8)*((F18-E18)^0.5)*AA18</f>
        <v>2.409972155506086</v>
      </c>
    </row>
    <row r="19" spans="1:58" ht="14" x14ac:dyDescent="0.15">
      <c r="A19" s="14">
        <v>2017</v>
      </c>
      <c r="B19" s="5">
        <v>42753</v>
      </c>
      <c r="C19">
        <v>18</v>
      </c>
      <c r="D19" s="52">
        <v>182.44222222222217</v>
      </c>
      <c r="E19" s="11">
        <v>5.2569999999999997</v>
      </c>
      <c r="F19" s="11">
        <v>22.34</v>
      </c>
      <c r="G19" s="11">
        <v>13.578458333333328</v>
      </c>
      <c r="H19" s="11">
        <v>20.63</v>
      </c>
      <c r="I19" s="11">
        <v>97.8</v>
      </c>
      <c r="J19" s="11">
        <v>61.749791666666653</v>
      </c>
      <c r="K19" s="11">
        <v>1.6572420655502647</v>
      </c>
      <c r="L19" s="11">
        <v>0</v>
      </c>
      <c r="M19" s="56">
        <f>+D19*86400/1000000</f>
        <v>15.763007999999996</v>
      </c>
      <c r="N19" s="3">
        <f>K19*4.87/LN(67.8*$S$4-5.42)</f>
        <v>1.3462705413767331</v>
      </c>
      <c r="O19" s="11"/>
      <c r="X19" s="9">
        <f>1+0.033*COS(2*$S$9*C19/365)</f>
        <v>1.031428459999103</v>
      </c>
      <c r="Y19" s="9">
        <f>0.409*SIN((2*$S$9*C19/365)-1.39)</f>
        <v>-0.36074855379216958</v>
      </c>
      <c r="Z19" s="9">
        <f>ACOS(-TAN($U$2)*TAN(Y19))</f>
        <v>1.360123454975718</v>
      </c>
      <c r="AA19" s="10">
        <f>(24*60/$S$9)*$S$7*X19*(Z19*SIN($U$2)*SIN(Y19)+COS($U$2)*COS(Y19)*SIN(Z19))</f>
        <v>21.999564102114032</v>
      </c>
      <c r="AB19" s="9">
        <f>AA19*(0.75+0.00002*$S$3)</f>
        <v>16.587671332993981</v>
      </c>
      <c r="AC19" s="9">
        <f>1.35*(M19/AB19)-0.35</f>
        <v>0.93288415973570327</v>
      </c>
      <c r="AD19" s="9">
        <f>(0.6108*EXP(17.27*E19/(E19+237.3))+0.6108*EXP(17.27*F19/(F19+237.3)))/2</f>
        <v>1.7936527848177435</v>
      </c>
      <c r="AE19" s="9">
        <f>(H19*0.6108*EXP(17.27*F19/(F19+237.3))+I19*0.6108*EXP(17.27*E19/(E19+237.3)))/(2*100)</f>
        <v>0.71269790924136567</v>
      </c>
      <c r="AF19" s="10">
        <f>$S$8*0.5*((E19+273)^4+(F19+273)^4)*(0.34-0.14*SQRT(AE19))*AC19</f>
        <v>6.8906978392790093</v>
      </c>
      <c r="AG19" s="9">
        <f>(1-0.23)*M19-AF19</f>
        <v>5.2468183207209877</v>
      </c>
      <c r="AH19" s="9">
        <v>0</v>
      </c>
      <c r="AI19" s="8">
        <f>4098*0.6108*EXP(17.27*0.5*(E19+F19)/(0.5*(E19+F19)+237.3))/(0.5*(E19+F19)+237.3)^2</f>
        <v>0.10255135094597842</v>
      </c>
      <c r="AJ19" s="7">
        <f>(0.408*AI19*(AG19-AH19)+(900*$S$10/((E19+F19)*0.5+273))*N19*(AD19-AE19))/(AI19+$S$10*(1+0.34*N19))</f>
        <v>2.6201838015126468</v>
      </c>
      <c r="AK19" s="27">
        <f>0.408*AI19*$S$8*0.98*1.14*100000000/(AI19+$S$10*(1.034*N19))</f>
        <v>0.11787429547192597</v>
      </c>
      <c r="AL19" s="12">
        <f>1.24*(AE19*10/(G19+273.16))^(1/7)</f>
        <v>0.73146896589732369</v>
      </c>
      <c r="AM19" s="12">
        <f>AI19*0.77*M19</f>
        <v>1.244718679336644</v>
      </c>
      <c r="AN19" s="12">
        <f>AI19*0.98*$S$8*(-2.6*10000000000-AL19*(G19+273.16)^4)</f>
        <v>-15.226325371022369</v>
      </c>
      <c r="AO19" s="13">
        <f>1.17*1.013*(10^-3)*(AD19-AE19)*N19*86400/208</f>
        <v>0.71644956307900998</v>
      </c>
      <c r="AP19" s="12">
        <f>0.408*(AM19+AN19+AO19)/(AI19+$S$10*(1+0.34*N19))</f>
        <v>-27.268086351081447</v>
      </c>
      <c r="AQ19">
        <v>18</v>
      </c>
      <c r="AR19">
        <v>2.8246000000000002</v>
      </c>
      <c r="AS19" s="7"/>
      <c r="AT19" s="1">
        <f>AJ19*28.4</f>
        <v>74.413219962959161</v>
      </c>
      <c r="AU19">
        <f>1.26*AI19*0.408*(AG19-AH19)/(AI19+$S$10)</f>
        <v>1.6429830872039914</v>
      </c>
      <c r="AV19">
        <f>AU19*28.4</f>
        <v>46.660719676593352</v>
      </c>
      <c r="AW19">
        <f>0.65*AI19*D19/($S$10+AI19)</f>
        <v>72.234566106204738</v>
      </c>
      <c r="AX19" s="1">
        <f>AW19*(86400/1000000)/2.45</f>
        <v>2.5473740863575873</v>
      </c>
      <c r="AY19" s="1">
        <f>(0.2*(0.00738*G19+0.8072)^7)-0.00016</f>
        <v>0.10114984434556562</v>
      </c>
      <c r="AZ19" s="1">
        <f>0.408*(AI19*(AG19-AH19)+$S$10*6.43*(1+0.0536*N19)*(AD19-AE19))/(AI19+$S$10)</f>
        <v>2.4923923102786714</v>
      </c>
      <c r="BA19" s="1">
        <f>(AI19*(AG19)+0.063*2.7*(1+0.864*N19)*(AD19-AE19))/(AI19+0.063)</f>
        <v>5.6527035992313763</v>
      </c>
      <c r="BB19" s="1">
        <f>0.4+1.4*EXP(-(((C19-173)/58)^2))</f>
        <v>0.40110786200243953</v>
      </c>
      <c r="BC19" s="1">
        <f>0.605+0.345*EXP(-(((C19-243)/80)^2))</f>
        <v>0.60512661404531509</v>
      </c>
      <c r="BD19" s="1">
        <f>0.408*(AI19*(AG19-AH19)+0.063*6.43*(BB19+BC19*N19)*(AD19-AE19))/(AI19+0.063)</f>
        <v>2.6380796698058986</v>
      </c>
      <c r="BE19" s="1">
        <f>0.013*G19*(M19*23.9+50)/(G19+15)</f>
        <v>2.6358105414700228</v>
      </c>
      <c r="BF19" s="2">
        <f>0.408*0.0023*(G19+17.8)*((F19-E19)^0.5)*AA19</f>
        <v>2.6774153422171603</v>
      </c>
    </row>
    <row r="20" spans="1:58" ht="14" x14ac:dyDescent="0.15">
      <c r="A20" s="14">
        <v>2017</v>
      </c>
      <c r="B20" s="5">
        <v>42754</v>
      </c>
      <c r="C20">
        <v>19</v>
      </c>
      <c r="D20" s="52">
        <v>132.33170138888889</v>
      </c>
      <c r="E20" s="11">
        <v>5.88</v>
      </c>
      <c r="F20" s="11">
        <v>21.19</v>
      </c>
      <c r="G20" s="11">
        <v>12.815513888888896</v>
      </c>
      <c r="H20" s="11">
        <v>28.91</v>
      </c>
      <c r="I20" s="11">
        <v>93.7</v>
      </c>
      <c r="J20" s="11">
        <v>63.972986111111076</v>
      </c>
      <c r="K20" s="11">
        <v>2.0858878958363394</v>
      </c>
      <c r="L20" s="11">
        <v>0</v>
      </c>
      <c r="M20" s="56">
        <f>+D20*86400/1000000</f>
        <v>11.433458999999999</v>
      </c>
      <c r="N20" s="3">
        <f>K20*4.87/LN(67.8*$S$4-5.42)</f>
        <v>1.694483555029934</v>
      </c>
      <c r="O20" s="11"/>
      <c r="X20" s="9">
        <f>1+0.033*COS(2*$S$9*C20/365)</f>
        <v>1.0312505958515106</v>
      </c>
      <c r="Y20" s="9">
        <f>0.409*SIN((2*$S$9*C20/365)-1.39)</f>
        <v>-0.35737772545324453</v>
      </c>
      <c r="Z20" s="9">
        <f>ACOS(-TAN($U$2)*TAN(Y20))</f>
        <v>1.3623028580246968</v>
      </c>
      <c r="AA20" s="10">
        <f>(24*60/$S$9)*$S$7*X20*(Z20*SIN($U$2)*SIN(Y20)+COS($U$2)*COS(Y20)*SIN(Z20))</f>
        <v>22.115771859704047</v>
      </c>
      <c r="AB20" s="9">
        <f>AA20*(0.75+0.00002*$S$3)</f>
        <v>16.675291982216851</v>
      </c>
      <c r="AC20" s="9">
        <f>1.35*(M20/AB20)-0.35</f>
        <v>0.57563114735625842</v>
      </c>
      <c r="AD20" s="9">
        <f>(0.6108*EXP(17.27*E20/(E20+237.3))+0.6108*EXP(17.27*F20/(F20+237.3)))/2</f>
        <v>1.7217739313150808</v>
      </c>
      <c r="AE20" s="9">
        <f>(H20*0.6108*EXP(17.27*F20/(F20+237.3))+I20*0.6108*EXP(17.27*E20/(E20+237.3)))/(2*100)</f>
        <v>0.7981860511393678</v>
      </c>
      <c r="AF20" s="10">
        <f>$S$8*0.5*((E20+273)^4+(F20+273)^4)*(0.34-0.14*SQRT(AE20))*AC20</f>
        <v>4.1004717997028575</v>
      </c>
      <c r="AG20" s="9">
        <f>(1-0.23)*M20-AF20</f>
        <v>4.7032916302971426</v>
      </c>
      <c r="AH20" s="9">
        <v>0</v>
      </c>
      <c r="AI20" s="8">
        <f>4098*0.6108*EXP(17.27*0.5*(E20+F20)/(0.5*(E20+F20)+237.3))/(0.5*(E20+F20)+237.3)^2</f>
        <v>0.10101999831184119</v>
      </c>
      <c r="AJ20" s="7">
        <f>(0.408*AI20*(AG20-AH20)+(900*$S$10/((E20+F20)*0.5+273))*N20*(AD20-AE20))/(AI20+$S$10*(1+0.34*N20))</f>
        <v>2.5267924386912712</v>
      </c>
      <c r="AK20" s="27">
        <f>0.408*AI20*$S$8*0.98*1.14*100000000/(AI20+$S$10*(1.034*N20))</f>
        <v>0.10421790164590312</v>
      </c>
      <c r="AL20" s="12">
        <f>1.24*(AE20*10/(G20+273.16))^(1/7)</f>
        <v>0.74368596076850813</v>
      </c>
      <c r="AM20" s="12">
        <f>AI20*0.77*M20</f>
        <v>0.88935616683644914</v>
      </c>
      <c r="AN20" s="12">
        <f>AI20*0.98*$S$8*(-2.6*10000000000-AL20*(G20+273.16)^4)</f>
        <v>-15.013156335583135</v>
      </c>
      <c r="AO20" s="13">
        <f>1.17*1.013*(10^-3)*(AD20-AE20)*N20*86400/208</f>
        <v>0.770479872917607</v>
      </c>
      <c r="AP20" s="12">
        <f>0.408*(AM20+AN20+AO20)/(AI20+$S$10*(1+0.34*N20))</f>
        <v>-26.610082531335987</v>
      </c>
      <c r="AQ20">
        <v>19</v>
      </c>
      <c r="AR20">
        <v>2.7450999999999999</v>
      </c>
      <c r="AS20" s="7"/>
      <c r="AT20" s="1">
        <f>AJ20*28.4</f>
        <v>71.760905258832096</v>
      </c>
      <c r="AU20">
        <f>1.26*AI20*0.408*(AG20-AH20)/(AI20+$S$10)</f>
        <v>1.4641085271625784</v>
      </c>
      <c r="AV20">
        <f>AU20*28.4</f>
        <v>41.580682171417223</v>
      </c>
      <c r="AW20">
        <f>0.65*AI20*D20/($S$10+AI20)</f>
        <v>52.085628193820597</v>
      </c>
      <c r="AX20" s="1">
        <f>AW20*(86400/1000000)/2.45</f>
        <v>1.8368156228351427</v>
      </c>
      <c r="AY20" s="1">
        <f>(0.2*(0.00738*G20+0.8072)^7)-0.00016</f>
        <v>9.6830479764496144E-2</v>
      </c>
      <c r="AZ20" s="1">
        <f>0.408*(AI20*(AG20-AH20)+$S$10*6.43*(1+0.0536*N20)*(AD20-AE20))/(AI20+$S$10)</f>
        <v>2.2045735462498905</v>
      </c>
      <c r="BA20" s="1">
        <f>(AI20*(AG20)+0.063*2.7*(1+0.864*N20)*(AD20-AE20))/(AI20+0.063)</f>
        <v>5.256870463713855</v>
      </c>
      <c r="BB20" s="1">
        <f>0.4+1.4*EXP(-(((C20-173)/58)^2))</f>
        <v>0.40121444474050566</v>
      </c>
      <c r="BC20" s="1">
        <f>0.605+0.345*EXP(-(((C20-243)/80)^2))</f>
        <v>0.60513581581902598</v>
      </c>
      <c r="BD20" s="1">
        <f>0.408*(AI20*(AG20-AH20)+0.063*6.43*(BB20+BC20*N20)*(AD20-AE20))/(AI20+0.063)</f>
        <v>2.5095704266923606</v>
      </c>
      <c r="BE20" s="1">
        <f>0.013*G20*(M20*23.9+50)/(G20+15)</f>
        <v>1.9361714656656945</v>
      </c>
      <c r="BF20" s="2">
        <f>0.408*0.0023*(G20+17.8)*((F20-E20)^0.5)*AA20</f>
        <v>2.4861037534785511</v>
      </c>
    </row>
    <row r="21" spans="1:58" ht="14" x14ac:dyDescent="0.15">
      <c r="A21" s="14">
        <v>2017</v>
      </c>
      <c r="B21" s="5">
        <v>42755</v>
      </c>
      <c r="C21">
        <v>20</v>
      </c>
      <c r="D21" s="52">
        <v>95.030409722222188</v>
      </c>
      <c r="E21" s="11">
        <v>8.0399999999999991</v>
      </c>
      <c r="F21" s="11">
        <v>18.55</v>
      </c>
      <c r="G21" s="11">
        <v>13.540069444444441</v>
      </c>
      <c r="H21" s="11">
        <v>55.45</v>
      </c>
      <c r="I21" s="11">
        <v>92</v>
      </c>
      <c r="J21" s="11">
        <v>77.843402777777811</v>
      </c>
      <c r="K21" s="11">
        <v>3.0961390978412489</v>
      </c>
      <c r="L21" s="11">
        <v>0.50800000000000001</v>
      </c>
      <c r="M21" s="56">
        <f>+D21*86400/1000000</f>
        <v>8.2106273999999964</v>
      </c>
      <c r="N21" s="3">
        <f>K21*4.87/LN(67.8*$S$4-5.42)</f>
        <v>2.5151671841279271</v>
      </c>
      <c r="O21" s="11"/>
      <c r="X21" s="9">
        <f>1+0.033*COS(2*$S$9*C21/365)</f>
        <v>1.0310634714779239</v>
      </c>
      <c r="Y21" s="9">
        <f>0.409*SIN((2*$S$9*C21/365)-1.39)</f>
        <v>-0.35390099838142475</v>
      </c>
      <c r="Z21" s="9">
        <f>ACOS(-TAN($U$2)*TAN(Y21))</f>
        <v>1.3645439418573018</v>
      </c>
      <c r="AA21" s="10">
        <f>(24*60/$S$9)*$S$7*X21*(Z21*SIN($U$2)*SIN(Y21)+COS($U$2)*COS(Y21)*SIN(Z21))</f>
        <v>22.235398754632225</v>
      </c>
      <c r="AB21" s="9">
        <f>AA21*(0.75+0.00002*$S$3)</f>
        <v>16.765490660992697</v>
      </c>
      <c r="AC21" s="9">
        <f>1.35*(M21/AB21)-0.35</f>
        <v>0.31114062595193293</v>
      </c>
      <c r="AD21" s="9">
        <f>(0.6108*EXP(17.27*E21/(E21+237.3))+0.6108*EXP(17.27*F21/(F21+237.3)))/2</f>
        <v>1.6060754126999628</v>
      </c>
      <c r="AE21" s="9">
        <f>(H21*0.6108*EXP(17.27*F21/(F21+237.3))+I21*0.6108*EXP(17.27*E21/(E21+237.3)))/(2*100)</f>
        <v>1.0871520551207949</v>
      </c>
      <c r="AF21" s="10">
        <f>$S$8*0.5*((E21+273)^4+(F21+273)^4)*(0.34-0.14*SQRT(AE21))*AC21</f>
        <v>1.9897199078593459</v>
      </c>
      <c r="AG21" s="9">
        <f>(1-0.23)*M21-AF21</f>
        <v>4.3324631901406514</v>
      </c>
      <c r="AH21" s="9">
        <v>0</v>
      </c>
      <c r="AI21" s="8">
        <f>4098*0.6108*EXP(17.27*0.5*(E21+F21)/(0.5*(E21+F21)+237.3))/(0.5*(E21+F21)+237.3)^2</f>
        <v>9.9642190621797175E-2</v>
      </c>
      <c r="AJ21" s="7">
        <f>(0.408*AI21*(AG21-AH21)+(900*$S$10/((E21+F21)*0.5+273))*N21*(AD21-AE21))/(AI21+$S$10*(1+0.34*N21))</f>
        <v>2.0121210019664053</v>
      </c>
      <c r="AK21" s="27">
        <f>0.408*AI21*$S$8*0.98*1.14*100000000/(AI21+$S$10*(1.034*N21))</f>
        <v>8.2120209302318087E-2</v>
      </c>
      <c r="AL21" s="12">
        <f>1.24*(AE21*10/(G21+273.16))^(1/7)</f>
        <v>0.7769660479482241</v>
      </c>
      <c r="AM21" s="12">
        <f>AI21*0.77*M21</f>
        <v>0.62995617339681997</v>
      </c>
      <c r="AN21" s="12">
        <f>AI21*0.98*$S$8*(-2.6*10000000000-AL21*(G21+273.16)^4)</f>
        <v>-14.94008381986969</v>
      </c>
      <c r="AO21" s="13">
        <f>1.17*1.013*(10^-3)*(AD21-AE21)*N21*86400/208</f>
        <v>0.64256311495183682</v>
      </c>
      <c r="AP21" s="12">
        <f>0.408*(AM21+AN21+AO21)/(AI21+$S$10*(1+0.34*N21))</f>
        <v>-25.149948768006048</v>
      </c>
      <c r="AQ21">
        <v>20</v>
      </c>
      <c r="AR21">
        <v>3.0348999999999999</v>
      </c>
      <c r="AS21" s="7"/>
      <c r="AT21" s="1">
        <f>AJ21*28.4</f>
        <v>57.144236455845906</v>
      </c>
      <c r="AU21">
        <f>1.26*AI21*0.408*(AG21-AH21)/(AI21+$S$10)</f>
        <v>1.3413553288401932</v>
      </c>
      <c r="AV21">
        <f>AU21*28.4</f>
        <v>38.094491339061484</v>
      </c>
      <c r="AW21">
        <f>0.65*AI21*D21/($S$10+AI21)</f>
        <v>37.200965160635192</v>
      </c>
      <c r="AX21" s="1">
        <f>AW21*(86400/1000000)/2.45</f>
        <v>1.3119034244403593</v>
      </c>
      <c r="AY21" s="1">
        <f>(0.2*(0.00738*G21+0.8072)^7)-0.00016</f>
        <v>0.10092863588384024</v>
      </c>
      <c r="AZ21" s="1">
        <f>0.408*(AI21*(AG21-AH21)+$S$10*6.43*(1+0.0536*N21)*(AD21-AE21))/(AI21+$S$10)</f>
        <v>1.6790461618521408</v>
      </c>
      <c r="BA21" s="1">
        <f>(AI21*(AG21)+0.063*2.7*(1+0.864*N21)*(AD21-AE21))/(AI21+0.063)</f>
        <v>4.3763702545534029</v>
      </c>
      <c r="BB21" s="1">
        <f>0.4+1.4*EXP(-(((C21-173)/58)^2))</f>
        <v>0.40133049010308658</v>
      </c>
      <c r="BC21" s="1">
        <f>0.605+0.345*EXP(-(((C21-243)/80)^2))</f>
        <v>0.60514564081889322</v>
      </c>
      <c r="BD21" s="1">
        <f>0.408*(AI21*(AG21-AH21)+0.063*6.43*(BB21+BC21*N21)*(AD21-AE21))/(AI21+0.063)</f>
        <v>2.0971921606400805</v>
      </c>
      <c r="BE21" s="1">
        <f>0.013*G21*(M21*23.9+50)/(G21+15)</f>
        <v>1.5186483744969586</v>
      </c>
      <c r="BF21" s="2">
        <f>0.408*0.0023*(G21+17.8)*((F21-E21)^0.5)*AA21</f>
        <v>2.1199920571168342</v>
      </c>
    </row>
    <row r="22" spans="1:58" ht="14" x14ac:dyDescent="0.15">
      <c r="A22" s="14">
        <v>2017</v>
      </c>
      <c r="B22" s="5">
        <v>42756</v>
      </c>
      <c r="C22">
        <v>21</v>
      </c>
      <c r="D22" s="52">
        <v>130.72357638888897</v>
      </c>
      <c r="E22" s="11">
        <v>8.76</v>
      </c>
      <c r="F22" s="11">
        <v>20.77</v>
      </c>
      <c r="G22" s="11">
        <v>15.632916666666679</v>
      </c>
      <c r="H22" s="11">
        <v>38.56</v>
      </c>
      <c r="I22" s="11">
        <v>96.5</v>
      </c>
      <c r="J22" s="11">
        <v>69.092083333333349</v>
      </c>
      <c r="K22" s="11">
        <v>3.6986718523750515</v>
      </c>
      <c r="L22" s="11">
        <v>5.5880000000000001</v>
      </c>
      <c r="M22" s="56">
        <f>+D22*86400/1000000</f>
        <v>11.294517000000008</v>
      </c>
      <c r="N22" s="3">
        <f>K22*4.87/LN(67.8*$S$4-5.42)</f>
        <v>3.0046382846422008</v>
      </c>
      <c r="O22" s="11"/>
      <c r="X22" s="9">
        <f>1+0.033*COS(2*$S$9*C22/365)</f>
        <v>1.0308671423273339</v>
      </c>
      <c r="Y22" s="9">
        <f>0.409*SIN((2*$S$9*C22/365)-1.39)</f>
        <v>-0.35031940280597534</v>
      </c>
      <c r="Z22" s="9">
        <f>ACOS(-TAN($U$2)*TAN(Y22))</f>
        <v>1.3668455176386709</v>
      </c>
      <c r="AA22" s="10">
        <f>(24*60/$S$9)*$S$7*X22*(Z22*SIN($U$2)*SIN(Y22)+COS($U$2)*COS(Y22)*SIN(Z22))</f>
        <v>22.358391691313059</v>
      </c>
      <c r="AB22" s="9">
        <f>AA22*(0.75+0.00002*$S$3)</f>
        <v>16.858227335250046</v>
      </c>
      <c r="AC22" s="9">
        <f>1.35*(M22/AB22)-0.35</f>
        <v>0.55446033540654316</v>
      </c>
      <c r="AD22" s="9">
        <f>(0.6108*EXP(17.27*E22/(E22+237.3))+0.6108*EXP(17.27*F22/(F22+237.3)))/2</f>
        <v>1.7908324389414161</v>
      </c>
      <c r="AE22" s="9">
        <f>(H22*0.6108*EXP(17.27*F22/(F22+237.3))+I22*0.6108*EXP(17.27*E22/(E22+237.3)))/(2*100)</f>
        <v>1.0177839680024545</v>
      </c>
      <c r="AF22" s="10">
        <f>$S$8*0.5*((E22+273)^4+(F22+273)^4)*(0.34-0.14*SQRT(AE22))*AC22</f>
        <v>3.7096027724471963</v>
      </c>
      <c r="AG22" s="9">
        <f>(1-0.23)*M22-AF22</f>
        <v>4.9871753175528095</v>
      </c>
      <c r="AH22" s="9">
        <v>0</v>
      </c>
      <c r="AI22" s="8">
        <f>4098*0.6108*EXP(17.27*0.5*(E22+F22)/(0.5*(E22+F22)+237.3))/(0.5*(E22+F22)+237.3)^2</f>
        <v>0.10833846042646227</v>
      </c>
      <c r="AJ22" s="7">
        <f>(0.408*AI22*(AG22-AH22)+(900*$S$10/((E22+F22)*0.5+273))*N22*(AD22-AE22))/(AI22+$S$10*(1+0.34*N22))</f>
        <v>2.8938532208415531</v>
      </c>
      <c r="AK22" s="27">
        <f>0.408*AI22*$S$8*0.98*1.14*100000000/(AI22+$S$10*(1.034*N22))</f>
        <v>7.7297477570922632E-2</v>
      </c>
      <c r="AL22" s="12">
        <f>1.24*(AE22*10/(G22+273.16))^(1/7)</f>
        <v>0.76888276062156358</v>
      </c>
      <c r="AM22" s="12">
        <f>AI22*0.77*M22</f>
        <v>0.94219554894118973</v>
      </c>
      <c r="AN22" s="12">
        <f>AI22*0.98*$S$8*(-2.6*10000000000-AL22*(G22+273.16)^4)</f>
        <v>-16.295305986702139</v>
      </c>
      <c r="AO22" s="13">
        <f>1.17*1.013*(10^-3)*(AD22-AE22)*N22*86400/208</f>
        <v>1.1435222960483904</v>
      </c>
      <c r="AP22" s="12">
        <f>0.408*(AM22+AN22+AO22)/(AI22+$S$10*(1+0.34*N22))</f>
        <v>-24.018925131070102</v>
      </c>
      <c r="AQ22">
        <v>21</v>
      </c>
      <c r="AR22">
        <v>2.3736999999999999</v>
      </c>
      <c r="AS22" s="7"/>
      <c r="AT22" s="1">
        <f>AJ22*28.4</f>
        <v>82.185431471900102</v>
      </c>
      <c r="AU22">
        <f>1.26*AI22*0.408*(AG22-AH22)/(AI22+$S$10)</f>
        <v>1.5949809240795376</v>
      </c>
      <c r="AV22">
        <f>AU22*28.4</f>
        <v>45.297458243858863</v>
      </c>
      <c r="AW22">
        <f>0.65*AI22*D22/($S$10+AI22)</f>
        <v>52.86124982185143</v>
      </c>
      <c r="AX22" s="1">
        <f>AW22*(86400/1000000)/2.45</f>
        <v>1.8641681569828421</v>
      </c>
      <c r="AY22" s="1">
        <f>(0.2*(0.00738*G22+0.8072)^7)-0.00016</f>
        <v>0.11361015269291228</v>
      </c>
      <c r="AZ22" s="1">
        <f>0.408*(AI22*(AG22-AH22)+$S$10*6.43*(1+0.0536*N22)*(AD22-AE22))/(AI22+$S$10)</f>
        <v>2.1556504562167622</v>
      </c>
      <c r="BA22" s="1">
        <f>(AI22*(AG22)+0.063*2.7*(1+0.864*N22)*(AD22-AE22))/(AI22+0.063)</f>
        <v>5.9132191106299699</v>
      </c>
      <c r="BB22" s="1">
        <f>0.4+1.4*EXP(-(((C22-173)/58)^2))</f>
        <v>0.4014567577496897</v>
      </c>
      <c r="BC22" s="1">
        <f>0.605+0.345*EXP(-(((C22-243)/80)^2))</f>
        <v>0.60515612776774108</v>
      </c>
      <c r="BD22" s="1">
        <f>0.408*(AI22*(AG22-AH22)+0.063*6.43*(BB22+BC22*N22)*(AD22-AE22))/(AI22+0.063)</f>
        <v>2.9418491038112027</v>
      </c>
      <c r="BE22" s="1">
        <f>0.013*G22*(M22*23.9+50)/(G22+15)</f>
        <v>2.1225705752044539</v>
      </c>
      <c r="BF22" s="2">
        <f>0.408*0.0023*(G22+17.8)*((F22-E22)^0.5)*AA22</f>
        <v>2.4309404982574465</v>
      </c>
    </row>
    <row r="23" spans="1:58" ht="14" x14ac:dyDescent="0.15">
      <c r="A23" s="14">
        <v>2017</v>
      </c>
      <c r="B23" s="5">
        <v>42757</v>
      </c>
      <c r="C23">
        <v>22</v>
      </c>
      <c r="D23" s="52">
        <v>186.03538888888886</v>
      </c>
      <c r="E23" s="11">
        <v>6.6479999999999997</v>
      </c>
      <c r="F23" s="11">
        <v>23.56</v>
      </c>
      <c r="G23" s="11">
        <v>14.027791666666666</v>
      </c>
      <c r="H23" s="11">
        <v>23.74</v>
      </c>
      <c r="I23" s="11">
        <v>95.3</v>
      </c>
      <c r="J23" s="11">
        <v>63.68423611111109</v>
      </c>
      <c r="K23" s="11">
        <v>1.9358598744625368</v>
      </c>
      <c r="L23" s="11">
        <v>0</v>
      </c>
      <c r="M23" s="56">
        <f>+D23*86400/1000000</f>
        <v>16.073457599999998</v>
      </c>
      <c r="N23" s="3">
        <f>K23*4.87/LN(67.8*$S$4-5.42)</f>
        <v>1.5726073911579259</v>
      </c>
      <c r="O23" s="11"/>
      <c r="X23" s="9">
        <f>1+0.033*COS(2*$S$9*C23/365)</f>
        <v>1.0306616665763046</v>
      </c>
      <c r="Y23" s="9">
        <f>0.409*SIN((2*$S$9*C23/365)-1.39)</f>
        <v>-0.34663400003096273</v>
      </c>
      <c r="Z23" s="9">
        <f>ACOS(-TAN($U$2)*TAN(Y23))</f>
        <v>1.3692063832222285</v>
      </c>
      <c r="AA23" s="10">
        <f>(24*60/$S$9)*$S$7*X23*(Z23*SIN($U$2)*SIN(Y23)+COS($U$2)*COS(Y23)*SIN(Z23))</f>
        <v>22.484695837847223</v>
      </c>
      <c r="AB23" s="9">
        <f>AA23*(0.75+0.00002*$S$3)</f>
        <v>16.953460661736806</v>
      </c>
      <c r="AC23" s="9">
        <f>1.35*(M23/AB23)-0.35</f>
        <v>0.92992556758479628</v>
      </c>
      <c r="AD23" s="9">
        <f>(0.6108*EXP(17.27*E23/(E23+237.3))+0.6108*EXP(17.27*F23/(F23+237.3)))/2</f>
        <v>1.9419571358859808</v>
      </c>
      <c r="AE23" s="9">
        <f>(H23*0.6108*EXP(17.27*F23/(F23+237.3))+I23*0.6108*EXP(17.27*E23/(E23+237.3)))/(2*100)</f>
        <v>0.81091295680835884</v>
      </c>
      <c r="AF23" s="10">
        <f>$S$8*0.5*((E23+273)^4+(F23+273)^4)*(0.34-0.14*SQRT(AE23))*AC23</f>
        <v>6.7452137946147221</v>
      </c>
      <c r="AG23" s="9">
        <f>(1-0.23)*M23-AF23</f>
        <v>5.6313485573852766</v>
      </c>
      <c r="AH23" s="9">
        <v>0</v>
      </c>
      <c r="AI23" s="8">
        <f>4098*0.6108*EXP(17.27*0.5*(E23+F23)/(0.5*(E23+F23)+237.3))/(0.5*(E23+F23)+237.3)^2</f>
        <v>0.11043296020925614</v>
      </c>
      <c r="AJ23" s="7">
        <f>(0.408*AI23*(AG23-AH23)+(900*$S$10/((E23+F23)*0.5+273))*N23*(AD23-AE23))/(AI23+$S$10*(1+0.34*N23))</f>
        <v>2.9295322951529088</v>
      </c>
      <c r="AK23" s="27">
        <f>0.408*AI23*$S$8*0.98*1.14*100000000/(AI23+$S$10*(1.034*N23))</f>
        <v>0.11334203937711543</v>
      </c>
      <c r="AL23" s="12">
        <f>1.24*(AE23*10/(G23+273.16))^(1/7)</f>
        <v>0.74491819152214245</v>
      </c>
      <c r="AM23" s="12">
        <f>AI23*0.77*M23</f>
        <v>1.3667804177457934</v>
      </c>
      <c r="AN23" s="12">
        <f>AI23*0.98*$S$8*(-2.6*10000000000-AL23*(G23+273.16)^4)</f>
        <v>-16.461485908811493</v>
      </c>
      <c r="AO23" s="13">
        <f>1.17*1.013*(10^-3)*(AD23-AE23)*N23*86400/208</f>
        <v>0.87568033330842598</v>
      </c>
      <c r="AP23" s="12">
        <f>0.408*(AM23+AN23+AO23)/(AI23+$S$10*(1+0.34*N23))</f>
        <v>-27.439171356876269</v>
      </c>
      <c r="AQ23">
        <v>22</v>
      </c>
      <c r="AR23">
        <v>2.5783</v>
      </c>
      <c r="AS23" s="7"/>
      <c r="AT23" s="1">
        <f>AJ23*28.4</f>
        <v>83.198717182342605</v>
      </c>
      <c r="AU23">
        <f>1.26*AI23*0.408*(AG23-AH23)/(AI23+$S$10)</f>
        <v>1.8139992246727292</v>
      </c>
      <c r="AV23">
        <f>AU23*28.4</f>
        <v>51.517577980705511</v>
      </c>
      <c r="AW23">
        <f>0.65*AI23*D23/($S$10+AI23)</f>
        <v>75.770979729853011</v>
      </c>
      <c r="AX23" s="1">
        <f>AW23*(86400/1000000)/2.45</f>
        <v>2.6720867953711429</v>
      </c>
      <c r="AY23" s="1">
        <f>(0.2*(0.00738*G23+0.8072)^7)-0.00016</f>
        <v>0.1037700525015538</v>
      </c>
      <c r="AZ23" s="1">
        <f>0.408*(AI23*(AG23-AH23)+$S$10*6.43*(1+0.0536*N23)*(AD23-AE23))/(AI23+$S$10)</f>
        <v>2.6410197497581178</v>
      </c>
      <c r="BA23" s="1">
        <f>(AI23*(AG23)+0.063*2.7*(1+0.864*N23)*(AD23-AE23))/(AI23+0.063)</f>
        <v>6.2023074555625621</v>
      </c>
      <c r="BB23" s="1">
        <f>0.4+1.4*EXP(-(((C23-173)/58)^2))</f>
        <v>0.40159406058932445</v>
      </c>
      <c r="BC23" s="1">
        <f>0.605+0.345*EXP(-(((C23-243)/80)^2))</f>
        <v>0.60516731754032027</v>
      </c>
      <c r="BD23" s="1">
        <f>0.408*(AI23*(AG23-AH23)+0.063*6.43*(BB23+BC23*N23)*(AD23-AE23))/(AI23+0.063)</f>
        <v>2.9216264507392156</v>
      </c>
      <c r="BE23" s="1">
        <f>0.013*G23*(M23*23.9+50)/(G23+15)</f>
        <v>2.7274958974213286</v>
      </c>
      <c r="BF23" s="2">
        <f>0.408*0.0023*(G23+17.8)*((F23-E23)^0.5)*AA23</f>
        <v>2.7617159474412025</v>
      </c>
    </row>
    <row r="24" spans="1:58" ht="14" x14ac:dyDescent="0.15">
      <c r="A24" s="14">
        <v>2017</v>
      </c>
      <c r="B24" s="5">
        <v>42758</v>
      </c>
      <c r="C24">
        <v>23</v>
      </c>
      <c r="D24" s="52">
        <v>187.19550694444445</v>
      </c>
      <c r="E24" s="11">
        <v>6.3529999999999998</v>
      </c>
      <c r="F24" s="11">
        <v>25.19</v>
      </c>
      <c r="G24" s="11">
        <v>15.408618055555557</v>
      </c>
      <c r="H24" s="11">
        <v>19.329999999999998</v>
      </c>
      <c r="I24" s="11">
        <v>95.3</v>
      </c>
      <c r="J24" s="11">
        <v>59.619305555555535</v>
      </c>
      <c r="K24" s="11">
        <v>2.1228280587116477</v>
      </c>
      <c r="L24" s="11">
        <v>0</v>
      </c>
      <c r="M24" s="56">
        <f>+D24*86400/1000000</f>
        <v>16.1736918</v>
      </c>
      <c r="N24" s="3">
        <f>K24*4.87/LN(67.8*$S$4-5.42)</f>
        <v>1.7244921181158421</v>
      </c>
      <c r="O24" s="11"/>
      <c r="X24" s="9">
        <f>1+0.033*COS(2*$S$9*C24/365)</f>
        <v>1.0304471051117361</v>
      </c>
      <c r="Y24" s="9">
        <f>0.409*SIN((2*$S$9*C24/365)-1.39)</f>
        <v>-0.3428458821207665</v>
      </c>
      <c r="Z24" s="9">
        <f>ACOS(-TAN($U$2)*TAN(Y24))</f>
        <v>1.3716253249819683</v>
      </c>
      <c r="AA24" s="10">
        <f>(24*60/$S$9)*$S$7*X24*(Z24*SIN($U$2)*SIN(Y24)+COS($U$2)*COS(Y24)*SIN(Z24))</f>
        <v>22.614254642927968</v>
      </c>
      <c r="AB24" s="9">
        <f>AA24*(0.75+0.00002*$S$3)</f>
        <v>17.051148000767686</v>
      </c>
      <c r="AC24" s="9">
        <f>1.35*(M24/AB24)-0.35</f>
        <v>0.93052867343694146</v>
      </c>
      <c r="AD24" s="9">
        <f>(0.6108*EXP(17.27*E24/(E24+237.3))+0.6108*EXP(17.27*F24/(F24+237.3)))/2</f>
        <v>2.0810080778435247</v>
      </c>
      <c r="AE24" s="9">
        <f>(H24*0.6108*EXP(17.27*F24/(F24+237.3))+I24*0.6108*EXP(17.27*E24/(E24+237.3)))/(2*100)</f>
        <v>0.76623493098674289</v>
      </c>
      <c r="AF24" s="10">
        <f>$S$8*0.5*((E24+273)^4+(F24+273)^4)*(0.34-0.14*SQRT(AE24))*AC24</f>
        <v>6.9328848140561918</v>
      </c>
      <c r="AG24" s="9">
        <f>(1-0.23)*M24-AF24</f>
        <v>5.5208578719438082</v>
      </c>
      <c r="AH24" s="9">
        <v>0</v>
      </c>
      <c r="AI24" s="8">
        <f>4098*0.6108*EXP(17.27*0.5*(E24+F24)/(0.5*(E24+F24)+237.3))/(0.5*(E24+F24)+237.3)^2</f>
        <v>0.11465778710071493</v>
      </c>
      <c r="AJ24" s="7">
        <f>(0.408*AI24*(AG24-AH24)+(900*$S$10/((E24+F24)*0.5+273))*N24*(AD24-AE24))/(AI24+$S$10*(1+0.34*N24))</f>
        <v>3.3019463412898449</v>
      </c>
      <c r="AK24" s="27">
        <f>0.408*AI24*$S$8*0.98*1.14*100000000/(AI24+$S$10*(1.034*N24))</f>
        <v>0.11029296588687283</v>
      </c>
      <c r="AL24" s="12">
        <f>1.24*(AE24*10/(G24+273.16))^(1/7)</f>
        <v>0.73840554447003137</v>
      </c>
      <c r="AM24" s="12">
        <f>AI24*0.77*M24</f>
        <v>1.4279185774984737</v>
      </c>
      <c r="AN24" s="12">
        <f>AI24*0.98*$S$8*(-2.6*10000000000-AL24*(G24+273.16)^4)</f>
        <v>-17.120409467749706</v>
      </c>
      <c r="AO24" s="13">
        <f>1.17*1.013*(10^-3)*(AD24-AE24)*N24*86400/208</f>
        <v>1.1162404434669013</v>
      </c>
      <c r="AP24" s="12">
        <f>0.408*(AM24+AN24+AO24)/(AI24+$S$10*(1+0.34*N24))</f>
        <v>-27.149623512041472</v>
      </c>
      <c r="AQ24">
        <v>23</v>
      </c>
      <c r="AR24">
        <v>2.7542</v>
      </c>
      <c r="AS24" s="7"/>
      <c r="AT24" s="1">
        <f>AJ24*28.4</f>
        <v>93.775276092631586</v>
      </c>
      <c r="AU24">
        <f>1.26*AI24*0.408*(AG24-AH24)/(AI24+$S$10)</f>
        <v>1.8032171006660669</v>
      </c>
      <c r="AV24">
        <f>AU24*28.4</f>
        <v>51.2113656589163</v>
      </c>
      <c r="AW24">
        <f>0.65*AI24*D24/($S$10+AI24)</f>
        <v>77.307124473318709</v>
      </c>
      <c r="AX24" s="1">
        <f>AW24*(86400/1000000)/2.45</f>
        <v>2.7262594099978514</v>
      </c>
      <c r="AY24" s="1">
        <f>(0.2*(0.00738*G24+0.8072)^7)-0.00016</f>
        <v>0.11218889586112735</v>
      </c>
      <c r="AZ24" s="1">
        <f>0.408*(AI24*(AG24-AH24)+$S$10*6.43*(1+0.0536*N24)*(AD24-AE24))/(AI24+$S$10)</f>
        <v>2.8051568347170823</v>
      </c>
      <c r="BA24" s="1">
        <f>(AI24*(AG24)+0.063*2.7*(1+0.864*N24)*(AD24-AE24))/(AI24+0.063)</f>
        <v>6.6975477851041925</v>
      </c>
      <c r="BB24" s="1">
        <f>0.4+1.4*EXP(-(((C24-173)/58)^2))</f>
        <v>0.40174326781037534</v>
      </c>
      <c r="BC24" s="1">
        <f>0.605+0.345*EXP(-(((C24-243)/80)^2))</f>
        <v>0.60517925326534339</v>
      </c>
      <c r="BD24" s="1">
        <f>0.408*(AI24*(AG24-AH24)+0.063*6.43*(BB24+BC24*N24)*(AD24-AE24))/(AI24+0.063)</f>
        <v>3.2216361780835583</v>
      </c>
      <c r="BE24" s="1">
        <f>0.013*G24*(M24*23.9+50)/(G24+15)</f>
        <v>2.8757132529758946</v>
      </c>
      <c r="BF24" s="2">
        <f>0.408*0.0023*(G24+17.8)*((F24-E24)^0.5)*AA24</f>
        <v>3.0586300384364162</v>
      </c>
    </row>
    <row r="25" spans="1:58" ht="14" x14ac:dyDescent="0.15">
      <c r="A25" s="14">
        <v>2017</v>
      </c>
      <c r="B25" s="5">
        <v>42759</v>
      </c>
      <c r="C25">
        <v>24</v>
      </c>
      <c r="D25" s="52">
        <v>159.19482638888891</v>
      </c>
      <c r="E25" s="11">
        <v>7.7809999999999997</v>
      </c>
      <c r="F25" s="11">
        <v>19.149999999999999</v>
      </c>
      <c r="G25" s="11">
        <v>13.307708333333332</v>
      </c>
      <c r="H25" s="11">
        <v>33.68</v>
      </c>
      <c r="I25" s="11">
        <v>94.4</v>
      </c>
      <c r="J25" s="11">
        <v>59.735486111111101</v>
      </c>
      <c r="K25" s="11">
        <v>1.975550224309262</v>
      </c>
      <c r="L25" s="11">
        <v>0</v>
      </c>
      <c r="M25" s="56">
        <f>+D25*86400/1000000</f>
        <v>13.754433000000002</v>
      </c>
      <c r="N25" s="3">
        <f>K25*4.87/LN(67.8*$S$4-5.42)</f>
        <v>1.6048500851411014</v>
      </c>
      <c r="O25" s="11"/>
      <c r="X25" s="9">
        <f>1+0.033*COS(2*$S$9*C25/365)</f>
        <v>1.0302235215128204</v>
      </c>
      <c r="Y25" s="9">
        <f>0.409*SIN((2*$S$9*C25/365)-1.39)</f>
        <v>-0.33895617157647767</v>
      </c>
      <c r="Z25" s="9">
        <f>ACOS(-TAN($U$2)*TAN(Y25))</f>
        <v>1.3741011196074862</v>
      </c>
      <c r="AA25" s="10">
        <f>(24*60/$S$9)*$S$7*X25*(Z25*SIN($U$2)*SIN(Y25)+COS($U$2)*COS(Y25)*SIN(Z25))</f>
        <v>22.747009854685082</v>
      </c>
      <c r="AB25" s="9">
        <f>AA25*(0.75+0.00002*$S$3)</f>
        <v>17.151245430432553</v>
      </c>
      <c r="AC25" s="9">
        <f>1.35*(M25/AB25)-0.35</f>
        <v>0.73263184882496957</v>
      </c>
      <c r="AD25" s="9">
        <f>(0.6108*EXP(17.27*E25/(E25+237.3))+0.6108*EXP(17.27*F25/(F25+237.3)))/2</f>
        <v>1.6374567534496234</v>
      </c>
      <c r="AE25" s="9">
        <f>(H25*0.6108*EXP(17.27*F25/(F25+237.3))+I25*0.6108*EXP(17.27*E25/(E25+237.3)))/(2*100)</f>
        <v>0.87236194050222882</v>
      </c>
      <c r="AF25" s="10">
        <f>$S$8*0.5*((E25+273)^4+(F25+273)^4)*(0.34-0.14*SQRT(AE25))*AC25</f>
        <v>5.0662336796162259</v>
      </c>
      <c r="AG25" s="9">
        <f>(1-0.23)*M25-AF25</f>
        <v>5.5246797303837765</v>
      </c>
      <c r="AH25" s="9">
        <v>0</v>
      </c>
      <c r="AI25" s="8">
        <f>4098*0.6108*EXP(17.27*0.5*(E25+F25)/(0.5*(E25+F25)+237.3))/(0.5*(E25+F25)+237.3)^2</f>
        <v>0.10061935104762512</v>
      </c>
      <c r="AJ25" s="7">
        <f>(0.408*AI25*(AG25-AH25)+(900*$S$10/((E25+F25)*0.5+273))*N25*(AD25-AE25))/(AI25+$S$10*(1+0.34*N25))</f>
        <v>2.3755868225585552</v>
      </c>
      <c r="AK25" s="27">
        <f>0.408*AI25*$S$8*0.98*1.14*100000000/(AI25+$S$10*(1.034*N25))</f>
        <v>0.1070201767905056</v>
      </c>
      <c r="AL25" s="12">
        <f>1.24*(AE25*10/(G25+273.16))^(1/7)</f>
        <v>0.75300198123779583</v>
      </c>
      <c r="AM25" s="12">
        <f>AI25*0.77*M25</f>
        <v>1.0656508343157907</v>
      </c>
      <c r="AN25" s="12">
        <f>AI25*0.98*$S$8*(-2.6*10000000000-AL25*(G25+273.16)^4)</f>
        <v>-15.000477264436871</v>
      </c>
      <c r="AO25" s="13">
        <f>1.17*1.013*(10^-3)*(AD25-AE25)*N25*86400/208</f>
        <v>0.60449879831149589</v>
      </c>
      <c r="AP25" s="12">
        <f>0.408*(AM25+AN25+AO25)/(AI25+$S$10*(1+0.34*N25))</f>
        <v>-26.880164086489227</v>
      </c>
      <c r="AQ25">
        <v>24</v>
      </c>
      <c r="AR25">
        <v>3.2856999999999998</v>
      </c>
      <c r="AS25" s="7"/>
      <c r="AT25" s="1">
        <f>AJ25*28.4</f>
        <v>67.466665760662963</v>
      </c>
      <c r="AU25">
        <f>1.26*AI25*0.408*(AG25-AH25)/(AI25+$S$10)</f>
        <v>1.717105056489272</v>
      </c>
      <c r="AV25">
        <f>AU25*28.4</f>
        <v>48.765783604295322</v>
      </c>
      <c r="AW25">
        <f>0.65*AI25*D25/($S$10+AI25)</f>
        <v>62.56066528881464</v>
      </c>
      <c r="AX25" s="1">
        <f>AW25*(86400/1000000)/2.45</f>
        <v>2.2062210126341162</v>
      </c>
      <c r="AY25" s="1">
        <f>(0.2*(0.00738*G25+0.8072)^7)-0.00016</f>
        <v>9.9598516810345233E-2</v>
      </c>
      <c r="AZ25" s="1">
        <f>0.408*(AI25*(AG25-AH25)+$S$10*6.43*(1+0.0536*N25)*(AD25-AE25))/(AI25+$S$10)</f>
        <v>2.224717290054961</v>
      </c>
      <c r="BA25" s="1">
        <f>(AI25*(AG25)+0.063*2.7*(1+0.864*N25)*(AD25-AE25))/(AI25+0.063)</f>
        <v>5.2957479607408358</v>
      </c>
      <c r="BB25" s="1">
        <f>0.4+1.4*EXP(-(((C25-173)/58)^2))</f>
        <v>0.40190530802196472</v>
      </c>
      <c r="BC25" s="1">
        <f>0.605+0.345*EXP(-(((C25-243)/80)^2))</f>
        <v>0.60519198043120259</v>
      </c>
      <c r="BD25" s="1">
        <f>0.408*(AI25*(AG25-AH25)+0.063*6.43*(BB25+BC25*N25)*(AD25-AE25))/(AI25+0.063)</f>
        <v>2.4473924430234626</v>
      </c>
      <c r="BE25" s="1">
        <f>0.013*G25*(M25*23.9+50)/(G25+15)</f>
        <v>2.3145827368239562</v>
      </c>
      <c r="BF25" s="2">
        <f>0.408*0.0023*(G25+17.8)*((F25-E25)^0.5)*AA25</f>
        <v>2.2389349019827178</v>
      </c>
    </row>
    <row r="26" spans="1:58" ht="14" x14ac:dyDescent="0.15">
      <c r="A26" s="14">
        <v>2017</v>
      </c>
      <c r="B26" s="5">
        <v>42760</v>
      </c>
      <c r="C26">
        <v>25</v>
      </c>
      <c r="D26" s="52">
        <v>191.46536111111118</v>
      </c>
      <c r="E26" s="11">
        <v>3.8639999999999999</v>
      </c>
      <c r="F26" s="11">
        <v>20.69</v>
      </c>
      <c r="G26" s="11">
        <v>12.13570833333333</v>
      </c>
      <c r="H26" s="11">
        <v>14.25</v>
      </c>
      <c r="I26" s="11">
        <v>88.8</v>
      </c>
      <c r="J26" s="11">
        <v>46.206666666666649</v>
      </c>
      <c r="K26" s="11">
        <v>2.3130979871382316</v>
      </c>
      <c r="L26" s="11">
        <v>0</v>
      </c>
      <c r="M26" s="56">
        <f>+D26*86400/1000000</f>
        <v>16.542607200000006</v>
      </c>
      <c r="N26" s="3">
        <f>K26*4.87/LN(67.8*$S$4-5.42)</f>
        <v>1.879059036778697</v>
      </c>
      <c r="O26" s="11"/>
      <c r="X26" s="9">
        <f>1+0.033*COS(2*$S$9*C26/365)</f>
        <v>1.0299909820322035</v>
      </c>
      <c r="Y26" s="9">
        <f>0.409*SIN((2*$S$9*C26/365)-1.39)</f>
        <v>-0.33496602100327749</v>
      </c>
      <c r="Z26" s="9">
        <f>ACOS(-TAN($U$2)*TAN(Y26))</f>
        <v>1.3766325358572054</v>
      </c>
      <c r="AA26" s="10">
        <f>(24*60/$S$9)*$S$7*X26*(Z26*SIN($U$2)*SIN(Y26)+COS($U$2)*COS(Y26)*SIN(Z26))</f>
        <v>22.882901541528721</v>
      </c>
      <c r="AB26" s="9">
        <f>AA26*(0.75+0.00002*$S$3)</f>
        <v>17.253707762312654</v>
      </c>
      <c r="AC26" s="9">
        <f>1.35*(M26/AB26)-0.35</f>
        <v>0.94436061092798995</v>
      </c>
      <c r="AD26" s="9">
        <f>(0.6108*EXP(17.27*E26/(E26+237.3))+0.6108*EXP(17.27*F26/(F26+237.3)))/2</f>
        <v>1.6227751125434668</v>
      </c>
      <c r="AE26" s="9">
        <f>(H26*0.6108*EXP(17.27*F26/(F26+237.3))+I26*0.6108*EXP(17.27*E26/(E26+237.3)))/(2*100)</f>
        <v>0.53149898686720842</v>
      </c>
      <c r="AF26" s="10">
        <f>$S$8*0.5*((E26+273)^4+(F26+273)^4)*(0.34-0.14*SQRT(AE26))*AC26</f>
        <v>7.3242686708941971</v>
      </c>
      <c r="AG26" s="9">
        <f>(1-0.23)*M26-AF26</f>
        <v>5.4135388731058072</v>
      </c>
      <c r="AH26" s="9">
        <v>0</v>
      </c>
      <c r="AI26" s="8">
        <f>4098*0.6108*EXP(17.27*0.5*(E26+F26)/(0.5*(E26+F26)+237.3))/(0.5*(E26+F26)+237.3)^2</f>
        <v>9.39743151289468E-2</v>
      </c>
      <c r="AJ26" s="7">
        <f>(0.408*AI26*(AG26-AH26)+(900*$S$10/((E26+F26)*0.5+273))*N26*(AD26-AE26))/(AI26+$S$10*(1+0.34*N26))</f>
        <v>3.1377937678642374</v>
      </c>
      <c r="AK26" s="27">
        <f>0.408*AI26*$S$8*0.98*1.14*100000000/(AI26+$S$10*(1.034*N26))</f>
        <v>9.453951096541538E-2</v>
      </c>
      <c r="AL26" s="12">
        <f>1.24*(AE26*10/(G26+273.16))^(1/7)</f>
        <v>0.7019536366541651</v>
      </c>
      <c r="AM26" s="12">
        <f>AI26*0.77*M26</f>
        <v>1.1970267401917325</v>
      </c>
      <c r="AN26" s="12">
        <f>AI26*0.98*$S$8*(-2.6*10000000000-AL26*(G26+273.16)^4)</f>
        <v>-13.820146924496218</v>
      </c>
      <c r="AO26" s="13">
        <f>1.17*1.013*(10^-3)*(AD26-AE26)*N26*86400/208</f>
        <v>1.0095336366422787</v>
      </c>
      <c r="AP26" s="12">
        <f>0.408*(AM26+AN26+AO26)/(AI26+$S$10*(1+0.34*N26))</f>
        <v>-23.477562737274276</v>
      </c>
      <c r="AQ26">
        <v>25</v>
      </c>
      <c r="AR26">
        <v>3.3895</v>
      </c>
      <c r="AS26" s="7"/>
      <c r="AT26" s="1">
        <f>AJ26*28.4</f>
        <v>89.113343007344341</v>
      </c>
      <c r="AU26">
        <f>1.26*AI26*0.408*(AG26-AH26)/(AI26+$S$10)</f>
        <v>1.636796779576335</v>
      </c>
      <c r="AV26">
        <f>AU26*28.4</f>
        <v>46.485028539967914</v>
      </c>
      <c r="AW26">
        <f>0.65*AI26*D26/($S$10+AI26)</f>
        <v>73.195834385222909</v>
      </c>
      <c r="AX26" s="1">
        <f>AW26*(86400/1000000)/2.45</f>
        <v>2.5812735064829631</v>
      </c>
      <c r="AY26" s="1">
        <f>(0.2*(0.00738*G26+0.8072)^7)-0.00016</f>
        <v>9.311575479808204E-2</v>
      </c>
      <c r="AZ26" s="1">
        <f>0.408*(AI26*(AG26-AH26)+$S$10*6.43*(1+0.0536*N26)*(AD26-AE26))/(AI26+$S$10)</f>
        <v>2.5969065229871862</v>
      </c>
      <c r="BA26" s="1">
        <f>(AI26*(AG26)+0.063*2.7*(1+0.864*N26)*(AD26-AE26))/(AI26+0.063)</f>
        <v>6.3432345603465219</v>
      </c>
      <c r="BB26" s="1">
        <f>0.4+1.4*EXP(-(((C26-173)/58)^2))</f>
        <v>0.402081172505593</v>
      </c>
      <c r="BC26" s="1">
        <f>0.605+0.345*EXP(-(((C26-243)/80)^2))</f>
        <v>0.60520554699542972</v>
      </c>
      <c r="BD26" s="1">
        <f>0.408*(AI26*(AG26-AH26)+0.063*6.43*(BB26+BC26*N26)*(AD26-AE26))/(AI26+0.063)</f>
        <v>3.0909198693387827</v>
      </c>
      <c r="BE26" s="1">
        <f>0.013*G26*(M26*23.9+50)/(G26+15)</f>
        <v>2.5893254124397886</v>
      </c>
      <c r="BF26" s="2">
        <f>0.408*0.0023*(G26+17.8)*((F26-E26)^0.5)*AA26</f>
        <v>2.6368114273376677</v>
      </c>
    </row>
    <row r="27" spans="1:58" ht="14" x14ac:dyDescent="0.15">
      <c r="A27" s="14">
        <v>2017</v>
      </c>
      <c r="B27" s="5">
        <v>42761</v>
      </c>
      <c r="C27">
        <v>26</v>
      </c>
      <c r="D27" s="52">
        <v>197.73834027777781</v>
      </c>
      <c r="E27" s="11">
        <v>2.52</v>
      </c>
      <c r="F27" s="11">
        <v>22.38</v>
      </c>
      <c r="G27" s="11">
        <v>12.133854166666662</v>
      </c>
      <c r="H27" s="11">
        <v>9.92</v>
      </c>
      <c r="I27" s="11">
        <v>76.959999999999994</v>
      </c>
      <c r="J27" s="11">
        <v>42.210833333333333</v>
      </c>
      <c r="K27" s="11">
        <v>2.7307339531656143</v>
      </c>
      <c r="L27" s="11">
        <v>0</v>
      </c>
      <c r="M27" s="56">
        <f>+D27*86400/1000000</f>
        <v>17.084592600000001</v>
      </c>
      <c r="N27" s="3">
        <f>K27*4.87/LN(67.8*$S$4-5.42)</f>
        <v>2.2183281211024721</v>
      </c>
      <c r="O27" s="11"/>
      <c r="X27" s="9">
        <f>1+0.033*COS(2*$S$9*C27/365)</f>
        <v>1.0297495555763523</v>
      </c>
      <c r="Y27" s="9">
        <f>0.409*SIN((2*$S$9*C27/365)-1.39)</f>
        <v>-0.33087661276889524</v>
      </c>
      <c r="Z27" s="9">
        <f>ACOS(-TAN($U$2)*TAN(Y27))</f>
        <v>1.379218336265569</v>
      </c>
      <c r="AA27" s="10">
        <f>(24*60/$S$9)*$S$7*X27*(Z27*SIN($U$2)*SIN(Y27)+COS($U$2)*COS(Y27)*SIN(Z27))</f>
        <v>23.02186811505025</v>
      </c>
      <c r="AB27" s="9">
        <f>AA27*(0.75+0.00002*$S$3)</f>
        <v>17.35848855874789</v>
      </c>
      <c r="AC27" s="9">
        <f>1.35*(M27/AB27)-0.35</f>
        <v>0.97869863248414524</v>
      </c>
      <c r="AD27" s="9">
        <f>(0.6108*EXP(17.27*E27/(E27+237.3))+0.6108*EXP(17.27*F27/(F27+237.3)))/2</f>
        <v>1.7190643879904131</v>
      </c>
      <c r="AE27" s="9">
        <f>(H27*0.6108*EXP(17.27*F27/(F27+237.3))+I27*0.6108*EXP(17.27*E27/(E27+237.3)))/(2*100)</f>
        <v>0.41601052173849667</v>
      </c>
      <c r="AF27" s="10">
        <f>$S$8*0.5*((E27+273)^4+(F27+273)^4)*(0.34-0.14*SQRT(AE27))*AC27</f>
        <v>8.0015561398967883</v>
      </c>
      <c r="AG27" s="9">
        <f>(1-0.23)*M27-AF27</f>
        <v>5.1535801621032125</v>
      </c>
      <c r="AH27" s="9">
        <v>0</v>
      </c>
      <c r="AI27" s="8">
        <f>4098*0.6108*EXP(17.27*0.5*(E27+F27)/(0.5*(E27+F27)+237.3))/(0.5*(E27+F27)+237.3)^2</f>
        <v>9.4917678515402379E-2</v>
      </c>
      <c r="AJ27" s="7">
        <f>(0.408*AI27*(AG27-AH27)+(900*$S$10/((E27+F27)*0.5+273))*N27*(AD27-AE27))/(AI27+$S$10*(1+0.34*N27))</f>
        <v>3.7998645374765867</v>
      </c>
      <c r="AK27" s="27">
        <f>0.408*AI27*$S$8*0.98*1.14*100000000/(AI27+$S$10*(1.034*N27))</f>
        <v>8.6156216689219245E-2</v>
      </c>
      <c r="AL27" s="12">
        <f>1.24*(AE27*10/(G27+273.16))^(1/7)</f>
        <v>0.6778117595680796</v>
      </c>
      <c r="AM27" s="12">
        <f>AI27*0.77*M27</f>
        <v>1.2486549983395354</v>
      </c>
      <c r="AN27" s="12">
        <f>AI27*0.98*$S$8*(-2.6*10000000000-AL27*(G27+273.16)^4)</f>
        <v>-13.885988195691219</v>
      </c>
      <c r="AO27" s="13">
        <f>1.17*1.013*(10^-3)*(AD27-AE27)*N27*86400/208</f>
        <v>1.4230949202594916</v>
      </c>
      <c r="AP27" s="12">
        <f>0.408*(AM27+AN27+AO27)/(AI27+$S$10*(1+0.34*N27))</f>
        <v>-21.750516926923442</v>
      </c>
      <c r="AQ27">
        <v>26</v>
      </c>
      <c r="AR27">
        <v>3.0707</v>
      </c>
      <c r="AS27" s="7"/>
      <c r="AT27" s="1">
        <f>AJ27*28.4</f>
        <v>107.91615286433506</v>
      </c>
      <c r="AU27">
        <f>1.26*AI27*0.408*(AG27-AH27)/(AI27+$S$10)</f>
        <v>1.5646020837641532</v>
      </c>
      <c r="AV27">
        <f>AU27*28.4</f>
        <v>44.434699178901951</v>
      </c>
      <c r="AW27">
        <f>0.65*AI27*D27/($S$10+AI27)</f>
        <v>75.904653414136234</v>
      </c>
      <c r="AX27" s="1">
        <f>AW27*(86400/1000000)/2.45</f>
        <v>2.6768008387679063</v>
      </c>
      <c r="AY27" s="1">
        <f>(0.2*(0.00738*G27+0.8072)^7)-0.00016</f>
        <v>9.3105792143010124E-2</v>
      </c>
      <c r="AZ27" s="1">
        <f>0.408*(AI27*(AG27-AH27)+$S$10*6.43*(1+0.0536*N27)*(AD27-AE27))/(AI27+$S$10)</f>
        <v>2.8078343195246069</v>
      </c>
      <c r="BA27" s="1">
        <f>(AI27*(AG27)+0.063*2.7*(1+0.864*N27)*(AD27-AE27))/(AI27+0.063)</f>
        <v>7.1913199730327886</v>
      </c>
      <c r="BB27" s="1">
        <f>0.4+1.4*EXP(-(((C27-173)/58)^2))</f>
        <v>0.40227191857524863</v>
      </c>
      <c r="BC27" s="1">
        <f>0.605+0.345*EXP(-(((C27-243)/80)^2))</f>
        <v>0.60522000349795324</v>
      </c>
      <c r="BD27" s="1">
        <f>0.408*(AI27*(AG27-AH27)+0.063*6.43*(BB27+BC27*N27)*(AD27-AE27))/(AI27+0.063)</f>
        <v>3.6434048609939822</v>
      </c>
      <c r="BE27" s="1">
        <f>0.013*G27*(M27*23.9+50)/(G27+15)</f>
        <v>2.6644103788383879</v>
      </c>
      <c r="BF27" s="2">
        <f>0.408*0.0023*(G27+17.8)*((F27-E27)^0.5)*AA27</f>
        <v>2.8819127032363077</v>
      </c>
    </row>
    <row r="28" spans="1:58" ht="14" x14ac:dyDescent="0.15">
      <c r="A28" s="14">
        <v>2017</v>
      </c>
      <c r="B28" s="5">
        <v>42762</v>
      </c>
      <c r="C28">
        <v>27</v>
      </c>
      <c r="D28" s="52">
        <v>204.5665972222223</v>
      </c>
      <c r="E28" s="11">
        <v>4.5010000000000003</v>
      </c>
      <c r="F28" s="11">
        <v>19.27</v>
      </c>
      <c r="G28" s="11">
        <v>11.673340277777786</v>
      </c>
      <c r="H28" s="11">
        <v>13.1</v>
      </c>
      <c r="I28" s="11">
        <v>58.6</v>
      </c>
      <c r="J28" s="11">
        <v>33.878541666666656</v>
      </c>
      <c r="K28" s="11">
        <v>3.7020228839842719</v>
      </c>
      <c r="L28" s="11">
        <v>0</v>
      </c>
      <c r="M28" s="56">
        <f>+D28*86400/1000000</f>
        <v>17.674554000000008</v>
      </c>
      <c r="N28" s="3">
        <f>K28*4.87/LN(67.8*$S$4-5.42)</f>
        <v>3.0073605152882217</v>
      </c>
      <c r="O28" s="11"/>
      <c r="X28" s="9">
        <f>1+0.033*COS(2*$S$9*C28/365)</f>
        <v>1.0294993136851356</v>
      </c>
      <c r="Y28" s="9">
        <f>0.409*SIN((2*$S$9*C28/365)-1.39)</f>
        <v>-0.32668915865324738</v>
      </c>
      <c r="Z28" s="9">
        <f>ACOS(-TAN($U$2)*TAN(Y28))</f>
        <v>1.3818572788003192</v>
      </c>
      <c r="AA28" s="10">
        <f>(24*60/$S$9)*$S$7*X28*(Z28*SIN($U$2)*SIN(Y28)+COS($U$2)*COS(Y28)*SIN(Z28))</f>
        <v>23.163846355030607</v>
      </c>
      <c r="AB28" s="9">
        <f>AA28*(0.75+0.00002*$S$3)</f>
        <v>17.465540151693077</v>
      </c>
      <c r="AC28" s="9">
        <f>1.35*(M28/AB28)-0.35</f>
        <v>1.0161557382573712</v>
      </c>
      <c r="AD28" s="9">
        <f>(0.6108*EXP(17.27*E28/(E28+237.3))+0.6108*EXP(17.27*F28/(F28+237.3)))/2</f>
        <v>1.5385349303129874</v>
      </c>
      <c r="AE28" s="9">
        <f>(H28*0.6108*EXP(17.27*F28/(F28+237.3))+I28*0.6108*EXP(17.27*E28/(E28+237.3)))/(2*100)</f>
        <v>0.3931915252337902</v>
      </c>
      <c r="AF28" s="10">
        <f>$S$8*0.5*((E28+273)^4+(F28+273)^4)*(0.34-0.14*SQRT(AE28))*AC28</f>
        <v>8.2984702976304217</v>
      </c>
      <c r="AG28" s="9">
        <f>(1-0.23)*M28-AF28</f>
        <v>5.3109362823695854</v>
      </c>
      <c r="AH28" s="9">
        <v>0</v>
      </c>
      <c r="AI28" s="8">
        <f>4098*0.6108*EXP(17.27*0.5*(E28+F28)/(0.5*(E28+F28)+237.3))/(0.5*(E28+F28)+237.3)^2</f>
        <v>9.186891919222924E-2</v>
      </c>
      <c r="AJ28" s="7">
        <f>(0.408*AI28*(AG28-AH28)+(900*$S$10/((E28+F28)*0.5+273))*N28*(AD28-AE28))/(AI28+$S$10*(1+0.34*N28))</f>
        <v>4.0680071059873297</v>
      </c>
      <c r="AK28" s="27">
        <f>0.408*AI28*$S$8*0.98*1.14*100000000/(AI28+$S$10*(1.034*N28))</f>
        <v>6.9146668544215889E-2</v>
      </c>
      <c r="AL28" s="12">
        <f>1.24*(AE28*10/(G28+273.16))^(1/7)</f>
        <v>0.67252634717579929</v>
      </c>
      <c r="AM28" s="12">
        <f>AI28*0.77*M28</f>
        <v>1.2502814733522134</v>
      </c>
      <c r="AN28" s="12">
        <f>AI28*0.98*$S$8*(-2.6*10000000000-AL28*(G28+273.16)^4)</f>
        <v>-13.411886016690653</v>
      </c>
      <c r="AO28" s="13">
        <f>1.17*1.013*(10^-3)*(AD28-AE28)*N28*86400/208</f>
        <v>1.6957699206268795</v>
      </c>
      <c r="AP28" s="12">
        <f>0.408*(AM28+AN28+AO28)/(AI28+$S$10*(1+0.34*N28))</f>
        <v>-18.981081072236371</v>
      </c>
      <c r="AQ28">
        <v>27</v>
      </c>
      <c r="AR28">
        <v>3.3431000000000002</v>
      </c>
      <c r="AS28" s="7"/>
      <c r="AT28" s="1">
        <f>AJ28*28.4</f>
        <v>115.53140181004017</v>
      </c>
      <c r="AU28">
        <f>1.26*AI28*0.408*(AG28-AH28)/(AI28+$S$10)</f>
        <v>1.5907599407563531</v>
      </c>
      <c r="AV28">
        <f>AU28*28.4</f>
        <v>45.177582317480422</v>
      </c>
      <c r="AW28">
        <f>0.65*AI28*D28/($S$10+AI28)</f>
        <v>77.473098263256134</v>
      </c>
      <c r="AX28" s="1">
        <f>AW28*(86400/1000000)/2.45</f>
        <v>2.7321125265082977</v>
      </c>
      <c r="AY28" s="1">
        <f>(0.2*(0.00738*G28+0.8072)^7)-0.00016</f>
        <v>9.0659465134768705E-2</v>
      </c>
      <c r="AZ28" s="1">
        <f>0.408*(AI28*(AG28-AH28)+$S$10*6.43*(1+0.0536*N28)*(AD28-AE28))/(AI28+$S$10)</f>
        <v>2.7187014251079615</v>
      </c>
      <c r="BA28" s="1">
        <f>(AI28*(AG28)+0.063*2.7*(1+0.864*N28)*(AD28-AE28))/(AI28+0.063)</f>
        <v>7.6771560105477406</v>
      </c>
      <c r="BB28" s="1">
        <f>0.4+1.4*EXP(-(((C28-173)/58)^2))</f>
        <v>0.40247867304354068</v>
      </c>
      <c r="BC28" s="1">
        <f>0.605+0.345*EXP(-(((C28-243)/80)^2))</f>
        <v>0.6052354031782009</v>
      </c>
      <c r="BD28" s="1">
        <f>0.408*(AI28*(AG28-AH28)+0.063*6.43*(BB28+BC28*N28)*(AD28-AE28))/(AI28+0.063)</f>
        <v>4.0021578567642999</v>
      </c>
      <c r="BE28" s="1">
        <f>0.013*G28*(M28*23.9+50)/(G28+15)</f>
        <v>2.6877635479138227</v>
      </c>
      <c r="BF28" s="2">
        <f>0.408*0.0023*(G28+17.8)*((F28-E28)^0.5)*AA28</f>
        <v>2.4620880380254651</v>
      </c>
    </row>
    <row r="29" spans="1:58" ht="14" x14ac:dyDescent="0.15">
      <c r="A29" s="14">
        <v>2017</v>
      </c>
      <c r="B29" s="5">
        <v>42763</v>
      </c>
      <c r="C29">
        <v>28</v>
      </c>
      <c r="D29" s="52">
        <v>210.20013888888886</v>
      </c>
      <c r="E29" s="11">
        <v>8.7200000000000006</v>
      </c>
      <c r="F29" s="11">
        <v>24.73</v>
      </c>
      <c r="G29" s="11">
        <v>16.580347222222226</v>
      </c>
      <c r="H29" s="11">
        <v>5.3959999999999999</v>
      </c>
      <c r="I29" s="11">
        <v>36.21</v>
      </c>
      <c r="J29" s="11">
        <v>16.936034722222214</v>
      </c>
      <c r="K29" s="11">
        <v>3.9759140944438638</v>
      </c>
      <c r="L29" s="11">
        <v>0</v>
      </c>
      <c r="M29" s="56">
        <f>+D29*86400/1000000</f>
        <v>18.161291999999996</v>
      </c>
      <c r="N29" s="3">
        <f>K29*4.87/LN(67.8*$S$4-5.42)</f>
        <v>3.2298576844397484</v>
      </c>
      <c r="O29" s="11"/>
      <c r="X29" s="9">
        <f>1+0.033*COS(2*$S$9*C29/365)</f>
        <v>1.0292403305106266</v>
      </c>
      <c r="Y29" s="9">
        <f>0.409*SIN((2*$S$9*C29/365)-1.39)</f>
        <v>-0.32240489948936107</v>
      </c>
      <c r="Z29" s="9">
        <f>ACOS(-TAN($U$2)*TAN(Y29))</f>
        <v>1.3845481184663251</v>
      </c>
      <c r="AA29" s="10">
        <f>(24*60/$S$9)*$S$7*X29*(Z29*SIN($U$2)*SIN(Y29)+COS($U$2)*COS(Y29)*SIN(Z29))</f>
        <v>23.308771436600967</v>
      </c>
      <c r="AB29" s="9">
        <f>AA29*(0.75+0.00002*$S$3)</f>
        <v>17.57481366319713</v>
      </c>
      <c r="AC29" s="9">
        <f>1.35*(M29/AB29)-0.35</f>
        <v>1.0450500227118678</v>
      </c>
      <c r="AD29" s="9">
        <f>(0.6108*EXP(17.27*E29/(E29+237.3))+0.6108*EXP(17.27*F29/(F29+237.3)))/2</f>
        <v>2.1218557205529214</v>
      </c>
      <c r="AE29" s="9">
        <f>(H29*0.6108*EXP(17.27*F29/(F29+237.3))+I29*0.6108*EXP(17.27*E29/(E29+237.3)))/(2*100)</f>
        <v>0.28805890479229757</v>
      </c>
      <c r="AF29" s="10">
        <f>$S$8*0.5*((E29+273)^4+(F29+273)^4)*(0.34-0.14*SQRT(AE29))*AC29</f>
        <v>9.5923364891121849</v>
      </c>
      <c r="AG29" s="9">
        <f>(1-0.23)*M29-AF29</f>
        <v>4.3918583508878122</v>
      </c>
      <c r="AH29" s="9">
        <v>0</v>
      </c>
      <c r="AI29" s="8">
        <f>4098*0.6108*EXP(17.27*0.5*(E29+F29)/(0.5*(E29+F29)+237.3))/(0.5*(E29+F29)+237.3)^2</f>
        <v>0.12093036928325213</v>
      </c>
      <c r="AJ29" s="7">
        <f>(0.408*AI29*(AG29-AH29)+(900*$S$10/((E29+F29)*0.5+273))*N29*(AD29-AE29))/(AI29+$S$10*(1+0.34*N29))</f>
        <v>5.5113858906051485</v>
      </c>
      <c r="AK29" s="27">
        <f>0.408*AI29*$S$8*0.98*1.14*100000000/(AI29+$S$10*(1.034*N29))</f>
        <v>7.9211778421813456E-2</v>
      </c>
      <c r="AL29" s="12">
        <f>1.24*(AE29*10/(G29+273.16))^(1/7)</f>
        <v>0.64172107681360768</v>
      </c>
      <c r="AM29" s="12">
        <f>AI29*0.77*M29</f>
        <v>1.6911138461301485</v>
      </c>
      <c r="AN29" s="12">
        <f>AI29*0.98*$S$8*(-2.6*10000000000-AL29*(G29+273.16)^4)</f>
        <v>-17.710201587857501</v>
      </c>
      <c r="AO29" s="13">
        <f>1.17*1.013*(10^-3)*(AD29-AE29)*N29*86400/208</f>
        <v>2.9159516297165049</v>
      </c>
      <c r="AP29" s="12">
        <f>0.408*(AM29+AN29+AO29)/(AI29+$S$10*(1+0.34*N29))</f>
        <v>-20.640936555607947</v>
      </c>
      <c r="AQ29">
        <v>28</v>
      </c>
      <c r="AR29">
        <v>2.9815</v>
      </c>
      <c r="AS29" s="7"/>
      <c r="AT29" s="1">
        <f>AJ29*28.4</f>
        <v>156.52335929318622</v>
      </c>
      <c r="AU29">
        <f>1.26*AI29*0.408*(AG29-AH29)/(AI29+$S$10)</f>
        <v>1.4621194253006733</v>
      </c>
      <c r="AV29">
        <f>AU29*28.4</f>
        <v>41.524191678539118</v>
      </c>
      <c r="AW29">
        <f>0.65*AI29*D29/($S$10+AI29)</f>
        <v>88.481030011669404</v>
      </c>
      <c r="AX29" s="1">
        <f>AW29*(86400/1000000)/2.45</f>
        <v>3.120310609391117</v>
      </c>
      <c r="AY29" s="1">
        <f>(0.2*(0.00738*G29+0.8072)^7)-0.00016</f>
        <v>0.11978486920979581</v>
      </c>
      <c r="AZ29" s="1">
        <f>0.408*(AI29*(AG29-AH29)+$S$10*6.43*(1+0.0536*N29)*(AD29-AE29))/(AI29+$S$10)</f>
        <v>3.1492821966016553</v>
      </c>
      <c r="BA29" s="1">
        <f>(AI29*(AG29)+0.063*2.7*(1+0.864*N29)*(AD29-AE29))/(AI29+0.063)</f>
        <v>9.3160557991067989</v>
      </c>
      <c r="BB29" s="1">
        <f>0.4+1.4*EXP(-(((C29-173)/58)^2))</f>
        <v>0.4027026357907188</v>
      </c>
      <c r="BC29" s="1">
        <f>0.605+0.345*EXP(-(((C29-243)/80)^2))</f>
        <v>0.60525180209609342</v>
      </c>
      <c r="BD29" s="1">
        <f>0.408*(AI29*(AG29-AH29)+0.063*6.43*(BB29+BC29*N29)*(AD29-AE29))/(AI29+0.063)</f>
        <v>5.0629868094367243</v>
      </c>
      <c r="BE29" s="1">
        <f>0.013*G29*(M29*23.9+50)/(G29+15)</f>
        <v>3.3038070421554155</v>
      </c>
      <c r="BF29" s="2">
        <f>0.408*0.0023*(G29+17.8)*((F29-E29)^0.5)*AA29</f>
        <v>3.0089384693243484</v>
      </c>
    </row>
    <row r="30" spans="1:58" ht="14" x14ac:dyDescent="0.15">
      <c r="A30" s="14">
        <v>2017</v>
      </c>
      <c r="B30" s="5">
        <v>42764</v>
      </c>
      <c r="C30">
        <v>29</v>
      </c>
      <c r="D30" s="52">
        <v>209.6495486111111</v>
      </c>
      <c r="E30" s="11">
        <v>6.5110000000000001</v>
      </c>
      <c r="F30" s="11">
        <v>29.04</v>
      </c>
      <c r="G30" s="11">
        <v>17.778854166666662</v>
      </c>
      <c r="H30" s="11">
        <v>4.1139999999999999</v>
      </c>
      <c r="I30" s="11">
        <v>53.97</v>
      </c>
      <c r="J30" s="11">
        <v>20.311319444444436</v>
      </c>
      <c r="K30" s="11">
        <v>2.8086109221141928</v>
      </c>
      <c r="L30" s="11">
        <v>0</v>
      </c>
      <c r="M30" s="56">
        <f>+D30*86400/1000000</f>
        <v>18.113721000000002</v>
      </c>
      <c r="N30" s="3">
        <f>K30*4.87/LN(67.8*$S$4-5.42)</f>
        <v>2.2815919443704207</v>
      </c>
      <c r="O30" s="11"/>
      <c r="X30" s="9">
        <f>1+0.033*COS(2*$S$9*C30/365)</f>
        <v>1.0289726827951293</v>
      </c>
      <c r="Y30" s="9">
        <f>0.409*SIN((2*$S$9*C30/365)-1.39)</f>
        <v>-0.31802510479568846</v>
      </c>
      <c r="Z30" s="9">
        <f>ACOS(-TAN($U$2)*TAN(Y30))</f>
        <v>1.3872896088527678</v>
      </c>
      <c r="AA30" s="10">
        <f>(24*60/$S$9)*$S$7*X30*(Z30*SIN($U$2)*SIN(Y30)+COS($U$2)*COS(Y30)*SIN(Z30))</f>
        <v>23.456576959593711</v>
      </c>
      <c r="AB30" s="9">
        <f>AA30*(0.75+0.00002*$S$3)</f>
        <v>17.686259027533659</v>
      </c>
      <c r="AC30" s="9">
        <f>1.35*(M30/AB30)-0.35</f>
        <v>1.0326283620482539</v>
      </c>
      <c r="AD30" s="9">
        <f>(0.6108*EXP(17.27*E30/(E30+237.3))+0.6108*EXP(17.27*F30/(F30+237.3)))/2</f>
        <v>2.4918289249855117</v>
      </c>
      <c r="AE30" s="9">
        <f>(H30*0.6108*EXP(17.27*F30/(F30+237.3))+I30*0.6108*EXP(17.27*E30/(E30+237.3)))/(2*100)</f>
        <v>0.3439942483794638</v>
      </c>
      <c r="AF30" s="10">
        <f>$S$8*0.5*((E30+273)^4+(F30+273)^4)*(0.34-0.14*SQRT(AE30))*AC30</f>
        <v>9.4046549224844131</v>
      </c>
      <c r="AG30" s="9">
        <f>(1-0.23)*M30-AF30</f>
        <v>4.5429102475155894</v>
      </c>
      <c r="AH30" s="9">
        <v>0</v>
      </c>
      <c r="AI30" s="8">
        <f>4098*0.6108*EXP(17.27*0.5*(E30+F30)/(0.5*(E30+F30)+237.3))/(0.5*(E30+F30)+237.3)^2</f>
        <v>0.12817581341184933</v>
      </c>
      <c r="AJ30" s="7">
        <f>(0.408*AI30*(AG30-AH30)+(900*$S$10/((E30+F30)*0.5+273))*N30*(AD30-AE30))/(AI30+$S$10*(1+0.34*N30))</f>
        <v>5.0431174312048377</v>
      </c>
      <c r="AK30" s="27">
        <f>0.408*AI30*$S$8*0.98*1.14*100000000/(AI30+$S$10*(1.034*N30))</f>
        <v>0.10092510696117164</v>
      </c>
      <c r="AL30" s="12">
        <f>1.24*(AE30*10/(G30+273.16))^(1/7)</f>
        <v>0.65780955728071222</v>
      </c>
      <c r="AM30" s="12">
        <f>AI30*0.77*M30</f>
        <v>1.7877405107795288</v>
      </c>
      <c r="AN30" s="12">
        <f>AI30*0.98*$S$8*(-2.6*10000000000-AL30*(G30+273.16)^4)</f>
        <v>-18.888491949392193</v>
      </c>
      <c r="AO30" s="13">
        <f>1.17*1.013*(10^-3)*(AD30-AE30)*N30*86400/208</f>
        <v>2.4125956429941557</v>
      </c>
      <c r="AP30" s="12">
        <f>0.408*(AM30+AN30+AO30)/(AI30+$S$10*(1+0.34*N30))</f>
        <v>-24.457054492608904</v>
      </c>
      <c r="AQ30">
        <v>28</v>
      </c>
      <c r="AR30">
        <v>2.9815</v>
      </c>
      <c r="AS30" s="7"/>
      <c r="AT30" s="1">
        <f>AJ30*28.4</f>
        <v>143.22453504621737</v>
      </c>
      <c r="AU30">
        <f>1.26*AI30*0.408*(AG30-AH30)/(AI30+$S$10)</f>
        <v>1.5431472779927093</v>
      </c>
      <c r="AV30">
        <f>AU30*28.4</f>
        <v>43.825382694992946</v>
      </c>
      <c r="AW30">
        <f>0.65*AI30*D30/($S$10+AI30)</f>
        <v>90.042967732907115</v>
      </c>
      <c r="AX30" s="1">
        <f>AW30*(86400/1000000)/2.45</f>
        <v>3.1753928212747655</v>
      </c>
      <c r="AY30" s="1">
        <f>(0.2*(0.00738*G30+0.8072)^7)-0.00016</f>
        <v>0.12800567350274483</v>
      </c>
      <c r="AZ30" s="1">
        <f>0.408*(AI30*(AG30-AH30)+$S$10*6.43*(1+0.0536*N30)*(AD30-AE30))/(AI30+$S$10)</f>
        <v>3.3700190192714086</v>
      </c>
      <c r="BA30" s="1">
        <f>(AI30*(AG30)+0.063*2.7*(1+0.864*N30)*(AD30-AE30))/(AI30+0.063)</f>
        <v>8.724137778006833</v>
      </c>
      <c r="BB30" s="1">
        <f>0.4+1.4*EXP(-(((C30-173)/58)^2))</f>
        <v>0.40294508343271085</v>
      </c>
      <c r="BC30" s="1">
        <f>0.605+0.345*EXP(-(((C30-243)/80)^2))</f>
        <v>0.60526925925696795</v>
      </c>
      <c r="BD30" s="1">
        <f>0.408*(AI30*(AG30-AH30)+0.063*6.43*(BB30+BC30*N30)*(AD30-AE30))/(AI30+0.063)</f>
        <v>4.5552009977150592</v>
      </c>
      <c r="BE30" s="1">
        <f>0.013*G30*(M30*23.9+50)/(G30+15)</f>
        <v>3.405075014118133</v>
      </c>
      <c r="BF30" s="2">
        <f>0.408*0.0023*(G30+17.8)*((F30-E30)^0.5)*AA30</f>
        <v>3.7171967548759532</v>
      </c>
    </row>
    <row r="31" spans="1:58" ht="14" x14ac:dyDescent="0.15">
      <c r="A31" s="14">
        <v>2017</v>
      </c>
      <c r="B31" s="5">
        <v>42765</v>
      </c>
      <c r="C31">
        <v>30</v>
      </c>
      <c r="D31" s="52">
        <v>197.95370833333337</v>
      </c>
      <c r="E31" s="11">
        <v>8.51</v>
      </c>
      <c r="F31" s="11">
        <v>28.94</v>
      </c>
      <c r="G31" s="11">
        <v>18.011041666666685</v>
      </c>
      <c r="H31" s="11">
        <v>8.99</v>
      </c>
      <c r="I31" s="11">
        <v>62.55</v>
      </c>
      <c r="J31" s="11">
        <v>28.626666666666651</v>
      </c>
      <c r="K31" s="11">
        <v>2.1263389653088285</v>
      </c>
      <c r="L31" s="11">
        <v>0</v>
      </c>
      <c r="M31" s="56">
        <f>+D31*86400/1000000</f>
        <v>17.103200400000002</v>
      </c>
      <c r="N31" s="3">
        <f>K31*4.87/LN(67.8*$S$4-5.42)</f>
        <v>1.7273442241681591</v>
      </c>
      <c r="O31" s="11"/>
      <c r="X31" s="9">
        <f>1+0.033*COS(2*$S$9*C31/365)</f>
        <v>1.0286964498484381</v>
      </c>
      <c r="Y31" s="9">
        <f>0.409*SIN((2*$S$9*C31/365)-1.39)</f>
        <v>-0.31355107239992103</v>
      </c>
      <c r="Z31" s="9">
        <f>ACOS(-TAN($U$2)*TAN(Y31))</f>
        <v>1.3900805036208359</v>
      </c>
      <c r="AA31" s="10">
        <f>(24*60/$S$9)*$S$7*X31*(Z31*SIN($U$2)*SIN(Y31)+COS($U$2)*COS(Y31)*SIN(Z31))</f>
        <v>23.607194980115153</v>
      </c>
      <c r="AB31" s="9">
        <f>AA31*(0.75+0.00002*$S$3)</f>
        <v>17.799825015006824</v>
      </c>
      <c r="AC31" s="9">
        <f>1.35*(M31/AB31)-0.35</f>
        <v>0.9471655912647271</v>
      </c>
      <c r="AD31" s="9">
        <f>(0.6108*EXP(17.27*E31/(E31+237.3))+0.6108*EXP(17.27*F31/(F31+237.3)))/2</f>
        <v>2.5512076704232634</v>
      </c>
      <c r="AE31" s="9">
        <f>(H31*0.6108*EXP(17.27*F31/(F31+237.3))+I31*0.6108*EXP(17.27*E31/(E31+237.3)))/(2*100)</f>
        <v>0.52677383940347544</v>
      </c>
      <c r="AF31" s="10">
        <f>$S$8*0.5*((E31+273)^4+(F31+273)^4)*(0.34-0.14*SQRT(AE31))*AC31</f>
        <v>8.0655184594268157</v>
      </c>
      <c r="AG31" s="9">
        <f>(1-0.23)*M31-AF31</f>
        <v>5.1039458485731863</v>
      </c>
      <c r="AH31" s="9">
        <v>0</v>
      </c>
      <c r="AI31" s="8">
        <f>4098*0.6108*EXP(17.27*0.5*(E31+F31)/(0.5*(E31+F31)+237.3))/(0.5*(E31+F31)+237.3)^2</f>
        <v>0.13503802655871003</v>
      </c>
      <c r="AJ31" s="7">
        <f>(0.408*AI31*(AG31-AH31)+(900*$S$10/((E31+F31)*0.5+273))*N31*(AD31-AE31))/(AI31+$S$10*(1+0.34*N31))</f>
        <v>4.1385212506422402</v>
      </c>
      <c r="AK31" s="27">
        <f>0.408*AI31*$S$8*0.98*1.14*100000000/(AI31+$S$10*(1.034*N31))</f>
        <v>0.11931613397668484</v>
      </c>
      <c r="AL31" s="12">
        <f>1.24*(AE31*10/(G31+273.16))^(1/7)</f>
        <v>0.69902013860058509</v>
      </c>
      <c r="AM31" s="12">
        <f>AI31*0.77*M31</f>
        <v>1.7783784709876882</v>
      </c>
      <c r="AN31" s="12">
        <f>AI31*0.98*$S$8*(-2.6*10000000000-AL31*(G31+273.16)^4)</f>
        <v>-20.101416734836029</v>
      </c>
      <c r="AO31" s="13">
        <f>1.17*1.013*(10^-3)*(AD31-AE31)*N31*86400/208</f>
        <v>1.7215839022486443</v>
      </c>
      <c r="AP31" s="12">
        <f>0.408*(AM31+AN31+AO31)/(AI31+$S$10*(1+0.34*N31))</f>
        <v>-28.282158752189254</v>
      </c>
      <c r="AQ31">
        <v>28</v>
      </c>
      <c r="AR31">
        <v>2.9815</v>
      </c>
      <c r="AS31" s="7"/>
      <c r="AT31" s="1">
        <f>AJ31*28.4</f>
        <v>117.53400351823962</v>
      </c>
      <c r="AU31">
        <f>1.26*AI31*0.408*(AG31-AH31)/(AI31+$S$10)</f>
        <v>1.7641335582596032</v>
      </c>
      <c r="AV31">
        <f>AU31*28.4</f>
        <v>50.101393054572725</v>
      </c>
      <c r="AW31">
        <f>0.65*AI31*D31/($S$10+AI31)</f>
        <v>86.511072041194311</v>
      </c>
      <c r="AX31" s="1">
        <f>AW31*(86400/1000000)/2.45</f>
        <v>3.0508394385139543</v>
      </c>
      <c r="AY31" s="1">
        <f>(0.2*(0.00738*G31+0.8072)^7)-0.00016</f>
        <v>0.12965289911911659</v>
      </c>
      <c r="AZ31" s="1">
        <f>0.408*(AI31*(AG31-AH31)+$S$10*6.43*(1+0.0536*N31)*(AD31-AE31))/(AI31+$S$10)</f>
        <v>3.3013674907761272</v>
      </c>
      <c r="BA31" s="1">
        <f>(AI31*(AG31)+0.063*2.7*(1+0.864*N31)*(AD31-AE31))/(AI31+0.063)</f>
        <v>7.8142007951084276</v>
      </c>
      <c r="BB31" s="1">
        <f>0.4+1.4*EXP(-(((C31-173)/58)^2))</f>
        <v>0.40320737308352278</v>
      </c>
      <c r="BC31" s="1">
        <f>0.605+0.345*EXP(-(((C31-243)/80)^2))</f>
        <v>0.60528783674046394</v>
      </c>
      <c r="BD31" s="1">
        <f>0.408*(AI31*(AG31-AH31)+0.063*6.43*(BB31+BC31*N31)*(AD31-AE31))/(AI31+0.063)</f>
        <v>3.8676594339295902</v>
      </c>
      <c r="BE31" s="1">
        <f>0.013*G31*(M31*23.9+50)/(G31+15)</f>
        <v>3.2539782218392781</v>
      </c>
      <c r="BF31" s="2">
        <f>0.408*0.0023*(G31+17.8)*((F31-E31)^0.5)*AA31</f>
        <v>3.5857790321426815</v>
      </c>
    </row>
    <row r="32" spans="1:58" ht="14" x14ac:dyDescent="0.15">
      <c r="A32" s="14">
        <v>2017</v>
      </c>
      <c r="B32" s="5">
        <v>42766</v>
      </c>
      <c r="C32">
        <v>31</v>
      </c>
      <c r="D32" s="52">
        <v>198.82188888888894</v>
      </c>
      <c r="E32" s="11">
        <v>8.35</v>
      </c>
      <c r="F32" s="11">
        <v>27.93</v>
      </c>
      <c r="G32" s="11">
        <v>17.228333333333325</v>
      </c>
      <c r="H32" s="11">
        <v>16.23</v>
      </c>
      <c r="I32" s="11">
        <v>66.58</v>
      </c>
      <c r="J32" s="11">
        <v>40.057361111111113</v>
      </c>
      <c r="K32" s="11">
        <v>1.9186620827794576</v>
      </c>
      <c r="L32" s="11">
        <v>0</v>
      </c>
      <c r="M32" s="56">
        <f>+D32*86400/1000000</f>
        <v>17.178211200000003</v>
      </c>
      <c r="N32" s="3">
        <f>K32*4.87/LN(67.8*$S$4-5.42)</f>
        <v>1.5586366618354259</v>
      </c>
      <c r="O32" s="11"/>
      <c r="X32" s="9">
        <f>1+0.033*COS(2*$S$9*C32/365)</f>
        <v>1.0284117135243369</v>
      </c>
      <c r="Y32" s="9">
        <f>0.409*SIN((2*$S$9*C32/365)-1.39)</f>
        <v>-0.30898412805441511</v>
      </c>
      <c r="Z32" s="9">
        <f>ACOS(-TAN($U$2)*TAN(Y32))</f>
        <v>1.3929195579294258</v>
      </c>
      <c r="AA32" s="10">
        <f>(24*60/$S$9)*$S$7*X32*(Z32*SIN($U$2)*SIN(Y32)+COS($U$2)*COS(Y32)*SIN(Z32))</f>
        <v>23.760556044364481</v>
      </c>
      <c r="AB32" s="9">
        <f>AA32*(0.75+0.00002*$S$3)</f>
        <v>17.91545925745082</v>
      </c>
      <c r="AC32" s="9">
        <f>1.35*(M32/AB32)-0.35</f>
        <v>0.94444547230098641</v>
      </c>
      <c r="AD32" s="9">
        <f>(0.6108*EXP(17.27*E32/(E32+237.3))+0.6108*EXP(17.27*F32/(F32+237.3)))/2</f>
        <v>2.4315812023439998</v>
      </c>
      <c r="AE32" s="9">
        <f>(H32*0.6108*EXP(17.27*F32/(F32+237.3))+I32*0.6108*EXP(17.27*E32/(E32+237.3)))/(2*100)</f>
        <v>0.67122094918167197</v>
      </c>
      <c r="AF32" s="10">
        <f>$S$8*0.5*((E32+273)^4+(F32+273)^4)*(0.34-0.14*SQRT(AE32))*AC32</f>
        <v>7.5357308508767344</v>
      </c>
      <c r="AG32" s="9">
        <f>(1-0.23)*M32-AF32</f>
        <v>5.6914917731232686</v>
      </c>
      <c r="AH32" s="9">
        <v>0</v>
      </c>
      <c r="AI32" s="8">
        <f>4098*0.6108*EXP(17.27*0.5*(E32+F32)/(0.5*(E32+F32)+237.3))/(0.5*(E32+F32)+237.3)^2</f>
        <v>0.13077431020047292</v>
      </c>
      <c r="AJ32" s="7">
        <f>(0.408*AI32*(AG32-AH32)+(900*$S$10/((E32+F32)*0.5+273))*N32*(AD32-AE32))/(AI32+$S$10*(1+0.34*N32))</f>
        <v>3.7235590066790878</v>
      </c>
      <c r="AK32" s="27">
        <f>0.408*AI32*$S$8*0.98*1.14*100000000/(AI32+$S$10*(1.034*N32))</f>
        <v>0.12322993429514377</v>
      </c>
      <c r="AL32" s="12">
        <f>1.24*(AE32*10/(G32+273.16))^(1/7)</f>
        <v>0.72392097826826862</v>
      </c>
      <c r="AM32" s="12">
        <f>AI32*0.77*M32</f>
        <v>1.7297809145216898</v>
      </c>
      <c r="AN32" s="12">
        <f>AI32*0.98*$S$8*(-2.6*10000000000-AL32*(G32+273.16)^4)</f>
        <v>-19.544070101749593</v>
      </c>
      <c r="AO32" s="13">
        <f>1.17*1.013*(10^-3)*(AD32-AE32)*N32*86400/208</f>
        <v>1.3508034344045146</v>
      </c>
      <c r="AP32" s="12">
        <f>0.408*(AM32+AN32+AO32)/(AI32+$S$10*(1+0.34*N32))</f>
        <v>-29.021194548212716</v>
      </c>
      <c r="AQ32">
        <v>28</v>
      </c>
      <c r="AR32">
        <v>2.9815</v>
      </c>
      <c r="AS32" s="7"/>
      <c r="AT32" s="1">
        <f>AJ32*28.4</f>
        <v>105.74907578968609</v>
      </c>
      <c r="AU32">
        <f>1.26*AI32*0.408*(AG32-AH32)/(AI32+$S$10)</f>
        <v>1.9464207296678586</v>
      </c>
      <c r="AV32">
        <f>AU32*28.4</f>
        <v>55.278348722567181</v>
      </c>
      <c r="AW32">
        <f>0.65*AI32*D32/($S$10+AI32)</f>
        <v>85.972083675718039</v>
      </c>
      <c r="AX32" s="1">
        <f>AW32*(86400/1000000)/2.45</f>
        <v>3.0318318488089955</v>
      </c>
      <c r="AY32" s="1">
        <f>(0.2*(0.00738*G32+0.8072)^7)-0.00016</f>
        <v>0.12417150255919951</v>
      </c>
      <c r="AZ32" s="1">
        <f>0.408*(AI32*(AG32-AH32)+$S$10*6.43*(1+0.0536*N32)*(AD32-AE32))/(AI32+$S$10)</f>
        <v>3.2199113728433493</v>
      </c>
      <c r="BA32" s="1">
        <f>(AI32*(AG32)+0.063*2.7*(1+0.864*N32)*(AD32-AE32))/(AI32+0.063)</f>
        <v>7.4673418577017108</v>
      </c>
      <c r="BB32" s="1">
        <f>0.4+1.4*EXP(-(((C32-173)/58)^2))</f>
        <v>0.40349094620651649</v>
      </c>
      <c r="BC32" s="1">
        <f>0.605+0.345*EXP(-(((C32-243)/80)^2))</f>
        <v>0.60530759983339832</v>
      </c>
      <c r="BD32" s="1">
        <f>0.408*(AI32*(AG32-AH32)+0.063*6.43*(BB32+BC32*N32)*(AD32-AE32))/(AI32+0.063)</f>
        <v>3.5895571531062078</v>
      </c>
      <c r="BE32" s="1">
        <f>0.013*G32*(M32*23.9+50)/(G32+15)</f>
        <v>3.2006212061067423</v>
      </c>
      <c r="BF32" s="2">
        <f>0.408*0.0023*(G32+17.8)*((F32-E32)^0.5)*AA32</f>
        <v>3.4559736016412317</v>
      </c>
    </row>
    <row r="33" spans="1:58" ht="14" x14ac:dyDescent="0.15">
      <c r="A33" s="14">
        <v>2017</v>
      </c>
      <c r="B33" s="5">
        <v>42767</v>
      </c>
      <c r="C33">
        <v>32</v>
      </c>
      <c r="D33" s="52">
        <v>200.83674999999999</v>
      </c>
      <c r="E33" s="11">
        <v>11.57</v>
      </c>
      <c r="F33" s="11">
        <v>29.33</v>
      </c>
      <c r="G33" s="11">
        <v>19.683819444444445</v>
      </c>
      <c r="H33" s="11">
        <v>19.73</v>
      </c>
      <c r="I33" s="11">
        <v>61.55</v>
      </c>
      <c r="J33" s="11">
        <v>37.752013888888875</v>
      </c>
      <c r="K33" s="11">
        <v>2.1804708204229182</v>
      </c>
      <c r="L33" s="11">
        <v>0</v>
      </c>
      <c r="M33" s="56">
        <f>+D33*86400/1000000</f>
        <v>17.3522952</v>
      </c>
      <c r="N33" s="3">
        <f>K33*4.87/LN(67.8*$S$4-5.42)</f>
        <v>1.7713185616563729</v>
      </c>
      <c r="O33" s="11"/>
      <c r="X33" s="9">
        <f>1+0.033*COS(2*$S$9*C33/365)</f>
        <v>1.0281185581963432</v>
      </c>
      <c r="Y33" s="9">
        <f>0.409*SIN((2*$S$9*C33/365)-1.39)</f>
        <v>-0.30432562504334304</v>
      </c>
      <c r="Z33" s="9">
        <f>ACOS(-TAN($U$2)*TAN(Y33))</f>
        <v>1.3958055297966756</v>
      </c>
      <c r="AA33" s="10">
        <f>(24*60/$S$9)*$S$7*X33*(Z33*SIN($U$2)*SIN(Y33)+COS($U$2)*COS(Y33)*SIN(Z33))</f>
        <v>23.91658922471651</v>
      </c>
      <c r="AB33" s="9">
        <f>AA33*(0.75+0.00002*$S$3)</f>
        <v>18.033108275436248</v>
      </c>
      <c r="AC33" s="9">
        <f>1.35*(M33/AB33)-0.35</f>
        <v>0.94903276585485374</v>
      </c>
      <c r="AD33" s="9">
        <f>(0.6108*EXP(17.27*E33/(E33+237.3))+0.6108*EXP(17.27*F33/(F33+237.3)))/2</f>
        <v>2.7229959075348509</v>
      </c>
      <c r="AE33" s="9">
        <f>(H33*0.6108*EXP(17.27*F33/(F33+237.3))+I33*0.6108*EXP(17.27*E33/(E33+237.3)))/(2*100)</f>
        <v>0.82231047194481699</v>
      </c>
      <c r="AF33" s="10">
        <f>$S$8*0.5*((E33+273)^4+(F33+273)^4)*(0.34-0.14*SQRT(AE33))*AC33</f>
        <v>7.3809570208022048</v>
      </c>
      <c r="AG33" s="9">
        <f>(1-0.23)*M33-AF33</f>
        <v>5.9803102831977952</v>
      </c>
      <c r="AH33" s="9">
        <v>0</v>
      </c>
      <c r="AI33" s="8">
        <f>4098*0.6108*EXP(17.27*0.5*(E33+F33)/(0.5*(E33+F33)+237.3))/(0.5*(E33+F33)+237.3)^2</f>
        <v>0.14830235984844625</v>
      </c>
      <c r="AJ33" s="7">
        <f>(0.408*AI33*(AG33-AH33)+(900*$S$10/((E33+F33)*0.5+273))*N33*(AD33-AE33))/(AI33+$S$10*(1+0.34*N33))</f>
        <v>4.1039800875150982</v>
      </c>
      <c r="AK33" s="27">
        <f>0.408*AI33*$S$8*0.98*1.14*100000000/(AI33+$S$10*(1.034*N33))</f>
        <v>0.12311223687204059</v>
      </c>
      <c r="AL33" s="12">
        <f>1.24*(AE33*10/(G33+273.16))^(1/7)</f>
        <v>0.74432825927060264</v>
      </c>
      <c r="AM33" s="12">
        <f>AI33*0.77*M33</f>
        <v>1.9815074717490875</v>
      </c>
      <c r="AN33" s="12">
        <f>AI33*0.98*$S$8*(-2.6*10000000000-AL33*(G33+273.16)^4)</f>
        <v>-22.395882311835653</v>
      </c>
      <c r="AO33" s="13">
        <f>1.17*1.013*(10^-3)*(AD33-AE33)*N33*86400/208</f>
        <v>1.6574965575964669</v>
      </c>
      <c r="AP33" s="12">
        <f>0.408*(AM33+AN33+AO33)/(AI33+$S$10*(1+0.34*N33))</f>
        <v>-30.159824382370605</v>
      </c>
      <c r="AQ33">
        <v>28</v>
      </c>
      <c r="AR33">
        <v>2.9815</v>
      </c>
      <c r="AS33" s="7"/>
      <c r="AT33" s="1">
        <f>AJ33*28.4</f>
        <v>116.55303448542878</v>
      </c>
      <c r="AU33">
        <f>1.26*AI33*0.408*(AG33-AH33)/(AI33+$S$10)</f>
        <v>2.1294455912571273</v>
      </c>
      <c r="AV33">
        <f>AU33*28.4</f>
        <v>60.476254791702409</v>
      </c>
      <c r="AW33">
        <f>0.65*AI33*D33/($S$10+AI33)</f>
        <v>90.420866341977003</v>
      </c>
      <c r="AX33" s="1">
        <f>AW33*(86400/1000000)/2.45</f>
        <v>3.1887195314068624</v>
      </c>
      <c r="AY33" s="1">
        <f>(0.2*(0.00738*G33+0.8072)^7)-0.00016</f>
        <v>0.1420657533044363</v>
      </c>
      <c r="AZ33" s="1">
        <f>0.408*(AI33*(AG33-AH33)+$S$10*6.43*(1+0.0536*N33)*(AD33-AE33))/(AI33+$S$10)</f>
        <v>3.3681053234637335</v>
      </c>
      <c r="BA33" s="1">
        <f>(AI33*(AG33)+0.063*2.7*(1+0.864*N33)*(AD33-AE33))/(AI33+0.063)</f>
        <v>8.0689839445386937</v>
      </c>
      <c r="BB33" s="1">
        <f>0.4+1.4*EXP(-(((C33-173)/58)^2))</f>
        <v>0.40379733254819816</v>
      </c>
      <c r="BC33" s="1">
        <f>0.605+0.345*EXP(-(((C33-243)/80)^2))</f>
        <v>0.60532861716664721</v>
      </c>
      <c r="BD33" s="1">
        <f>0.408*(AI33*(AG33-AH33)+0.063*6.43*(BB33+BC33*N33)*(AD33-AE33))/(AI33+0.063)</f>
        <v>3.9068687043133363</v>
      </c>
      <c r="BE33" s="1">
        <f>0.013*G33*(M33*23.9+50)/(G33+15)</f>
        <v>3.4286017027915912</v>
      </c>
      <c r="BF33" s="2">
        <f>0.408*0.0023*(G33+17.8)*((F33-E33)^0.5)*AA33</f>
        <v>3.5452964968013623</v>
      </c>
    </row>
    <row r="34" spans="1:58" ht="14" x14ac:dyDescent="0.15">
      <c r="A34" s="14">
        <v>2017</v>
      </c>
      <c r="B34" s="5">
        <v>42768</v>
      </c>
      <c r="C34">
        <v>33</v>
      </c>
      <c r="D34" s="52">
        <v>205.24663194444443</v>
      </c>
      <c r="E34" s="11">
        <v>11.65</v>
      </c>
      <c r="F34" s="11">
        <v>29.33</v>
      </c>
      <c r="G34" s="11">
        <v>19.56027777777777</v>
      </c>
      <c r="H34" s="11">
        <v>11.4</v>
      </c>
      <c r="I34" s="11">
        <v>66.45</v>
      </c>
      <c r="J34" s="11">
        <v>35.73625000000002</v>
      </c>
      <c r="K34" s="11">
        <v>2.3745959874687954</v>
      </c>
      <c r="L34" s="11">
        <v>0</v>
      </c>
      <c r="M34" s="56">
        <f>+D34*86400/1000000</f>
        <v>17.733308999999998</v>
      </c>
      <c r="N34" s="3">
        <f>K34*4.87/LN(67.8*$S$4-5.42)</f>
        <v>1.9290173065569414</v>
      </c>
      <c r="O34" s="11"/>
      <c r="X34" s="9">
        <f>1+0.033*COS(2*$S$9*C34/365)</f>
        <v>1.0278170707327079</v>
      </c>
      <c r="Y34" s="9">
        <f>0.409*SIN((2*$S$9*C34/365)-1.39)</f>
        <v>-0.2995769437816857</v>
      </c>
      <c r="Z34" s="9">
        <f>ACOS(-TAN($U$2)*TAN(Y34))</f>
        <v>1.3987371813954912</v>
      </c>
      <c r="AA34" s="10">
        <f>(24*60/$S$9)*$S$7*X34*(Z34*SIN($U$2)*SIN(Y34)+COS($U$2)*COS(Y34)*SIN(Z34))</f>
        <v>24.075222158078439</v>
      </c>
      <c r="AB34" s="9">
        <f>AA34*(0.75+0.00002*$S$3)</f>
        <v>18.152717507191145</v>
      </c>
      <c r="AC34" s="9">
        <f>1.35*(M34/AB34)-0.35</f>
        <v>0.96880899598180015</v>
      </c>
      <c r="AD34" s="9">
        <f>(0.6108*EXP(17.27*E34/(E34+237.3))+0.6108*EXP(17.27*F34/(F34+237.3)))/2</f>
        <v>2.7266125232945697</v>
      </c>
      <c r="AE34" s="9">
        <f>(H34*0.6108*EXP(17.27*F34/(F34+237.3))+I34*0.6108*EXP(17.27*E34/(E34+237.3)))/(2*100)</f>
        <v>0.68806961048304938</v>
      </c>
      <c r="AF34" s="10">
        <f>$S$8*0.5*((E34+273)^4+(F34+273)^4)*(0.34-0.14*SQRT(AE34))*AC34</f>
        <v>7.9214883201006145</v>
      </c>
      <c r="AG34" s="9">
        <f>(1-0.23)*M34-AF34</f>
        <v>5.7331596098993849</v>
      </c>
      <c r="AH34" s="9">
        <v>0</v>
      </c>
      <c r="AI34" s="8">
        <f>4098*0.6108*EXP(17.27*0.5*(E34+F34)/(0.5*(E34+F34)+237.3))/(0.5*(E34+F34)+237.3)^2</f>
        <v>0.14862255430303506</v>
      </c>
      <c r="AJ34" s="7">
        <f>(0.408*AI34*(AG34-AH34)+(900*$S$10/((E34+F34)*0.5+273))*N34*(AD34-AE34))/(AI34+$S$10*(1+0.34*N34))</f>
        <v>4.4303075543840897</v>
      </c>
      <c r="AK34" s="27">
        <f>0.408*AI34*$S$8*0.98*1.14*100000000/(AI34+$S$10*(1.034*N34))</f>
        <v>0.11850663420225149</v>
      </c>
      <c r="AL34" s="12">
        <f>1.24*(AE34*10/(G34+273.16))^(1/7)</f>
        <v>0.72565977881845134</v>
      </c>
      <c r="AM34" s="12">
        <f>AI34*0.77*M34</f>
        <v>2.0293886534652499</v>
      </c>
      <c r="AN34" s="12">
        <f>AI34*0.98*$S$8*(-2.6*10000000000-AL34*(G34+273.16)^4)</f>
        <v>-22.339913468773215</v>
      </c>
      <c r="AO34" s="13">
        <f>1.17*1.013*(10^-3)*(AD34-AE34)*N34*86400/208</f>
        <v>1.9359837013041836</v>
      </c>
      <c r="AP34" s="12">
        <f>0.408*(AM34+AN34+AO34)/(AI34+$S$10*(1+0.34*N34))</f>
        <v>-29.103623820041761</v>
      </c>
      <c r="AQ34">
        <v>28</v>
      </c>
      <c r="AR34">
        <v>2.9815</v>
      </c>
      <c r="AS34" s="7"/>
      <c r="AT34" s="1">
        <f>AJ34*28.4</f>
        <v>125.82073454450814</v>
      </c>
      <c r="AU34">
        <f>1.26*AI34*0.408*(AG34-AH34)/(AI34+$S$10)</f>
        <v>2.0427938086083053</v>
      </c>
      <c r="AV34">
        <f>AU34*28.4</f>
        <v>58.01534416447587</v>
      </c>
      <c r="AW34">
        <f>0.65*AI34*D34/($S$10+AI34)</f>
        <v>92.467515314579373</v>
      </c>
      <c r="AX34" s="1">
        <f>AW34*(86400/1000000)/2.45</f>
        <v>3.2608952339508805</v>
      </c>
      <c r="AY34" s="1">
        <f>(0.2*(0.00738*G34+0.8072)^7)-0.00016</f>
        <v>0.14111547813716088</v>
      </c>
      <c r="AZ34" s="1">
        <f>0.408*(AI34*(AG34-AH34)+$S$10*6.43*(1+0.0536*N34)*(AD34-AE34))/(AI34+$S$10)</f>
        <v>3.4322306514717473</v>
      </c>
      <c r="BA34" s="1">
        <f>(AI34*(AG34)+0.063*2.7*(1+0.864*N34)*(AD34-AE34))/(AI34+0.063)</f>
        <v>8.3958979836477692</v>
      </c>
      <c r="BB34" s="1">
        <f>0.4+1.4*EXP(-(((C34-173)/58)^2))</f>
        <v>0.40412815414722625</v>
      </c>
      <c r="BC34" s="1">
        <f>0.605+0.345*EXP(-(((C34-243)/80)^2))</f>
        <v>0.605350960856047</v>
      </c>
      <c r="BD34" s="1">
        <f>0.408*(AI34*(AG34-AH34)+0.063*6.43*(BB34+BC34*N34)*(AD34-AE34))/(AI34+0.063)</f>
        <v>4.1453257510616988</v>
      </c>
      <c r="BE34" s="1">
        <f>0.013*G34*(M34*23.9+50)/(G34+15)</f>
        <v>3.4862627185057269</v>
      </c>
      <c r="BF34" s="2">
        <f>0.408*0.0023*(G34+17.8)*((F34-E34)^0.5)*AA34</f>
        <v>3.549028847117623</v>
      </c>
    </row>
    <row r="35" spans="1:58" ht="14" x14ac:dyDescent="0.15">
      <c r="A35" s="14">
        <v>2017</v>
      </c>
      <c r="B35" s="5">
        <v>42769</v>
      </c>
      <c r="C35">
        <v>34</v>
      </c>
      <c r="D35" s="52">
        <v>199.78859722222219</v>
      </c>
      <c r="E35" s="11">
        <v>8.83</v>
      </c>
      <c r="F35" s="11">
        <v>30.25</v>
      </c>
      <c r="G35" s="11">
        <v>18.981666666666666</v>
      </c>
      <c r="H35" s="11">
        <v>6.9939999999999998</v>
      </c>
      <c r="I35" s="11">
        <v>60.15</v>
      </c>
      <c r="J35" s="11">
        <v>30.27129166666667</v>
      </c>
      <c r="K35" s="11">
        <v>2.2271348824054007</v>
      </c>
      <c r="L35" s="11">
        <v>0</v>
      </c>
      <c r="M35" s="56">
        <f>+D35*86400/1000000</f>
        <v>17.261734799999996</v>
      </c>
      <c r="N35" s="3">
        <f>K35*4.87/LN(67.8*$S$4-5.42)</f>
        <v>1.809226392560445</v>
      </c>
      <c r="O35" s="11"/>
      <c r="X35" s="9">
        <f>1+0.033*COS(2*$S$9*C35/365)</f>
        <v>1.0275073404706727</v>
      </c>
      <c r="Y35" s="9">
        <f>0.409*SIN((2*$S$9*C35/365)-1.39)</f>
        <v>-0.29473949140618588</v>
      </c>
      <c r="Z35" s="9">
        <f>ACOS(-TAN($U$2)*TAN(Y35))</f>
        <v>1.4017132802815429</v>
      </c>
      <c r="AA35" s="10">
        <f>(24*60/$S$9)*$S$7*X35*(Z35*SIN($U$2)*SIN(Y35)+COS($U$2)*COS(Y35)*SIN(Z35))</f>
        <v>24.236381086523799</v>
      </c>
      <c r="AB35" s="9">
        <f>AA35*(0.75+0.00002*$S$3)</f>
        <v>18.274231339238945</v>
      </c>
      <c r="AC35" s="9">
        <f>1.35*(M35/AB35)-0.35</f>
        <v>0.92520230796041225</v>
      </c>
      <c r="AD35" s="9">
        <f>(0.6108*EXP(17.27*E35/(E35+237.3))+0.6108*EXP(17.27*F35/(F35+237.3)))/2</f>
        <v>2.7196154673821722</v>
      </c>
      <c r="AE35" s="9">
        <f>(H35*0.6108*EXP(17.27*F35/(F35+237.3))+I35*0.6108*EXP(17.27*E35/(E35+237.3)))/(2*100)</f>
        <v>0.49185480499407347</v>
      </c>
      <c r="AF35" s="10">
        <f>$S$8*0.5*((E35+273)^4+(F35+273)^4)*(0.34-0.14*SQRT(AE35))*AC35</f>
        <v>8.0868837443937025</v>
      </c>
      <c r="AG35" s="9">
        <f>(1-0.23)*M35-AF35</f>
        <v>5.2046520516062937</v>
      </c>
      <c r="AH35" s="9">
        <v>0</v>
      </c>
      <c r="AI35" s="8">
        <f>4098*0.6108*EXP(17.27*0.5*(E35+F35)/(0.5*(E35+F35)+237.3))/(0.5*(E35+F35)+237.3)^2</f>
        <v>0.14117395040822814</v>
      </c>
      <c r="AJ35" s="7">
        <f>(0.408*AI35*(AG35-AH35)+(900*$S$10/((E35+F35)*0.5+273))*N35*(AD35-AE35))/(AI35+$S$10*(1+0.34*N35))</f>
        <v>4.5089258609413339</v>
      </c>
      <c r="AK35" s="27">
        <f>0.408*AI35*$S$8*0.98*1.14*100000000/(AI35+$S$10*(1.034*N35))</f>
        <v>0.1192118614490898</v>
      </c>
      <c r="AL35" s="12">
        <f>1.24*(AE35*10/(G35+273.16))^(1/7)</f>
        <v>0.69187539700481915</v>
      </c>
      <c r="AM35" s="12">
        <f>AI35*0.77*M35</f>
        <v>1.8764186153136926</v>
      </c>
      <c r="AN35" s="12">
        <f>AI35*0.98*$S$8*(-2.6*10000000000-AL35*(G35+273.16)^4)</f>
        <v>-21.02515058720525</v>
      </c>
      <c r="AO35" s="13">
        <f>1.17*1.013*(10^-3)*(AD35-AE35)*N35*86400/208</f>
        <v>1.9842992126936101</v>
      </c>
      <c r="AP35" s="12">
        <f>0.408*(AM35+AN35+AO35)/(AI35+$S$10*(1+0.34*N35))</f>
        <v>-28.299709818094332</v>
      </c>
      <c r="AQ35">
        <v>28</v>
      </c>
      <c r="AR35">
        <v>2.9815</v>
      </c>
      <c r="AS35" s="7"/>
      <c r="AT35" s="1">
        <f>AJ35*28.4</f>
        <v>128.05349445073387</v>
      </c>
      <c r="AU35">
        <f>1.26*AI35*0.408*(AG35-AH35)/(AI35+$S$10)</f>
        <v>1.8249303899475675</v>
      </c>
      <c r="AV35">
        <f>AU35*28.4</f>
        <v>51.828023074510917</v>
      </c>
      <c r="AW35">
        <f>0.65*AI35*D35/($S$10+AI35)</f>
        <v>88.574344835428789</v>
      </c>
      <c r="AX35" s="1">
        <f>AW35*(86400/1000000)/2.45</f>
        <v>3.1236013852167539</v>
      </c>
      <c r="AY35" s="1">
        <f>(0.2*(0.00738*G35+0.8072)^7)-0.00016</f>
        <v>0.1367369132780466</v>
      </c>
      <c r="AZ35" s="1">
        <f>0.408*(AI35*(AG35-AH35)+$S$10*6.43*(1+0.0536*N35)*(AD35-AE35))/(AI35+$S$10)</f>
        <v>3.4867065455860113</v>
      </c>
      <c r="BA35" s="1">
        <f>(AI35*(AG35)+0.063*2.7*(1+0.864*N35)*(AD35-AE35))/(AI35+0.063)</f>
        <v>8.3558891236900426</v>
      </c>
      <c r="BB35" s="1">
        <f>0.4+1.4*EXP(-(((C35-173)/58)^2))</f>
        <v>0.40448512941037107</v>
      </c>
      <c r="BC35" s="1">
        <f>0.605+0.345*EXP(-(((C35-243)/80)^2))</f>
        <v>0.60537470664731707</v>
      </c>
      <c r="BD35" s="1">
        <f>0.408*(AI35*(AG35-AH35)+0.063*6.43*(BB35+BC35*N35)*(AD35-AE35))/(AI35+0.063)</f>
        <v>4.1728349139398651</v>
      </c>
      <c r="BE35" s="1">
        <f>0.013*G35*(M35*23.9+50)/(G35+15)</f>
        <v>3.3588981311431656</v>
      </c>
      <c r="BF35" s="2">
        <f>0.408*0.0023*(G35+17.8)*((F35-E35)^0.5)*AA35</f>
        <v>3.8716573046303551</v>
      </c>
    </row>
    <row r="36" spans="1:58" ht="14" x14ac:dyDescent="0.15">
      <c r="A36" s="14">
        <v>2017</v>
      </c>
      <c r="B36" s="5">
        <v>42770</v>
      </c>
      <c r="C36">
        <v>35</v>
      </c>
      <c r="D36" s="52">
        <v>208.52750694444441</v>
      </c>
      <c r="E36" s="11">
        <v>10.24</v>
      </c>
      <c r="F36" s="11">
        <v>30.89</v>
      </c>
      <c r="G36" s="11">
        <v>19.584722222222222</v>
      </c>
      <c r="H36" s="11">
        <v>9.75</v>
      </c>
      <c r="I36" s="11">
        <v>52</v>
      </c>
      <c r="J36" s="11">
        <v>29.831597222222214</v>
      </c>
      <c r="K36" s="11">
        <v>1.9358848936861024</v>
      </c>
      <c r="L36" s="11">
        <v>0</v>
      </c>
      <c r="M36" s="56">
        <f>+D36*86400/1000000</f>
        <v>18.016776599999996</v>
      </c>
      <c r="N36" s="3">
        <f>K36*4.87/LN(67.8*$S$4-5.42)</f>
        <v>1.5726277156743951</v>
      </c>
      <c r="O36" s="11"/>
      <c r="X36" s="9">
        <f>1+0.033*COS(2*$S$9*C36/365)</f>
        <v>1.0271894591899993</v>
      </c>
      <c r="Y36" s="9">
        <f>0.409*SIN((2*$S$9*C36/365)-1.39)</f>
        <v>-0.28981470135838322</v>
      </c>
      <c r="Z36" s="9">
        <f>ACOS(-TAN($U$2)*TAN(Y36))</f>
        <v>1.4047326005525183</v>
      </c>
      <c r="AA36" s="10">
        <f>(24*60/$S$9)*$S$7*X36*(Z36*SIN($U$2)*SIN(Y36)+COS($U$2)*COS(Y36)*SIN(Z36))</f>
        <v>24.399990900199409</v>
      </c>
      <c r="AB36" s="9">
        <f>AA36*(0.75+0.00002*$S$3)</f>
        <v>18.397593138750356</v>
      </c>
      <c r="AC36" s="9">
        <f>1.35*(M36/AB36)-0.35</f>
        <v>0.97205600083468846</v>
      </c>
      <c r="AD36" s="9">
        <f>(0.6108*EXP(17.27*E36/(E36+237.3))+0.6108*EXP(17.27*F36/(F36+237.3)))/2</f>
        <v>2.8561928766226381</v>
      </c>
      <c r="AE36" s="9">
        <f>(H36*0.6108*EXP(17.27*F36/(F36+237.3))+I36*0.6108*EXP(17.27*E36/(E36+237.3)))/(2*100)</f>
        <v>0.54208743650280322</v>
      </c>
      <c r="AF36" s="10">
        <f>$S$8*0.5*((E36+273)^4+(F36+273)^4)*(0.34-0.14*SQRT(AE36))*AC36</f>
        <v>8.4366244768884435</v>
      </c>
      <c r="AG36" s="9">
        <f>(1-0.23)*M36-AF36</f>
        <v>5.4362935051115535</v>
      </c>
      <c r="AH36" s="9">
        <v>0</v>
      </c>
      <c r="AI36" s="8">
        <f>4098*0.6108*EXP(17.27*0.5*(E36+F36)/(0.5*(E36+F36)+237.3))/(0.5*(E36+F36)+237.3)^2</f>
        <v>0.14922449492411863</v>
      </c>
      <c r="AJ36" s="7">
        <f>(0.408*AI36*(AG36-AH36)+(900*$S$10/((E36+F36)*0.5+273))*N36*(AD36-AE36))/(AI36+$S$10*(1+0.34*N36))</f>
        <v>4.2570476142199238</v>
      </c>
      <c r="AK36" s="27">
        <f>0.408*AI36*$S$8*0.98*1.14*100000000/(AI36+$S$10*(1.034*N36))</f>
        <v>0.12996818609439048</v>
      </c>
      <c r="AL36" s="12">
        <f>1.24*(AE36*10/(G36+273.16))^(1/7)</f>
        <v>0.70134733651780801</v>
      </c>
      <c r="AM36" s="12">
        <f>AI36*0.77*M36</f>
        <v>2.0701791789876727</v>
      </c>
      <c r="AN36" s="12">
        <f>AI36*0.98*$S$8*(-2.6*10000000000-AL36*(G36+273.16)^4)</f>
        <v>-22.303819807565109</v>
      </c>
      <c r="AO36" s="13">
        <f>1.17*1.013*(10^-3)*(AD36-AE36)*N36*86400/208</f>
        <v>1.7916566392256461</v>
      </c>
      <c r="AP36" s="12">
        <f>0.408*(AM36+AN36+AO36)/(AI36+$S$10*(1+0.34*N36))</f>
        <v>-30.071062010129356</v>
      </c>
      <c r="AQ36">
        <v>28</v>
      </c>
      <c r="AR36">
        <v>2.9815</v>
      </c>
      <c r="AS36" s="7"/>
      <c r="AT36" s="1">
        <f>AJ36*28.4</f>
        <v>120.90015224384582</v>
      </c>
      <c r="AU36">
        <f>1.26*AI36*0.408*(AG36-AH36)/(AI36+$S$10)</f>
        <v>1.9394177346008905</v>
      </c>
      <c r="AV36">
        <f>AU36*28.4</f>
        <v>55.07946366266529</v>
      </c>
      <c r="AW36">
        <f>0.65*AI36*D36/($S$10+AI36)</f>
        <v>94.06205569224349</v>
      </c>
      <c r="AX36" s="1">
        <f>AW36*(86400/1000000)/2.45</f>
        <v>3.3171271884938114</v>
      </c>
      <c r="AY36" s="1">
        <f>(0.2*(0.00738*G36+0.8072)^7)-0.00016</f>
        <v>0.14130307023757996</v>
      </c>
      <c r="AZ36" s="1">
        <f>0.408*(AI36*(AG36-AH36)+$S$10*6.43*(1+0.0536*N36)*(AD36-AE36))/(AI36+$S$10)</f>
        <v>3.5537402084133314</v>
      </c>
      <c r="BA36" s="1">
        <f>(AI36*(AG36)+0.063*2.7*(1+0.864*N36)*(AD36-AE36))/(AI36+0.063)</f>
        <v>8.1974584710542047</v>
      </c>
      <c r="BB36" s="1">
        <f>0.4+1.4*EXP(-(((C36-173)/58)^2))</f>
        <v>0.40487007724614338</v>
      </c>
      <c r="BC36" s="1">
        <f>0.605+0.345*EXP(-(((C36-243)/80)^2))</f>
        <v>0.60539993406499704</v>
      </c>
      <c r="BD36" s="1">
        <f>0.408*(AI36*(AG36-AH36)+0.063*6.43*(BB36+BC36*N36)*(AD36-AE36))/(AI36+0.063)</f>
        <v>4.0050344932274937</v>
      </c>
      <c r="BE36" s="1">
        <f>0.013*G36*(M36*23.9+50)/(G36+15)</f>
        <v>3.5380267425457448</v>
      </c>
      <c r="BF36" s="2">
        <f>0.408*0.0023*(G36+17.8)*((F36-E36)^0.5)*AA36</f>
        <v>3.8898409996378329</v>
      </c>
    </row>
    <row r="37" spans="1:58" ht="14" x14ac:dyDescent="0.15">
      <c r="A37" s="14">
        <v>2017</v>
      </c>
      <c r="B37" s="5">
        <v>42771</v>
      </c>
      <c r="C37">
        <v>36</v>
      </c>
      <c r="D37" s="52">
        <v>210.52890972222227</v>
      </c>
      <c r="E37" s="11">
        <v>10.42</v>
      </c>
      <c r="F37" s="11">
        <v>28.87</v>
      </c>
      <c r="G37" s="11">
        <v>18.627499999999991</v>
      </c>
      <c r="H37" s="11">
        <v>14.2</v>
      </c>
      <c r="I37" s="11">
        <v>58.4</v>
      </c>
      <c r="J37" s="11">
        <v>38.865624999999994</v>
      </c>
      <c r="K37" s="11">
        <v>1.9784512996644998</v>
      </c>
      <c r="L37" s="11">
        <v>0</v>
      </c>
      <c r="M37" s="56">
        <f>+D37*86400/1000000</f>
        <v>18.189697800000005</v>
      </c>
      <c r="N37" s="3">
        <f>K37*4.87/LN(67.8*$S$4-5.42)</f>
        <v>1.6072067911228398</v>
      </c>
      <c r="O37" s="11"/>
      <c r="X37" s="9">
        <f>1+0.033*COS(2*$S$9*C37/365)</f>
        <v>1.0268635210857713</v>
      </c>
      <c r="Y37" s="9">
        <f>0.409*SIN((2*$S$9*C37/365)-1.39)</f>
        <v>-0.28480403295985457</v>
      </c>
      <c r="Z37" s="9">
        <f>ACOS(-TAN($U$2)*TAN(Y37))</f>
        <v>1.4077939239377169</v>
      </c>
      <c r="AA37" s="10">
        <f>(24*60/$S$9)*$S$7*X37*(Z37*SIN($U$2)*SIN(Y37)+COS($U$2)*COS(Y37)*SIN(Z37))</f>
        <v>24.565975182493546</v>
      </c>
      <c r="AB37" s="9">
        <f>AA37*(0.75+0.00002*$S$3)</f>
        <v>18.522745287600134</v>
      </c>
      <c r="AC37" s="9">
        <f>1.35*(M37/AB37)-0.35</f>
        <v>0.97572637849956501</v>
      </c>
      <c r="AD37" s="9">
        <f>(0.6108*EXP(17.27*E37/(E37+237.3))+0.6108*EXP(17.27*F37/(F37+237.3)))/2</f>
        <v>2.6193180725174283</v>
      </c>
      <c r="AE37" s="9">
        <f>(H37*0.6108*EXP(17.27*F37/(F37+237.3))+I37*0.6108*EXP(17.27*E37/(E37+237.3)))/(2*100)</f>
        <v>0.65105588698141104</v>
      </c>
      <c r="AF37" s="10">
        <f>$S$8*0.5*((E37+273)^4+(F37+273)^4)*(0.34-0.14*SQRT(AE37))*AC37</f>
        <v>8.0022499801051818</v>
      </c>
      <c r="AG37" s="9">
        <f>(1-0.23)*M37-AF37</f>
        <v>6.003817325894822</v>
      </c>
      <c r="AH37" s="9">
        <v>0</v>
      </c>
      <c r="AI37" s="8">
        <f>4098*0.6108*EXP(17.27*0.5*(E37+F37)/(0.5*(E37+F37)+237.3))/(0.5*(E37+F37)+237.3)^2</f>
        <v>0.14198136163100467</v>
      </c>
      <c r="AJ37" s="7">
        <f>(0.408*AI37*(AG37-AH37)+(900*$S$10/((E37+F37)*0.5+273))*N37*(AD37-AE37))/(AI37+$S$10*(1+0.34*N37))</f>
        <v>4.0533992709430349</v>
      </c>
      <c r="AK37" s="27">
        <f>0.408*AI37*$S$8*0.98*1.14*100000000/(AI37+$S$10*(1.034*N37))</f>
        <v>0.1260656898799544</v>
      </c>
      <c r="AL37" s="12">
        <f>1.24*(AE37*10/(G37+273.16))^(1/7)</f>
        <v>0.72027855284644227</v>
      </c>
      <c r="AM37" s="12">
        <f>AI37*0.77*M37</f>
        <v>1.9886005072013779</v>
      </c>
      <c r="AN37" s="12">
        <f>AI37*0.98*$S$8*(-2.6*10000000000-AL37*(G37+273.16)^4)</f>
        <v>-21.269040208245652</v>
      </c>
      <c r="AO37" s="13">
        <f>1.17*1.013*(10^-3)*(AD37-AE37)*N37*86400/208</f>
        <v>1.5574009034251692</v>
      </c>
      <c r="AP37" s="12">
        <f>0.408*(AM37+AN37+AO37)/(AI37+$S$10*(1+0.34*N37))</f>
        <v>-29.665782048882569</v>
      </c>
      <c r="AQ37">
        <v>28</v>
      </c>
      <c r="AR37">
        <v>2.9815</v>
      </c>
      <c r="AS37" s="7"/>
      <c r="AT37" s="1">
        <f>AJ37*28.4</f>
        <v>115.11653929478219</v>
      </c>
      <c r="AU37">
        <f>1.26*AI37*0.408*(AG37-AH37)/(AI37+$S$10)</f>
        <v>2.1089583400900236</v>
      </c>
      <c r="AV37">
        <f>AU37*28.4</f>
        <v>59.894416858556667</v>
      </c>
      <c r="AW37">
        <f>0.65*AI37*D37/($S$10+AI37)</f>
        <v>93.505018585102903</v>
      </c>
      <c r="AX37" s="1">
        <f>AW37*(86400/1000000)/2.45</f>
        <v>3.297483104388935</v>
      </c>
      <c r="AY37" s="1">
        <f>(0.2*(0.00738*G37+0.8072)^7)-0.00016</f>
        <v>0.13411461576966888</v>
      </c>
      <c r="AZ37" s="1">
        <f>0.408*(AI37*(AG37-AH37)+$S$10*6.43*(1+0.0536*N37)*(AD37-AE37))/(AI37+$S$10)</f>
        <v>3.4499848472778867</v>
      </c>
      <c r="BA37" s="1">
        <f>(AI37*(AG37)+0.063*2.7*(1+0.864*N37)*(AD37-AE37))/(AI37+0.063)</f>
        <v>8.0599801503103805</v>
      </c>
      <c r="BB37" s="1">
        <f>0.4+1.4*EXP(-(((C37-173)/58)^2))</f>
        <v>0.40528492124574422</v>
      </c>
      <c r="BC37" s="1">
        <f>0.605+0.345*EXP(-(((C37-243)/80)^2))</f>
        <v>0.6054267265653851</v>
      </c>
      <c r="BD37" s="1">
        <f>0.408*(AI37*(AG37-AH37)+0.063*6.43*(BB37+BC37*N37)*(AD37-AE37))/(AI37+0.063)</f>
        <v>3.8841260667039448</v>
      </c>
      <c r="BE37" s="1">
        <f>0.013*G37*(M37*23.9+50)/(G37+15)</f>
        <v>3.4906525821302097</v>
      </c>
      <c r="BF37" s="2">
        <f>0.408*0.0023*(G37+17.8)*((F37-E37)^0.5)*AA37</f>
        <v>3.6070283853301346</v>
      </c>
    </row>
    <row r="38" spans="1:58" ht="14" x14ac:dyDescent="0.15">
      <c r="A38" s="14">
        <v>2017</v>
      </c>
      <c r="B38" s="5">
        <v>42772</v>
      </c>
      <c r="C38">
        <v>37</v>
      </c>
      <c r="D38" s="52">
        <v>190.01053472222225</v>
      </c>
      <c r="E38" s="11">
        <v>8.81</v>
      </c>
      <c r="F38" s="11">
        <v>27.86</v>
      </c>
      <c r="G38" s="11">
        <v>17.917222222222225</v>
      </c>
      <c r="H38" s="11">
        <v>17.02</v>
      </c>
      <c r="I38" s="11">
        <v>75.959999999999994</v>
      </c>
      <c r="J38" s="11">
        <v>44.83916666666665</v>
      </c>
      <c r="K38" s="11">
        <v>2.1290971454114835</v>
      </c>
      <c r="L38" s="11">
        <v>0</v>
      </c>
      <c r="M38" s="56">
        <f>+D38*86400/1000000</f>
        <v>16.416910200000004</v>
      </c>
      <c r="N38" s="3">
        <f>K38*4.87/LN(67.8*$S$4-5.42)</f>
        <v>1.7295848483335752</v>
      </c>
      <c r="O38" s="11"/>
      <c r="X38" s="9">
        <f>1+0.033*COS(2*$S$9*C38/365)</f>
        <v>1.0265296227404832</v>
      </c>
      <c r="Y38" s="9">
        <f>0.409*SIN((2*$S$9*C38/365)-1.39)</f>
        <v>-0.27970897097978542</v>
      </c>
      <c r="Z38" s="9">
        <f>ACOS(-TAN($U$2)*TAN(Y38))</f>
        <v>1.4108960408173545</v>
      </c>
      <c r="AA38" s="10">
        <f>(24*60/$S$9)*$S$7*X38*(Z38*SIN($U$2)*SIN(Y38)+COS($U$2)*COS(Y38)*SIN(Z38))</f>
        <v>24.73425625744672</v>
      </c>
      <c r="AB38" s="9">
        <f>AA38*(0.75+0.00002*$S$3)</f>
        <v>18.649629218114828</v>
      </c>
      <c r="AC38" s="9">
        <f>1.35*(M38/AB38)-0.35</f>
        <v>0.83837905626953291</v>
      </c>
      <c r="AD38" s="9">
        <f>(0.6108*EXP(17.27*E38/(E38+237.3))+0.6108*EXP(17.27*F38/(F38+237.3)))/2</f>
        <v>2.4413171774844771</v>
      </c>
      <c r="AE38" s="9">
        <f>(H38*0.6108*EXP(17.27*F38/(F38+237.3))+I38*0.6108*EXP(17.27*E38/(E38+237.3)))/(2*100)</f>
        <v>0.74952734898366846</v>
      </c>
      <c r="AF38" s="10">
        <f>$S$8*0.5*((E38+273)^4+(F38+273)^4)*(0.34-0.14*SQRT(AE38))*AC38</f>
        <v>6.5112764772347349</v>
      </c>
      <c r="AG38" s="9">
        <f>(1-0.23)*M38-AF38</f>
        <v>6.1297443767652675</v>
      </c>
      <c r="AH38" s="9">
        <v>0</v>
      </c>
      <c r="AI38" s="8">
        <f>4098*0.6108*EXP(17.27*0.5*(E38+F38)/(0.5*(E38+F38)+237.3))/(0.5*(E38+F38)+237.3)^2</f>
        <v>0.13218268738491157</v>
      </c>
      <c r="AJ38" s="7">
        <f>(0.408*AI38*(AG38-AH38)+(900*$S$10/((E38+F38)*0.5+273))*N38*(AD38-AE38))/(AI38+$S$10*(1+0.34*N38))</f>
        <v>3.9099332416263608</v>
      </c>
      <c r="AK38" s="27">
        <f>0.408*AI38*$S$8*0.98*1.14*100000000/(AI38+$S$10*(1.034*N38))</f>
        <v>0.11805658945354856</v>
      </c>
      <c r="AL38" s="12">
        <f>1.24*(AE38*10/(G38+273.16))^(1/7)</f>
        <v>0.73517401985655517</v>
      </c>
      <c r="AM38" s="12">
        <f>AI38*0.77*M38</f>
        <v>1.6709241077704302</v>
      </c>
      <c r="AN38" s="12">
        <f>AI38*0.98*$S$8*(-2.6*10000000000-AL38*(G38+273.16)^4)</f>
        <v>-19.836873176937083</v>
      </c>
      <c r="AO38" s="13">
        <f>1.17*1.013*(10^-3)*(AD38-AE38)*N38*86400/208</f>
        <v>1.4405687724475618</v>
      </c>
      <c r="AP38" s="12">
        <f>0.408*(AM38+AN38+AO38)/(AI38+$S$10*(1+0.34*N38))</f>
        <v>-28.830977923354883</v>
      </c>
      <c r="AQ38">
        <v>28</v>
      </c>
      <c r="AR38">
        <v>2.9815</v>
      </c>
      <c r="AS38" s="7"/>
      <c r="AT38" s="1">
        <f>AJ38*28.4</f>
        <v>111.04210406218864</v>
      </c>
      <c r="AU38">
        <f>1.26*AI38*0.408*(AG38-AH38)/(AI38+$S$10)</f>
        <v>2.1038015443880766</v>
      </c>
      <c r="AV38">
        <f>AU38*28.4</f>
        <v>59.747963860621375</v>
      </c>
      <c r="AW38">
        <f>0.65*AI38*D38/($S$10+AI38)</f>
        <v>82.456089466516616</v>
      </c>
      <c r="AX38" s="1">
        <f>AW38*(86400/1000000)/2.45</f>
        <v>2.9078392366967494</v>
      </c>
      <c r="AY38" s="1">
        <f>(0.2*(0.00738*G38+0.8072)^7)-0.00016</f>
        <v>0.12898513713679885</v>
      </c>
      <c r="AZ38" s="1">
        <f>0.408*(AI38*(AG38-AH38)+$S$10*6.43*(1+0.0536*N38)*(AD38-AE38))/(AI38+$S$10)</f>
        <v>3.2816313587209294</v>
      </c>
      <c r="BA38" s="1">
        <f>(AI38*(AG38)+0.063*2.7*(1+0.864*N38)*(AD38-AE38))/(AI38+0.063)</f>
        <v>7.8288554388376674</v>
      </c>
      <c r="BB38" s="1">
        <f>0.4+1.4*EXP(-(((C38-173)/58)^2))</f>
        <v>0.40573169389988795</v>
      </c>
      <c r="BC38" s="1">
        <f>0.605+0.345*EXP(-(((C38-243)/80)^2))</f>
        <v>0.60545517169344942</v>
      </c>
      <c r="BD38" s="1">
        <f>0.408*(AI38*(AG38-AH38)+0.063*6.43*(BB38+BC38*N38)*(AD38-AE38))/(AI38+0.063)</f>
        <v>3.7751083432409693</v>
      </c>
      <c r="BE38" s="1">
        <f>0.013*G38*(M38*23.9+50)/(G38+15)</f>
        <v>3.1301905825431504</v>
      </c>
      <c r="BF38" s="2">
        <f>0.408*0.0023*(G38+17.8)*((F38-E38)^0.5)*AA38</f>
        <v>3.618362059209133</v>
      </c>
    </row>
    <row r="39" spans="1:58" ht="14" x14ac:dyDescent="0.15">
      <c r="A39" s="14">
        <v>2017</v>
      </c>
      <c r="B39" s="5">
        <v>42773</v>
      </c>
      <c r="C39">
        <v>38</v>
      </c>
      <c r="D39" s="52">
        <v>210.22756944444441</v>
      </c>
      <c r="E39" s="11">
        <v>8.19</v>
      </c>
      <c r="F39" s="11">
        <v>29.54</v>
      </c>
      <c r="G39" s="11">
        <v>19.385972222222232</v>
      </c>
      <c r="H39" s="11">
        <v>17.22</v>
      </c>
      <c r="I39" s="11">
        <v>83</v>
      </c>
      <c r="J39" s="11">
        <v>43.904722222222205</v>
      </c>
      <c r="K39" s="11">
        <v>2.6861476937962174</v>
      </c>
      <c r="L39" s="11">
        <v>0</v>
      </c>
      <c r="M39" s="56">
        <f>+D39*86400/1000000</f>
        <v>18.163661999999995</v>
      </c>
      <c r="N39" s="3">
        <f>K39*4.87/LN(67.8*$S$4-5.42)</f>
        <v>2.1821082056254468</v>
      </c>
      <c r="O39" s="11"/>
      <c r="X39" s="9">
        <f>1+0.033*COS(2*$S$9*C39/365)</f>
        <v>1.0261878630954209</v>
      </c>
      <c r="Y39" s="9">
        <f>0.409*SIN((2*$S$9*C39/365)-1.39)</f>
        <v>-0.27453102519500105</v>
      </c>
      <c r="Z39" s="9">
        <f>ACOS(-TAN($U$2)*TAN(Y39))</f>
        <v>1.4140377511712185</v>
      </c>
      <c r="AA39" s="10">
        <f>(24*60/$S$9)*$S$7*X39*(Z39*SIN($U$2)*SIN(Y39)+COS($U$2)*COS(Y39)*SIN(Z39))</f>
        <v>24.904755239378435</v>
      </c>
      <c r="AB39" s="9">
        <f>AA39*(0.75+0.00002*$S$3)</f>
        <v>18.778185450491339</v>
      </c>
      <c r="AC39" s="9">
        <f>1.35*(M39/AB39)-0.35</f>
        <v>0.95582072291539733</v>
      </c>
      <c r="AD39" s="9">
        <f>(0.6108*EXP(17.27*E39/(E39+237.3))+0.6108*EXP(17.27*F39/(F39+237.3)))/2</f>
        <v>2.6095599430965053</v>
      </c>
      <c r="AE39" s="9">
        <f>(H39*0.6108*EXP(17.27*F39/(F39+237.3))+I39*0.6108*EXP(17.27*E39/(E39+237.3)))/(2*100)</f>
        <v>0.80679179693852499</v>
      </c>
      <c r="AF39" s="10">
        <f>$S$8*0.5*((E39+273)^4+(F39+273)^4)*(0.34-0.14*SQRT(AE39))*AC39</f>
        <v>7.3339676871620254</v>
      </c>
      <c r="AG39" s="9">
        <f>(1-0.23)*M39-AF39</f>
        <v>6.6520520528379707</v>
      </c>
      <c r="AH39" s="9">
        <v>0</v>
      </c>
      <c r="AI39" s="8">
        <f>4098*0.6108*EXP(17.27*0.5*(E39+F39)/(0.5*(E39+F39)+237.3))/(0.5*(E39+F39)+237.3)^2</f>
        <v>0.13607568212054241</v>
      </c>
      <c r="AJ39" s="7">
        <f>(0.408*AI39*(AG39-AH39)+(900*$S$10/((E39+F39)*0.5+273))*N39*(AD39-AE39))/(AI39+$S$10*(1+0.34*N39))</f>
        <v>4.657180421731284</v>
      </c>
      <c r="AK39" s="27">
        <f>0.408*AI39*$S$8*0.98*1.14*100000000/(AI39+$S$10*(1.034*N39))</f>
        <v>0.10671974341603492</v>
      </c>
      <c r="AL39" s="12">
        <f>1.24*(AE39*10/(G39+273.16))^(1/7)</f>
        <v>0.74241304177193779</v>
      </c>
      <c r="AM39" s="12">
        <f>AI39*0.77*M39</f>
        <v>1.9031571762718706</v>
      </c>
      <c r="AN39" s="12">
        <f>AI39*0.98*$S$8*(-2.6*10000000000-AL39*(G39+273.16)^4)</f>
        <v>-20.525793409936774</v>
      </c>
      <c r="AO39" s="13">
        <f>1.17*1.013*(10^-3)*(AD39-AE39)*N39*86400/208</f>
        <v>1.9366978605515135</v>
      </c>
      <c r="AP39" s="12">
        <f>0.408*(AM39+AN39+AO39)/(AI39+$S$10*(1+0.34*N39))</f>
        <v>-27.154739683463387</v>
      </c>
      <c r="AQ39">
        <v>28</v>
      </c>
      <c r="AR39">
        <v>2.9815</v>
      </c>
      <c r="AS39" s="7"/>
      <c r="AT39" s="1">
        <f>AJ39*28.4</f>
        <v>132.26392397716845</v>
      </c>
      <c r="AU39">
        <f>1.26*AI39*0.408*(AG39-AH39)/(AI39+$S$10)</f>
        <v>2.3049817832464816</v>
      </c>
      <c r="AV39">
        <f>AU39*28.4</f>
        <v>65.461482644200075</v>
      </c>
      <c r="AW39">
        <f>0.65*AI39*D39/($S$10+AI39)</f>
        <v>92.105205555197216</v>
      </c>
      <c r="AX39" s="1">
        <f>AW39*(86400/1000000)/2.45</f>
        <v>3.2481182693751181</v>
      </c>
      <c r="AY39" s="1">
        <f>(0.2*(0.00738*G39+0.8072)^7)-0.00016</f>
        <v>0.13978398889011304</v>
      </c>
      <c r="AZ39" s="1">
        <f>0.408*(AI39*(AG39-AH39)+$S$10*6.43*(1+0.0536*N39)*(AD39-AE39))/(AI39+$S$10)</f>
        <v>3.5513091043262914</v>
      </c>
      <c r="BA39" s="1">
        <f>(AI39*(AG39)+0.063*2.7*(1+0.864*N39)*(AD39-AE39))/(AI39+0.063)</f>
        <v>8.9914295684763079</v>
      </c>
      <c r="BB39" s="1">
        <f>0.4+1.4*EXP(-(((C39-173)/58)^2))</f>
        <v>0.40621254083890707</v>
      </c>
      <c r="BC39" s="1">
        <f>0.605+0.345*EXP(-(((C39-243)/80)^2))</f>
        <v>0.60548536124367802</v>
      </c>
      <c r="BD39" s="1">
        <f>0.408*(AI39*(AG39-AH39)+0.063*6.43*(BB39+BC39*N39)*(AD39-AE39))/(AI39+0.063)</f>
        <v>4.440607770205089</v>
      </c>
      <c r="BE39" s="1">
        <f>0.013*G39*(M39*23.9+50)/(G39+15)</f>
        <v>3.5480934462017717</v>
      </c>
      <c r="BF39" s="2">
        <f>0.408*0.0023*(G39+17.8)*((F39-E39)^0.5)*AA39</f>
        <v>4.015580690815562</v>
      </c>
    </row>
    <row r="40" spans="1:58" ht="14" x14ac:dyDescent="0.15">
      <c r="A40" s="14">
        <v>2017</v>
      </c>
      <c r="B40" s="5">
        <v>42774</v>
      </c>
      <c r="C40">
        <v>39</v>
      </c>
      <c r="D40" s="52">
        <v>214.69672222222218</v>
      </c>
      <c r="E40" s="11">
        <v>11.18</v>
      </c>
      <c r="F40" s="11">
        <v>34.06</v>
      </c>
      <c r="G40" s="11">
        <v>22.239999999999995</v>
      </c>
      <c r="H40" s="11">
        <v>16.3</v>
      </c>
      <c r="I40" s="11">
        <v>70.930000000000007</v>
      </c>
      <c r="J40" s="11">
        <v>41.851527777777775</v>
      </c>
      <c r="K40" s="11">
        <v>2.6009713307022966</v>
      </c>
      <c r="L40" s="11">
        <v>0</v>
      </c>
      <c r="M40" s="56">
        <f>+D40*86400/1000000</f>
        <v>18.549796799999996</v>
      </c>
      <c r="N40" s="3">
        <f>K40*4.87/LN(67.8*$S$4-5.42)</f>
        <v>2.1129146757008495</v>
      </c>
      <c r="O40" s="11"/>
      <c r="X40" s="9">
        <f>1+0.033*COS(2*$S$9*C40/365)</f>
        <v>1.0258383434213432</v>
      </c>
      <c r="Y40" s="9">
        <f>0.409*SIN((2*$S$9*C40/365)-1.39)</f>
        <v>-0.26927172994258658</v>
      </c>
      <c r="Z40" s="9">
        <f>ACOS(-TAN($U$2)*TAN(Y40))</f>
        <v>1.4172178654565724</v>
      </c>
      <c r="AA40" s="10">
        <f>(24*60/$S$9)*$S$7*X40*(Z40*SIN($U$2)*SIN(Y40)+COS($U$2)*COS(Y40)*SIN(Z40))</f>
        <v>25.077392084696584</v>
      </c>
      <c r="AB40" s="9">
        <f>AA40*(0.75+0.00002*$S$3)</f>
        <v>18.908353631861225</v>
      </c>
      <c r="AC40" s="9">
        <f>1.35*(M40/AB40)-0.35</f>
        <v>0.97440011264666582</v>
      </c>
      <c r="AD40" s="9">
        <f>(0.6108*EXP(17.27*E40/(E40+237.3))+0.6108*EXP(17.27*F40/(F40+237.3)))/2</f>
        <v>3.332779834920625</v>
      </c>
      <c r="AE40" s="9">
        <f>(H40*0.6108*EXP(17.27*F40/(F40+237.3))+I40*0.6108*EXP(17.27*E40/(E40+237.3)))/(2*100)</f>
        <v>0.90612383304077326</v>
      </c>
      <c r="AF40" s="10">
        <f>$S$8*0.5*((E40+273)^4+(F40+273)^4)*(0.34-0.14*SQRT(AE40))*AC40</f>
        <v>7.599939683172976</v>
      </c>
      <c r="AG40" s="9">
        <f>(1-0.23)*M40-AF40</f>
        <v>6.6834038528270208</v>
      </c>
      <c r="AH40" s="9">
        <v>0</v>
      </c>
      <c r="AI40" s="8">
        <f>4098*0.6108*EXP(17.27*0.5*(E40+F40)/(0.5*(E40+F40)+237.3))/(0.5*(E40+F40)+237.3)^2</f>
        <v>0.16653884180504469</v>
      </c>
      <c r="AJ40" s="7">
        <f>(0.408*AI40*(AG40-AH40)+(900*$S$10/((E40+F40)*0.5+273))*N40*(AD40-AE40))/(AI40+$S$10*(1+0.34*N40))</f>
        <v>5.2977479259572684</v>
      </c>
      <c r="AK40" s="27">
        <f>0.408*AI40*$S$8*0.98*1.14*100000000/(AI40+$S$10*(1.034*N40))</f>
        <v>0.11977068397992253</v>
      </c>
      <c r="AL40" s="12">
        <f>1.24*(AE40*10/(G40+273.16))^(1/7)</f>
        <v>0.75378411286759972</v>
      </c>
      <c r="AM40" s="12">
        <f>AI40*0.77*M40</f>
        <v>2.3787314895890113</v>
      </c>
      <c r="AN40" s="12">
        <f>AI40*0.98*$S$8*(-2.6*10000000000-AL40*(G40+273.16)^4)</f>
        <v>-25.362134258586067</v>
      </c>
      <c r="AO40" s="13">
        <f>1.17*1.013*(10^-3)*(AD40-AE40)*N40*86400/208</f>
        <v>2.5242704898219488</v>
      </c>
      <c r="AP40" s="12">
        <f>0.408*(AM40+AN40+AO40)/(AI40+$S$10*(1+0.34*N40))</f>
        <v>-29.852260003678843</v>
      </c>
      <c r="AQ40">
        <v>28</v>
      </c>
      <c r="AR40">
        <v>2.9815</v>
      </c>
      <c r="AS40" s="7"/>
      <c r="AT40" s="1">
        <f>AJ40*28.4</f>
        <v>150.45604109718641</v>
      </c>
      <c r="AU40">
        <f>1.26*AI40*0.408*(AG40-AH40)/(AI40+$S$10)</f>
        <v>2.462684542334979</v>
      </c>
      <c r="AV40">
        <f>AU40*28.4</f>
        <v>69.9402410023134</v>
      </c>
      <c r="AW40">
        <f>0.65*AI40*D40/($S$10+AI40)</f>
        <v>100.02743728869891</v>
      </c>
      <c r="AX40" s="1">
        <f>AW40*(86400/1000000)/2.45</f>
        <v>3.5274981966300349</v>
      </c>
      <c r="AY40" s="1">
        <f>(0.2*(0.00738*G40+0.8072)^7)-0.00016</f>
        <v>0.16299536824047958</v>
      </c>
      <c r="AZ40" s="1">
        <f>0.408*(AI40*(AG40-AH40)+$S$10*6.43*(1+0.0536*N40)*(AD40-AE40))/(AI40+$S$10)</f>
        <v>3.9618045904553711</v>
      </c>
      <c r="BA40" s="1">
        <f>(AI40*(AG40)+0.063*2.7*(1+0.864*N40)*(AD40-AE40))/(AI40+0.063)</f>
        <v>9.9301880141780234</v>
      </c>
      <c r="BB40" s="1">
        <f>0.4+1.4*EXP(-(((C40-173)/58)^2))</f>
        <v>0.40672972508237198</v>
      </c>
      <c r="BC40" s="1">
        <f>0.605+0.345*EXP(-(((C40-243)/80)^2))</f>
        <v>0.60551739142481875</v>
      </c>
      <c r="BD40" s="1">
        <f>0.408*(AI40*(AG40-AH40)+0.063*6.43*(BB40+BC40*N40)*(AD40-AE40))/(AI40+0.063)</f>
        <v>4.9245746596094584</v>
      </c>
      <c r="BE40" s="1">
        <f>0.013*G40*(M40*23.9+50)/(G40+15)</f>
        <v>3.8301423816998477</v>
      </c>
      <c r="BF40" s="2">
        <f>0.408*0.0023*(G40+17.8)*((F40-E40)^0.5)*AA40</f>
        <v>4.5070507484907267</v>
      </c>
    </row>
    <row r="41" spans="1:58" ht="14" x14ac:dyDescent="0.15">
      <c r="A41" s="14">
        <v>2017</v>
      </c>
      <c r="B41" s="5">
        <v>42775</v>
      </c>
      <c r="C41">
        <v>40</v>
      </c>
      <c r="D41" s="52">
        <v>207.03429166666669</v>
      </c>
      <c r="E41" s="11">
        <v>11.24</v>
      </c>
      <c r="F41" s="11">
        <v>33.21</v>
      </c>
      <c r="G41" s="11">
        <v>22.179999999999993</v>
      </c>
      <c r="H41" s="11">
        <v>16.48</v>
      </c>
      <c r="I41" s="11">
        <v>79.260000000000005</v>
      </c>
      <c r="J41" s="11">
        <v>44.790625000000034</v>
      </c>
      <c r="K41" s="11">
        <v>1.7945483341104644</v>
      </c>
      <c r="L41" s="11">
        <v>0</v>
      </c>
      <c r="M41" s="56">
        <f>+D41*86400/1000000</f>
        <v>17.887762800000001</v>
      </c>
      <c r="N41" s="3">
        <f>K41*4.87/LN(67.8*$S$4-5.42)</f>
        <v>1.4578121129742305</v>
      </c>
      <c r="O41" s="11"/>
      <c r="X41" s="9">
        <f>1+0.033*COS(2*$S$9*C41/365)</f>
        <v>1.0254811672884725</v>
      </c>
      <c r="Y41" s="9">
        <f>0.409*SIN((2*$S$9*C41/365)-1.39)</f>
        <v>-0.26393264366523023</v>
      </c>
      <c r="Z41" s="9">
        <f>ACOS(-TAN($U$2)*TAN(Y41))</f>
        <v>1.4204352054154454</v>
      </c>
      <c r="AA41" s="10">
        <f>(24*60/$S$9)*$S$7*X41*(Z41*SIN($U$2)*SIN(Y41)+COS($U$2)*COS(Y41)*SIN(Z41))</f>
        <v>25.252085645848528</v>
      </c>
      <c r="AB41" s="9">
        <f>AA41*(0.75+0.00002*$S$3)</f>
        <v>19.040072576969791</v>
      </c>
      <c r="AC41" s="9">
        <f>1.35*(M41/AB41)-0.35</f>
        <v>0.91829767493686776</v>
      </c>
      <c r="AD41" s="9">
        <f>(0.6108*EXP(17.27*E41/(E41+237.3))+0.6108*EXP(17.27*F41/(F41+237.3)))/2</f>
        <v>3.2117532192868241</v>
      </c>
      <c r="AE41" s="9">
        <f>(H41*0.6108*EXP(17.27*F41/(F41+237.3))+I41*0.6108*EXP(17.27*E41/(E41+237.3)))/(2*100)</f>
        <v>0.94797785670969281</v>
      </c>
      <c r="AF41" s="10">
        <f>$S$8*0.5*((E41+273)^4+(F41+273)^4)*(0.34-0.14*SQRT(AE41))*AC41</f>
        <v>7.0145713045655018</v>
      </c>
      <c r="AG41" s="9">
        <f>(1-0.23)*M41-AF41</f>
        <v>6.7590060514344987</v>
      </c>
      <c r="AH41" s="9">
        <v>0</v>
      </c>
      <c r="AI41" s="8">
        <f>4098*0.6108*EXP(17.27*0.5*(E41+F41)/(0.5*(E41+F41)+237.3))/(0.5*(E41+F41)+237.3)^2</f>
        <v>0.16308518135273128</v>
      </c>
      <c r="AJ41" s="7">
        <f>(0.408*AI41*(AG41-AH41)+(900*$S$10/((E41+F41)*0.5+273))*N41*(AD41-AE41))/(AI41+$S$10*(1+0.34*N41))</f>
        <v>4.2514458208908712</v>
      </c>
      <c r="AK41" s="27">
        <f>0.408*AI41*$S$8*0.98*1.14*100000000/(AI41+$S$10*(1.034*N41))</f>
        <v>0.13876486154293585</v>
      </c>
      <c r="AL41" s="12">
        <f>1.24*(AE41*10/(G41+273.16))^(1/7)</f>
        <v>0.75868430990295055</v>
      </c>
      <c r="AM41" s="12">
        <f>AI41*0.77*M41</f>
        <v>2.2462663609791331</v>
      </c>
      <c r="AN41" s="12">
        <f>AI41*0.98*$S$8*(-2.6*10000000000-AL41*(G41+273.16)^4)</f>
        <v>-24.861703042496746</v>
      </c>
      <c r="AO41" s="13">
        <f>1.17*1.013*(10^-3)*(AD41-AE41)*N41*86400/208</f>
        <v>1.6247277497598342</v>
      </c>
      <c r="AP41" s="12">
        <f>0.408*(AM41+AN41+AO41)/(AI41+$S$10*(1+0.34*N41))</f>
        <v>-32.749065447826048</v>
      </c>
      <c r="AQ41">
        <v>28</v>
      </c>
      <c r="AR41">
        <v>2.9815</v>
      </c>
      <c r="AS41" s="7"/>
      <c r="AT41" s="1">
        <f>AJ41*28.4</f>
        <v>120.74106131330073</v>
      </c>
      <c r="AU41">
        <f>1.26*AI41*0.408*(AG41-AH41)/(AI41+$S$10)</f>
        <v>2.4756931692139625</v>
      </c>
      <c r="AV41">
        <f>AU41*28.4</f>
        <v>70.309686005676539</v>
      </c>
      <c r="AW41">
        <f>0.65*AI41*D41/($S$10+AI41)</f>
        <v>95.882404458149949</v>
      </c>
      <c r="AX41" s="1">
        <f>AW41*(86400/1000000)/2.45</f>
        <v>3.3813223449731247</v>
      </c>
      <c r="AY41" s="1">
        <f>(0.2*(0.00738*G41+0.8072)^7)-0.00016</f>
        <v>0.1624754371571985</v>
      </c>
      <c r="AZ41" s="1">
        <f>0.408*(AI41*(AG41-AH41)+$S$10*6.43*(1+0.0536*N41)*(AD41-AE41))/(AI41+$S$10)</f>
        <v>3.8056964843064001</v>
      </c>
      <c r="BA41" s="1">
        <f>(AI41*(AG41)+0.063*2.7*(1+0.864*N41)*(AD41-AE41))/(AI41+0.063)</f>
        <v>8.7240323047579942</v>
      </c>
      <c r="BB41" s="1">
        <f>0.4+1.4*EXP(-(((C41-173)/58)^2))</f>
        <v>0.40728563128324768</v>
      </c>
      <c r="BC41" s="1">
        <f>0.605+0.345*EXP(-(((C41-243)/80)^2))</f>
        <v>0.60555136302844903</v>
      </c>
      <c r="BD41" s="1">
        <f>0.408*(AI41*(AG41-AH41)+0.063*6.43*(BB41+BC41*N41)*(AD41-AE41))/(AI41+0.063)</f>
        <v>4.1241673436242534</v>
      </c>
      <c r="BE41" s="1">
        <f>0.013*G41*(M41*23.9+50)/(G41+15)</f>
        <v>3.7032653272047549</v>
      </c>
      <c r="BF41" s="2">
        <f>0.408*0.0023*(G41+17.8)*((F41-E41)^0.5)*AA41</f>
        <v>4.4406144823386411</v>
      </c>
    </row>
    <row r="42" spans="1:58" ht="14" x14ac:dyDescent="0.15">
      <c r="A42" s="14">
        <v>2017</v>
      </c>
      <c r="B42" s="5">
        <v>42776</v>
      </c>
      <c r="C42">
        <v>41</v>
      </c>
      <c r="D42" s="52">
        <v>217.09506249999998</v>
      </c>
      <c r="E42" s="11">
        <v>13.28</v>
      </c>
      <c r="F42" s="11">
        <v>32.979999999999997</v>
      </c>
      <c r="G42" s="11">
        <v>22.009236111111104</v>
      </c>
      <c r="H42" s="11">
        <v>13.46</v>
      </c>
      <c r="I42" s="11">
        <v>79.849999999999994</v>
      </c>
      <c r="J42" s="11">
        <v>45.652916666666677</v>
      </c>
      <c r="K42" s="11">
        <v>2.02842932178778</v>
      </c>
      <c r="L42" s="11">
        <v>0</v>
      </c>
      <c r="M42" s="56">
        <f>+D42*86400/1000000</f>
        <v>18.757013399999998</v>
      </c>
      <c r="N42" s="3">
        <f>K42*4.87/LN(67.8*$S$4-5.42)</f>
        <v>1.6478067374429965</v>
      </c>
      <c r="O42" s="11"/>
      <c r="X42" s="9">
        <f>1+0.033*COS(2*$S$9*C42/365)</f>
        <v>1.0251164405358055</v>
      </c>
      <c r="Y42" s="9">
        <f>0.409*SIN((2*$S$9*C42/365)-1.39)</f>
        <v>-0.25851534844942292</v>
      </c>
      <c r="Z42" s="9">
        <f>ACOS(-TAN($U$2)*TAN(Y42))</f>
        <v>1.4236886048116781</v>
      </c>
      <c r="AA42" s="10">
        <f>(24*60/$S$9)*$S$7*X42*(Z42*SIN($U$2)*SIN(Y42)+COS($U$2)*COS(Y42)*SIN(Z42))</f>
        <v>25.428753727365851</v>
      </c>
      <c r="AB42" s="9">
        <f>AA42*(0.75+0.00002*$S$3)</f>
        <v>19.173280310433853</v>
      </c>
      <c r="AC42" s="9">
        <f>1.35*(M42/AB42)-0.35</f>
        <v>0.97069044420219053</v>
      </c>
      <c r="AD42" s="9">
        <f>(0.6108*EXP(17.27*E42/(E42+237.3))+0.6108*EXP(17.27*F42/(F42+237.3)))/2</f>
        <v>3.2749664581549314</v>
      </c>
      <c r="AE42" s="9">
        <f>(H42*0.6108*EXP(17.27*F42/(F42+237.3))+I42*0.6108*EXP(17.27*E42/(E42+237.3)))/(2*100)</f>
        <v>0.94717543236872159</v>
      </c>
      <c r="AF42" s="10">
        <f>$S$8*0.5*((E42+273)^4+(F42+273)^4)*(0.34-0.14*SQRT(AE42))*AC42</f>
        <v>7.4958155913840718</v>
      </c>
      <c r="AG42" s="9">
        <f>(1-0.23)*M42-AF42</f>
        <v>6.9470847266159277</v>
      </c>
      <c r="AH42" s="9">
        <v>0</v>
      </c>
      <c r="AI42" s="8">
        <f>4098*0.6108*EXP(17.27*0.5*(E42+F42)/(0.5*(E42+F42)+237.3))/(0.5*(E42+F42)+237.3)^2</f>
        <v>0.17108914422974722</v>
      </c>
      <c r="AJ42" s="7">
        <f>(0.408*AI42*(AG42-AH42)+(900*$S$10/((E42+F42)*0.5+273))*N42*(AD42-AE42))/(AI42+$S$10*(1+0.34*N42))</f>
        <v>4.5736024418418655</v>
      </c>
      <c r="AK42" s="27">
        <f>0.408*AI42*$S$8*0.98*1.14*100000000/(AI42+$S$10*(1.034*N42))</f>
        <v>0.13481587998492051</v>
      </c>
      <c r="AL42" s="12">
        <f>1.24*(AE42*10/(G42+273.16))^(1/7)</f>
        <v>0.75865521427458105</v>
      </c>
      <c r="AM42" s="12">
        <f>AI42*0.77*M42</f>
        <v>2.4710234556021637</v>
      </c>
      <c r="AN42" s="12">
        <f>AI42*0.98*$S$8*(-2.6*10000000000-AL42*(G42+273.16)^4)</f>
        <v>-26.070745248319458</v>
      </c>
      <c r="AO42" s="13">
        <f>1.17*1.013*(10^-3)*(AD42-AE42)*N42*86400/208</f>
        <v>1.888408638355668</v>
      </c>
      <c r="AP42" s="12">
        <f>0.408*(AM42+AN42+AO42)/(AI42+$S$10*(1+0.34*N42))</f>
        <v>-32.357003860289225</v>
      </c>
      <c r="AQ42">
        <v>28</v>
      </c>
      <c r="AR42">
        <v>2.9815</v>
      </c>
      <c r="AS42" s="7"/>
      <c r="AT42" s="1">
        <f>AJ42*28.4</f>
        <v>129.89030934830896</v>
      </c>
      <c r="AU42">
        <f>1.26*AI42*0.408*(AG42-AH42)/(AI42+$S$10)</f>
        <v>2.5792741569496815</v>
      </c>
      <c r="AV42">
        <f>AU42*28.4</f>
        <v>73.251386057370951</v>
      </c>
      <c r="AW42">
        <f>0.65*AI42*D42/($S$10+AI42)</f>
        <v>101.91251184612366</v>
      </c>
      <c r="AX42" s="1">
        <f>AW42*(86400/1000000)/2.45</f>
        <v>3.5939759279612589</v>
      </c>
      <c r="AY42" s="1">
        <f>(0.2*(0.00738*G42+0.8072)^7)-0.00016</f>
        <v>0.16100344498996785</v>
      </c>
      <c r="AZ42" s="1">
        <f>0.408*(AI42*(AG42-AH42)+$S$10*6.43*(1+0.0536*N42)*(AD42-AE42))/(AI42+$S$10)</f>
        <v>3.8932801235819237</v>
      </c>
      <c r="BA42" s="1">
        <f>(AI42*(AG42)+0.063*2.7*(1+0.864*N42)*(AD42-AE42))/(AI42+0.063)</f>
        <v>9.1770781224075204</v>
      </c>
      <c r="BB42" s="1">
        <f>0.4+1.4*EXP(-(((C42-173)/58)^2))</f>
        <v>0.40788276995037481</v>
      </c>
      <c r="BC42" s="1">
        <f>0.605+0.345*EXP(-(((C42-243)/80)^2))</f>
        <v>0.60558738160130421</v>
      </c>
      <c r="BD42" s="1">
        <f>0.408*(AI42*(AG42-AH42)+0.063*6.43*(BB42+BC42*N42)*(AD42-AE42))/(AI42+0.063)</f>
        <v>4.3820047351385956</v>
      </c>
      <c r="BE42" s="1">
        <f>0.013*G42*(M42*23.9+50)/(G42+15)</f>
        <v>3.8523226657369927</v>
      </c>
      <c r="BF42" s="2">
        <f>0.408*0.0023*(G42+17.8)*((F42-E42)^0.5)*AA42</f>
        <v>4.2162857057981933</v>
      </c>
    </row>
    <row r="43" spans="1:58" ht="14" x14ac:dyDescent="0.15">
      <c r="A43" s="14">
        <v>2017</v>
      </c>
      <c r="B43" s="5">
        <v>42777</v>
      </c>
      <c r="C43">
        <v>42</v>
      </c>
      <c r="D43" s="52">
        <v>210.12631250000004</v>
      </c>
      <c r="E43" s="11">
        <v>12.47</v>
      </c>
      <c r="F43" s="11">
        <v>30.52</v>
      </c>
      <c r="G43" s="11">
        <v>20.730694444444445</v>
      </c>
      <c r="H43" s="11">
        <v>17.329999999999998</v>
      </c>
      <c r="I43" s="11">
        <v>89.9</v>
      </c>
      <c r="J43" s="11">
        <v>52.534930555555576</v>
      </c>
      <c r="K43" s="11">
        <v>2.1401124543015828</v>
      </c>
      <c r="L43" s="11">
        <v>0</v>
      </c>
      <c r="M43" s="56">
        <f>+D43*86400/1000000</f>
        <v>18.154913400000002</v>
      </c>
      <c r="N43" s="3">
        <f>K43*4.87/LN(67.8*$S$4-5.42)</f>
        <v>1.7385332006420122</v>
      </c>
      <c r="O43" s="11"/>
      <c r="X43" s="9">
        <f>1+0.033*COS(2*$S$9*C43/365)</f>
        <v>1.0247442712397508</v>
      </c>
      <c r="Y43" s="9">
        <f>0.409*SIN((2*$S$9*C43/365)-1.39)</f>
        <v>-0.25302144955665185</v>
      </c>
      <c r="Z43" s="9">
        <f>ACOS(-TAN($U$2)*TAN(Y43))</f>
        <v>1.4269769100982941</v>
      </c>
      <c r="AA43" s="10">
        <f>(24*60/$S$9)*$S$7*X43*(Z43*SIN($U$2)*SIN(Y43)+COS($U$2)*COS(Y43)*SIN(Z43))</f>
        <v>25.607313143947927</v>
      </c>
      <c r="AB43" s="9">
        <f>AA43*(0.75+0.00002*$S$3)</f>
        <v>19.307914110536736</v>
      </c>
      <c r="AC43" s="9">
        <f>1.35*(M43/AB43)-0.35</f>
        <v>0.91938274894359784</v>
      </c>
      <c r="AD43" s="9">
        <f>(0.6108*EXP(17.27*E43/(E43+237.3))+0.6108*EXP(17.27*F43/(F43+237.3)))/2</f>
        <v>2.9089498169604644</v>
      </c>
      <c r="AE43" s="9">
        <f>(H43*0.6108*EXP(17.27*F43/(F43+237.3))+I43*0.6108*EXP(17.27*E43/(E43+237.3)))/(2*100)</f>
        <v>1.0290298715417381</v>
      </c>
      <c r="AF43" s="10">
        <f>$S$8*0.5*((E43+273)^4+(F43+273)^4)*(0.34-0.14*SQRT(AE43))*AC43</f>
        <v>6.7408845165076237</v>
      </c>
      <c r="AG43" s="9">
        <f>(1-0.23)*M43-AF43</f>
        <v>7.2383988014923784</v>
      </c>
      <c r="AH43" s="9">
        <v>0</v>
      </c>
      <c r="AI43" s="8">
        <f>4098*0.6108*EXP(17.27*0.5*(E43+F43)/(0.5*(E43+F43)+237.3))/(0.5*(E43+F43)+237.3)^2</f>
        <v>0.15686152400836387</v>
      </c>
      <c r="AJ43" s="7">
        <f>(0.408*AI43*(AG43-AH43)+(900*$S$10/((E43+F43)*0.5+273))*N43*(AD43-AE43))/(AI43+$S$10*(1+0.34*N43))</f>
        <v>4.2839763580491903</v>
      </c>
      <c r="AK43" s="27">
        <f>0.408*AI43*$S$8*0.98*1.14*100000000/(AI43+$S$10*(1.034*N43))</f>
        <v>0.12722274016569818</v>
      </c>
      <c r="AL43" s="12">
        <f>1.24*(AE43*10/(G43+273.16))^(1/7)</f>
        <v>0.76816811677437447</v>
      </c>
      <c r="AM43" s="12">
        <f>AI43*0.77*M43</f>
        <v>2.1928116858061779</v>
      </c>
      <c r="AN43" s="12">
        <f>AI43*0.98*$S$8*(-2.6*10000000000-AL43*(G43+273.16)^4)</f>
        <v>-23.881528135607148</v>
      </c>
      <c r="AO43" s="13">
        <f>1.17*1.013*(10^-3)*(AD43-AE43)*N43*86400/208</f>
        <v>1.6090445143427228</v>
      </c>
      <c r="AP43" s="12">
        <f>0.408*(AM43+AN43+AO43)/(AI43+$S$10*(1+0.34*N43))</f>
        <v>-31.320828505643394</v>
      </c>
      <c r="AQ43">
        <v>28</v>
      </c>
      <c r="AR43">
        <v>2.9815</v>
      </c>
      <c r="AS43" s="7"/>
      <c r="AT43" s="1">
        <f>AJ43*28.4</f>
        <v>121.66492856859699</v>
      </c>
      <c r="AU43">
        <f>1.26*AI43*0.408*(AG43-AH43)/(AI43+$S$10)</f>
        <v>2.6213833675125913</v>
      </c>
      <c r="AV43">
        <f>AU43*28.4</f>
        <v>74.44728763735759</v>
      </c>
      <c r="AW43">
        <f>0.65*AI43*D43/($S$10+AI43)</f>
        <v>96.216846788977747</v>
      </c>
      <c r="AX43" s="1">
        <f>AW43*(86400/1000000)/2.45</f>
        <v>3.3931165561500727</v>
      </c>
      <c r="AY43" s="1">
        <f>(0.2*(0.00738*G43+0.8072)^7)-0.00016</f>
        <v>0.15034060321942608</v>
      </c>
      <c r="AZ43" s="1">
        <f>0.408*(AI43*(AG43-AH43)+$S$10*6.43*(1+0.0536*N43)*(AD43-AE43))/(AI43+$S$10)</f>
        <v>3.6738388212497903</v>
      </c>
      <c r="BA43" s="1">
        <f>(AI43*(AG43)+0.063*2.7*(1+0.864*N43)*(AD43-AE43))/(AI43+0.063)</f>
        <v>8.8034112383647845</v>
      </c>
      <c r="BB43" s="1">
        <f>0.4+1.4*EXP(-(((C43-173)/58)^2))</f>
        <v>0.40852378163179909</v>
      </c>
      <c r="BC43" s="1">
        <f>0.605+0.345*EXP(-(((C43-243)/80)^2))</f>
        <v>0.60562555762127845</v>
      </c>
      <c r="BD43" s="1">
        <f>0.408*(AI43*(AG43-AH43)+0.063*6.43*(BB43+BC43*N43)*(AD43-AE43))/(AI43+0.063)</f>
        <v>4.1723014835384538</v>
      </c>
      <c r="BE43" s="1">
        <f>0.013*G43*(M43*23.9+50)/(G43+15)</f>
        <v>3.6498376682026903</v>
      </c>
      <c r="BF43" s="2">
        <f>0.408*0.0023*(G43+17.8)*((F43-E43)^0.5)*AA43</f>
        <v>3.9336657190996629</v>
      </c>
    </row>
    <row r="44" spans="1:58" ht="14" x14ac:dyDescent="0.15">
      <c r="A44" s="14">
        <v>2017</v>
      </c>
      <c r="B44" s="5">
        <v>42778</v>
      </c>
      <c r="C44">
        <v>43</v>
      </c>
      <c r="D44" s="52">
        <v>191.94676388888888</v>
      </c>
      <c r="E44" s="11">
        <v>10.81</v>
      </c>
      <c r="F44" s="11">
        <v>27.3</v>
      </c>
      <c r="G44" s="11">
        <v>18.396805555555556</v>
      </c>
      <c r="H44" s="11">
        <v>26.08</v>
      </c>
      <c r="I44" s="11">
        <v>86.7</v>
      </c>
      <c r="J44" s="11">
        <v>59.105277777777779</v>
      </c>
      <c r="K44" s="11">
        <v>2.487399106852366</v>
      </c>
      <c r="L44" s="11">
        <v>0</v>
      </c>
      <c r="M44" s="56">
        <f>+D44*86400/1000000</f>
        <v>16.5842004</v>
      </c>
      <c r="N44" s="3">
        <f>K44*4.87/LN(67.8*$S$4-5.42)</f>
        <v>2.0206535978135718</v>
      </c>
      <c r="O44" s="11"/>
      <c r="X44" s="9">
        <f>1+0.033*COS(2*$S$9*C44/365)</f>
        <v>1.0243647696821025</v>
      </c>
      <c r="Y44" s="9">
        <f>0.409*SIN((2*$S$9*C44/365)-1.39)</f>
        <v>-0.24745257494772704</v>
      </c>
      <c r="Z44" s="9">
        <f>ACOS(-TAN($U$2)*TAN(Y44))</f>
        <v>1.4302989810159743</v>
      </c>
      <c r="AA44" s="10">
        <f>(24*60/$S$9)*$S$7*X44*(Z44*SIN($U$2)*SIN(Y44)+COS($U$2)*COS(Y44)*SIN(Z44))</f>
        <v>25.78767978052214</v>
      </c>
      <c r="AB44" s="9">
        <f>AA44*(0.75+0.00002*$S$3)</f>
        <v>19.443910554513693</v>
      </c>
      <c r="AC44" s="9">
        <f>1.35*(M44/AB44)-0.35</f>
        <v>0.80144895761736124</v>
      </c>
      <c r="AD44" s="9">
        <f>(0.6108*EXP(17.27*E44/(E44+237.3))+0.6108*EXP(17.27*F44/(F44+237.3)))/2</f>
        <v>2.4624003118965074</v>
      </c>
      <c r="AE44" s="9">
        <f>(H44*0.6108*EXP(17.27*F44/(F44+237.3))+I44*0.6108*EXP(17.27*E44/(E44+237.3)))/(2*100)</f>
        <v>1.0350803376935316</v>
      </c>
      <c r="AF44" s="10">
        <f>$S$8*0.5*((E44+273)^4+(F44+273)^4)*(0.34-0.14*SQRT(AE44))*AC44</f>
        <v>5.6670775211415414</v>
      </c>
      <c r="AG44" s="9">
        <f>(1-0.23)*M44-AF44</f>
        <v>7.1027567868584587</v>
      </c>
      <c r="AH44" s="9">
        <v>0</v>
      </c>
      <c r="AI44" s="8">
        <f>4098*0.6108*EXP(17.27*0.5*(E44+F44)/(0.5*(E44+F44)+237.3))/(0.5*(E44+F44)+237.3)^2</f>
        <v>0.13749472416644368</v>
      </c>
      <c r="AJ44" s="7">
        <f>(0.408*AI44*(AG44-AH44)+(900*$S$10/((E44+F44)*0.5+273))*N44*(AD44-AE44))/(AI44+$S$10*(1+0.34*N44))</f>
        <v>3.9568410004914885</v>
      </c>
      <c r="AK44" s="27">
        <f>0.408*AI44*$S$8*0.98*1.14*100000000/(AI44+$S$10*(1.034*N44))</f>
        <v>0.11158422582899882</v>
      </c>
      <c r="AL44" s="12">
        <f>1.24*(AE44*10/(G44+273.16))^(1/7)</f>
        <v>0.76968791448589169</v>
      </c>
      <c r="AM44" s="12">
        <f>AI44*0.77*M44</f>
        <v>1.7557848458296492</v>
      </c>
      <c r="AN44" s="12">
        <f>AI44*0.98*$S$8*(-2.6*10000000000-AL44*(G44+273.16)^4)</f>
        <v>-20.821589420361303</v>
      </c>
      <c r="AO44" s="13">
        <f>1.17*1.013*(10^-3)*(AD44-AE44)*N44*86400/208</f>
        <v>1.4199038165420446</v>
      </c>
      <c r="AP44" s="12">
        <f>0.408*(AM44+AN44+AO44)/(AI44+$S$10*(1+0.34*N44))</f>
        <v>-28.970445497211291</v>
      </c>
      <c r="AQ44">
        <v>28</v>
      </c>
      <c r="AR44">
        <v>2.9815</v>
      </c>
      <c r="AS44" s="7"/>
      <c r="AT44" s="1">
        <f>AJ44*28.4</f>
        <v>112.37428441395826</v>
      </c>
      <c r="AU44">
        <f>1.26*AI44*0.408*(AG44-AH44)/(AI44+$S$10)</f>
        <v>2.4694618573380684</v>
      </c>
      <c r="AV44">
        <f>AU44*28.4</f>
        <v>70.132716748401137</v>
      </c>
      <c r="AW44">
        <f>0.65*AI44*D44/($S$10+AI44)</f>
        <v>84.379864135557057</v>
      </c>
      <c r="AX44" s="1">
        <f>AW44*(86400/1000000)/2.45</f>
        <v>2.9756817393110735</v>
      </c>
      <c r="AY44" s="1">
        <f>(0.2*(0.00738*G44+0.8072)^7)-0.00016</f>
        <v>0.1324297803137823</v>
      </c>
      <c r="AZ44" s="1">
        <f>0.408*(AI44*(AG44-AH44)+$S$10*6.43*(1+0.0536*N44)*(AD44-AE44))/(AI44+$S$10)</f>
        <v>3.3032250522303883</v>
      </c>
      <c r="BA44" s="1">
        <f>(AI44*(AG44)+0.063*2.7*(1+0.864*N44)*(AD44-AE44))/(AI44+0.063)</f>
        <v>8.1959629696492566</v>
      </c>
      <c r="BB44" s="1">
        <f>0.4+1.4*EXP(-(((C44-173)/58)^2))</f>
        <v>0.40921144104019658</v>
      </c>
      <c r="BC44" s="1">
        <f>0.605+0.345*EXP(-(((C44-243)/80)^2))</f>
        <v>0.60566600667699855</v>
      </c>
      <c r="BD44" s="1">
        <f>0.408*(AI44*(AG44-AH44)+0.063*6.43*(BB44+BC44*N44)*(AD44-AE44))/(AI44+0.063)</f>
        <v>3.9087861303837728</v>
      </c>
      <c r="BE44" s="1">
        <f>0.013*G44*(M44*23.9+50)/(G44+15)</f>
        <v>3.1964538334976145</v>
      </c>
      <c r="BF44" s="2">
        <f>0.408*0.0023*(G44+17.8)*((F44-E44)^0.5)*AA44</f>
        <v>3.5569752266441186</v>
      </c>
    </row>
    <row r="45" spans="1:58" ht="14" x14ac:dyDescent="0.15">
      <c r="A45" s="14">
        <v>2017</v>
      </c>
      <c r="B45" s="5">
        <v>42779</v>
      </c>
      <c r="C45">
        <v>44</v>
      </c>
      <c r="D45" s="52">
        <v>137.08422222222217</v>
      </c>
      <c r="E45" s="11">
        <v>11.74</v>
      </c>
      <c r="F45" s="11">
        <v>20.9</v>
      </c>
      <c r="G45" s="11">
        <v>15.296736111111111</v>
      </c>
      <c r="H45" s="11">
        <v>49.4</v>
      </c>
      <c r="I45" s="11">
        <v>97.9</v>
      </c>
      <c r="J45" s="11">
        <v>79.119236111111121</v>
      </c>
      <c r="K45" s="11">
        <v>1.562060825289888</v>
      </c>
      <c r="L45" s="11">
        <v>3.048</v>
      </c>
      <c r="M45" s="56">
        <f>+D45*86400/1000000</f>
        <v>11.844076799999995</v>
      </c>
      <c r="N45" s="3">
        <f>K45*4.87/LN(67.8*$S$4-5.42)</f>
        <v>1.2689494894206335</v>
      </c>
      <c r="O45" s="11"/>
      <c r="X45" s="9">
        <f>1+0.033*COS(2*$S$9*C45/365)</f>
        <v>1.0239780483173626</v>
      </c>
      <c r="Y45" s="9">
        <f>0.409*SIN((2*$S$9*C45/365)-1.39)</f>
        <v>-0.24181037480038131</v>
      </c>
      <c r="Z45" s="9">
        <f>ACOS(-TAN($U$2)*TAN(Y45))</f>
        <v>1.4336536911235831</v>
      </c>
      <c r="AA45" s="10">
        <f>(24*60/$S$9)*$S$7*X45*(Z45*SIN($U$2)*SIN(Y45)+COS($U$2)*COS(Y45)*SIN(Z45))</f>
        <v>25.969768654212324</v>
      </c>
      <c r="AB45" s="9">
        <f>AA45*(0.75+0.00002*$S$3)</f>
        <v>19.581205565276093</v>
      </c>
      <c r="AC45" s="9">
        <f>1.35*(M45/AB45)-0.35</f>
        <v>0.46657401668642073</v>
      </c>
      <c r="AD45" s="9">
        <f>(0.6108*EXP(17.27*E45/(E45+237.3))+0.6108*EXP(17.27*F45/(F45+237.3)))/2</f>
        <v>1.9252341329559588</v>
      </c>
      <c r="AE45" s="9">
        <f>(H45*0.6108*EXP(17.27*F45/(F45+237.3))+I45*0.6108*EXP(17.27*E45/(E45+237.3)))/(2*100)</f>
        <v>1.285399980342893</v>
      </c>
      <c r="AF45" s="10">
        <f>$S$8*0.5*((E45+273)^4+(F45+273)^4)*(0.34-0.14*SQRT(AE45))*AC45</f>
        <v>2.9057926074435931</v>
      </c>
      <c r="AG45" s="9">
        <f>(1-0.23)*M45-AF45</f>
        <v>6.2141465285564026</v>
      </c>
      <c r="AH45" s="9">
        <v>0</v>
      </c>
      <c r="AI45" s="8">
        <f>4098*0.6108*EXP(17.27*0.5*(E45+F45)/(0.5*(E45+F45)+237.3))/(0.5*(E45+F45)+237.3)^2</f>
        <v>0.11823140891242115</v>
      </c>
      <c r="AJ45" s="7">
        <f>(0.408*AI45*(AG45-AH45)+(900*$S$10/((E45+F45)*0.5+273))*N45*(AD45-AE45))/(AI45+$S$10*(1+0.34*N45))</f>
        <v>2.1935044299900897</v>
      </c>
      <c r="AK45" s="27">
        <f>0.408*AI45*$S$8*0.98*1.14*100000000/(AI45+$S$10*(1.034*N45))</f>
        <v>0.128976181738617</v>
      </c>
      <c r="AL45" s="12">
        <f>1.24*(AE45*10/(G45+273.16))^(1/7)</f>
        <v>0.79508878670219629</v>
      </c>
      <c r="AM45" s="12">
        <f>AI45*0.77*M45</f>
        <v>1.0782632532448084</v>
      </c>
      <c r="AN45" s="12">
        <f>AI45*0.98*$S$8*(-2.6*10000000000-AL45*(G45+273.16)^4)</f>
        <v>-17.872138519761773</v>
      </c>
      <c r="AO45" s="13">
        <f>1.17*1.013*(10^-3)*(AD45-AE45)*N45*86400/208</f>
        <v>0.39972146254230345</v>
      </c>
      <c r="AP45" s="12">
        <f>0.408*(AM45+AN45+AO45)/(AI45+$S$10*(1+0.34*N45))</f>
        <v>-31.487063177762188</v>
      </c>
      <c r="AQ45">
        <v>28</v>
      </c>
      <c r="AR45">
        <v>2.9815</v>
      </c>
      <c r="AS45" s="7"/>
      <c r="AT45" s="1">
        <f>AJ45*28.4</f>
        <v>62.295525811718541</v>
      </c>
      <c r="AU45">
        <f>1.26*AI45*0.408*(AG45-AH45)/(AI45+$S$10)</f>
        <v>2.0522783302745626</v>
      </c>
      <c r="AV45">
        <f>AU45*28.4</f>
        <v>58.284704579797577</v>
      </c>
      <c r="AW45">
        <f>0.65*AI45*D45/($S$10+AI45)</f>
        <v>57.243330095745137</v>
      </c>
      <c r="AX45" s="1">
        <f>AW45*(86400/1000000)/2.45</f>
        <v>2.018703559294849</v>
      </c>
      <c r="AY45" s="1">
        <f>(0.2*(0.00738*G45+0.8072)^7)-0.00016</f>
        <v>0.11148566908099956</v>
      </c>
      <c r="AZ45" s="1">
        <f>0.408*(AI45*(AG45-AH45)+$S$10*6.43*(1+0.0536*N45)*(AD45-AE45))/(AI45+$S$10)</f>
        <v>2.2698253580962531</v>
      </c>
      <c r="BA45" s="1">
        <f>(AI45*(AG45)+0.063*2.7*(1+0.864*N45)*(AD45-AE45))/(AI45+0.063)</f>
        <v>5.312918138779243</v>
      </c>
      <c r="BB45" s="1">
        <f>0.4+1.4*EXP(-(((C45-173)/58)^2))</f>
        <v>0.40994866110034778</v>
      </c>
      <c r="BC45" s="1">
        <f>0.605+0.345*EXP(-(((C45-243)/80)^2))</f>
        <v>0.60570884965085592</v>
      </c>
      <c r="BD45" s="1">
        <f>0.408*(AI45*(AG45-AH45)+0.063*6.43*(BB45+BC45*N45)*(AD45-AE45))/(AI45+0.063)</f>
        <v>2.3417199589437274</v>
      </c>
      <c r="BE45" s="1">
        <f>0.013*G45*(M45*23.9+50)/(G45+15)</f>
        <v>2.1861818247057694</v>
      </c>
      <c r="BF45" s="2">
        <f>0.408*0.0023*(G45+17.8)*((F45-E45)^0.5)*AA45</f>
        <v>2.4411191856000354</v>
      </c>
    </row>
    <row r="46" spans="1:58" ht="14" x14ac:dyDescent="0.15">
      <c r="A46" s="14">
        <v>2017</v>
      </c>
      <c r="B46" s="5">
        <v>42780</v>
      </c>
      <c r="C46">
        <v>45</v>
      </c>
      <c r="D46" s="52">
        <v>199.83263194444442</v>
      </c>
      <c r="E46" s="11">
        <v>9.68</v>
      </c>
      <c r="F46" s="11">
        <v>25.74</v>
      </c>
      <c r="G46" s="11">
        <v>16.977430555555557</v>
      </c>
      <c r="H46" s="11">
        <v>32.24</v>
      </c>
      <c r="I46" s="11">
        <v>98.8</v>
      </c>
      <c r="J46" s="11">
        <v>69.061805555555537</v>
      </c>
      <c r="K46" s="11">
        <v>1.9138330062958386</v>
      </c>
      <c r="L46" s="11">
        <v>0</v>
      </c>
      <c r="M46" s="56">
        <f>+D46*86400/1000000</f>
        <v>17.265539399999998</v>
      </c>
      <c r="N46" s="3">
        <f>K46*4.87/LN(67.8*$S$4-5.42)</f>
        <v>1.5547137325620899</v>
      </c>
      <c r="O46" s="11"/>
      <c r="X46" s="9">
        <f>1+0.033*COS(2*$S$9*C46/365)</f>
        <v>1.0235842217394178</v>
      </c>
      <c r="Y46" s="9">
        <f>0.409*SIN((2*$S$9*C46/365)-1.39)</f>
        <v>-0.23609652102028686</v>
      </c>
      <c r="Z46" s="9">
        <f>ACOS(-TAN($U$2)*TAN(Y46))</f>
        <v>1.4370399282618584</v>
      </c>
      <c r="AA46" s="10">
        <f>(24*60/$S$9)*$S$7*X46*(Z46*SIN($U$2)*SIN(Y46)+COS($U$2)*COS(Y46)*SIN(Z46))</f>
        <v>26.153493978140027</v>
      </c>
      <c r="AB46" s="9">
        <f>AA46*(0.75+0.00002*$S$3)</f>
        <v>19.719734459517582</v>
      </c>
      <c r="AC46" s="9">
        <f>1.35*(M46/AB46)-0.35</f>
        <v>0.83198742675007675</v>
      </c>
      <c r="AD46" s="9">
        <f>(0.6108*EXP(17.27*E46/(E46+237.3))+0.6108*EXP(17.27*F46/(F46+237.3)))/2</f>
        <v>2.2559993061723622</v>
      </c>
      <c r="AE46" s="9">
        <f>(H46*0.6108*EXP(17.27*F46/(F46+237.3))+I46*0.6108*EXP(17.27*E46/(E46+237.3)))/(2*100)</f>
        <v>1.1273191597526298</v>
      </c>
      <c r="AF46" s="10">
        <f>$S$8*0.5*((E46+273)^4+(F46+273)^4)*(0.34-0.14*SQRT(AE46))*AC46</f>
        <v>5.5926908421683592</v>
      </c>
      <c r="AG46" s="9">
        <f>(1-0.23)*M46-AF46</f>
        <v>7.7017744958316392</v>
      </c>
      <c r="AH46" s="9">
        <v>0</v>
      </c>
      <c r="AI46" s="8">
        <f>4098*0.6108*EXP(17.27*0.5*(E46+F46)/(0.5*(E46+F46)+237.3))/(0.5*(E46+F46)+237.3)^2</f>
        <v>0.12771353898044757</v>
      </c>
      <c r="AJ46" s="7">
        <f>(0.408*AI46*(AG46-AH46)+(900*$S$10/((E46+F46)*0.5+273))*N46*(AD46-AE46))/(AI46+$S$10*(1+0.34*N46))</f>
        <v>3.3236809800474632</v>
      </c>
      <c r="AK46" s="27">
        <f>0.408*AI46*$S$8*0.98*1.14*100000000/(AI46+$S$10*(1.034*N46))</f>
        <v>0.12206081124358169</v>
      </c>
      <c r="AL46" s="12">
        <f>1.24*(AE46*10/(G46+273.16))^(1/7)</f>
        <v>0.77967491309414261</v>
      </c>
      <c r="AM46" s="12">
        <f>AI46*0.77*M46</f>
        <v>1.697883217168872</v>
      </c>
      <c r="AN46" s="12">
        <f>AI46*0.98*$S$8*(-2.6*10000000000-AL46*(G46+273.16)^4)</f>
        <v>-19.317853791240324</v>
      </c>
      <c r="AO46" s="13">
        <f>1.17*1.013*(10^-3)*(AD46-AE46)*N46*86400/208</f>
        <v>0.86390708376641479</v>
      </c>
      <c r="AP46" s="12">
        <f>0.408*(AM46+AN46+AO46)/(AI46+$S$10*(1+0.34*N46))</f>
        <v>-29.944279217376451</v>
      </c>
      <c r="AQ46">
        <v>28</v>
      </c>
      <c r="AR46">
        <v>2.9815</v>
      </c>
      <c r="AS46" s="7"/>
      <c r="AT46" s="1">
        <f>AJ46*28.4</f>
        <v>94.392539833347954</v>
      </c>
      <c r="AU46">
        <f>1.26*AI46*0.408*(AG46-AH46)/(AI46+$S$10)</f>
        <v>2.6129497893174007</v>
      </c>
      <c r="AV46">
        <f>AU46*28.4</f>
        <v>74.207774016614181</v>
      </c>
      <c r="AW46">
        <f>0.65*AI46*D46/($S$10+AI46)</f>
        <v>85.721413290910036</v>
      </c>
      <c r="AX46" s="1">
        <f>AW46*(86400/1000000)/2.45</f>
        <v>3.0229918809529086</v>
      </c>
      <c r="AY46" s="1">
        <f>(0.2*(0.00738*G46+0.8072)^7)-0.00016</f>
        <v>0.12245694300580287</v>
      </c>
      <c r="AZ46" s="1">
        <f>0.408*(AI46*(AG46-AH46)+$S$10*6.43*(1+0.0536*N46)*(AD46-AE46))/(AI46+$S$10)</f>
        <v>3.1645806506503025</v>
      </c>
      <c r="BA46" s="1">
        <f>(AI46*(AG46)+0.063*2.7*(1+0.864*N46)*(AD46-AE46))/(AI46+0.063)</f>
        <v>7.5165207062064212</v>
      </c>
      <c r="BB46" s="1">
        <f>0.4+1.4*EXP(-(((C46-173)/58)^2))</f>
        <v>0.41073849689731756</v>
      </c>
      <c r="BC46" s="1">
        <f>0.605+0.345*EXP(-(((C46-243)/80)^2))</f>
        <v>0.60575421290536935</v>
      </c>
      <c r="BD46" s="1">
        <f>0.408*(AI46*(AG46-AH46)+0.063*6.43*(BB46+BC46*N46)*(AD46-AE46))/(AI46+0.063)</f>
        <v>3.4272408415936186</v>
      </c>
      <c r="BE46" s="1">
        <f>0.013*G46*(M46*23.9+50)/(G46+15)</f>
        <v>3.1931618346577348</v>
      </c>
      <c r="BF46" s="2">
        <f>0.408*0.0023*(G46+17.8)*((F46-E46)^0.5)*AA46</f>
        <v>3.4204872691286812</v>
      </c>
    </row>
    <row r="47" spans="1:58" ht="14" x14ac:dyDescent="0.15">
      <c r="A47" s="14">
        <v>2017</v>
      </c>
      <c r="B47" s="5">
        <v>42781</v>
      </c>
      <c r="C47">
        <v>46</v>
      </c>
      <c r="D47" s="52">
        <v>188.84324999999995</v>
      </c>
      <c r="E47" s="11">
        <v>12.12</v>
      </c>
      <c r="F47" s="11">
        <v>26.64</v>
      </c>
      <c r="G47" s="11">
        <v>18.91236111111111</v>
      </c>
      <c r="H47" s="11">
        <v>24.11</v>
      </c>
      <c r="I47" s="11">
        <v>88.5</v>
      </c>
      <c r="J47" s="11">
        <v>54.126805555555549</v>
      </c>
      <c r="K47" s="11">
        <v>1.7698602133858294</v>
      </c>
      <c r="L47" s="11">
        <v>0</v>
      </c>
      <c r="M47" s="56">
        <f>+D47*86400/1000000</f>
        <v>16.316056799999998</v>
      </c>
      <c r="N47" s="3">
        <f>K47*4.87/LN(67.8*$S$4-5.42)</f>
        <v>1.437756569885845</v>
      </c>
      <c r="O47" s="11"/>
      <c r="X47" s="9">
        <f>1+0.033*COS(2*$S$9*C47/365)</f>
        <v>1.0231834066475822</v>
      </c>
      <c r="Y47" s="9">
        <f>0.409*SIN((2*$S$9*C47/365)-1.39)</f>
        <v>-0.23031270674563392</v>
      </c>
      <c r="Z47" s="9">
        <f>ACOS(-TAN($U$2)*TAN(Y47))</f>
        <v>1.440456594951532</v>
      </c>
      <c r="AA47" s="10">
        <f>(24*60/$S$9)*$S$7*X47*(Z47*SIN($U$2)*SIN(Y47)+COS($U$2)*COS(Y47)*SIN(Z47))</f>
        <v>26.338769226977057</v>
      </c>
      <c r="AB47" s="9">
        <f>AA47*(0.75+0.00002*$S$3)</f>
        <v>19.8594319971407</v>
      </c>
      <c r="AC47" s="9">
        <f>1.35*(M47/AB47)-0.35</f>
        <v>0.75912923809559774</v>
      </c>
      <c r="AD47" s="9">
        <f>(0.6108*EXP(17.27*E47/(E47+237.3))+0.6108*EXP(17.27*F47/(F47+237.3)))/2</f>
        <v>2.4522145657523806</v>
      </c>
      <c r="AE47" s="9">
        <f>(H47*0.6108*EXP(17.27*F47/(F47+237.3))+I47*0.6108*EXP(17.27*E47/(E47+237.3)))/(2*100)</f>
        <v>1.0463698513590782</v>
      </c>
      <c r="AF47" s="10">
        <f>$S$8*0.5*((E47+273)^4+(F47+273)^4)*(0.34-0.14*SQRT(AE47))*AC47</f>
        <v>5.364837684765785</v>
      </c>
      <c r="AG47" s="9">
        <f>(1-0.23)*M47-AF47</f>
        <v>7.1985260512342144</v>
      </c>
      <c r="AH47" s="9">
        <v>0</v>
      </c>
      <c r="AI47" s="8">
        <f>4098*0.6108*EXP(17.27*0.5*(E47+F47)/(0.5*(E47+F47)+237.3))/(0.5*(E47+F47)+237.3)^2</f>
        <v>0.1399510841523228</v>
      </c>
      <c r="AJ47" s="7">
        <f>(0.408*AI47*(AG47-AH47)+(900*$S$10/((E47+F47)*0.5+273))*N47*(AD47-AE47))/(AI47+$S$10*(1+0.34*N47))</f>
        <v>3.4484347296536328</v>
      </c>
      <c r="AK47" s="27">
        <f>0.408*AI47*$S$8*0.98*1.14*100000000/(AI47+$S$10*(1.034*N47))</f>
        <v>0.13134956434285261</v>
      </c>
      <c r="AL47" s="12">
        <f>1.24*(AE47*10/(G47+273.16))^(1/7)</f>
        <v>0.77068708093451632</v>
      </c>
      <c r="AM47" s="12">
        <f>AI47*0.77*M47</f>
        <v>1.7582563754531764</v>
      </c>
      <c r="AN47" s="12">
        <f>AI47*0.98*$S$8*(-2.6*10000000000-AL47*(G47+273.16)^4)</f>
        <v>-21.224938091665695</v>
      </c>
      <c r="AO47" s="13">
        <f>1.17*1.013*(10^-3)*(AD47-AE47)*N47*86400/208</f>
        <v>0.99510389885110961</v>
      </c>
      <c r="AP47" s="12">
        <f>0.408*(AM47+AN47+AO47)/(AI47+$S$10*(1+0.34*N47))</f>
        <v>-31.675250038053996</v>
      </c>
      <c r="AQ47">
        <v>28</v>
      </c>
      <c r="AR47">
        <v>2.9815</v>
      </c>
      <c r="AS47" s="7"/>
      <c r="AT47" s="1">
        <f>AJ47*28.4</f>
        <v>97.935546322163162</v>
      </c>
      <c r="AU47">
        <f>1.26*AI47*0.408*(AG47-AH47)/(AI47+$S$10)</f>
        <v>2.5170587386395531</v>
      </c>
      <c r="AV47">
        <f>AU47*28.4</f>
        <v>71.484468177363311</v>
      </c>
      <c r="AW47">
        <f>0.65*AI47*D47/($S$10+AI47)</f>
        <v>83.489889114587555</v>
      </c>
      <c r="AX47" s="1">
        <f>AW47*(86400/1000000)/2.45</f>
        <v>2.9442964977552508</v>
      </c>
      <c r="AY47" s="1">
        <f>(0.2*(0.00738*G47+0.8072)^7)-0.00016</f>
        <v>0.13622033972116296</v>
      </c>
      <c r="AZ47" s="1">
        <f>0.408*(AI47*(AG47-AH47)+$S$10*6.43*(1+0.0536*N47)*(AD47-AE47))/(AI47+$S$10)</f>
        <v>3.2681394787634779</v>
      </c>
      <c r="BA47" s="1">
        <f>(AI47*(AG47)+0.063*2.7*(1+0.864*N47)*(AD47-AE47))/(AI47+0.063)</f>
        <v>7.6059380852591865</v>
      </c>
      <c r="BB47" s="1">
        <f>0.4+1.4*EXP(-(((C47-173)/58)^2))</f>
        <v>0.41158414950269617</v>
      </c>
      <c r="BC47" s="1">
        <f>0.605+0.345*EXP(-(((C47-243)/80)^2))</f>
        <v>0.60580222847273124</v>
      </c>
      <c r="BD47" s="1">
        <f>0.408*(AI47*(AG47-AH47)+0.063*6.43*(BB47+BC47*N47)*(AD47-AE47))/(AI47+0.063)</f>
        <v>3.4936893242995719</v>
      </c>
      <c r="BE47" s="1">
        <f>0.013*G47*(M47*23.9+50)/(G47+15)</f>
        <v>3.189613840006845</v>
      </c>
      <c r="BF47" s="2">
        <f>0.408*0.0023*(G47+17.8)*((F47-E47)^0.5)*AA47</f>
        <v>3.4576346436223107</v>
      </c>
    </row>
    <row r="48" spans="1:58" ht="14" x14ac:dyDescent="0.15">
      <c r="A48" s="14">
        <v>2017</v>
      </c>
      <c r="B48" s="5">
        <v>42782</v>
      </c>
      <c r="C48">
        <v>47</v>
      </c>
      <c r="D48" s="52">
        <v>221.21832638888895</v>
      </c>
      <c r="E48" s="11">
        <v>10.199999999999999</v>
      </c>
      <c r="F48" s="11">
        <v>26.69</v>
      </c>
      <c r="G48" s="11">
        <v>17.926736111111115</v>
      </c>
      <c r="H48" s="11">
        <v>25.63</v>
      </c>
      <c r="I48" s="11">
        <v>92.5</v>
      </c>
      <c r="J48" s="11">
        <v>58.045486111111146</v>
      </c>
      <c r="K48" s="11">
        <v>2.0841372956089561</v>
      </c>
      <c r="L48" s="11">
        <v>0</v>
      </c>
      <c r="M48" s="56">
        <f>+D48*86400/1000000</f>
        <v>19.113263400000005</v>
      </c>
      <c r="N48" s="3">
        <f>K48*4.87/LN(67.8*$S$4-5.42)</f>
        <v>1.6930614444253069</v>
      </c>
      <c r="O48" s="11"/>
      <c r="X48" s="9">
        <f>1+0.033*COS(2*$S$9*C48/365)</f>
        <v>1.0227757218120181</v>
      </c>
      <c r="Y48" s="9">
        <f>0.409*SIN((2*$S$9*C48/365)-1.39)</f>
        <v>-0.22446064584541683</v>
      </c>
      <c r="Z48" s="9">
        <f>ACOS(-TAN($U$2)*TAN(Y48))</f>
        <v>1.4439026087272713</v>
      </c>
      <c r="AA48" s="10">
        <f>(24*60/$S$9)*$S$7*X48*(Z48*SIN($U$2)*SIN(Y48)+COS($U$2)*COS(Y48)*SIN(Z48))</f>
        <v>26.525507204161592</v>
      </c>
      <c r="AB48" s="9">
        <f>AA48*(0.75+0.00002*$S$3)</f>
        <v>20.000232431937839</v>
      </c>
      <c r="AC48" s="9">
        <f>1.35*(M48/AB48)-0.35</f>
        <v>0.94013028612587701</v>
      </c>
      <c r="AD48" s="9">
        <f>(0.6108*EXP(17.27*E48/(E48+237.3))+0.6108*EXP(17.27*F48/(F48+237.3)))/2</f>
        <v>2.3727631701149514</v>
      </c>
      <c r="AE48" s="9">
        <f>(H48*0.6108*EXP(17.27*F48/(F48+237.3))+I48*0.6108*EXP(17.27*E48/(E48+237.3)))/(2*100)</f>
        <v>1.0242435114048281</v>
      </c>
      <c r="AF48" s="10">
        <f>$S$8*0.5*((E48+273)^4+(F48+273)^4)*(0.34-0.14*SQRT(AE48))*AC48</f>
        <v>6.6174106133268369</v>
      </c>
      <c r="AG48" s="9">
        <f>(1-0.23)*M48-AF48</f>
        <v>8.0998022046731677</v>
      </c>
      <c r="AH48" s="9">
        <v>0</v>
      </c>
      <c r="AI48" s="8">
        <f>4098*0.6108*EXP(17.27*0.5*(E48+F48)/(0.5*(E48+F48)+237.3))/(0.5*(E48+F48)+237.3)^2</f>
        <v>0.13298281082586924</v>
      </c>
      <c r="AJ48" s="7">
        <f>(0.408*AI48*(AG48-AH48)+(900*$S$10/((E48+F48)*0.5+273))*N48*(AD48-AE48))/(AI48+$S$10*(1+0.34*N48))</f>
        <v>3.8172776992538542</v>
      </c>
      <c r="AK48" s="27">
        <f>0.408*AI48*$S$8*0.98*1.14*100000000/(AI48+$S$10*(1.034*N48))</f>
        <v>0.11957761883909719</v>
      </c>
      <c r="AL48" s="12">
        <f>1.24*(AE48*10/(G48+273.16))^(1/7)</f>
        <v>0.76870870680205472</v>
      </c>
      <c r="AM48" s="12">
        <f>AI48*0.77*M48</f>
        <v>1.9571363280601526</v>
      </c>
      <c r="AN48" s="12">
        <f>AI48*0.98*$S$8*(-2.6*10000000000-AL48*(G48+273.16)^4)</f>
        <v>-20.111008986016234</v>
      </c>
      <c r="AO48" s="13">
        <f>1.17*1.013*(10^-3)*(AD48-AE48)*N48*86400/208</f>
        <v>1.1240243417480535</v>
      </c>
      <c r="AP48" s="12">
        <f>0.408*(AM48+AN48+AO48)/(AI48+$S$10*(1+0.34*N48))</f>
        <v>-29.357932566465234</v>
      </c>
      <c r="AQ48">
        <v>28</v>
      </c>
      <c r="AR48">
        <v>2.9815</v>
      </c>
      <c r="AS48" s="7"/>
      <c r="AT48" s="1">
        <f>AJ48*28.4</f>
        <v>108.41068665880945</v>
      </c>
      <c r="AU48">
        <f>1.26*AI48*0.408*(AG48-AH48)/(AI48+$S$10)</f>
        <v>2.7855194876380778</v>
      </c>
      <c r="AV48">
        <f>AU48*28.4</f>
        <v>79.108753448921405</v>
      </c>
      <c r="AW48">
        <f>0.65*AI48*D48/($S$10+AI48)</f>
        <v>96.19124333919892</v>
      </c>
      <c r="AX48" s="1">
        <f>AW48*(86400/1000000)/2.45</f>
        <v>3.3922136426558316</v>
      </c>
      <c r="AY48" s="1">
        <f>(0.2*(0.00738*G48+0.8072)^7)-0.00016</f>
        <v>0.12905271802634094</v>
      </c>
      <c r="AZ48" s="1">
        <f>0.408*(AI48*(AG48-AH48)+$S$10*6.43*(1+0.0536*N48)*(AD48-AE48))/(AI48+$S$10)</f>
        <v>3.4881431778322827</v>
      </c>
      <c r="BA48" s="1">
        <f>(AI48*(AG48)+0.063*2.7*(1+0.864*N48)*(AD48-AE48))/(AI48+0.063)</f>
        <v>8.3785948091108171</v>
      </c>
      <c r="BB48" s="1">
        <f>0.4+1.4*EXP(-(((C48-173)/58)^2))</f>
        <v>0.41248896965496767</v>
      </c>
      <c r="BC48" s="1">
        <f>0.605+0.345*EXP(-(((C48-243)/80)^2))</f>
        <v>0.60585303424737658</v>
      </c>
      <c r="BD48" s="1">
        <f>0.408*(AI48*(AG48-AH48)+0.063*6.43*(BB48+BC48*N48)*(AD48-AE48))/(AI48+0.063)</f>
        <v>3.8780094387934847</v>
      </c>
      <c r="BE48" s="1">
        <f>0.013*G48*(M48*23.9+50)/(G48+15)</f>
        <v>3.587058796967395</v>
      </c>
      <c r="BF48" s="2">
        <f>0.408*0.0023*(G48+17.8)*((F48-E48)^0.5)*AA48</f>
        <v>3.6112317996610561</v>
      </c>
    </row>
    <row r="49" spans="1:58" ht="14" x14ac:dyDescent="0.15">
      <c r="A49" s="14">
        <v>2017</v>
      </c>
      <c r="B49" s="5">
        <v>42783</v>
      </c>
      <c r="C49">
        <v>48</v>
      </c>
      <c r="D49" s="52">
        <v>204.24271527777785</v>
      </c>
      <c r="E49" s="11">
        <v>11.82</v>
      </c>
      <c r="F49" s="11">
        <v>25.22</v>
      </c>
      <c r="G49" s="11">
        <v>18.475763888888888</v>
      </c>
      <c r="H49" s="11">
        <v>31.66</v>
      </c>
      <c r="I49" s="11">
        <v>96.6</v>
      </c>
      <c r="J49" s="11">
        <v>65.071388888888876</v>
      </c>
      <c r="K49" s="11">
        <v>3.9594936928139517</v>
      </c>
      <c r="L49" s="11">
        <v>0</v>
      </c>
      <c r="M49" s="56">
        <f>+D49*86400/1000000</f>
        <v>17.646570600000004</v>
      </c>
      <c r="N49" s="3">
        <f>K49*4.87/LN(67.8*$S$4-5.42)</f>
        <v>3.2165184725940819</v>
      </c>
      <c r="O49" s="11"/>
      <c r="X49" s="9">
        <f>1+0.033*COS(2*$S$9*C49/365)</f>
        <v>1.0223612880385406</v>
      </c>
      <c r="Y49" s="9">
        <f>0.409*SIN((2*$S$9*C49/365)-1.39)</f>
        <v>-0.21854207241157836</v>
      </c>
      <c r="Z49" s="9">
        <f>ACOS(-TAN($U$2)*TAN(Y49))</f>
        <v>1.44737690240896</v>
      </c>
      <c r="AA49" s="10">
        <f>(24*60/$S$9)*$S$7*X49*(Z49*SIN($U$2)*SIN(Y49)+COS($U$2)*COS(Y49)*SIN(Z49))</f>
        <v>26.71362011068409</v>
      </c>
      <c r="AB49" s="9">
        <f>AA49*(0.75+0.00002*$S$3)</f>
        <v>20.142069563455802</v>
      </c>
      <c r="AC49" s="9">
        <f>1.35*(M49/AB49)-0.35</f>
        <v>0.83274193398787399</v>
      </c>
      <c r="AD49" s="9">
        <f>(0.6108*EXP(17.27*E49/(E49+237.3))+0.6108*EXP(17.27*F49/(F49+237.3)))/2</f>
        <v>2.2977652999962275</v>
      </c>
      <c r="AE49" s="9">
        <f>(H49*0.6108*EXP(17.27*F49/(F49+237.3))+I49*0.6108*EXP(17.27*E49/(E49+237.3)))/(2*100)</f>
        <v>1.1775077364947402</v>
      </c>
      <c r="AF49" s="10">
        <f>$S$8*0.5*((E49+273)^4+(F49+273)^4)*(0.34-0.14*SQRT(AE49))*AC49</f>
        <v>5.5557961377972536</v>
      </c>
      <c r="AG49" s="9">
        <f>(1-0.23)*M49-AF49</f>
        <v>8.0320632242027497</v>
      </c>
      <c r="AH49" s="9">
        <v>0</v>
      </c>
      <c r="AI49" s="8">
        <f>4098*0.6108*EXP(17.27*0.5*(E49+F49)/(0.5*(E49+F49)+237.3))/(0.5*(E49+F49)+237.3)^2</f>
        <v>0.13353069897901015</v>
      </c>
      <c r="AJ49" s="7">
        <f>(0.408*AI49*(AG49-AH49)+(900*$S$10/((E49+F49)*0.5+273))*N49*(AD49-AE49))/(AI49+$S$10*(1+0.34*N49))</f>
        <v>4.3112213497124241</v>
      </c>
      <c r="AK49" s="27">
        <f>0.408*AI49*$S$8*0.98*1.14*100000000/(AI49+$S$10*(1.034*N49))</f>
        <v>8.4563115459123747E-2</v>
      </c>
      <c r="AL49" s="12">
        <f>1.24*(AE49*10/(G49+273.16))^(1/7)</f>
        <v>0.78396450108187765</v>
      </c>
      <c r="AM49" s="12">
        <f>AI49*0.77*M49</f>
        <v>1.8143963582363476</v>
      </c>
      <c r="AN49" s="12">
        <f>AI49*0.98*$S$8*(-2.6*10000000000-AL49*(G49+273.16)^4)</f>
        <v>-20.291322866419723</v>
      </c>
      <c r="AO49" s="13">
        <f>1.17*1.013*(10^-3)*(AD49-AE49)*N49*86400/208</f>
        <v>1.7739837990251262</v>
      </c>
      <c r="AP49" s="12">
        <f>0.408*(AM49+AN49+AO49)/(AI49+$S$10*(1+0.34*N49))</f>
        <v>-25.118540103222927</v>
      </c>
      <c r="AQ49">
        <v>28</v>
      </c>
      <c r="AR49">
        <v>2.9815</v>
      </c>
      <c r="AS49" s="7"/>
      <c r="AT49" s="1">
        <f>AJ49*28.4</f>
        <v>122.43868633183284</v>
      </c>
      <c r="AU49">
        <f>1.26*AI49*0.408*(AG49-AH49)/(AI49+$S$10)</f>
        <v>2.7659810504933078</v>
      </c>
      <c r="AV49">
        <f>AU49*28.4</f>
        <v>78.553861834009936</v>
      </c>
      <c r="AW49">
        <f>0.65*AI49*D49/($S$10+AI49)</f>
        <v>88.930617122219161</v>
      </c>
      <c r="AX49" s="1">
        <f>AW49*(86400/1000000)/2.45</f>
        <v>3.1361654364733615</v>
      </c>
      <c r="AY49" s="1">
        <f>(0.2*(0.00738*G49+0.8072)^7)-0.00016</f>
        <v>0.13300438674367468</v>
      </c>
      <c r="AZ49" s="1">
        <f>0.408*(AI49*(AG49-AH49)+$S$10*6.43*(1+0.0536*N49)*(AD49-AE49))/(AI49+$S$10)</f>
        <v>3.3327196463282953</v>
      </c>
      <c r="BA49" s="1">
        <f>(AI49*(AG49)+0.063*2.7*(1+0.864*N49)*(AD49-AE49))/(AI49+0.063)</f>
        <v>9.121481530342411</v>
      </c>
      <c r="BB49" s="1">
        <f>0.4+1.4*EXP(-(((C49-173)/58)^2))</f>
        <v>0.41345646126879376</v>
      </c>
      <c r="BC49" s="1">
        <f>0.605+0.345*EXP(-(((C49-243)/80)^2))</f>
        <v>0.60590677418139582</v>
      </c>
      <c r="BD49" s="1">
        <f>0.408*(AI49*(AG49-AH49)+0.063*6.43*(BB49+BC49*N49)*(AD49-AE49))/(AI49+0.063)</f>
        <v>4.4521753328631748</v>
      </c>
      <c r="BE49" s="1">
        <f>0.013*G49*(M49*23.9+50)/(G49+15)</f>
        <v>3.3847762485410802</v>
      </c>
      <c r="BF49" s="2">
        <f>0.408*0.0023*(G49+17.8)*((F49-E49)^0.5)*AA49</f>
        <v>3.3288153885299767</v>
      </c>
    </row>
    <row r="50" spans="1:58" ht="14" x14ac:dyDescent="0.15">
      <c r="A50" s="14">
        <v>2017</v>
      </c>
      <c r="B50" s="5">
        <v>42784</v>
      </c>
      <c r="C50">
        <v>49</v>
      </c>
      <c r="D50" s="52">
        <v>45.819840277777772</v>
      </c>
      <c r="E50" s="11">
        <v>10.86</v>
      </c>
      <c r="F50" s="11">
        <v>18.43</v>
      </c>
      <c r="G50" s="11">
        <v>14.673472222222212</v>
      </c>
      <c r="H50" s="11">
        <v>52.34</v>
      </c>
      <c r="I50" s="11">
        <v>97.7</v>
      </c>
      <c r="J50" s="11">
        <v>78.160416666666677</v>
      </c>
      <c r="K50" s="11">
        <v>3.9603268932116644</v>
      </c>
      <c r="L50" s="11">
        <v>17.526000000000007</v>
      </c>
      <c r="M50" s="56">
        <f>+D50*86400/1000000</f>
        <v>3.9588341999999992</v>
      </c>
      <c r="N50" s="3">
        <f>K50*4.87/LN(67.8*$S$4-5.42)</f>
        <v>3.2171953279393706</v>
      </c>
      <c r="O50" s="11"/>
      <c r="X50" s="9">
        <f>1+0.033*COS(2*$S$9*C50/365)</f>
        <v>1.0219402281328214</v>
      </c>
      <c r="Y50" s="9">
        <f>0.409*SIN((2*$S$9*C50/365)-1.39)</f>
        <v>-0.21255874024516014</v>
      </c>
      <c r="Z50" s="9">
        <f>ACOS(-TAN($U$2)*TAN(Y50))</f>
        <v>1.450878424311933</v>
      </c>
      <c r="AA50" s="10">
        <f>(24*60/$S$9)*$S$7*X50*(Z50*SIN($U$2)*SIN(Y50)+COS($U$2)*COS(Y50)*SIN(Z50))</f>
        <v>26.903019615343752</v>
      </c>
      <c r="AB50" s="9">
        <f>AA50*(0.75+0.00002*$S$3)</f>
        <v>20.284876789969189</v>
      </c>
      <c r="AC50" s="9">
        <f>1.35*(M50/AB50)-0.35</f>
        <v>-8.6531494603763026E-2</v>
      </c>
      <c r="AD50" s="9">
        <f>(0.6108*EXP(17.27*E50/(E50+237.3))+0.6108*EXP(17.27*F50/(F50+237.3)))/2</f>
        <v>1.7105028562300548</v>
      </c>
      <c r="AE50" s="9">
        <f>(H50*0.6108*EXP(17.27*F50/(F50+237.3))+I50*0.6108*EXP(17.27*E50/(E50+237.3)))/(2*100)</f>
        <v>1.1902414391270986</v>
      </c>
      <c r="AF50" s="10">
        <f>$S$8*0.5*((E50+273)^4+(F50+273)^4)*(0.34-0.14*SQRT(AE50))*AC50</f>
        <v>-0.54368180620099837</v>
      </c>
      <c r="AG50" s="9">
        <f>(1-0.23)*M50-AF50</f>
        <v>3.5919841402009975</v>
      </c>
      <c r="AH50" s="9">
        <v>0</v>
      </c>
      <c r="AI50" s="8">
        <f>4098*0.6108*EXP(17.27*0.5*(E50+F50)/(0.5*(E50+F50)+237.3))/(0.5*(E50+F50)+237.3)^2</f>
        <v>0.10760518143674615</v>
      </c>
      <c r="AJ50" s="7">
        <f>(0.408*AI50*(AG50-AH50)+(900*$S$10/((E50+F50)*0.5+273))*N50*(AD50-AE50))/(AI50+$S$10*(1+0.34*N50))</f>
        <v>2.0470336115207548</v>
      </c>
      <c r="AK50" s="27">
        <f>0.408*AI50*$S$8*0.98*1.14*100000000/(AI50+$S$10*(1.034*N50))</f>
        <v>7.3545937718269241E-2</v>
      </c>
      <c r="AL50" s="12">
        <f>1.24*(AE50*10/(G50+273.16))^(1/7)</f>
        <v>0.78664346290931231</v>
      </c>
      <c r="AM50" s="12">
        <f>AI50*0.77*M50</f>
        <v>0.32801312572412672</v>
      </c>
      <c r="AN50" s="12">
        <f>AI50*0.98*$S$8*(-2.6*10000000000-AL50*(G50+273.16)^4)</f>
        <v>-16.211440606741807</v>
      </c>
      <c r="AO50" s="13">
        <f>1.17*1.013*(10^-3)*(AD50-AE50)*N50*86400/208</f>
        <v>0.82403330226901816</v>
      </c>
      <c r="AP50" s="12">
        <f>0.408*(AM50+AN50+AO50)/(AI50+$S$10*(1+0.34*N50))</f>
        <v>-25.038110463372409</v>
      </c>
      <c r="AQ50">
        <v>28</v>
      </c>
      <c r="AR50">
        <v>2.9815</v>
      </c>
      <c r="AS50" s="7"/>
      <c r="AT50" s="1">
        <f>AJ50*28.4</f>
        <v>58.13575456718943</v>
      </c>
      <c r="AU50">
        <f>1.26*AI50*0.408*(AG50-AH50)/(AI50+$S$10)</f>
        <v>1.1458251424153845</v>
      </c>
      <c r="AV50">
        <f>AU50*28.4</f>
        <v>32.541434044596919</v>
      </c>
      <c r="AW50">
        <f>0.65*AI50*D50/($S$10+AI50)</f>
        <v>18.480774017896305</v>
      </c>
      <c r="AX50" s="1">
        <f>AW50*(86400/1000000)/2.45</f>
        <v>0.65173015312091453</v>
      </c>
      <c r="AY50" s="1">
        <f>(0.2*(0.00738*G50+0.8072)^7)-0.00016</f>
        <v>0.10763682674049962</v>
      </c>
      <c r="AZ50" s="1">
        <f>0.408*(AI50*(AG50-AH50)+$S$10*6.43*(1+0.0536*N50)*(AD50-AE50))/(AI50+$S$10)</f>
        <v>1.516648382746661</v>
      </c>
      <c r="BA50" s="1">
        <f>(AI50*(AG50)+0.063*2.7*(1+0.864*N50)*(AD50-AE50))/(AI50+0.063)</f>
        <v>4.2261458255051991</v>
      </c>
      <c r="BB50" s="1">
        <f>0.4+1.4*EXP(-(((C50-173)/58)^2))</f>
        <v>0.41449028474674765</v>
      </c>
      <c r="BC50" s="1">
        <f>0.605+0.345*EXP(-(((C50-243)/80)^2))</f>
        <v>0.60596359848259407</v>
      </c>
      <c r="BD50" s="1">
        <f>0.408*(AI50*(AG50-AH50)+0.063*6.43*(BB50+BC50*N50)*(AD50-AE50))/(AI50+0.063)</f>
        <v>2.1158297674905131</v>
      </c>
      <c r="BE50" s="1">
        <f>0.013*G50*(M50*23.9+50)/(G50+15)</f>
        <v>0.9296610509516775</v>
      </c>
      <c r="BF50" s="2">
        <f>0.408*0.0023*(G50+17.8)*((F50-E50)^0.5)*AA50</f>
        <v>2.2556187453091314</v>
      </c>
    </row>
    <row r="51" spans="1:58" ht="14" x14ac:dyDescent="0.15">
      <c r="A51" s="14">
        <v>2017</v>
      </c>
      <c r="B51" s="5">
        <v>42785</v>
      </c>
      <c r="C51">
        <v>50</v>
      </c>
      <c r="D51" s="52">
        <v>200.67700694444434</v>
      </c>
      <c r="E51" s="11">
        <v>10.47</v>
      </c>
      <c r="F51" s="11">
        <v>19.36</v>
      </c>
      <c r="G51" s="11">
        <v>14.443749999999998</v>
      </c>
      <c r="H51" s="11">
        <v>55.42</v>
      </c>
      <c r="I51" s="11">
        <v>96.5</v>
      </c>
      <c r="J51" s="11">
        <v>79.750972222222217</v>
      </c>
      <c r="K51" s="11">
        <v>2.5530338355318096</v>
      </c>
      <c r="L51" s="11">
        <v>1.016</v>
      </c>
      <c r="M51" s="56">
        <f>+D51*86400/1000000</f>
        <v>17.33849339999999</v>
      </c>
      <c r="N51" s="3">
        <f>K51*4.87/LN(67.8*$S$4-5.42)</f>
        <v>2.0739723637013117</v>
      </c>
      <c r="O51" s="11"/>
      <c r="X51" s="9">
        <f>1+0.033*COS(2*$S$9*C51/365)</f>
        <v>1.0215126668639976</v>
      </c>
      <c r="Y51" s="9">
        <f>0.409*SIN((2*$S$9*C51/365)-1.39)</f>
        <v>-0.2065124223366139</v>
      </c>
      <c r="Z51" s="9">
        <f>ACOS(-TAN($U$2)*TAN(Y51))</f>
        <v>1.4544061383978737</v>
      </c>
      <c r="AA51" s="10">
        <f>(24*60/$S$9)*$S$7*X51*(Z51*SIN($U$2)*SIN(Y51)+COS($U$2)*COS(Y51)*SIN(Z51))</f>
        <v>27.093616926370732</v>
      </c>
      <c r="AB51" s="9">
        <f>AA51*(0.75+0.00002*$S$3)</f>
        <v>20.428587162483531</v>
      </c>
      <c r="AC51" s="9">
        <f>1.35*(M51/AB51)-0.35</f>
        <v>0.79579466038582247</v>
      </c>
      <c r="AD51" s="9">
        <f>(0.6108*EXP(17.27*E51/(E51+237.3))+0.6108*EXP(17.27*F51/(F51+237.3)))/2</f>
        <v>1.7572048085255374</v>
      </c>
      <c r="AE51" s="9">
        <f>(H51*0.6108*EXP(17.27*F51/(F51+237.3))+I51*0.6108*EXP(17.27*E51/(E51+237.3)))/(2*100)</f>
        <v>1.234121038675519</v>
      </c>
      <c r="AF51" s="10">
        <f>$S$8*0.5*((E51+273)^4+(F51+273)^4)*(0.34-0.14*SQRT(AE51))*AC51</f>
        <v>4.945977416340777</v>
      </c>
      <c r="AG51" s="9">
        <f>(1-0.23)*M51-AF51</f>
        <v>8.4046625016592174</v>
      </c>
      <c r="AH51" s="9">
        <v>0</v>
      </c>
      <c r="AI51" s="8">
        <f>4098*0.6108*EXP(17.27*0.5*(E51+F51)/(0.5*(E51+F51)+237.3))/(0.5*(E51+F51)+237.3)^2</f>
        <v>0.10926102755499767</v>
      </c>
      <c r="AJ51" s="7">
        <f>(0.408*AI51*(AG51-AH51)+(900*$S$10/((E51+F51)*0.5+273))*N51*(AD51-AE51))/(AI51+$S$10*(1+0.34*N51))</f>
        <v>2.6993552628320496</v>
      </c>
      <c r="AK51" s="27">
        <f>0.408*AI51*$S$8*0.98*1.14*100000000/(AI51+$S$10*(1.034*N51))</f>
        <v>9.7384956707546128E-2</v>
      </c>
      <c r="AL51" s="12">
        <f>1.24*(AE51*10/(G51+273.16))^(1/7)</f>
        <v>0.79081258585471681</v>
      </c>
      <c r="AM51" s="12">
        <f>AI51*0.77*M51</f>
        <v>1.4587046359574491</v>
      </c>
      <c r="AN51" s="12">
        <f>AI51*0.98*$S$8*(-2.6*10000000000-AL51*(G51+273.16)^4)</f>
        <v>-16.46683321236118</v>
      </c>
      <c r="AO51" s="13">
        <f>1.17*1.013*(10^-3)*(AD51-AE51)*N51*86400/208</f>
        <v>0.53409673691211779</v>
      </c>
      <c r="AP51" s="12">
        <f>0.408*(AM51+AN51+AO51)/(AI51+$S$10*(1+0.34*N51))</f>
        <v>-26.664327529360246</v>
      </c>
      <c r="AQ51">
        <v>28</v>
      </c>
      <c r="AR51">
        <v>2.9815</v>
      </c>
      <c r="AS51" s="7"/>
      <c r="AT51" s="1">
        <f>AJ51*28.4</f>
        <v>76.661689464430211</v>
      </c>
      <c r="AU51">
        <f>1.26*AI51*0.408*(AG51-AH51)/(AI51+$S$10)</f>
        <v>2.6965537303305589</v>
      </c>
      <c r="AV51">
        <f>AU51*28.4</f>
        <v>76.582125941387872</v>
      </c>
      <c r="AW51">
        <f>0.65*AI51*D51/($S$10+AI51)</f>
        <v>81.408370744938637</v>
      </c>
      <c r="AX51" s="1">
        <f>AW51*(86400/1000000)/2.45</f>
        <v>2.8708911152500809</v>
      </c>
      <c r="AY51" s="1">
        <f>(0.2*(0.00738*G51+0.8072)^7)-0.00016</f>
        <v>0.10624720154700062</v>
      </c>
      <c r="AZ51" s="1">
        <f>0.408*(AI51*(AG51-AH51)+$S$10*6.43*(1+0.0536*N51)*(AD51-AE51))/(AI51+$S$10)</f>
        <v>2.7132963465516564</v>
      </c>
      <c r="BA51" s="1">
        <f>(AI51*(AG51)+0.063*2.7*(1+0.864*N51)*(AD51-AE51))/(AI51+0.063)</f>
        <v>6.7729583655355636</v>
      </c>
      <c r="BB51" s="1">
        <f>0.4+1.4*EXP(-(((C51-173)/58)^2))</f>
        <v>0.41559426006581179</v>
      </c>
      <c r="BC51" s="1">
        <f>0.605+0.345*EXP(-(((C51-243)/80)^2))</f>
        <v>0.60602366381498174</v>
      </c>
      <c r="BD51" s="1">
        <f>0.408*(AI51*(AG51-AH51)+0.063*6.43*(BB51+BC51*N51)*(AD51-AE51))/(AI51+0.063)</f>
        <v>3.0143689563249625</v>
      </c>
      <c r="BE51" s="1">
        <f>0.013*G51*(M51*23.9+50)/(G51+15)</f>
        <v>2.961508923257731</v>
      </c>
      <c r="BF51" s="2">
        <f>0.408*0.0023*(G51+17.8)*((F51-E51)^0.5)*AA51</f>
        <v>2.444282570129479</v>
      </c>
    </row>
    <row r="52" spans="1:58" ht="14" x14ac:dyDescent="0.15">
      <c r="A52" s="14">
        <v>2017</v>
      </c>
      <c r="B52" s="5">
        <v>42786</v>
      </c>
      <c r="C52">
        <v>51</v>
      </c>
      <c r="D52" s="52">
        <v>233.78815972222228</v>
      </c>
      <c r="E52" s="11">
        <v>9.11</v>
      </c>
      <c r="F52" s="11">
        <v>23.67</v>
      </c>
      <c r="G52" s="11">
        <v>16.317638888888897</v>
      </c>
      <c r="H52" s="11">
        <v>35.159999999999997</v>
      </c>
      <c r="I52" s="11">
        <v>98.6</v>
      </c>
      <c r="J52" s="11">
        <v>70.696180555555586</v>
      </c>
      <c r="K52" s="11">
        <v>2.1669465645796029</v>
      </c>
      <c r="L52" s="11">
        <v>0</v>
      </c>
      <c r="M52" s="56">
        <f>+D52*86400/1000000</f>
        <v>20.199297000000005</v>
      </c>
      <c r="N52" s="3">
        <f>K52*4.87/LN(67.8*$S$4-5.42)</f>
        <v>1.760332051227764</v>
      </c>
      <c r="O52" s="11"/>
      <c r="X52" s="9">
        <f>1+0.033*COS(2*$S$9*C52/365)</f>
        <v>1.0210787309277003</v>
      </c>
      <c r="Y52" s="9">
        <f>0.409*SIN((2*$S$9*C52/365)-1.39)</f>
        <v>-0.20040491034042621</v>
      </c>
      <c r="Z52" s="9">
        <f>ACOS(-TAN($U$2)*TAN(Y52))</f>
        <v>1.4579590243681597</v>
      </c>
      <c r="AA52" s="10">
        <f>(24*60/$S$9)*$S$7*X52*(Z52*SIN($U$2)*SIN(Y52)+COS($U$2)*COS(Y52)*SIN(Z52))</f>
        <v>27.285322864304327</v>
      </c>
      <c r="AB52" s="9">
        <f>AA52*(0.75+0.00002*$S$3)</f>
        <v>20.573133439685463</v>
      </c>
      <c r="AC52" s="9">
        <f>1.35*(M52/AB52)-0.35</f>
        <v>0.97546901666413899</v>
      </c>
      <c r="AD52" s="9">
        <f>(0.6108*EXP(17.27*E52/(E52+237.3))+0.6108*EXP(17.27*F52/(F52+237.3)))/2</f>
        <v>2.040971074868573</v>
      </c>
      <c r="AE52" s="9">
        <f>(H52*0.6108*EXP(17.27*F52/(F52+237.3))+I52*0.6108*EXP(17.27*E52/(E52+237.3)))/(2*100)</f>
        <v>1.0844852263895866</v>
      </c>
      <c r="AF52" s="10">
        <f>$S$8*0.5*((E52+273)^4+(F52+273)^4)*(0.34-0.14*SQRT(AE52))*AC52</f>
        <v>6.5297649549615375</v>
      </c>
      <c r="AG52" s="9">
        <f>(1-0.23)*M52-AF52</f>
        <v>9.0236937350384672</v>
      </c>
      <c r="AH52" s="9">
        <v>0</v>
      </c>
      <c r="AI52" s="8">
        <f>4098*0.6108*EXP(17.27*0.5*(E52+F52)/(0.5*(E52+F52)+237.3))/(0.5*(E52+F52)+237.3)^2</f>
        <v>0.11869420668280664</v>
      </c>
      <c r="AJ52" s="7">
        <f>(0.408*AI52*(AG52-AH52)+(900*$S$10/((E52+F52)*0.5+273))*N52*(AD52-AE52))/(AI52+$S$10*(1+0.34*N52))</f>
        <v>3.4909656837424992</v>
      </c>
      <c r="AK52" s="27">
        <f>0.408*AI52*$S$8*0.98*1.14*100000000/(AI52+$S$10*(1.034*N52))</f>
        <v>0.11107560163054493</v>
      </c>
      <c r="AL52" s="12">
        <f>1.24*(AE52*10/(G52+273.16))^(1/7)</f>
        <v>0.77562444449559198</v>
      </c>
      <c r="AM52" s="12">
        <f>AI52*0.77*M52</f>
        <v>1.8461054403833557</v>
      </c>
      <c r="AN52" s="12">
        <f>AI52*0.98*$S$8*(-2.6*10000000000-AL52*(G52+273.16)^4)</f>
        <v>-17.908874566984856</v>
      </c>
      <c r="AO52" s="13">
        <f>1.17*1.013*(10^-3)*(AD52-AE52)*N52*86400/208</f>
        <v>0.82893191324389259</v>
      </c>
      <c r="AP52" s="12">
        <f>0.408*(AM52+AN52+AO52)/(AI52+$S$10*(1+0.34*N52))</f>
        <v>-27.761255399997786</v>
      </c>
      <c r="AQ52">
        <v>28</v>
      </c>
      <c r="AR52">
        <v>2.9815</v>
      </c>
      <c r="AS52" s="7"/>
      <c r="AT52" s="1">
        <f>AJ52*28.4</f>
        <v>99.143425418286967</v>
      </c>
      <c r="AU52">
        <f>1.26*AI52*0.408*(AG52-AH52)/(AI52+$S$10)</f>
        <v>2.9843175565398323</v>
      </c>
      <c r="AV52">
        <f>AU52*28.4</f>
        <v>84.754618605731238</v>
      </c>
      <c r="AW52">
        <f>0.65*AI52*D52/($S$10+AI52)</f>
        <v>97.761047824687722</v>
      </c>
      <c r="AX52" s="1">
        <f>AW52*(86400/1000000)/2.45</f>
        <v>3.4475732783889872</v>
      </c>
      <c r="AY52" s="1">
        <f>(0.2*(0.00738*G52+0.8072)^7)-0.00016</f>
        <v>0.11804460718942844</v>
      </c>
      <c r="AZ52" s="1">
        <f>0.408*(AI52*(AG52-AH52)+$S$10*6.43*(1+0.0536*N52)*(AD52-AE52))/(AI52+$S$10)</f>
        <v>3.3479529418854423</v>
      </c>
      <c r="BA52" s="1">
        <f>(AI52*(AG52)+0.063*2.7*(1+0.864*N52)*(AD52-AE52))/(AI52+0.063)</f>
        <v>8.1522166938385983</v>
      </c>
      <c r="BB52" s="1">
        <f>0.4+1.4*EXP(-(((C52-173)/58)^2))</f>
        <v>0.41677236960977243</v>
      </c>
      <c r="BC52" s="1">
        <f>0.605+0.345*EXP(-(((C52-243)/80)^2))</f>
        <v>0.60608713350146326</v>
      </c>
      <c r="BD52" s="1">
        <f>0.408*(AI52*(AG52-AH52)+0.063*6.43*(BB52+BC52*N52)*(AD52-AE52))/(AI52+0.063)</f>
        <v>3.6959955145888914</v>
      </c>
      <c r="BE52" s="1">
        <f>0.013*G52*(M52*23.9+50)/(G52+15)</f>
        <v>3.6086592505232566</v>
      </c>
      <c r="BF52" s="2">
        <f>0.408*0.0023*(G52+17.8)*((F52-E52)^0.5)*AA52</f>
        <v>3.3333180335520813</v>
      </c>
    </row>
    <row r="53" spans="1:58" ht="14" x14ac:dyDescent="0.15">
      <c r="A53" s="14">
        <v>2017</v>
      </c>
      <c r="B53" s="5">
        <v>42787</v>
      </c>
      <c r="C53">
        <v>52</v>
      </c>
      <c r="D53" s="52">
        <v>240.21686111111117</v>
      </c>
      <c r="E53" s="11">
        <v>9.1300000000000008</v>
      </c>
      <c r="F53" s="11">
        <v>30.83</v>
      </c>
      <c r="G53" s="11">
        <v>19.528194444444445</v>
      </c>
      <c r="H53" s="11">
        <v>25.84</v>
      </c>
      <c r="I53" s="11">
        <v>98</v>
      </c>
      <c r="J53" s="11">
        <v>64.728680555555556</v>
      </c>
      <c r="K53" s="11">
        <v>2.030412323091582</v>
      </c>
      <c r="L53" s="11">
        <v>0</v>
      </c>
      <c r="M53" s="56">
        <f>+D53*86400/1000000</f>
        <v>20.754736800000003</v>
      </c>
      <c r="N53" s="3">
        <f>K53*4.87/LN(67.8*$S$4-5.42)</f>
        <v>1.6494176404572971</v>
      </c>
      <c r="O53" s="11"/>
      <c r="X53" s="9">
        <f>1+0.033*COS(2*$S$9*C53/365)</f>
        <v>1.020638548908513</v>
      </c>
      <c r="Y53" s="9">
        <f>0.409*SIN((2*$S$9*C53/365)-1.39)</f>
        <v>-0.19423801404421248</v>
      </c>
      <c r="Z53" s="9">
        <f>ACOS(-TAN($U$2)*TAN(Y53))</f>
        <v>1.461536077701509</v>
      </c>
      <c r="AA53" s="10">
        <f>(24*60/$S$9)*$S$7*X53*(Z53*SIN($U$2)*SIN(Y53)+COS($U$2)*COS(Y53)*SIN(Z53))</f>
        <v>27.478047936012437</v>
      </c>
      <c r="AB53" s="9">
        <f>AA53*(0.75+0.00002*$S$3)</f>
        <v>20.718448143753378</v>
      </c>
      <c r="AC53" s="9">
        <f>1.35*(M53/AB53)-0.35</f>
        <v>1.0023645441778766</v>
      </c>
      <c r="AD53" s="9">
        <f>(0.6108*EXP(17.27*E53/(E53+237.3))+0.6108*EXP(17.27*F53/(F53+237.3)))/2</f>
        <v>2.8037381047607468</v>
      </c>
      <c r="AE53" s="9">
        <f>(H53*0.6108*EXP(17.27*F53/(F53+237.3))+I53*0.6108*EXP(17.27*E53/(E53+237.3)))/(2*100)</f>
        <v>1.1423580070541768</v>
      </c>
      <c r="AF53" s="10">
        <f>$S$8*0.5*((E53+273)^4+(F53+273)^4)*(0.34-0.14*SQRT(AE53))*AC53</f>
        <v>6.9401550904075497</v>
      </c>
      <c r="AG53" s="9">
        <f>(1-0.23)*M53-AF53</f>
        <v>9.0409922455924523</v>
      </c>
      <c r="AH53" s="9">
        <v>0</v>
      </c>
      <c r="AI53" s="8">
        <f>4098*0.6108*EXP(17.27*0.5*(E53+F53)/(0.5*(E53+F53)+237.3))/(0.5*(E53+F53)+237.3)^2</f>
        <v>0.14458356470382563</v>
      </c>
      <c r="AJ53" s="7">
        <f>(0.408*AI53*(AG53-AH53)+(900*$S$10/((E53+F53)*0.5+273))*N53*(AD53-AE53))/(AI53+$S$10*(1+0.34*N53))</f>
        <v>4.3967137405672858</v>
      </c>
      <c r="AK53" s="27">
        <f>0.408*AI53*$S$8*0.98*1.14*100000000/(AI53+$S$10*(1.034*N53))</f>
        <v>0.12563967664993814</v>
      </c>
      <c r="AL53" s="12">
        <f>1.24*(AE53*10/(G53+273.16))^(1/7)</f>
        <v>0.78017618392115629</v>
      </c>
      <c r="AM53" s="12">
        <f>AI53*0.77*M53</f>
        <v>2.3106112498959273</v>
      </c>
      <c r="AN53" s="12">
        <f>AI53*0.98*$S$8*(-2.6*10000000000-AL53*(G53+273.16)^4)</f>
        <v>-22.008726061041646</v>
      </c>
      <c r="AO53" s="13">
        <f>1.17*1.013*(10^-3)*(AD53-AE53)*N53*86400/208</f>
        <v>1.3491037616713775</v>
      </c>
      <c r="AP53" s="12">
        <f>0.408*(AM53+AN53+AO53)/(AI53+$S$10*(1+0.34*N53))</f>
        <v>-30.273082392239836</v>
      </c>
      <c r="AQ53">
        <v>28</v>
      </c>
      <c r="AR53">
        <v>2.9815</v>
      </c>
      <c r="AS53" s="7"/>
      <c r="AT53" s="1">
        <f>AJ53*28.4</f>
        <v>124.86667023211091</v>
      </c>
      <c r="AU53">
        <f>1.26*AI53*0.408*(AG53-AH53)/(AI53+$S$10)</f>
        <v>3.1940314064620834</v>
      </c>
      <c r="AV53">
        <f>AU53*28.4</f>
        <v>90.710491943523166</v>
      </c>
      <c r="AW53">
        <f>0.65*AI53*D53/($S$10+AI53)</f>
        <v>107.30234708869774</v>
      </c>
      <c r="AX53" s="1">
        <f>AW53*(86400/1000000)/2.45</f>
        <v>3.7840501177401977</v>
      </c>
      <c r="AY53" s="1">
        <f>(0.2*(0.00738*G53+0.8072)^7)-0.00016</f>
        <v>0.1408695871211465</v>
      </c>
      <c r="AZ53" s="1">
        <f>0.408*(AI53*(AG53-AH53)+$S$10*6.43*(1+0.0536*N53)*(AD53-AE53))/(AI53+$S$10)</f>
        <v>4.0187567858804218</v>
      </c>
      <c r="BA53" s="1">
        <f>(AI53*(AG53)+0.063*2.7*(1+0.864*N53)*(AD53-AE53))/(AI53+0.063)</f>
        <v>9.5986071323301623</v>
      </c>
      <c r="BB53" s="1">
        <f>0.4+1.4*EXP(-(((C53-173)/58)^2))</f>
        <v>0.41802876071751438</v>
      </c>
      <c r="BC53" s="1">
        <f>0.605+0.345*EXP(-(((C53-243)/80)^2))</f>
        <v>0.60615417772846769</v>
      </c>
      <c r="BD53" s="1">
        <f>0.408*(AI53*(AG53-AH53)+0.063*6.43*(BB53+BC53*N53)*(AD53-AE53))/(AI53+0.063)</f>
        <v>4.4447033102876965</v>
      </c>
      <c r="BE53" s="1">
        <f>0.013*G53*(M53*23.9+50)/(G53+15)</f>
        <v>4.0147139610174749</v>
      </c>
      <c r="BF53" s="2">
        <f>0.408*0.0023*(G53+17.8)*((F53-E53)^0.5)*AA53</f>
        <v>4.4837431539934034</v>
      </c>
    </row>
    <row r="54" spans="1:58" ht="14" x14ac:dyDescent="0.15">
      <c r="A54" s="14">
        <v>2017</v>
      </c>
      <c r="B54" s="5">
        <v>42788</v>
      </c>
      <c r="C54">
        <v>53</v>
      </c>
      <c r="D54" s="52">
        <v>244.89761111111113</v>
      </c>
      <c r="E54" s="11">
        <v>11.6</v>
      </c>
      <c r="F54" s="11">
        <v>31.86</v>
      </c>
      <c r="G54" s="11">
        <v>21.063472222222217</v>
      </c>
      <c r="H54" s="11">
        <v>18.52</v>
      </c>
      <c r="I54" s="11">
        <v>98.7</v>
      </c>
      <c r="J54" s="11">
        <v>58.462777777777823</v>
      </c>
      <c r="K54" s="11">
        <v>2.0772486751279833</v>
      </c>
      <c r="L54" s="11">
        <v>0</v>
      </c>
      <c r="M54" s="56">
        <f>+D54*86400/1000000</f>
        <v>21.1591536</v>
      </c>
      <c r="N54" s="3">
        <f>K54*4.87/LN(67.8*$S$4-5.42)</f>
        <v>1.6874654322210312</v>
      </c>
      <c r="O54" s="11"/>
      <c r="X54" s="9">
        <f>1+0.033*COS(2*$S$9*C54/365)</f>
        <v>1.020192251241868</v>
      </c>
      <c r="Y54" s="9">
        <f>0.409*SIN((2*$S$9*C54/365)-1.39)</f>
        <v>-0.18801356083243778</v>
      </c>
      <c r="Z54" s="9">
        <f>ACOS(-TAN($U$2)*TAN(Y54))</f>
        <v>1.4651363096378247</v>
      </c>
      <c r="AA54" s="10">
        <f>(24*60/$S$9)*$S$7*X54*(Z54*SIN($U$2)*SIN(Y54)+COS($U$2)*COS(Y54)*SIN(Z54))</f>
        <v>27.671702409733022</v>
      </c>
      <c r="AB54" s="9">
        <f>AA54*(0.75+0.00002*$S$3)</f>
        <v>20.8644636169387</v>
      </c>
      <c r="AC54" s="9">
        <f>1.35*(M54/AB54)-0.35</f>
        <v>1.0190674193421287</v>
      </c>
      <c r="AD54" s="9">
        <f>(0.6108*EXP(17.27*E54/(E54+237.3))+0.6108*EXP(17.27*F54/(F54+237.3)))/2</f>
        <v>3.0416419961058776</v>
      </c>
      <c r="AE54" s="9">
        <f>(H54*0.6108*EXP(17.27*F54/(F54+237.3))+I54*0.6108*EXP(17.27*E54/(E54+237.3)))/(2*100)</f>
        <v>1.1109398321682813</v>
      </c>
      <c r="AF54" s="10">
        <f>$S$8*0.5*((E54+273)^4+(F54+273)^4)*(0.34-0.14*SQRT(AE54))*AC54</f>
        <v>7.2962798960868787</v>
      </c>
      <c r="AG54" s="9">
        <f>(1-0.23)*M54-AF54</f>
        <v>8.9962683759131217</v>
      </c>
      <c r="AH54" s="9">
        <v>0</v>
      </c>
      <c r="AI54" s="8">
        <f>4098*0.6108*EXP(17.27*0.5*(E54+F54)/(0.5*(E54+F54)+237.3))/(0.5*(E54+F54)+237.3)^2</f>
        <v>0.15884273930323689</v>
      </c>
      <c r="AJ54" s="7">
        <f>(0.408*AI54*(AG54-AH54)+(900*$S$10/((E54+F54)*0.5+273))*N54*(AD54-AE54))/(AI54+$S$10*(1+0.34*N54))</f>
        <v>4.7168412094543646</v>
      </c>
      <c r="AK54" s="27">
        <f>0.408*AI54*$S$8*0.98*1.14*100000000/(AI54+$S$10*(1.034*N54))</f>
        <v>0.1295327606841892</v>
      </c>
      <c r="AL54" s="12">
        <f>1.24*(AE54*10/(G54+273.16))^(1/7)</f>
        <v>0.77649356279643866</v>
      </c>
      <c r="AM54" s="12">
        <f>AI54*0.77*M54</f>
        <v>2.5879529977546984</v>
      </c>
      <c r="AN54" s="12">
        <f>AI54*0.98*$S$8*(-2.6*10000000000-AL54*(G54+273.16)^4)</f>
        <v>-24.250525509666137</v>
      </c>
      <c r="AO54" s="13">
        <f>1.17*1.013*(10^-3)*(AD54-AE54)*N54*86400/208</f>
        <v>1.6039686773124215</v>
      </c>
      <c r="AP54" s="12">
        <f>0.408*(AM54+AN54+AO54)/(AI54+$S$10*(1+0.34*N54))</f>
        <v>-31.187975073216538</v>
      </c>
      <c r="AQ54">
        <v>28</v>
      </c>
      <c r="AR54">
        <v>2.9815</v>
      </c>
      <c r="AS54" s="7"/>
      <c r="AT54" s="1">
        <f>AJ54*28.4</f>
        <v>133.95829034850394</v>
      </c>
      <c r="AU54">
        <f>1.26*AI54*0.408*(AG54-AH54)/(AI54+$S$10)</f>
        <v>3.2700492007084603</v>
      </c>
      <c r="AV54">
        <f>AU54*28.4</f>
        <v>92.869397300120269</v>
      </c>
      <c r="AW54">
        <f>0.65*AI54*D54/($S$10+AI54)</f>
        <v>112.55351993910116</v>
      </c>
      <c r="AX54" s="1">
        <f>AW54*(86400/1000000)/2.45</f>
        <v>3.9692343358115671</v>
      </c>
      <c r="AY54" s="1">
        <f>(0.2*(0.00738*G54+0.8072)^7)-0.00016</f>
        <v>0.15305593222262812</v>
      </c>
      <c r="AZ54" s="1">
        <f>0.408*(AI54*(AG54-AH54)+$S$10*6.43*(1+0.0536*N54)*(AD54-AE54))/(AI54+$S$10)</f>
        <v>4.2132017161832485</v>
      </c>
      <c r="BA54" s="1">
        <f>(AI54*(AG54)+0.063*2.7*(1+0.864*N54)*(AD54-AE54))/(AI54+0.063)</f>
        <v>10.080203136804798</v>
      </c>
      <c r="BB54" s="1">
        <f>0.4+1.4*EXP(-(((C54-173)/58)^2))</f>
        <v>0.4193677479161525</v>
      </c>
      <c r="BC54" s="1">
        <f>0.605+0.345*EXP(-(((C54-243)/80)^2))</f>
        <v>0.60622497375224871</v>
      </c>
      <c r="BD54" s="1">
        <f>0.408*(AI54*(AG54-AH54)+0.063*6.43*(BB54+BC54*N54)*(AD54-AE54))/(AI54+0.063)</f>
        <v>4.7028053339120399</v>
      </c>
      <c r="BE54" s="1">
        <f>0.013*G54*(M54*23.9+50)/(G54+15)</f>
        <v>4.2193846823308157</v>
      </c>
      <c r="BF54" s="2">
        <f>0.408*0.0023*(G54+17.8)*((F54-E54)^0.5)*AA54</f>
        <v>4.5423981443022381</v>
      </c>
    </row>
    <row r="55" spans="1:58" ht="14" x14ac:dyDescent="0.15">
      <c r="A55" s="14">
        <v>2017</v>
      </c>
      <c r="B55" s="5">
        <v>42789</v>
      </c>
      <c r="C55">
        <v>54</v>
      </c>
      <c r="D55" s="52">
        <v>250.53716666666674</v>
      </c>
      <c r="E55" s="11">
        <v>11.17</v>
      </c>
      <c r="F55" s="11">
        <v>25.44</v>
      </c>
      <c r="G55" s="11">
        <v>17.836805555555557</v>
      </c>
      <c r="H55" s="11">
        <v>13.56</v>
      </c>
      <c r="I55" s="11">
        <v>95.9</v>
      </c>
      <c r="J55" s="11">
        <v>53.371458333333322</v>
      </c>
      <c r="K55" s="11">
        <v>2.647200667271727</v>
      </c>
      <c r="L55" s="11">
        <v>0</v>
      </c>
      <c r="M55" s="56">
        <f>+D55*86400/1000000</f>
        <v>21.646411200000006</v>
      </c>
      <c r="N55" s="3">
        <f>K55*4.87/LN(67.8*$S$4-5.42)</f>
        <v>2.1504693548057086</v>
      </c>
      <c r="O55" s="11"/>
      <c r="X55" s="9">
        <f>1+0.033*COS(2*$S$9*C55/365)</f>
        <v>1.0197399701753953</v>
      </c>
      <c r="Y55" s="9">
        <f>0.409*SIN((2*$S$9*C55/365)-1.39)</f>
        <v>-0.18173339514492348</v>
      </c>
      <c r="Z55" s="9">
        <f>ACOS(-TAN($U$2)*TAN(Y55))</f>
        <v>1.4687587471101924</v>
      </c>
      <c r="AA55" s="10">
        <f>(24*60/$S$9)*$S$7*X55*(Z55*SIN($U$2)*SIN(Y55)+COS($U$2)*COS(Y55)*SIN(Z55))</f>
        <v>27.866196391014441</v>
      </c>
      <c r="AB55" s="9">
        <f>AA55*(0.75+0.00002*$S$3)</f>
        <v>21.011112078824887</v>
      </c>
      <c r="AC55" s="9">
        <f>1.35*(M55/AB55)-0.35</f>
        <v>1.0408190585233594</v>
      </c>
      <c r="AD55" s="9">
        <f>(0.6108*EXP(17.27*E55/(E55+237.3))+0.6108*EXP(17.27*F55/(F55+237.3)))/2</f>
        <v>2.2896889576035111</v>
      </c>
      <c r="AE55" s="9">
        <f>(H55*0.6108*EXP(17.27*F55/(F55+237.3))+I55*0.6108*EXP(17.27*E55/(E55+237.3)))/(2*100)</f>
        <v>0.85706376587431687</v>
      </c>
      <c r="AF55" s="10">
        <f>$S$8*0.5*((E55+273)^4+(F55+273)^4)*(0.34-0.14*SQRT(AE55))*AC55</f>
        <v>7.7481228504826785</v>
      </c>
      <c r="AG55" s="9">
        <f>(1-0.23)*M55-AF55</f>
        <v>8.9196137735173284</v>
      </c>
      <c r="AH55" s="9">
        <v>0</v>
      </c>
      <c r="AI55" s="8">
        <f>4098*0.6108*EXP(17.27*0.5*(E55+F55)/(0.5*(E55+F55)+237.3))/(0.5*(E55+F55)+237.3)^2</f>
        <v>0.13196518118809195</v>
      </c>
      <c r="AJ55" s="7">
        <f>(0.408*AI55*(AG55-AH55)+(900*$S$10/((E55+F55)*0.5+273))*N55*(AD55-AE55))/(AI55+$S$10*(1+0.34*N55))</f>
        <v>4.5005136325408523</v>
      </c>
      <c r="AK55" s="27">
        <f>0.408*AI55*$S$8*0.98*1.14*100000000/(AI55+$S$10*(1.034*N55))</f>
        <v>0.10582532619794675</v>
      </c>
      <c r="AL55" s="12">
        <f>1.24*(AE55*10/(G55+273.16))^(1/7)</f>
        <v>0.74941993985086208</v>
      </c>
      <c r="AM55" s="12">
        <f>AI55*0.77*M55</f>
        <v>2.1995608835815568</v>
      </c>
      <c r="AN55" s="12">
        <f>AI55*0.98*$S$8*(-2.6*10000000000-AL55*(G55+273.16)^4)</f>
        <v>-19.865220495687527</v>
      </c>
      <c r="AO55" s="13">
        <f>1.17*1.013*(10^-3)*(AD55-AE55)*N55*86400/208</f>
        <v>1.5167414529640639</v>
      </c>
      <c r="AP55" s="12">
        <f>0.408*(AM55+AN55+AO55)/(AI55+$S$10*(1+0.34*N55))</f>
        <v>-26.795788258883036</v>
      </c>
      <c r="AQ55">
        <v>28</v>
      </c>
      <c r="AR55">
        <v>2.9815</v>
      </c>
      <c r="AS55" s="7"/>
      <c r="AT55" s="1">
        <f>AJ55*28.4</f>
        <v>127.8145871641602</v>
      </c>
      <c r="AU55">
        <f>1.26*AI55*0.408*(AG55-AH55)/(AI55+$S$10)</f>
        <v>3.0596419205915169</v>
      </c>
      <c r="AV55">
        <f>AU55*28.4</f>
        <v>86.893830544799073</v>
      </c>
      <c r="AW55">
        <f>0.65*AI55*D55/($S$10+AI55)</f>
        <v>108.66241758430017</v>
      </c>
      <c r="AX55" s="1">
        <f>AW55*(86400/1000000)/2.45</f>
        <v>3.8320134201157283</v>
      </c>
      <c r="AY55" s="1">
        <f>(0.2*(0.00738*G55+0.8072)^7)-0.00016</f>
        <v>0.12841511526338964</v>
      </c>
      <c r="AZ55" s="1">
        <f>0.408*(AI55*(AG55-AH55)+$S$10*6.43*(1+0.0536*N55)*(AD55-AE55))/(AI55+$S$10)</f>
        <v>3.8230147429819303</v>
      </c>
      <c r="BA55" s="1">
        <f>(AI55*(AG55)+0.063*2.7*(1+0.864*N55)*(AD55-AE55))/(AI55+0.063)</f>
        <v>9.6096364594664667</v>
      </c>
      <c r="BB55" s="1">
        <f>0.4+1.4*EXP(-(((C55-173)/58)^2))</f>
        <v>0.42079381480693889</v>
      </c>
      <c r="BC55" s="1">
        <f>0.605+0.345*EXP(-(((C55-243)/80)^2))</f>
        <v>0.60629970610655859</v>
      </c>
      <c r="BD55" s="1">
        <f>0.408*(AI55*(AG55-AH55)+0.063*6.43*(BB55+BC55*N55)*(AD55-AE55))/(AI55+0.063)</f>
        <v>4.5577547444904445</v>
      </c>
      <c r="BE55" s="1">
        <f>0.013*G55*(M55*23.9+50)/(G55+15)</f>
        <v>4.0063602383100445</v>
      </c>
      <c r="BF55" s="2">
        <f>0.408*0.0023*(G55+17.8)*((F55-E55)^0.5)*AA55</f>
        <v>3.5202738264440869</v>
      </c>
    </row>
    <row r="56" spans="1:58" ht="14" x14ac:dyDescent="0.15">
      <c r="A56" s="14">
        <v>2017</v>
      </c>
      <c r="B56" s="5">
        <v>42790</v>
      </c>
      <c r="C56">
        <v>55</v>
      </c>
      <c r="D56" s="52">
        <v>254.85704166666665</v>
      </c>
      <c r="E56" s="11">
        <v>7.5</v>
      </c>
      <c r="F56" s="11">
        <v>24.69</v>
      </c>
      <c r="G56" s="11">
        <v>15.702048611111119</v>
      </c>
      <c r="H56" s="11">
        <v>13.5</v>
      </c>
      <c r="I56" s="11">
        <v>69.64</v>
      </c>
      <c r="J56" s="11">
        <v>41.022361111111088</v>
      </c>
      <c r="K56" s="11">
        <v>2.5210994761461558</v>
      </c>
      <c r="L56" s="11">
        <v>0</v>
      </c>
      <c r="M56" s="56">
        <f>+D56*86400/1000000</f>
        <v>22.019648399999998</v>
      </c>
      <c r="N56" s="3">
        <f>K56*4.87/LN(67.8*$S$4-5.42)</f>
        <v>2.048030295133092</v>
      </c>
      <c r="O56" s="11"/>
      <c r="X56" s="9">
        <f>1+0.033*COS(2*$S$9*C56/365)</f>
        <v>1.0192818397297361</v>
      </c>
      <c r="Y56" s="9">
        <f>0.409*SIN((2*$S$9*C56/365)-1.39)</f>
        <v>-0.17539937793029978</v>
      </c>
      <c r="Z56" s="9">
        <f>ACOS(-TAN($U$2)*TAN(Y56))</f>
        <v>1.472402432626998</v>
      </c>
      <c r="AA56" s="10">
        <f>(24*60/$S$9)*$S$7*X56*(Z56*SIN($U$2)*SIN(Y56)+COS($U$2)*COS(Y56)*SIN(Z56))</f>
        <v>28.061439899427302</v>
      </c>
      <c r="AB56" s="9">
        <f>AA56*(0.75+0.00002*$S$3)</f>
        <v>21.158325684168187</v>
      </c>
      <c r="AC56" s="9">
        <f>1.35*(M56/AB56)-0.35</f>
        <v>1.0549564121343971</v>
      </c>
      <c r="AD56" s="9">
        <f>(0.6108*EXP(17.27*E56/(E56+237.3))+0.6108*EXP(17.27*F56/(F56+237.3)))/2</f>
        <v>2.0732663174538071</v>
      </c>
      <c r="AE56" s="9">
        <f>(H56*0.6108*EXP(17.27*F56/(F56+237.3))+I56*0.6108*EXP(17.27*E56/(E56+237.3)))/(2*100)</f>
        <v>0.57091507854651713</v>
      </c>
      <c r="AF56" s="10">
        <f>$S$8*0.5*((E56+273)^4+(F56+273)^4)*(0.34-0.14*SQRT(AE56))*AC56</f>
        <v>8.4948386039258192</v>
      </c>
      <c r="AG56" s="9">
        <f>(1-0.23)*M56-AF56</f>
        <v>8.4602906640741811</v>
      </c>
      <c r="AH56" s="9">
        <v>0</v>
      </c>
      <c r="AI56" s="8">
        <f>4098*0.6108*EXP(17.27*0.5*(E56+F56)/(0.5*(E56+F56)+237.3))/(0.5*(E56+F56)+237.3)^2</f>
        <v>0.1167542037582429</v>
      </c>
      <c r="AJ56" s="7">
        <f>(0.408*AI56*(AG56-AH56)+(900*$S$10/((E56+F56)*0.5+273))*N56*(AD56-AE56))/(AI56+$S$10*(1+0.34*N56))</f>
        <v>4.5246587829525708</v>
      </c>
      <c r="AK56" s="27">
        <f>0.408*AI56*$S$8*0.98*1.14*100000000/(AI56+$S$10*(1.034*N56))</f>
        <v>0.10173627252102373</v>
      </c>
      <c r="AL56" s="12">
        <f>1.24*(AE56*10/(G56+273.16))^(1/7)</f>
        <v>0.70790685448225654</v>
      </c>
      <c r="AM56" s="12">
        <f>AI56*0.77*M56</f>
        <v>1.9795826173034197</v>
      </c>
      <c r="AN56" s="12">
        <f>AI56*0.98*$S$8*(-2.6*10000000000-AL56*(G56+273.16)^4)</f>
        <v>-17.32617045049442</v>
      </c>
      <c r="AO56" s="13">
        <f>1.17*1.013*(10^-3)*(AD56-AE56)*N56*86400/208</f>
        <v>1.5147939805474144</v>
      </c>
      <c r="AP56" s="12">
        <f>0.408*(AM56+AN56+AO56)/(AI56+$S$10*(1+0.34*N56))</f>
        <v>-24.709922120139613</v>
      </c>
      <c r="AQ56">
        <v>28</v>
      </c>
      <c r="AR56">
        <v>2.9815</v>
      </c>
      <c r="AS56" s="7"/>
      <c r="AT56" s="1">
        <f>AJ56*28.4</f>
        <v>128.50030943585301</v>
      </c>
      <c r="AU56">
        <f>1.26*AI56*0.408*(AG56-AH56)/(AI56+$S$10)</f>
        <v>2.781504019935253</v>
      </c>
      <c r="AV56">
        <f>AU56*28.4</f>
        <v>78.994714166161174</v>
      </c>
      <c r="AW56">
        <f>0.65*AI56*D56/($S$10+AI56)</f>
        <v>105.94334815219167</v>
      </c>
      <c r="AX56" s="1">
        <f>AW56*(86400/1000000)/2.45</f>
        <v>3.7361246042242287</v>
      </c>
      <c r="AY56" s="1">
        <f>(0.2*(0.00738*G56+0.8072)^7)-0.00016</f>
        <v>0.11405129867626877</v>
      </c>
      <c r="AZ56" s="1">
        <f>0.408*(AI56*(AG56-AH56)+$S$10*6.43*(1+0.0536*N56)*(AD56-AE56))/(AI56+$S$10)</f>
        <v>3.7842154908716128</v>
      </c>
      <c r="BA56" s="1">
        <f>(AI56*(AG56)+0.063*2.7*(1+0.864*N56)*(AD56-AE56))/(AI56+0.063)</f>
        <v>9.4324336952333816</v>
      </c>
      <c r="BB56" s="1">
        <f>0.4+1.4*EXP(-(((C56-173)/58)^2))</f>
        <v>0.42231161557097252</v>
      </c>
      <c r="BC56" s="1">
        <f>0.605+0.345*EXP(-(((C56-243)/80)^2))</f>
        <v>0.60637856681137914</v>
      </c>
      <c r="BD56" s="1">
        <f>0.408*(AI56*(AG56-AH56)+0.063*6.43*(BB56+BC56*N56)*(AD56-AE56))/(AI56+0.063)</f>
        <v>4.5408524845732909</v>
      </c>
      <c r="BE56" s="1">
        <f>0.013*G56*(M56*23.9+50)/(G56+15)</f>
        <v>3.8314046521322611</v>
      </c>
      <c r="BF56" s="2">
        <f>0.408*0.0023*(G56+17.8)*((F56-E56)^0.5)*AA56</f>
        <v>3.65769302259128</v>
      </c>
    </row>
    <row r="57" spans="1:58" ht="14" x14ac:dyDescent="0.15">
      <c r="A57" s="14">
        <v>2017</v>
      </c>
      <c r="B57" s="5">
        <v>42791</v>
      </c>
      <c r="C57">
        <v>56</v>
      </c>
      <c r="D57" s="52">
        <v>256.24729861111109</v>
      </c>
      <c r="E57" s="11">
        <v>4.766</v>
      </c>
      <c r="F57" s="11">
        <v>26.45</v>
      </c>
      <c r="G57" s="11">
        <v>15.731145833333326</v>
      </c>
      <c r="H57" s="11">
        <v>7.4930000000000003</v>
      </c>
      <c r="I57" s="11">
        <v>90.8</v>
      </c>
      <c r="J57" s="11">
        <v>47.879694444444453</v>
      </c>
      <c r="K57" s="11">
        <v>2.1172076354669573</v>
      </c>
      <c r="L57" s="11">
        <v>0</v>
      </c>
      <c r="M57" s="56">
        <f>+D57*86400/1000000</f>
        <v>22.139766599999998</v>
      </c>
      <c r="N57" s="3">
        <f>K57*4.87/LN(67.8*$S$4-5.42)</f>
        <v>1.7199263335502162</v>
      </c>
      <c r="O57" s="11"/>
      <c r="X57" s="9">
        <f>1+0.033*COS(2*$S$9*C57/365)</f>
        <v>1.018817995658829</v>
      </c>
      <c r="Y57" s="9">
        <f>0.409*SIN((2*$S$9*C57/365)-1.39)</f>
        <v>-0.16901338609456681</v>
      </c>
      <c r="Z57" s="9">
        <f>ACOS(-TAN($U$2)*TAN(Y57))</f>
        <v>1.4760664241061758</v>
      </c>
      <c r="AA57" s="10">
        <f>(24*60/$S$9)*$S$7*X57*(Z57*SIN($U$2)*SIN(Y57)+COS($U$2)*COS(Y57)*SIN(Z57))</f>
        <v>28.257342945917152</v>
      </c>
      <c r="AB57" s="9">
        <f>AA57*(0.75+0.00002*$S$3)</f>
        <v>21.306036581221534</v>
      </c>
      <c r="AC57" s="9">
        <f>1.35*(M57/AB57)-0.35</f>
        <v>1.0528270718516901</v>
      </c>
      <c r="AD57" s="9">
        <f>(0.6108*EXP(17.27*E57/(E57+237.3))+0.6108*EXP(17.27*F57/(F57+237.3)))/2</f>
        <v>2.1550329775070778</v>
      </c>
      <c r="AE57" s="9">
        <f>(H57*0.6108*EXP(17.27*F57/(F57+237.3))+I57*0.6108*EXP(17.27*E57/(E57+237.3)))/(2*100)</f>
        <v>0.51893221524362543</v>
      </c>
      <c r="AF57" s="10">
        <f>$S$8*0.5*((E57+273)^4+(F57+273)^4)*(0.34-0.14*SQRT(AE57))*AC57</f>
        <v>8.6250556549893229</v>
      </c>
      <c r="AG57" s="9">
        <f>(1-0.23)*M57-AF57</f>
        <v>8.4225646270106775</v>
      </c>
      <c r="AH57" s="9">
        <v>0</v>
      </c>
      <c r="AI57" s="8">
        <f>4098*0.6108*EXP(17.27*0.5*(E57+F57)/(0.5*(E57+F57)+237.3))/(0.5*(E57+F57)+237.3)^2</f>
        <v>0.11361045626745811</v>
      </c>
      <c r="AJ57" s="7">
        <f>(0.408*AI57*(AG57-AH57)+(900*$S$10/((E57+F57)*0.5+273))*N57*(AD57-AE57))/(AI57+$S$10*(1+0.34*N57))</f>
        <v>4.4418481126639362</v>
      </c>
      <c r="AK57" s="27">
        <f>0.408*AI57*$S$8*0.98*1.14*100000000/(AI57+$S$10*(1.034*N57))</f>
        <v>0.10992897194877853</v>
      </c>
      <c r="AL57" s="12">
        <f>1.24*(AE57*10/(G57+273.16))^(1/7)</f>
        <v>0.69830778751174238</v>
      </c>
      <c r="AM57" s="12">
        <f>AI57*0.77*M57</f>
        <v>1.9367879185123928</v>
      </c>
      <c r="AN57" s="12">
        <f>AI57*0.98*$S$8*(-2.6*10000000000-AL57*(G57+273.16)^4)</f>
        <v>-16.824279002364229</v>
      </c>
      <c r="AO57" s="13">
        <f>1.17*1.013*(10^-3)*(AD57-AE57)*N57*86400/208</f>
        <v>1.3853694537421224</v>
      </c>
      <c r="AP57" s="12">
        <f>0.408*(AM57+AN57+AO57)/(AI57+$S$10*(1+0.34*N57))</f>
        <v>-25.281626886197817</v>
      </c>
      <c r="AQ57">
        <v>28</v>
      </c>
      <c r="AR57">
        <v>2.9815</v>
      </c>
      <c r="AS57" s="7"/>
      <c r="AT57" s="1">
        <f>AJ57*28.4</f>
        <v>126.14848639965578</v>
      </c>
      <c r="AU57">
        <f>1.26*AI57*0.408*(AG57-AH57)/(AI57+$S$10)</f>
        <v>2.7417529997676549</v>
      </c>
      <c r="AV57">
        <f>AU57*28.4</f>
        <v>77.865785193401393</v>
      </c>
      <c r="AW57">
        <f>0.65*AI57*D57/($S$10+AI57)</f>
        <v>105.46926498022403</v>
      </c>
      <c r="AX57" s="1">
        <f>AW57*(86400/1000000)/2.45</f>
        <v>3.7194059160372879</v>
      </c>
      <c r="AY57" s="1">
        <f>(0.2*(0.00738*G57+0.8072)^7)-0.00016</f>
        <v>0.11423741233119572</v>
      </c>
      <c r="AZ57" s="1">
        <f>0.408*(AI57*(AG57-AH57)+$S$10*6.43*(1+0.0536*N57)*(AD57-AE57))/(AI57+$S$10)</f>
        <v>3.8954327267818658</v>
      </c>
      <c r="BA57" s="1">
        <f>(AI57*(AG57)+0.063*2.7*(1+0.864*N57)*(AD57-AE57))/(AI57+0.063)</f>
        <v>9.335526529318841</v>
      </c>
      <c r="BB57" s="1">
        <f>0.4+1.4*EXP(-(((C57-173)/58)^2))</f>
        <v>0.42392597606091814</v>
      </c>
      <c r="BC57" s="1">
        <f>0.605+0.345*EXP(-(((C57-243)/80)^2))</f>
        <v>0.60646175558237203</v>
      </c>
      <c r="BD57" s="1">
        <f>0.408*(AI57*(AG57-AH57)+0.063*6.43*(BB57+BC57*N57)*(AD57-AE57))/(AI57+0.063)</f>
        <v>4.4567068266734386</v>
      </c>
      <c r="BE57" s="1">
        <f>0.013*G57*(M57*23.9+50)/(G57+15)</f>
        <v>3.8539744747280329</v>
      </c>
      <c r="BF57" s="2">
        <f>0.408*0.0023*(G57+17.8)*((F57-E57)^0.5)*AA57</f>
        <v>4.1403534328692393</v>
      </c>
    </row>
    <row r="58" spans="1:58" ht="14" x14ac:dyDescent="0.15">
      <c r="A58" s="14">
        <v>2017</v>
      </c>
      <c r="B58" s="5">
        <v>42792</v>
      </c>
      <c r="C58">
        <v>57</v>
      </c>
      <c r="D58" s="52">
        <v>195.99083333333334</v>
      </c>
      <c r="E58" s="11">
        <v>8.1</v>
      </c>
      <c r="F58" s="11">
        <v>25.17</v>
      </c>
      <c r="G58" s="11">
        <v>16.641527777777771</v>
      </c>
      <c r="H58" s="11">
        <v>11.5</v>
      </c>
      <c r="I58" s="11">
        <v>81</v>
      </c>
      <c r="J58" s="11">
        <v>44.819236111111096</v>
      </c>
      <c r="K58" s="11">
        <v>2.3288255695620914</v>
      </c>
      <c r="L58" s="11">
        <v>0</v>
      </c>
      <c r="M58" s="56">
        <f>+D58*86400/1000000</f>
        <v>16.933608</v>
      </c>
      <c r="N58" s="3">
        <f>K58*4.87/LN(67.8*$S$4-5.42)</f>
        <v>1.8918354327829143</v>
      </c>
      <c r="O58" s="11"/>
      <c r="X58" s="9">
        <f>1+0.033*COS(2*$S$9*C58/365)</f>
        <v>1.0183485754096824</v>
      </c>
      <c r="Y58" s="9">
        <f>0.409*SIN((2*$S$9*C58/365)-1.39)</f>
        <v>-0.16257731194492642</v>
      </c>
      <c r="Z58" s="9">
        <f>ACOS(-TAN($U$2)*TAN(Y58))</f>
        <v>1.4797497946635945</v>
      </c>
      <c r="AA58" s="10">
        <f>(24*60/$S$9)*$S$7*X58*(Z58*SIN($U$2)*SIN(Y58)+COS($U$2)*COS(Y58)*SIN(Z58))</f>
        <v>28.45381561066425</v>
      </c>
      <c r="AB58" s="9">
        <f>AA58*(0.75+0.00002*$S$3)</f>
        <v>21.454176970440844</v>
      </c>
      <c r="AC58" s="9">
        <f>1.35*(M58/AB58)-0.35</f>
        <v>0.71554405845987856</v>
      </c>
      <c r="AD58" s="9">
        <f>(0.6108*EXP(17.27*E58/(E58+237.3))+0.6108*EXP(17.27*F58/(F58+237.3)))/2</f>
        <v>2.140047031977331</v>
      </c>
      <c r="AE58" s="9">
        <f>(H58*0.6108*EXP(17.27*F58/(F58+237.3))+I58*0.6108*EXP(17.27*E58/(E58+237.3)))/(2*100)</f>
        <v>0.62143916018945111</v>
      </c>
      <c r="AF58" s="10">
        <f>$S$8*0.5*((E58+273)^4+(F58+273)^4)*(0.34-0.14*SQRT(AE58))*AC58</f>
        <v>5.6908769240405075</v>
      </c>
      <c r="AG58" s="9">
        <f>(1-0.23)*M58-AF58</f>
        <v>7.348001235959492</v>
      </c>
      <c r="AH58" s="9">
        <v>0</v>
      </c>
      <c r="AI58" s="8">
        <f>4098*0.6108*EXP(17.27*0.5*(E58+F58)/(0.5*(E58+F58)+237.3))/(0.5*(E58+F58)+237.3)^2</f>
        <v>0.12032612636199864</v>
      </c>
      <c r="AJ58" s="7">
        <f>(0.408*AI58*(AG58-AH58)+(900*$S$10/((E58+F58)*0.5+273))*N58*(AD58-AE58))/(AI58+$S$10*(1+0.34*N58))</f>
        <v>4.1504337745254096</v>
      </c>
      <c r="AK58" s="27">
        <f>0.408*AI58*$S$8*0.98*1.14*100000000/(AI58+$S$10*(1.034*N58))</f>
        <v>0.10781934253057963</v>
      </c>
      <c r="AL58" s="12">
        <f>1.24*(AE58*10/(G58+273.16))^(1/7)</f>
        <v>0.7162022441461372</v>
      </c>
      <c r="AM58" s="12">
        <f>AI58*0.77*M58</f>
        <v>1.5689177010988644</v>
      </c>
      <c r="AN58" s="12">
        <f>AI58*0.98*$S$8*(-2.6*10000000000-AL58*(G58+273.16)^4)</f>
        <v>-17.927219408390492</v>
      </c>
      <c r="AO58" s="13">
        <f>1.17*1.013*(10^-3)*(AD58-AE58)*N58*86400/208</f>
        <v>1.4144080407982227</v>
      </c>
      <c r="AP58" s="12">
        <f>0.408*(AM58+AN58+AO58)/(AI58+$S$10*(1+0.34*N58))</f>
        <v>-26.687626508970784</v>
      </c>
      <c r="AQ58">
        <v>28</v>
      </c>
      <c r="AR58">
        <v>2.9815</v>
      </c>
      <c r="AS58" s="7"/>
      <c r="AT58" s="1">
        <f>AJ58*28.4</f>
        <v>117.87231919652163</v>
      </c>
      <c r="AU58">
        <f>1.26*AI58*0.408*(AG58-AH58)/(AI58+$S$10)</f>
        <v>2.4419449158958009</v>
      </c>
      <c r="AV58">
        <f>AU58*28.4</f>
        <v>69.351235611440742</v>
      </c>
      <c r="AW58">
        <f>0.65*AI58*D58/($S$10+AI58)</f>
        <v>82.354066810419937</v>
      </c>
      <c r="AX58" s="1">
        <f>AW58*(86400/1000000)/2.45</f>
        <v>2.9042413764980743</v>
      </c>
      <c r="AY58" s="1">
        <f>(0.2*(0.00738*G58+0.8072)^7)-0.00016</f>
        <v>0.12019328598980855</v>
      </c>
      <c r="AZ58" s="1">
        <f>0.408*(AI58*(AG58-AH58)+$S$10*6.43*(1+0.0536*N58)*(AD58-AE58))/(AI58+$S$10)</f>
        <v>3.4894087586689517</v>
      </c>
      <c r="BA58" s="1">
        <f>(AI58*(AG58)+0.063*2.7*(1+0.864*N58)*(AD58-AE58))/(AI58+0.063)</f>
        <v>8.53506143642403</v>
      </c>
      <c r="BB58" s="1">
        <f>0.4+1.4*EXP(-(((C58-173)/58)^2))</f>
        <v>0.42564189444422784</v>
      </c>
      <c r="BC58" s="1">
        <f>0.605+0.345*EXP(-(((C58-243)/80)^2))</f>
        <v>0.60654948004068698</v>
      </c>
      <c r="BD58" s="1">
        <f>0.408*(AI58*(AG58-AH58)+0.063*6.43*(BB58+BC58*N58)*(AD58-AE58))/(AI58+0.063)</f>
        <v>4.1214939376662896</v>
      </c>
      <c r="BE58" s="1">
        <f>0.013*G58*(M58*23.9+50)/(G58+15)</f>
        <v>3.1089711588541169</v>
      </c>
      <c r="BF58" s="2">
        <f>0.408*0.0023*(G58+17.8)*((F58-E58)^0.5)*AA58</f>
        <v>3.7995107743945962</v>
      </c>
    </row>
    <row r="59" spans="1:58" ht="14" x14ac:dyDescent="0.15">
      <c r="A59" s="14">
        <v>2017</v>
      </c>
      <c r="B59" s="5">
        <v>42793</v>
      </c>
      <c r="C59">
        <v>58</v>
      </c>
      <c r="D59" s="52">
        <v>184.09269444444445</v>
      </c>
      <c r="E59" s="11">
        <v>11.58</v>
      </c>
      <c r="F59" s="11">
        <v>27.55</v>
      </c>
      <c r="G59" s="11">
        <v>18.85701388888889</v>
      </c>
      <c r="H59" s="11">
        <v>18.420000000000002</v>
      </c>
      <c r="I59" s="11">
        <v>76.16</v>
      </c>
      <c r="J59" s="11">
        <v>45.108541666666689</v>
      </c>
      <c r="K59" s="11">
        <v>2.1418668512662875</v>
      </c>
      <c r="L59" s="11">
        <v>0</v>
      </c>
      <c r="M59" s="56">
        <f>+D59*86400/1000000</f>
        <v>15.905608800000001</v>
      </c>
      <c r="N59" s="3">
        <f>K59*4.87/LN(67.8*$S$4-5.42)</f>
        <v>1.7399583955489968</v>
      </c>
      <c r="O59" s="11"/>
      <c r="X59" s="9">
        <f>1+0.033*COS(2*$S$9*C59/365)</f>
        <v>1.0178737180816473</v>
      </c>
      <c r="Y59" s="9">
        <f>0.409*SIN((2*$S$9*C59/365)-1.39)</f>
        <v>-0.15609306262905087</v>
      </c>
      <c r="Z59" s="9">
        <f>ACOS(-TAN($U$2)*TAN(Y59))</f>
        <v>1.4834516323576021</v>
      </c>
      <c r="AA59" s="10">
        <f>(24*60/$S$9)*$S$7*X59*(Z59*SIN($U$2)*SIN(Y59)+COS($U$2)*COS(Y59)*SIN(Z59))</f>
        <v>28.650768121313792</v>
      </c>
      <c r="AB59" s="9">
        <f>AA59*(0.75+0.00002*$S$3)</f>
        <v>21.602679163470601</v>
      </c>
      <c r="AC59" s="9">
        <f>1.35*(M59/AB59)-0.35</f>
        <v>0.64397726168656866</v>
      </c>
      <c r="AD59" s="9">
        <f>(0.6108*EXP(17.27*E59/(E59+237.3))+0.6108*EXP(17.27*F59/(F59+237.3)))/2</f>
        <v>2.5231010224905468</v>
      </c>
      <c r="AE59" s="9">
        <f>(H59*0.6108*EXP(17.27*F59/(F59+237.3))+I59*0.6108*EXP(17.27*E59/(E59+237.3)))/(2*100)</f>
        <v>0.85859675729831697</v>
      </c>
      <c r="AF59" s="10">
        <f>$S$8*0.5*((E59+273)^4+(F59+273)^4)*(0.34-0.14*SQRT(AE59))*AC59</f>
        <v>4.8789534565900672</v>
      </c>
      <c r="AG59" s="9">
        <f>(1-0.23)*M59-AF59</f>
        <v>7.3683653194099348</v>
      </c>
      <c r="AH59" s="9">
        <v>0</v>
      </c>
      <c r="AI59" s="8">
        <f>4098*0.6108*EXP(17.27*0.5*(E59+F59)/(0.5*(E59+F59)+237.3))/(0.5*(E59+F59)+237.3)^2</f>
        <v>0.14136583779728784</v>
      </c>
      <c r="AJ59" s="7">
        <f>(0.408*AI59*(AG59-AH59)+(900*$S$10/((E59+F59)*0.5+273))*N59*(AD59-AE59))/(AI59+$S$10*(1+0.34*N59))</f>
        <v>4.1091773638501179</v>
      </c>
      <c r="AK59" s="27">
        <f>0.408*AI59*$S$8*0.98*1.14*100000000/(AI59+$S$10*(1.034*N59))</f>
        <v>0.12145173412125007</v>
      </c>
      <c r="AL59" s="12">
        <f>1.24*(AE59*10/(G59+273.16))^(1/7)</f>
        <v>0.74923659845275303</v>
      </c>
      <c r="AM59" s="12">
        <f>AI59*0.77*M59</f>
        <v>1.731352479539694</v>
      </c>
      <c r="AN59" s="12">
        <f>AI59*0.98*$S$8*(-2.6*10000000000-AL59*(G59+273.16)^4)</f>
        <v>-21.330817509237534</v>
      </c>
      <c r="AO59" s="13">
        <f>1.17*1.013*(10^-3)*(AD59-AE59)*N59*86400/208</f>
        <v>1.4258357214372464</v>
      </c>
      <c r="AP59" s="12">
        <f>0.408*(AM59+AN59+AO59)/(AI59+$S$10*(1+0.34*N59))</f>
        <v>-30.128946413196193</v>
      </c>
      <c r="AQ59">
        <v>28</v>
      </c>
      <c r="AR59">
        <v>2.9815</v>
      </c>
      <c r="AS59" s="7"/>
      <c r="AT59" s="1">
        <f>AJ59*28.4</f>
        <v>116.70063713334335</v>
      </c>
      <c r="AU59">
        <f>1.26*AI59*0.408*(AG59-AH59)/(AI59+$S$10)</f>
        <v>2.5847183040515973</v>
      </c>
      <c r="AV59">
        <f>AU59*28.4</f>
        <v>73.405999835065359</v>
      </c>
      <c r="AW59">
        <f>0.65*AI59*D59/($S$10+AI59)</f>
        <v>81.650955484712</v>
      </c>
      <c r="AX59" s="1">
        <f>AW59*(86400/1000000)/2.45</f>
        <v>2.8794459403588233</v>
      </c>
      <c r="AY59" s="1">
        <f>(0.2*(0.00738*G59+0.8072)^7)-0.00016</f>
        <v>0.13580900632209827</v>
      </c>
      <c r="AZ59" s="1">
        <f>0.408*(AI59*(AG59-AH59)+$S$10*6.43*(1+0.0536*N59)*(AD59-AE59))/(AI59+$S$10)</f>
        <v>3.5677858985333164</v>
      </c>
      <c r="BA59" s="1">
        <f>(AI59*(AG59)+0.063*2.7*(1+0.864*N59)*(AD59-AE59))/(AI59+0.063)</f>
        <v>8.5650651830325906</v>
      </c>
      <c r="BB59" s="1">
        <f>0.4+1.4*EXP(-(((C59-173)/58)^2))</f>
        <v>0.42746454136276291</v>
      </c>
      <c r="BC59" s="1">
        <f>0.605+0.345*EXP(-(((C59-243)/80)^2))</f>
        <v>0.60664195592274539</v>
      </c>
      <c r="BD59" s="1">
        <f>0.408*(AI59*(AG59-AH59)+0.063*6.43*(BB59+BC59*N59)*(AD59-AE59))/(AI59+0.063)</f>
        <v>4.0758527538081708</v>
      </c>
      <c r="BE59" s="1">
        <f>0.013*G59*(M59*23.9+50)/(G59+15)</f>
        <v>3.1144512818065779</v>
      </c>
      <c r="BF59" s="2">
        <f>0.408*0.0023*(G59+17.8)*((F59-E59)^0.5)*AA59</f>
        <v>3.9385268548948611</v>
      </c>
    </row>
    <row r="60" spans="1:58" ht="14" x14ac:dyDescent="0.15">
      <c r="A60" s="14">
        <v>2017</v>
      </c>
      <c r="B60" s="5">
        <v>42794</v>
      </c>
      <c r="C60">
        <v>59</v>
      </c>
      <c r="D60" s="52">
        <v>230.35402083333327</v>
      </c>
      <c r="E60" s="11">
        <v>14.33</v>
      </c>
      <c r="F60" s="11">
        <v>25.15</v>
      </c>
      <c r="G60" s="11">
        <v>18.91312499999999</v>
      </c>
      <c r="H60" s="11">
        <v>26.01</v>
      </c>
      <c r="I60" s="11">
        <v>78.13</v>
      </c>
      <c r="J60" s="11">
        <v>48.973819444444452</v>
      </c>
      <c r="K60" s="11">
        <v>2.16264587930152</v>
      </c>
      <c r="L60" s="11">
        <v>0</v>
      </c>
      <c r="M60" s="56">
        <f>+D60*86400/1000000</f>
        <v>19.902587399999994</v>
      </c>
      <c r="N60" s="3">
        <f>K60*4.87/LN(67.8*$S$4-5.42)</f>
        <v>1.7568383637224971</v>
      </c>
      <c r="O60" s="11"/>
      <c r="X60" s="9">
        <f>1+0.033*COS(2*$S$9*C60/365)</f>
        <v>1.0173935643851983</v>
      </c>
      <c r="Y60" s="9">
        <f>0.409*SIN((2*$S$9*C60/365)-1.39)</f>
        <v>-0.14956255956995423</v>
      </c>
      <c r="Z60" s="9">
        <f>ACOS(-TAN($U$2)*TAN(Y60))</f>
        <v>1.4871710398917506</v>
      </c>
      <c r="AA60" s="10">
        <f>(24*60/$S$9)*$S$7*X60*(Z60*SIN($U$2)*SIN(Y60)+COS($U$2)*COS(Y60)*SIN(Z60))</f>
        <v>28.848110931437486</v>
      </c>
      <c r="AB60" s="9">
        <f>AA60*(0.75+0.00002*$S$3)</f>
        <v>21.751475642303863</v>
      </c>
      <c r="AC60" s="9">
        <f>1.35*(M60/AB60)-0.35</f>
        <v>0.88524920478241864</v>
      </c>
      <c r="AD60" s="9">
        <f>(0.6108*EXP(17.27*E60/(E60+237.3))+0.6108*EXP(17.27*F60/(F60+237.3)))/2</f>
        <v>2.41467702795727</v>
      </c>
      <c r="AE60" s="9">
        <f>(H60*0.6108*EXP(17.27*F60/(F60+237.3))+I60*0.6108*EXP(17.27*E60/(E60+237.3)))/(2*100)</f>
        <v>1.0536596124408617</v>
      </c>
      <c r="AF60" s="10">
        <f>$S$8*0.5*((E60+273)^4+(F60+273)^4)*(0.34-0.14*SQRT(AE60))*AC60</f>
        <v>6.2607869770947051</v>
      </c>
      <c r="AG60" s="9">
        <f>(1-0.23)*M60-AF60</f>
        <v>9.0642053209052911</v>
      </c>
      <c r="AH60" s="9">
        <v>0</v>
      </c>
      <c r="AI60" s="8">
        <f>4098*0.6108*EXP(17.27*0.5*(E60+F60)/(0.5*(E60+F60)+237.3))/(0.5*(E60+F60)+237.3)^2</f>
        <v>0.14271524084826334</v>
      </c>
      <c r="AJ60" s="7">
        <f>(0.408*AI60*(AG60-AH60)+(900*$S$10/((E60+F60)*0.5+273))*N60*(AD60-AE60))/(AI60+$S$10*(1+0.34*N60))</f>
        <v>4.0816091310433791</v>
      </c>
      <c r="AK60" s="27">
        <f>0.408*AI60*$S$8*0.98*1.14*100000000/(AI60+$S$10*(1.034*N60))</f>
        <v>0.12144318661349823</v>
      </c>
      <c r="AL60" s="12">
        <f>1.24*(AE60*10/(G60+273.16))^(1/7)</f>
        <v>0.7714515349200588</v>
      </c>
      <c r="AM60" s="12">
        <f>AI60*0.77*M60</f>
        <v>2.1871099668068501</v>
      </c>
      <c r="AN60" s="12">
        <f>AI60*0.98*$S$8*(-2.6*10000000000-AL60*(G60+273.16)^4)</f>
        <v>-21.647998808741161</v>
      </c>
      <c r="AO60" s="13">
        <f>1.17*1.013*(10^-3)*(AD60-AE60)*N60*86400/208</f>
        <v>1.1771754696223939</v>
      </c>
      <c r="AP60" s="12">
        <f>0.408*(AM60+AN60+AO60)/(AI60+$S$10*(1+0.34*N60))</f>
        <v>-30.100213551002103</v>
      </c>
      <c r="AQ60">
        <v>28</v>
      </c>
      <c r="AR60">
        <v>2.9815</v>
      </c>
      <c r="AS60" s="7"/>
      <c r="AT60" s="1">
        <f>AJ60*28.4</f>
        <v>115.91769932163196</v>
      </c>
      <c r="AU60">
        <f>1.26*AI60*0.408*(AG60-AH60)/(AI60+$S$10)</f>
        <v>3.189173303829393</v>
      </c>
      <c r="AV60">
        <f>AU60*28.4</f>
        <v>90.572521828754759</v>
      </c>
      <c r="AW60">
        <f>0.65*AI60*D60/($S$10+AI60)</f>
        <v>102.47710103260881</v>
      </c>
      <c r="AX60" s="1">
        <f>AW60*(86400/1000000)/2.45</f>
        <v>3.6138863384560822</v>
      </c>
      <c r="AY60" s="1">
        <f>(0.2*(0.00738*G60+0.8072)^7)-0.00016</f>
        <v>0.13622602429815955</v>
      </c>
      <c r="AZ60" s="1">
        <f>0.408*(AI60*(AG60-AH60)+$S$10*6.43*(1+0.0536*N60)*(AD60-AE60))/(AI60+$S$10)</f>
        <v>3.7640204175077296</v>
      </c>
      <c r="BA60" s="1">
        <f>(AI60*(AG60)+0.063*2.7*(1+0.864*N60)*(AD60-AE60))/(AI60+0.063)</f>
        <v>9.1219242586607265</v>
      </c>
      <c r="BB60" s="1">
        <f>0.4+1.4*EXP(-(((C60-173)/58)^2))</f>
        <v>0.42939925957324565</v>
      </c>
      <c r="BC60" s="1">
        <f>0.605+0.345*EXP(-(((C60-243)/80)^2))</f>
        <v>0.60673940728959341</v>
      </c>
      <c r="BD60" s="1">
        <f>0.408*(AI60*(AG60-AH60)+0.063*6.43*(BB60+BC60*N60)*(AD60-AE60))/(AI60+0.063)</f>
        <v>4.2007481806346982</v>
      </c>
      <c r="BE60" s="1">
        <f>0.013*G60*(M60*23.9+50)/(G60+15)</f>
        <v>3.8111280976143429</v>
      </c>
      <c r="BF60" s="2">
        <f>0.408*0.0023*(G60+17.8)*((F60-E60)^0.5)*AA60</f>
        <v>3.2691915060053693</v>
      </c>
    </row>
    <row r="61" spans="1:58" ht="14" x14ac:dyDescent="0.15">
      <c r="A61" s="14">
        <v>2017</v>
      </c>
      <c r="B61" s="5">
        <v>42795</v>
      </c>
      <c r="C61">
        <v>60</v>
      </c>
      <c r="D61" s="52">
        <v>258.8940555555555</v>
      </c>
      <c r="E61" s="11">
        <v>8.74</v>
      </c>
      <c r="F61" s="11">
        <v>27.6</v>
      </c>
      <c r="G61" s="11">
        <v>17.949930555555554</v>
      </c>
      <c r="H61" s="11">
        <v>14.75</v>
      </c>
      <c r="I61" s="11">
        <v>85.4</v>
      </c>
      <c r="J61" s="11">
        <v>51.166805555555555</v>
      </c>
      <c r="K61" s="11">
        <v>2.3751517812184253</v>
      </c>
      <c r="L61" s="11">
        <v>0</v>
      </c>
      <c r="M61" s="56">
        <f>+D61*86400/1000000</f>
        <v>22.368446399999996</v>
      </c>
      <c r="N61" s="3">
        <f>K61*4.87/LN(67.8*$S$4-5.42)</f>
        <v>1.9294688089462193</v>
      </c>
      <c r="O61" s="11"/>
      <c r="X61" s="9">
        <f>1+0.033*COS(2*$S$9*C61/365)</f>
        <v>1.0169082566002381</v>
      </c>
      <c r="Y61" s="9">
        <f>0.409*SIN((2*$S$9*C61/365)-1.39)</f>
        <v>-0.14298773789663263</v>
      </c>
      <c r="Z61" s="9">
        <f>ACOS(-TAN($U$2)*TAN(Y61))</f>
        <v>1.4909071342777096</v>
      </c>
      <c r="AA61" s="10">
        <f>(24*60/$S$9)*$S$7*X61*(Z61*SIN($U$2)*SIN(Y61)+COS($U$2)*COS(Y61)*SIN(Z61))</f>
        <v>29.045754799085625</v>
      </c>
      <c r="AB61" s="9">
        <f>AA61*(0.75+0.00002*$S$3)</f>
        <v>21.90049911851056</v>
      </c>
      <c r="AC61" s="9">
        <f>1.35*(M61/AB61)-0.35</f>
        <v>1.0288454078873843</v>
      </c>
      <c r="AD61" s="9">
        <f>(0.6108*EXP(17.27*E61/(E61+237.3))+0.6108*EXP(17.27*F61/(F61+237.3)))/2</f>
        <v>2.4104162545375032</v>
      </c>
      <c r="AE61" s="9">
        <f>(H61*0.6108*EXP(17.27*F61/(F61+237.3))+I61*0.6108*EXP(17.27*E61/(E61+237.3)))/(2*100)</f>
        <v>0.75402025390177119</v>
      </c>
      <c r="AF61" s="10">
        <f>$S$8*0.5*((E61+273)^4+(F61+273)^4)*(0.34-0.14*SQRT(AE61))*AC61</f>
        <v>7.9582801825968019</v>
      </c>
      <c r="AG61" s="9">
        <f>(1-0.23)*M61-AF61</f>
        <v>9.2654235454031948</v>
      </c>
      <c r="AH61" s="9">
        <v>0</v>
      </c>
      <c r="AI61" s="8">
        <f>4098*0.6108*EXP(17.27*0.5*(E61+F61)/(0.5*(E61+F61)+237.3))/(0.5*(E61+F61)+237.3)^2</f>
        <v>0.1309901522265069</v>
      </c>
      <c r="AJ61" s="7">
        <f>(0.408*AI61*(AG61-AH61)+(900*$S$10/((E61+F61)*0.5+273))*N61*(AD61-AE61))/(AI61+$S$10*(1+0.34*N61))</f>
        <v>4.7725818242954645</v>
      </c>
      <c r="AK61" s="27">
        <f>0.408*AI61*$S$8*0.98*1.14*100000000/(AI61+$S$10*(1.034*N61))</f>
        <v>0.1114566230338534</v>
      </c>
      <c r="AL61" s="12">
        <f>1.24*(AE61*10/(G61+273.16))^(1/7)</f>
        <v>0.73579014991442715</v>
      </c>
      <c r="AM61" s="12">
        <f>AI61*0.77*M61</f>
        <v>2.2561355732349737</v>
      </c>
      <c r="AN61" s="12">
        <f>AI61*0.98*$S$8*(-2.6*10000000000-AL61*(G61+273.16)^4)</f>
        <v>-19.662179621298826</v>
      </c>
      <c r="AO61" s="13">
        <f>1.17*1.013*(10^-3)*(AD61-AE61)*N61*86400/208</f>
        <v>1.5734308105821135</v>
      </c>
      <c r="AP61" s="12">
        <f>0.408*(AM61+AN61+AO61)/(AI61+$S$10*(1+0.34*N61))</f>
        <v>-26.919025600506533</v>
      </c>
      <c r="AQ61">
        <v>28</v>
      </c>
      <c r="AR61">
        <v>2.9815</v>
      </c>
      <c r="AS61" s="7"/>
      <c r="AT61" s="1">
        <f>AJ61*28.4</f>
        <v>135.54132380999118</v>
      </c>
      <c r="AU61">
        <f>1.26*AI61*0.408*(AG61-AH61)/(AI61+$S$10)</f>
        <v>3.170410593869545</v>
      </c>
      <c r="AV61">
        <f>AU61*28.4</f>
        <v>90.039660865895073</v>
      </c>
      <c r="AW61">
        <f>0.65*AI61*D61/($S$10+AI61)</f>
        <v>112.00952639281519</v>
      </c>
      <c r="AX61" s="1">
        <f>AW61*(86400/1000000)/2.45</f>
        <v>3.9500502368731558</v>
      </c>
      <c r="AY61" s="1">
        <f>(0.2*(0.00738*G61+0.8072)^7)-0.00016</f>
        <v>0.12921760432233212</v>
      </c>
      <c r="AZ61" s="1">
        <f>0.408*(AI61*(AG61-AH61)+$S$10*6.43*(1+0.0536*N61)*(AD61-AE61))/(AI61+$S$10)</f>
        <v>4.1195545781609493</v>
      </c>
      <c r="BA61" s="1">
        <f>(AI61*(AG61)+0.063*2.7*(1+0.864*N61)*(AD61-AE61))/(AI61+0.063)</f>
        <v>10.130058474218787</v>
      </c>
      <c r="BB61" s="1">
        <f>0.4+1.4*EXP(-(((C61-173)/58)^2))</f>
        <v>0.43145156303264687</v>
      </c>
      <c r="BC61" s="1">
        <f>0.605+0.345*EXP(-(((C61-243)/80)^2))</f>
        <v>0.60684206673539198</v>
      </c>
      <c r="BD61" s="1">
        <f>0.408*(AI61*(AG61-AH61)+0.063*6.43*(BB61+BC61*N61)*(AD61-AE61))/(AI61+0.063)</f>
        <v>4.8138635441545725</v>
      </c>
      <c r="BE61" s="1">
        <f>0.013*G61*(M61*23.9+50)/(G61+15)</f>
        <v>4.1401377621303643</v>
      </c>
      <c r="BF61" s="2">
        <f>0.408*0.0023*(G61+17.8)*((F61-E61)^0.5)*AA61</f>
        <v>4.2317179398048133</v>
      </c>
    </row>
    <row r="62" spans="1:58" ht="14" x14ac:dyDescent="0.15">
      <c r="A62" s="14">
        <v>2017</v>
      </c>
      <c r="B62" s="5">
        <v>42796</v>
      </c>
      <c r="C62">
        <v>61</v>
      </c>
      <c r="D62" s="52">
        <v>254.26079861111097</v>
      </c>
      <c r="E62" s="11">
        <v>7.4480000000000004</v>
      </c>
      <c r="F62" s="11">
        <v>28.92</v>
      </c>
      <c r="G62" s="11">
        <v>18.001506944444447</v>
      </c>
      <c r="H62" s="11">
        <v>14.03</v>
      </c>
      <c r="I62" s="11">
        <v>94</v>
      </c>
      <c r="J62" s="11">
        <v>49.758333333333333</v>
      </c>
      <c r="K62" s="11">
        <v>2.5146736938873109</v>
      </c>
      <c r="L62" s="11">
        <v>0</v>
      </c>
      <c r="M62" s="56">
        <f>+D62*86400/1000000</f>
        <v>21.968132999999987</v>
      </c>
      <c r="N62" s="3">
        <f>K62*4.87/LN(67.8*$S$4-5.42)</f>
        <v>2.0428102723372601</v>
      </c>
      <c r="O62" s="11"/>
      <c r="X62" s="9">
        <f>1+0.033*COS(2*$S$9*C62/365)</f>
        <v>1.0164179385339369</v>
      </c>
      <c r="Y62" s="9">
        <f>0.409*SIN((2*$S$9*C62/365)-1.39)</f>
        <v>-0.13637054587064404</v>
      </c>
      <c r="Z62" s="9">
        <f>ACOS(-TAN($U$2)*TAN(Y62))</f>
        <v>1.494659046460366</v>
      </c>
      <c r="AA62" s="10">
        <f>(24*60/$S$9)*$S$7*X62*(Z62*SIN($U$2)*SIN(Y62)+COS($U$2)*COS(Y62)*SIN(Z62))</f>
        <v>29.243610865286918</v>
      </c>
      <c r="AB62" s="9">
        <f>AA62*(0.75+0.00002*$S$3)</f>
        <v>22.049682592426336</v>
      </c>
      <c r="AC62" s="9">
        <f>1.35*(M62/AB62)-0.35</f>
        <v>0.99500709593827052</v>
      </c>
      <c r="AD62" s="9">
        <f>(0.6108*EXP(17.27*E62/(E62+237.3))+0.6108*EXP(17.27*F62/(F62+237.3)))/2</f>
        <v>2.5101473976298285</v>
      </c>
      <c r="AE62" s="9">
        <f>(H62*0.6108*EXP(17.27*F62/(F62+237.3))+I62*0.6108*EXP(17.27*E62/(E62+237.3)))/(2*100)</f>
        <v>0.765258247162524</v>
      </c>
      <c r="AF62" s="10">
        <f>$S$8*0.5*((E62+273)^4+(F62+273)^4)*(0.34-0.14*SQRT(AE62))*AC62</f>
        <v>7.6804063305621399</v>
      </c>
      <c r="AG62" s="9">
        <f>(1-0.23)*M62-AF62</f>
        <v>9.2350560794378502</v>
      </c>
      <c r="AH62" s="9">
        <v>0</v>
      </c>
      <c r="AI62" s="8">
        <f>4098*0.6108*EXP(17.27*0.5*(E62+F62)/(0.5*(E62+F62)+237.3))/(0.5*(E62+F62)+237.3)^2</f>
        <v>0.13109098177253126</v>
      </c>
      <c r="AJ62" s="7">
        <f>(0.408*AI62*(AG62-AH62)+(900*$S$10/((E62+F62)*0.5+273))*N62*(AD62-AE62))/(AI62+$S$10*(1+0.34*N62))</f>
        <v>5.0244173095362328</v>
      </c>
      <c r="AK62" s="27">
        <f>0.408*AI62*$S$8*0.98*1.14*100000000/(AI62+$S$10*(1.034*N62))</f>
        <v>0.10831578064280339</v>
      </c>
      <c r="AL62" s="12">
        <f>1.24*(AE62*10/(G62+273.16))^(1/7)</f>
        <v>0.73732818690605029</v>
      </c>
      <c r="AM62" s="12">
        <f>AI62*0.77*M62</f>
        <v>2.2174645744632464</v>
      </c>
      <c r="AN62" s="12">
        <f>AI62*0.98*$S$8*(-2.6*10000000000-AL62*(G62+273.16)^4)</f>
        <v>-19.686623185093929</v>
      </c>
      <c r="AO62" s="13">
        <f>1.17*1.013*(10^-3)*(AD62-AE62)*N62*86400/208</f>
        <v>1.7548564243257578</v>
      </c>
      <c r="AP62" s="12">
        <f>0.408*(AM62+AN62+AO62)/(AI62+$S$10*(1+0.34*N62))</f>
        <v>-26.427483639159153</v>
      </c>
      <c r="AQ62">
        <v>28</v>
      </c>
      <c r="AR62">
        <v>2.9815</v>
      </c>
      <c r="AS62" s="7"/>
      <c r="AT62" s="1">
        <f>AJ62*28.4</f>
        <v>142.693451590829</v>
      </c>
      <c r="AU62">
        <f>1.26*AI62*0.408*(AG62-AH62)/(AI62+$S$10)</f>
        <v>3.1608325216191213</v>
      </c>
      <c r="AV62">
        <f>AU62*28.4</f>
        <v>89.76764361398304</v>
      </c>
      <c r="AW62">
        <f>0.65*AI62*D62/($S$10+AI62)</f>
        <v>110.03326585631355</v>
      </c>
      <c r="AX62" s="1">
        <f>AW62*(86400/1000000)/2.45</f>
        <v>3.8803568040757099</v>
      </c>
      <c r="AY62" s="1">
        <f>(0.2*(0.00738*G62+0.8072)^7)-0.00016</f>
        <v>0.12958490070250217</v>
      </c>
      <c r="AZ62" s="1">
        <f>0.408*(AI62*(AG62-AH62)+$S$10*6.43*(1+0.0536*N62)*(AD62-AE62))/(AI62+$S$10)</f>
        <v>4.2060419283329686</v>
      </c>
      <c r="BA62" s="1">
        <f>(AI62*(AG62)+0.063*2.7*(1+0.864*N62)*(AD62-AE62))/(AI62+0.063)</f>
        <v>10.465693033936635</v>
      </c>
      <c r="BB62" s="1">
        <f>0.4+1.4*EXP(-(((C62-173)/58)^2))</f>
        <v>0.43362713539244169</v>
      </c>
      <c r="BC62" s="1">
        <f>0.605+0.345*EXP(-(((C62-243)/80)^2))</f>
        <v>0.60695017559459419</v>
      </c>
      <c r="BD62" s="1">
        <f>0.408*(AI62*(AG62-AH62)+0.063*6.43*(BB62+BC62*N62)*(AD62-AE62))/(AI62+0.063)</f>
        <v>5.0314611574219912</v>
      </c>
      <c r="BE62" s="1">
        <f>0.013*G62*(M62*23.9+50)/(G62+15)</f>
        <v>4.0777000275748145</v>
      </c>
      <c r="BF62" s="2">
        <f>0.408*0.0023*(G62+17.8)*((F62-E62)^0.5)*AA62</f>
        <v>4.552569157339347</v>
      </c>
    </row>
    <row r="63" spans="1:58" ht="14" x14ac:dyDescent="0.15">
      <c r="A63" s="14">
        <v>2017</v>
      </c>
      <c r="B63" s="5">
        <v>42797</v>
      </c>
      <c r="C63">
        <v>62</v>
      </c>
      <c r="D63" s="52">
        <v>157.21520833333332</v>
      </c>
      <c r="E63" s="11">
        <v>11.04</v>
      </c>
      <c r="F63" s="11">
        <v>25.18</v>
      </c>
      <c r="G63" s="11">
        <v>18.367569444444452</v>
      </c>
      <c r="H63" s="11">
        <v>29.77</v>
      </c>
      <c r="I63" s="11">
        <v>82.1</v>
      </c>
      <c r="J63" s="11">
        <v>51.765972222222238</v>
      </c>
      <c r="K63" s="11">
        <v>1.4884205139542432</v>
      </c>
      <c r="L63" s="11">
        <v>0</v>
      </c>
      <c r="M63" s="56">
        <f>+D63*86400/1000000</f>
        <v>13.583393999999998</v>
      </c>
      <c r="N63" s="3">
        <f>K63*4.87/LN(67.8*$S$4-5.42)</f>
        <v>1.2091273403997711</v>
      </c>
      <c r="O63" s="11"/>
      <c r="X63" s="9">
        <f>1+0.033*COS(2*$S$9*C63/365)</f>
        <v>1.0159227554781203</v>
      </c>
      <c r="Y63" s="9">
        <f>0.409*SIN((2*$S$9*C63/365)-1.39)</f>
        <v>-0.12971294430879665</v>
      </c>
      <c r="Z63" s="9">
        <f>ACOS(-TAN($U$2)*TAN(Y63))</f>
        <v>1.498425920907088</v>
      </c>
      <c r="AA63" s="10">
        <f>(24*60/$S$9)*$S$7*X63*(Z63*SIN($U$2)*SIN(Y63)+COS($U$2)*COS(Y63)*SIN(Z63))</f>
        <v>29.441590732352122</v>
      </c>
      <c r="AB63" s="9">
        <f>AA63*(0.75+0.00002*$S$3)</f>
        <v>22.198959412193499</v>
      </c>
      <c r="AC63" s="9">
        <f>1.35*(M63/AB63)-0.35</f>
        <v>0.47605592269011887</v>
      </c>
      <c r="AD63" s="9">
        <f>(0.6108*EXP(17.27*E63/(E63+237.3))+0.6108*EXP(17.27*F63/(F63+237.3)))/2</f>
        <v>2.2590548016720988</v>
      </c>
      <c r="AE63" s="9">
        <f>(H63*0.6108*EXP(17.27*F63/(F63+237.3))+I63*0.6108*EXP(17.27*E63/(E63+237.3)))/(2*100)</f>
        <v>1.0169065821204013</v>
      </c>
      <c r="AF63" s="10">
        <f>$S$8*0.5*((E63+273)^4+(F63+273)^4)*(0.34-0.14*SQRT(AE63))*AC63</f>
        <v>3.3398396207573624</v>
      </c>
      <c r="AG63" s="9">
        <f>(1-0.23)*M63-AF63</f>
        <v>7.1193737592426372</v>
      </c>
      <c r="AH63" s="9">
        <v>0</v>
      </c>
      <c r="AI63" s="8">
        <f>4098*0.6108*EXP(17.27*0.5*(E63+F63)/(0.5*(E63+F63)+237.3))/(0.5*(E63+F63)+237.3)^2</f>
        <v>0.13055876965147359</v>
      </c>
      <c r="AJ63" s="7">
        <f>(0.408*AI63*(AG63-AH63)+(900*$S$10/((E63+F63)*0.5+273))*N63*(AD63-AE63))/(AI63+$S$10*(1+0.34*N63))</f>
        <v>3.0650861014770889</v>
      </c>
      <c r="AK63" s="27">
        <f>0.408*AI63*$S$8*0.98*1.14*100000000/(AI63+$S$10*(1.034*N63))</f>
        <v>0.13689856459943406</v>
      </c>
      <c r="AL63" s="12">
        <f>1.24*(AE63*10/(G63+273.16))^(1/7)</f>
        <v>0.76775364849859273</v>
      </c>
      <c r="AM63" s="12">
        <f>AI63*0.77*M63</f>
        <v>1.3655420304150303</v>
      </c>
      <c r="AN63" s="12">
        <f>AI63*0.98*$S$8*(-2.6*10000000000-AL63*(G63+273.16)^4)</f>
        <v>-19.761090058961724</v>
      </c>
      <c r="AO63" s="13">
        <f>1.17*1.013*(10^-3)*(AD63-AE63)*N63*86400/208</f>
        <v>0.7394199726483589</v>
      </c>
      <c r="AP63" s="12">
        <f>0.408*(AM63+AN63+AO63)/(AI63+$S$10*(1+0.34*N63))</f>
        <v>-32.242942390952372</v>
      </c>
      <c r="AQ63">
        <v>28</v>
      </c>
      <c r="AR63">
        <v>2.9815</v>
      </c>
      <c r="AS63" s="7"/>
      <c r="AT63" s="1">
        <f>AJ63*28.4</f>
        <v>87.048445281949327</v>
      </c>
      <c r="AU63">
        <f>1.26*AI63*0.408*(AG63-AH63)/(AI63+$S$10)</f>
        <v>2.4333941182868126</v>
      </c>
      <c r="AV63">
        <f>AU63*28.4</f>
        <v>69.10839295934548</v>
      </c>
      <c r="AW63">
        <f>0.65*AI63*D63/($S$10+AI63)</f>
        <v>67.943492078513557</v>
      </c>
      <c r="AX63" s="1">
        <f>AW63*(86400/1000000)/2.45</f>
        <v>2.3960480471769681</v>
      </c>
      <c r="AY63" s="1">
        <f>(0.2*(0.00738*G63+0.8072)^7)-0.00016</f>
        <v>0.13221755909622693</v>
      </c>
      <c r="AZ63" s="1">
        <f>0.408*(AI63*(AG63-AH63)+$S$10*6.43*(1+0.0536*N63)*(AD63-AE63))/(AI63+$S$10)</f>
        <v>3.094114084748973</v>
      </c>
      <c r="BA63" s="1">
        <f>(AI63*(AG63)+0.063*2.7*(1+0.864*N63)*(AD63-AE63))/(AI63+0.063)</f>
        <v>7.0341281295626867</v>
      </c>
      <c r="BB63" s="1">
        <f>0.4+1.4*EXP(-(((C63-173)/58)^2))</f>
        <v>0.43593182786565854</v>
      </c>
      <c r="BC63" s="1">
        <f>0.605+0.345*EXP(-(((C63-243)/80)^2))</f>
        <v>0.60706398414732732</v>
      </c>
      <c r="BD63" s="1">
        <f>0.408*(AI63*(AG63-AH63)+0.063*6.43*(BB63+BC63*N63)*(AD63-AE63))/(AI63+0.063)</f>
        <v>3.2001812719261267</v>
      </c>
      <c r="BE63" s="1">
        <f>0.013*G63*(M63*23.9+50)/(G63+15)</f>
        <v>2.6809469938281913</v>
      </c>
      <c r="BF63" s="2">
        <f>0.408*0.0023*(G63+17.8)*((F63-E63)^0.5)*AA63</f>
        <v>3.7574507695268218</v>
      </c>
    </row>
    <row r="64" spans="1:58" ht="14" x14ac:dyDescent="0.15">
      <c r="A64" s="14">
        <v>2017</v>
      </c>
      <c r="B64" s="5">
        <v>42798</v>
      </c>
      <c r="C64">
        <v>63</v>
      </c>
      <c r="D64" s="52">
        <v>256.78943749999996</v>
      </c>
      <c r="E64" s="11">
        <v>10.79</v>
      </c>
      <c r="F64" s="11">
        <v>29.24</v>
      </c>
      <c r="G64" s="11">
        <v>20.196180555555561</v>
      </c>
      <c r="H64" s="11">
        <v>18.64</v>
      </c>
      <c r="I64" s="11">
        <v>84.5</v>
      </c>
      <c r="J64" s="11">
        <v>48.354166666666679</v>
      </c>
      <c r="K64" s="11">
        <v>2.2308862978946129</v>
      </c>
      <c r="L64" s="11">
        <v>5.08</v>
      </c>
      <c r="M64" s="56">
        <f>+D64*86400/1000000</f>
        <v>22.1866074</v>
      </c>
      <c r="N64" s="3">
        <f>K64*4.87/LN(67.8*$S$4-5.42)</f>
        <v>1.8122738774551239</v>
      </c>
      <c r="O64" s="11"/>
      <c r="X64" s="9">
        <f>1+0.033*COS(2*$S$9*C64/365)</f>
        <v>1.015422854166214</v>
      </c>
      <c r="Y64" s="9">
        <f>0.409*SIN((2*$S$9*C64/365)-1.39)</f>
        <v>-0.12301690600211586</v>
      </c>
      <c r="Z64" s="9">
        <f>ACOS(-TAN($U$2)*TAN(Y64))</f>
        <v>1.502206915163113</v>
      </c>
      <c r="AA64" s="10">
        <f>(24*60/$S$9)*$S$7*X64*(Z64*SIN($U$2)*SIN(Y64)+COS($U$2)*COS(Y64)*SIN(Z64))</f>
        <v>29.63960654183683</v>
      </c>
      <c r="AB64" s="9">
        <f>AA64*(0.75+0.00002*$S$3)</f>
        <v>22.34826333254497</v>
      </c>
      <c r="AC64" s="9">
        <f>1.35*(M64/AB64)-0.35</f>
        <v>0.99023478891006722</v>
      </c>
      <c r="AD64" s="9">
        <f>(0.6108*EXP(17.27*E64/(E64+237.3))+0.6108*EXP(17.27*F64/(F64+237.3)))/2</f>
        <v>2.6780361728378765</v>
      </c>
      <c r="AE64" s="9">
        <f>(H64*0.6108*EXP(17.27*F64/(F64+237.3))+I64*0.6108*EXP(17.27*E64/(E64+237.3)))/(2*100)</f>
        <v>0.92546541817738026</v>
      </c>
      <c r="AF64" s="10">
        <f>$S$8*0.5*((E64+273)^4+(F64+273)^4)*(0.34-0.14*SQRT(AE64))*AC64</f>
        <v>7.3814642846189136</v>
      </c>
      <c r="AG64" s="9">
        <f>(1-0.23)*M64-AF64</f>
        <v>9.7022234133810841</v>
      </c>
      <c r="AH64" s="9">
        <v>0</v>
      </c>
      <c r="AI64" s="8">
        <f>4098*0.6108*EXP(17.27*0.5*(E64+F64)/(0.5*(E64+F64)+237.3))/(0.5*(E64+F64)+237.3)^2</f>
        <v>0.14485774985375516</v>
      </c>
      <c r="AJ64" s="7">
        <f>(0.408*AI64*(AG64-AH64)+(900*$S$10/((E64+F64)*0.5+273))*N64*(AD64-AE64))/(AI64+$S$10*(1+0.34*N64))</f>
        <v>4.838138896152322</v>
      </c>
      <c r="AK64" s="27">
        <f>0.408*AI64*$S$8*0.98*1.14*100000000/(AI64+$S$10*(1.034*N64))</f>
        <v>0.12054769347135047</v>
      </c>
      <c r="AL64" s="12">
        <f>1.24*(AE64*10/(G64+273.16))^(1/7)</f>
        <v>0.75681216963343212</v>
      </c>
      <c r="AM64" s="12">
        <f>AI64*0.77*M64</f>
        <v>2.4747045591365584</v>
      </c>
      <c r="AN64" s="12">
        <f>AI64*0.98*$S$8*(-2.6*10000000000-AL64*(G64+273.16)^4)</f>
        <v>-21.96665122150818</v>
      </c>
      <c r="AO64" s="13">
        <f>1.17*1.013*(10^-3)*(AD64-AE64)*N64*86400/208</f>
        <v>1.563670004901677</v>
      </c>
      <c r="AP64" s="12">
        <f>0.408*(AM64+AN64+AO64)/(AI64+$S$10*(1+0.34*N64))</f>
        <v>-29.117612649942767</v>
      </c>
      <c r="AQ64">
        <v>28</v>
      </c>
      <c r="AR64">
        <v>2.9815</v>
      </c>
      <c r="AS64" s="7"/>
      <c r="AT64" s="1">
        <f>AJ64*28.4</f>
        <v>137.40314465072595</v>
      </c>
      <c r="AU64">
        <f>1.26*AI64*0.408*(AG64-AH64)/(AI64+$S$10)</f>
        <v>3.4296638101246315</v>
      </c>
      <c r="AV64">
        <f>AU64*28.4</f>
        <v>97.402452207539525</v>
      </c>
      <c r="AW64">
        <f>0.65*AI64*D64/($S$10+AI64)</f>
        <v>114.77309266677825</v>
      </c>
      <c r="AX64" s="1">
        <f>AW64*(86400/1000000)/2.45</f>
        <v>4.0475082475141386</v>
      </c>
      <c r="AY64" s="1">
        <f>(0.2*(0.00738*G64+0.8072)^7)-0.00016</f>
        <v>0.14606552132800155</v>
      </c>
      <c r="AZ64" s="1">
        <f>0.408*(AI64*(AG64-AH64)+$S$10*6.43*(1+0.0536*N64)*(AD64-AE64))/(AI64+$S$10)</f>
        <v>4.2977106729138059</v>
      </c>
      <c r="BA64" s="1">
        <f>(AI64*(AG64)+0.063*2.7*(1+0.864*N64)*(AD64-AE64))/(AI64+0.063)</f>
        <v>10.441468436276296</v>
      </c>
      <c r="BB64" s="1">
        <f>0.4+1.4*EXP(-(((C64-173)/58)^2))</f>
        <v>0.43837165643081749</v>
      </c>
      <c r="BC64" s="1">
        <f>0.605+0.345*EXP(-(((C64-243)/80)^2))</f>
        <v>0.60718375182248252</v>
      </c>
      <c r="BD64" s="1">
        <f>0.408*(AI64*(AG64-AH64)+0.063*6.43*(BB64+BC64*N64)*(AD64-AE64))/(AI64+0.063)</f>
        <v>4.9030400464955184</v>
      </c>
      <c r="BE64" s="1">
        <f>0.013*G64*(M64*23.9+50)/(G64+15)</f>
        <v>4.3285220227307724</v>
      </c>
      <c r="BF64" s="2">
        <f>0.408*0.0023*(G64+17.8)*((F64-E64)^0.5)*AA64</f>
        <v>4.5394011286799048</v>
      </c>
    </row>
    <row r="65" spans="1:58" ht="14" x14ac:dyDescent="0.15">
      <c r="A65" s="14">
        <v>2017</v>
      </c>
      <c r="B65" s="5">
        <v>42799</v>
      </c>
      <c r="C65">
        <v>64</v>
      </c>
      <c r="D65" s="52">
        <v>252.43368055555553</v>
      </c>
      <c r="E65" s="11">
        <v>12.79</v>
      </c>
      <c r="F65" s="11">
        <v>27.65</v>
      </c>
      <c r="G65" s="11">
        <v>20.109374999999993</v>
      </c>
      <c r="H65" s="11">
        <v>27.9</v>
      </c>
      <c r="I65" s="11">
        <v>74.55</v>
      </c>
      <c r="J65" s="11">
        <v>52.81111111111111</v>
      </c>
      <c r="K65" s="11">
        <v>2.3567393822732314</v>
      </c>
      <c r="L65" s="11">
        <v>0</v>
      </c>
      <c r="M65" s="56">
        <f>+D65*86400/1000000</f>
        <v>21.810269999999996</v>
      </c>
      <c r="N65" s="3">
        <f>K65*4.87/LN(67.8*$S$4-5.42)</f>
        <v>1.9145113861223182</v>
      </c>
      <c r="O65" s="11"/>
      <c r="X65" s="9">
        <f>1+0.033*COS(2*$S$9*C65/365)</f>
        <v>1.0149183827297661</v>
      </c>
      <c r="Y65" s="9">
        <f>0.409*SIN((2*$S$9*C65/365)-1.39)</f>
        <v>-0.11628441513126445</v>
      </c>
      <c r="Z65" s="9">
        <f>ACOS(-TAN($U$2)*TAN(Y65))</f>
        <v>1.5060011993749847</v>
      </c>
      <c r="AA65" s="10">
        <f>(24*60/$S$9)*$S$7*X65*(Z65*SIN($U$2)*SIN(Y65)+COS($U$2)*COS(Y65)*SIN(Z65))</f>
        <v>29.837571052018173</v>
      </c>
      <c r="AB65" s="9">
        <f>AA65*(0.75+0.00002*$S$3)</f>
        <v>22.497528573221704</v>
      </c>
      <c r="AC65" s="9">
        <f>1.35*(M65/AB65)-0.35</f>
        <v>0.95875995575115558</v>
      </c>
      <c r="AD65" s="9">
        <f>(0.6108*EXP(17.27*E65/(E65+237.3))+0.6108*EXP(17.27*F65/(F65+237.3)))/2</f>
        <v>2.5904493934753448</v>
      </c>
      <c r="AE65" s="9">
        <f>(H65*0.6108*EXP(17.27*F65/(F65+237.3))+I65*0.6108*EXP(17.27*E65/(E65+237.3)))/(2*100)</f>
        <v>1.0673202368068775</v>
      </c>
      <c r="AF65" s="10">
        <f>$S$8*0.5*((E65+273)^4+(F65+273)^4)*(0.34-0.14*SQRT(AE65))*AC65</f>
        <v>6.8052018032741612</v>
      </c>
      <c r="AG65" s="9">
        <f>(1-0.23)*M65-AF65</f>
        <v>9.988706096725835</v>
      </c>
      <c r="AH65" s="9">
        <v>0</v>
      </c>
      <c r="AI65" s="8">
        <f>4098*0.6108*EXP(17.27*0.5*(E65+F65)/(0.5*(E65+F65)+237.3))/(0.5*(E65+F65)+237.3)^2</f>
        <v>0.14647254164467038</v>
      </c>
      <c r="AJ65" s="7">
        <f>(0.408*AI65*(AG65-AH65)+(900*$S$10/((E65+F65)*0.5+273))*N65*(AD65-AE65))/(AI65+$S$10*(1+0.34*N65))</f>
        <v>4.6486142403821926</v>
      </c>
      <c r="AK65" s="27">
        <f>0.408*AI65*$S$8*0.98*1.14*100000000/(AI65+$S$10*(1.034*N65))</f>
        <v>0.11811619486395523</v>
      </c>
      <c r="AL65" s="12">
        <f>1.24*(AE65*10/(G65+273.16))^(1/7)</f>
        <v>0.7724213350371254</v>
      </c>
      <c r="AM65" s="12">
        <f>AI65*0.77*M65</f>
        <v>2.4598463742595085</v>
      </c>
      <c r="AN65" s="12">
        <f>AI65*0.98*$S$8*(-2.6*10000000000-AL65*(G65+273.16)^4)</f>
        <v>-22.288009253922439</v>
      </c>
      <c r="AO65" s="13">
        <f>1.17*1.013*(10^-3)*(AD65-AE65)*N65*86400/208</f>
        <v>1.4356229748844456</v>
      </c>
      <c r="AP65" s="12">
        <f>0.408*(AM65+AN65+AO65)/(AI65+$S$10*(1+0.34*N65))</f>
        <v>-29.414708407025959</v>
      </c>
      <c r="AQ65">
        <v>28</v>
      </c>
      <c r="AR65">
        <v>2.9815</v>
      </c>
      <c r="AS65" s="7"/>
      <c r="AT65" s="1">
        <f>AJ65*28.4</f>
        <v>132.02064442685426</v>
      </c>
      <c r="AU65">
        <f>1.26*AI65*0.408*(AG65-AH65)/(AI65+$S$10)</f>
        <v>3.5431352484147913</v>
      </c>
      <c r="AV65">
        <f>AU65*28.4</f>
        <v>100.62504105498007</v>
      </c>
      <c r="AW65">
        <f>0.65*AI65*D65/($S$10+AI65)</f>
        <v>113.21616598414347</v>
      </c>
      <c r="AX65" s="1">
        <f>AW65*(86400/1000000)/2.45</f>
        <v>3.9926027514408147</v>
      </c>
      <c r="AY65" s="1">
        <f>(0.2*(0.00738*G65+0.8072)^7)-0.00016</f>
        <v>0.14538116561781239</v>
      </c>
      <c r="AZ65" s="1">
        <f>0.408*(AI65*(AG65-AH65)+$S$10*6.43*(1+0.0536*N65)*(AD65-AE65))/(AI65+$S$10)</f>
        <v>4.1778446744129507</v>
      </c>
      <c r="BA65" s="1">
        <f>(AI65*(AG65)+0.063*2.7*(1+0.864*N65)*(AD65-AE65))/(AI65+0.063)</f>
        <v>10.267295731378493</v>
      </c>
      <c r="BB65" s="1">
        <f>0.4+1.4*EXP(-(((C65-173)/58)^2))</f>
        <v>0.44095279833721202</v>
      </c>
      <c r="BC65" s="1">
        <f>0.605+0.345*EXP(-(((C65-243)/80)^2))</f>
        <v>0.60730974739798183</v>
      </c>
      <c r="BD65" s="1">
        <f>0.408*(AI65*(AG65-AH65)+0.063*6.43*(BB65+BC65*N65)*(AD65-AE65))/(AI65+0.063)</f>
        <v>4.7769192165784702</v>
      </c>
      <c r="BE65" s="1">
        <f>0.013*G65*(M65*23.9+50)/(G65+15)</f>
        <v>4.2536013770106793</v>
      </c>
      <c r="BF65" s="2">
        <f>0.408*0.0023*(G65+17.8)*((F65-E65)^0.5)*AA65</f>
        <v>4.0917349569318286</v>
      </c>
    </row>
    <row r="66" spans="1:58" ht="14" x14ac:dyDescent="0.15">
      <c r="A66" s="14">
        <v>2017</v>
      </c>
      <c r="B66" s="5">
        <v>42800</v>
      </c>
      <c r="C66">
        <v>65</v>
      </c>
      <c r="D66" s="52">
        <v>251.43517361111111</v>
      </c>
      <c r="E66" s="11">
        <v>11.07</v>
      </c>
      <c r="F66" s="11">
        <v>26.41</v>
      </c>
      <c r="G66" s="11">
        <v>18.177708333333339</v>
      </c>
      <c r="H66" s="11">
        <v>19.100000000000001</v>
      </c>
      <c r="I66" s="11">
        <v>89.6</v>
      </c>
      <c r="J66" s="11">
        <v>54.832986111111097</v>
      </c>
      <c r="K66" s="11">
        <v>2.4712794260480204</v>
      </c>
      <c r="L66" s="11">
        <v>0</v>
      </c>
      <c r="M66" s="56">
        <f>+D66*86400/1000000</f>
        <v>21.723998999999999</v>
      </c>
      <c r="N66" s="3">
        <f>K66*4.87/LN(67.8*$S$4-5.42)</f>
        <v>2.0075586783359634</v>
      </c>
      <c r="O66" s="11"/>
      <c r="X66" s="9">
        <f>1+0.033*COS(2*$S$9*C66/365)</f>
        <v>1.0144094906545502</v>
      </c>
      <c r="Y66" s="9">
        <f>0.409*SIN((2*$S$9*C66/365)-1.39)</f>
        <v>-0.10951746667858643</v>
      </c>
      <c r="Z66" s="9">
        <f>ACOS(-TAN($U$2)*TAN(Y66))</f>
        <v>1.5098079557839446</v>
      </c>
      <c r="AA66" s="10">
        <f>(24*60/$S$9)*$S$7*X66*(Z66*SIN($U$2)*SIN(Y66)+COS($U$2)*COS(Y66)*SIN(Z66))</f>
        <v>30.035397714740188</v>
      </c>
      <c r="AB66" s="9">
        <f>AA66*(0.75+0.00002*$S$3)</f>
        <v>22.646689876914103</v>
      </c>
      <c r="AC66" s="9">
        <f>1.35*(M66/AB66)-0.35</f>
        <v>0.94499714127741796</v>
      </c>
      <c r="AD66" s="9">
        <f>(0.6108*EXP(17.27*E66/(E66+237.3))+0.6108*EXP(17.27*F66/(F66+237.3)))/2</f>
        <v>2.3813050281660564</v>
      </c>
      <c r="AE66" s="9">
        <f>(H66*0.6108*EXP(17.27*F66/(F66+237.3))+I66*0.6108*EXP(17.27*E66/(E66+237.3)))/(2*100)</f>
        <v>0.91971850055260207</v>
      </c>
      <c r="AF66" s="10">
        <f>$S$8*0.5*((E66+273)^4+(F66+273)^4)*(0.34-0.14*SQRT(AE66))*AC66</f>
        <v>6.9241480224677199</v>
      </c>
      <c r="AG66" s="9">
        <f>(1-0.23)*M66-AF66</f>
        <v>9.8033312075322812</v>
      </c>
      <c r="AH66" s="9">
        <v>0</v>
      </c>
      <c r="AI66" s="8">
        <f>4098*0.6108*EXP(17.27*0.5*(E66+F66)/(0.5*(E66+F66)+237.3))/(0.5*(E66+F66)+237.3)^2</f>
        <v>0.13514888237162989</v>
      </c>
      <c r="AJ66" s="7">
        <f>(0.408*AI66*(AG66-AH66)+(900*$S$10/((E66+F66)*0.5+273))*N66*(AD66-AE66))/(AI66+$S$10*(1+0.34*N66))</f>
        <v>4.6212370351321086</v>
      </c>
      <c r="AK66" s="27">
        <f>0.408*AI66*$S$8*0.98*1.14*100000000/(AI66+$S$10*(1.034*N66))</f>
        <v>0.11098687041740884</v>
      </c>
      <c r="AL66" s="12">
        <f>1.24*(AE66*10/(G66+273.16))^(1/7)</f>
        <v>0.75688518172171304</v>
      </c>
      <c r="AM66" s="12">
        <f>AI66*0.77*M66</f>
        <v>2.2607001228291521</v>
      </c>
      <c r="AN66" s="12">
        <f>AI66*0.98*$S$8*(-2.6*10000000000-AL66*(G66+273.16)^4)</f>
        <v>-20.395707598377609</v>
      </c>
      <c r="AO66" s="13">
        <f>1.17*1.013*(10^-3)*(AD66-AE66)*N66*86400/208</f>
        <v>1.4445696752716761</v>
      </c>
      <c r="AP66" s="12">
        <f>0.408*(AM66+AN66+AO66)/(AI66+$S$10*(1+0.34*N66))</f>
        <v>-27.695887331339222</v>
      </c>
      <c r="AQ66">
        <v>28</v>
      </c>
      <c r="AR66">
        <v>2.9815</v>
      </c>
      <c r="AS66" s="7"/>
      <c r="AT66" s="1">
        <f>AJ66*28.4</f>
        <v>131.24313179775189</v>
      </c>
      <c r="AU66">
        <f>1.26*AI66*0.408*(AG66-AH66)/(AI66+$S$10)</f>
        <v>3.3893452816734944</v>
      </c>
      <c r="AV66">
        <f>AU66*28.4</f>
        <v>96.257405999527236</v>
      </c>
      <c r="AW66">
        <f>0.65*AI66*D66/($S$10+AI66)</f>
        <v>109.91344454447665</v>
      </c>
      <c r="AX66" s="1">
        <f>AW66*(86400/1000000)/2.45</f>
        <v>3.8761312688337881</v>
      </c>
      <c r="AY66" s="1">
        <f>(0.2*(0.00738*G66+0.8072)^7)-0.00016</f>
        <v>0.13084645294383662</v>
      </c>
      <c r="AZ66" s="1">
        <f>0.408*(AI66*(AG66-AH66)+$S$10*6.43*(1+0.0536*N66)*(AD66-AE66))/(AI66+$S$10)</f>
        <v>4.0807179707796344</v>
      </c>
      <c r="BA66" s="1">
        <f>(AI66*(AG66)+0.063*2.7*(1+0.864*N66)*(AD66-AE66))/(AI66+0.063)</f>
        <v>10.117427644544346</v>
      </c>
      <c r="BB66" s="1">
        <f>0.4+1.4*EXP(-(((C66-173)/58)^2))</f>
        <v>0.44368158787654421</v>
      </c>
      <c r="BC66" s="1">
        <f>0.605+0.345*EXP(-(((C66-243)/80)^2))</f>
        <v>0.6074422491976732</v>
      </c>
      <c r="BD66" s="1">
        <f>0.408*(AI66*(AG66-AH66)+0.063*6.43*(BB66+BC66*N66)*(AD66-AE66))/(AI66+0.063)</f>
        <v>4.7556446406399333</v>
      </c>
      <c r="BE66" s="1">
        <f>0.013*G66*(M66*23.9+50)/(G66+15)</f>
        <v>4.0541864525685094</v>
      </c>
      <c r="BF66" s="2">
        <f>0.408*0.0023*(G66+17.8)*((F66-E66)^0.5)*AA66</f>
        <v>3.9716188444632641</v>
      </c>
    </row>
    <row r="67" spans="1:58" ht="14" x14ac:dyDescent="0.15">
      <c r="A67" s="14">
        <v>2017</v>
      </c>
      <c r="B67" s="5">
        <v>42801</v>
      </c>
      <c r="C67">
        <v>66</v>
      </c>
      <c r="D67" s="52">
        <v>271.22024305555556</v>
      </c>
      <c r="E67" s="11">
        <v>5.9939999999999998</v>
      </c>
      <c r="F67" s="11">
        <v>30.45</v>
      </c>
      <c r="G67" s="11">
        <v>17.746854166666665</v>
      </c>
      <c r="H67" s="11">
        <v>13.97</v>
      </c>
      <c r="I67" s="11">
        <v>87.1</v>
      </c>
      <c r="J67" s="11">
        <v>45.062222222222211</v>
      </c>
      <c r="K67" s="11">
        <v>2.4177833062139364</v>
      </c>
      <c r="L67" s="11">
        <v>0</v>
      </c>
      <c r="M67" s="56">
        <f>+D67*86400/1000000</f>
        <v>23.433429</v>
      </c>
      <c r="N67" s="3">
        <f>K67*4.87/LN(67.8*$S$4-5.42)</f>
        <v>1.9641007842191651</v>
      </c>
      <c r="O67" s="11"/>
      <c r="X67" s="9">
        <f>1+0.033*COS(2*$S$9*C67/365)</f>
        <v>1.013896328736271</v>
      </c>
      <c r="Y67" s="9">
        <f>0.409*SIN((2*$S$9*C67/365)-1.39)</f>
        <v>-0.10271806583695095</v>
      </c>
      <c r="Z67" s="9">
        <f>ACOS(-TAN($U$2)*TAN(Y67))</f>
        <v>1.5136263781911443</v>
      </c>
      <c r="AA67" s="10">
        <f>(24*60/$S$9)*$S$7*X67*(Z67*SIN($U$2)*SIN(Y67)+COS($U$2)*COS(Y67)*SIN(Z67))</f>
        <v>30.233000751483015</v>
      </c>
      <c r="AB67" s="9">
        <f>AA67*(0.75+0.00002*$S$3)</f>
        <v>22.795682566618193</v>
      </c>
      <c r="AC67" s="9">
        <f>1.35*(M67/AB67)-0.35</f>
        <v>1.0377684538530212</v>
      </c>
      <c r="AD67" s="9">
        <f>(0.6108*EXP(17.27*E67/(E67+237.3))+0.6108*EXP(17.27*F67/(F67+237.3)))/2</f>
        <v>2.6442702784189565</v>
      </c>
      <c r="AE67" s="9">
        <f>(H67*0.6108*EXP(17.27*F67/(F67+237.3))+I67*0.6108*EXP(17.27*E67/(E67+237.3)))/(2*100)</f>
        <v>0.71118530559723492</v>
      </c>
      <c r="AF67" s="10">
        <f>$S$8*0.5*((E67+273)^4+(F67+273)^4)*(0.34-0.14*SQRT(AE67))*AC67</f>
        <v>8.1966540220117139</v>
      </c>
      <c r="AG67" s="9">
        <f>(1-0.23)*M67-AF67</f>
        <v>9.8470863079882882</v>
      </c>
      <c r="AH67" s="9">
        <v>0</v>
      </c>
      <c r="AI67" s="8">
        <f>4098*0.6108*EXP(17.27*0.5*(E67+F67)/(0.5*(E67+F67)+237.3))/(0.5*(E67+F67)+237.3)^2</f>
        <v>0.13136499356680686</v>
      </c>
      <c r="AJ67" s="7">
        <f>(0.408*AI67*(AG67-AH67)+(900*$S$10/((E67+F67)*0.5+273))*N67*(AD67-AE67))/(AI67+$S$10*(1+0.34*N67))</f>
        <v>5.3912712428684308</v>
      </c>
      <c r="AK67" s="27">
        <f>0.408*AI67*$S$8*0.98*1.14*100000000/(AI67+$S$10*(1.034*N67))</f>
        <v>0.11062354410968304</v>
      </c>
      <c r="AL67" s="12">
        <f>1.24*(AE67*10/(G67+273.16))^(1/7)</f>
        <v>0.72974085227341134</v>
      </c>
      <c r="AM67" s="12">
        <f>AI67*0.77*M67</f>
        <v>2.3703158323715838</v>
      </c>
      <c r="AN67" s="12">
        <f>AI67*0.98*$S$8*(-2.6*10000000000-AL67*(G67+273.16)^4)</f>
        <v>-19.681854242828464</v>
      </c>
      <c r="AO67" s="13">
        <f>1.17*1.013*(10^-3)*(AD67-AE67)*N67*86400/208</f>
        <v>1.8692200398921857</v>
      </c>
      <c r="AP67" s="12">
        <f>0.408*(AM67+AN67+AO67)/(AI67+$S$10*(1+0.34*N67))</f>
        <v>-26.130243277663922</v>
      </c>
      <c r="AQ67">
        <v>28</v>
      </c>
      <c r="AR67">
        <v>2.9815</v>
      </c>
      <c r="AS67" s="7"/>
      <c r="AT67" s="1">
        <f>AJ67*28.4</f>
        <v>153.11210329746342</v>
      </c>
      <c r="AU67">
        <f>1.26*AI67*0.408*(AG67-AH67)/(AI67+$S$10)</f>
        <v>3.3726600080947504</v>
      </c>
      <c r="AV67">
        <f>AU67*28.4</f>
        <v>95.783544229890907</v>
      </c>
      <c r="AW67">
        <f>0.65*AI67*D67/($S$10+AI67)</f>
        <v>117.45447493360011</v>
      </c>
      <c r="AX67" s="1">
        <f>AW67*(86400/1000000)/2.45</f>
        <v>4.1420680139849173</v>
      </c>
      <c r="AY67" s="1">
        <f>(0.2*(0.00738*G67+0.8072)^7)-0.00016</f>
        <v>0.12778006443108744</v>
      </c>
      <c r="AZ67" s="1">
        <f>0.408*(AI67*(AG67-AH67)+$S$10*6.43*(1+0.0536*N67)*(AD67-AE67))/(AI67+$S$10)</f>
        <v>4.5474835690784374</v>
      </c>
      <c r="BA67" s="1">
        <f>(AI67*(AG67)+0.063*2.7*(1+0.864*N67)*(AD67-AE67))/(AI67+0.063)</f>
        <v>11.217958065892608</v>
      </c>
      <c r="BB67" s="1">
        <f>0.4+1.4*EXP(-(((C67-173)/58)^2))</f>
        <v>0.44656451138669462</v>
      </c>
      <c r="BC67" s="1">
        <f>0.605+0.345*EXP(-(((C67-243)/80)^2))</f>
        <v>0.60758154528427966</v>
      </c>
      <c r="BD67" s="1">
        <f>0.408*(AI67*(AG67-AH67)+0.063*6.43*(BB67+BC67*N67)*(AD67-AE67))/(AI67+0.063)</f>
        <v>5.4110395633262014</v>
      </c>
      <c r="BE67" s="1">
        <f>0.013*G67*(M67*23.9+50)/(G67+15)</f>
        <v>4.29800535471961</v>
      </c>
      <c r="BF67" s="2">
        <f>0.408*0.0023*(G67+17.8)*((F67-E67)^0.5)*AA67</f>
        <v>4.987272970616992</v>
      </c>
    </row>
    <row r="68" spans="1:58" ht="14" x14ac:dyDescent="0.15">
      <c r="A68" s="14">
        <v>2017</v>
      </c>
      <c r="B68" s="5">
        <v>42802</v>
      </c>
      <c r="C68">
        <v>67</v>
      </c>
      <c r="D68" s="52">
        <v>232.27445138888891</v>
      </c>
      <c r="E68" s="11">
        <v>6.9589999999999996</v>
      </c>
      <c r="F68" s="11">
        <v>30.85</v>
      </c>
      <c r="G68" s="11">
        <v>18.950111111111106</v>
      </c>
      <c r="H68" s="11">
        <v>12.2</v>
      </c>
      <c r="I68" s="11">
        <v>80.2</v>
      </c>
      <c r="J68" s="11">
        <v>41.864999999999974</v>
      </c>
      <c r="K68" s="11">
        <v>1.6357231200079685</v>
      </c>
      <c r="L68" s="11">
        <v>0</v>
      </c>
      <c r="M68" s="56">
        <f>+D68*86400/1000000</f>
        <v>20.068512600000002</v>
      </c>
      <c r="N68" s="3">
        <f>K68*4.87/LN(67.8*$S$4-5.42)</f>
        <v>1.3287894967741969</v>
      </c>
      <c r="O68" s="11"/>
      <c r="X68" s="9">
        <f>1+0.033*COS(2*$S$9*C68/365)</f>
        <v>1.0133790490358798</v>
      </c>
      <c r="Y68" s="9">
        <f>0.409*SIN((2*$S$9*C68/365)-1.39)</f>
        <v>-9.588822741557064E-2</v>
      </c>
      <c r="Z68" s="9">
        <f>ACOS(-TAN($U$2)*TAN(Y68))</f>
        <v>1.5174556713965155</v>
      </c>
      <c r="AA68" s="10">
        <f>(24*60/$S$9)*$S$7*X68*(Z68*SIN($U$2)*SIN(Y68)+COS($U$2)*COS(Y68)*SIN(Z68))</f>
        <v>30.430295228511689</v>
      </c>
      <c r="AB68" s="9">
        <f>AA68*(0.75+0.00002*$S$3)</f>
        <v>22.944442602297812</v>
      </c>
      <c r="AC68" s="9">
        <f>1.35*(M68/AB68)-0.35</f>
        <v>0.83078667150915131</v>
      </c>
      <c r="AD68" s="9">
        <f>(0.6108*EXP(17.27*E68/(E68+237.3))+0.6108*EXP(17.27*F68/(F68+237.3)))/2</f>
        <v>2.7267052675238022</v>
      </c>
      <c r="AE68" s="9">
        <f>(H68*0.6108*EXP(17.27*F68/(F68+237.3))+I68*0.6108*EXP(17.27*E68/(E68+237.3)))/(2*100)</f>
        <v>0.6723321096020376</v>
      </c>
      <c r="AF68" s="10">
        <f>$S$8*0.5*((E68+273)^4+(F68+273)^4)*(0.34-0.14*SQRT(AE68))*AC68</f>
        <v>6.7176420544628224</v>
      </c>
      <c r="AG68" s="9">
        <f>(1-0.23)*M68-AF68</f>
        <v>8.7351126475371785</v>
      </c>
      <c r="AH68" s="9">
        <v>0</v>
      </c>
      <c r="AI68" s="8">
        <f>4098*0.6108*EXP(17.27*0.5*(E68+F68)/(0.5*(E68+F68)+237.3))/(0.5*(E68+F68)+237.3)^2</f>
        <v>0.13636966770195635</v>
      </c>
      <c r="AJ68" s="7">
        <f>(0.408*AI68*(AG68-AH68)+(900*$S$10/((E68+F68)*0.5+273))*N68*(AD68-AE68))/(AI68+$S$10*(1+0.34*N68))</f>
        <v>4.4840443989150991</v>
      </c>
      <c r="AK68" s="27">
        <f>0.408*AI68*$S$8*0.98*1.14*100000000/(AI68+$S$10*(1.034*N68))</f>
        <v>0.1341939382522378</v>
      </c>
      <c r="AL68" s="12">
        <f>1.24*(AE68*10/(G68+273.16))^(1/7)</f>
        <v>0.72348079720366543</v>
      </c>
      <c r="AM68" s="12">
        <f>AI68*0.77*M68</f>
        <v>2.1072870237915837</v>
      </c>
      <c r="AN68" s="12">
        <f>AI68*0.98*$S$8*(-2.6*10000000000-AL68*(G68+273.16)^4)</f>
        <v>-20.45878847281066</v>
      </c>
      <c r="AO68" s="13">
        <f>1.17*1.013*(10^-3)*(AD68-AE68)*N68*86400/208</f>
        <v>1.3439441873259843</v>
      </c>
      <c r="AP68" s="12">
        <f>0.408*(AM68+AN68+AO68)/(AI68+$S$10*(1+0.34*N68))</f>
        <v>-29.921744501199679</v>
      </c>
      <c r="AQ68">
        <v>28</v>
      </c>
      <c r="AR68">
        <v>2.9815</v>
      </c>
      <c r="AS68" s="7"/>
      <c r="AT68" s="1">
        <f>AJ68*28.4</f>
        <v>127.34686092918881</v>
      </c>
      <c r="AU68">
        <f>1.26*AI68*0.408*(AG68-AH68)/(AI68+$S$10)</f>
        <v>3.0289050749231534</v>
      </c>
      <c r="AV68">
        <f>AU68*28.4</f>
        <v>86.020904127817559</v>
      </c>
      <c r="AW68">
        <f>0.65*AI68*D68/($S$10+AI68)</f>
        <v>101.83597934272677</v>
      </c>
      <c r="AX68" s="1">
        <f>AW68*(86400/1000000)/2.45</f>
        <v>3.5912769858006506</v>
      </c>
      <c r="AY68" s="1">
        <f>(0.2*(0.00738*G68+0.8072)^7)-0.00016</f>
        <v>0.13650150426945262</v>
      </c>
      <c r="AZ68" s="1">
        <f>0.408*(AI68*(AG68-AH68)+$S$10*6.43*(1+0.0536*N68)*(AD68-AE68))/(AI68+$S$10)</f>
        <v>4.2830889689186931</v>
      </c>
      <c r="BA68" s="1">
        <f>(AI68*(AG68)+0.063*2.7*(1+0.864*N68)*(AD68-AE68))/(AI68+0.063)</f>
        <v>9.7399294292848779</v>
      </c>
      <c r="BB68" s="1">
        <f>0.4+1.4*EXP(-(((C68-173)/58)^2))</f>
        <v>0.44960820145439184</v>
      </c>
      <c r="BC68" s="1">
        <f>0.605+0.345*EXP(-(((C68-243)/80)^2))</f>
        <v>0.60772793364779976</v>
      </c>
      <c r="BD68" s="1">
        <f>0.408*(AI68*(AG68-AH68)+0.063*6.43*(BB68+BC68*N68)*(AD68-AE68))/(AI68+0.063)</f>
        <v>4.5787527704262345</v>
      </c>
      <c r="BE68" s="1">
        <f>0.013*G68*(M68*23.9+50)/(G68+15)</f>
        <v>3.8431965861080983</v>
      </c>
      <c r="BF68" s="2">
        <f>0.408*0.0023*(G68+17.8)*((F68-E68)^0.5)*AA68</f>
        <v>5.1294403707141978</v>
      </c>
    </row>
    <row r="69" spans="1:58" ht="14" x14ac:dyDescent="0.15">
      <c r="A69" s="14">
        <v>2017</v>
      </c>
      <c r="B69" s="5">
        <v>42803</v>
      </c>
      <c r="C69">
        <v>68</v>
      </c>
      <c r="D69" s="52">
        <v>222.28509722222225</v>
      </c>
      <c r="E69" s="11">
        <v>10.52</v>
      </c>
      <c r="F69" s="11">
        <v>30.81</v>
      </c>
      <c r="G69" s="11">
        <v>20.83291666666668</v>
      </c>
      <c r="H69" s="11">
        <v>16.25</v>
      </c>
      <c r="I69" s="11">
        <v>70.010000000000005</v>
      </c>
      <c r="J69" s="11">
        <v>39.423263888888876</v>
      </c>
      <c r="K69" s="11">
        <v>1.7693692273326855</v>
      </c>
      <c r="L69" s="11">
        <v>0</v>
      </c>
      <c r="M69" s="56">
        <f>+D69*86400/1000000</f>
        <v>19.205432400000003</v>
      </c>
      <c r="N69" s="3">
        <f>K69*4.87/LN(67.8*$S$4-5.42)</f>
        <v>1.4373577144178871</v>
      </c>
      <c r="O69" s="11"/>
      <c r="X69" s="9">
        <f>1+0.033*COS(2*$S$9*C69/365)</f>
        <v>1.012857804834516</v>
      </c>
      <c r="Y69" s="9">
        <f>0.409*SIN((2*$S$9*C69/365)-1.39)</f>
        <v>-8.9029975242969572E-2</v>
      </c>
      <c r="Z69" s="9">
        <f>ACOS(-TAN($U$2)*TAN(Y69))</f>
        <v>1.5212950506131018</v>
      </c>
      <c r="AA69" s="10">
        <f>(24*60/$S$9)*$S$7*X69*(Z69*SIN($U$2)*SIN(Y69)+COS($U$2)*COS(Y69)*SIN(Z69))</f>
        <v>30.627197130961704</v>
      </c>
      <c r="AB69" s="9">
        <f>AA69*(0.75+0.00002*$S$3)</f>
        <v>23.092906636745123</v>
      </c>
      <c r="AC69" s="9">
        <f>1.35*(M69/AB69)-0.35</f>
        <v>0.77274016206971463</v>
      </c>
      <c r="AD69" s="9">
        <f>(0.6108*EXP(17.27*E69/(E69+237.3))+0.6108*EXP(17.27*F69/(F69+237.3)))/2</f>
        <v>2.8578184542544385</v>
      </c>
      <c r="AE69" s="9">
        <f>(H69*0.6108*EXP(17.27*F69/(F69+237.3))+I69*0.6108*EXP(17.27*E69/(E69+237.3)))/(2*100)</f>
        <v>0.80615123500222408</v>
      </c>
      <c r="AF69" s="10">
        <f>$S$8*0.5*((E69+273)^4+(F69+273)^4)*(0.34-0.14*SQRT(AE69))*AC69</f>
        <v>6.0730180990663127</v>
      </c>
      <c r="AG69" s="9">
        <f>(1-0.23)*M69-AF69</f>
        <v>8.7151648489336893</v>
      </c>
      <c r="AH69" s="9">
        <v>0</v>
      </c>
      <c r="AI69" s="8">
        <f>4098*0.6108*EXP(17.27*0.5*(E69+F69)/(0.5*(E69+F69)+237.3))/(0.5*(E69+F69)+237.3)^2</f>
        <v>0.15003028849045674</v>
      </c>
      <c r="AJ69" s="7">
        <f>(0.408*AI69*(AG69-AH69)+(900*$S$10/((E69+F69)*0.5+273))*N69*(AD69-AE69))/(AI69+$S$10*(1+0.34*N69))</f>
        <v>4.5493473877944108</v>
      </c>
      <c r="AK69" s="27">
        <f>0.408*AI69*$S$8*0.98*1.14*100000000/(AI69+$S$10*(1.034*N69))</f>
        <v>0.13509812983124517</v>
      </c>
      <c r="AL69" s="12">
        <f>1.24*(AE69*10/(G69+273.16))^(1/7)</f>
        <v>0.74180577081564081</v>
      </c>
      <c r="AM69" s="12">
        <f>AI69*0.77*M69</f>
        <v>2.2186753539380932</v>
      </c>
      <c r="AN69" s="12">
        <f>AI69*0.98*$S$8*(-2.6*10000000000-AL69*(G69+273.16)^4)</f>
        <v>-22.70547481899634</v>
      </c>
      <c r="AO69" s="13">
        <f>1.17*1.013*(10^-3)*(AD69-AE69)*N69*86400/208</f>
        <v>1.4518357904113419</v>
      </c>
      <c r="AP69" s="12">
        <f>0.408*(AM69+AN69+AO69)/(AI69+$S$10*(1+0.34*N69))</f>
        <v>-31.315902796246856</v>
      </c>
      <c r="AQ69">
        <v>28</v>
      </c>
      <c r="AR69">
        <v>2.9815</v>
      </c>
      <c r="AS69" s="7"/>
      <c r="AT69" s="1">
        <f>AJ69*28.4</f>
        <v>129.20146581336127</v>
      </c>
      <c r="AU69">
        <f>1.26*AI69*0.408*(AG69-AH69)/(AI69+$S$10)</f>
        <v>3.1142860344700511</v>
      </c>
      <c r="AV69">
        <f>AU69*28.4</f>
        <v>88.445723378949452</v>
      </c>
      <c r="AW69">
        <f>0.65*AI69*D69/($S$10+AI69)</f>
        <v>100.43287324511014</v>
      </c>
      <c r="AX69" s="1">
        <f>AW69*(86400/1000000)/2.45</f>
        <v>3.5417960197459246</v>
      </c>
      <c r="AY69" s="1">
        <f>(0.2*(0.00738*G69+0.8072)^7)-0.00016</f>
        <v>0.15117026945731479</v>
      </c>
      <c r="AZ69" s="1">
        <f>0.408*(AI69*(AG69-AH69)+$S$10*6.43*(1+0.0536*N69)*(AD69-AE69))/(AI69+$S$10)</f>
        <v>4.2391461697546742</v>
      </c>
      <c r="BA69" s="1">
        <f>(AI69*(AG69)+0.063*2.7*(1+0.864*N69)*(AD69-AE69))/(AI69+0.063)</f>
        <v>9.810474539794301</v>
      </c>
      <c r="BB69" s="1">
        <f>0.4+1.4*EXP(-(((C69-173)/58)^2))</f>
        <v>0.45281943028476879</v>
      </c>
      <c r="BC69" s="1">
        <f>0.605+0.345*EXP(-(((C69-243)/80)^2))</f>
        <v>0.60788172238873794</v>
      </c>
      <c r="BD69" s="1">
        <f>0.408*(AI69*(AG69-AH69)+0.063*6.43*(BB69+BC69*N69)*(AD69-AE69))/(AI69+0.063)</f>
        <v>4.6157932080118558</v>
      </c>
      <c r="BE69" s="1">
        <f>0.013*G69*(M69*23.9+50)/(G69+15)</f>
        <v>3.8471351435034529</v>
      </c>
      <c r="BF69" s="2">
        <f>0.408*0.0023*(G69+17.8)*((F69-E69)^0.5)*AA69</f>
        <v>5.0014251513813646</v>
      </c>
    </row>
    <row r="70" spans="1:58" ht="14" x14ac:dyDescent="0.15">
      <c r="A70" s="14">
        <v>2017</v>
      </c>
      <c r="B70" s="5">
        <v>42804</v>
      </c>
      <c r="C70">
        <v>69</v>
      </c>
      <c r="D70" s="52">
        <v>248.4352361111111</v>
      </c>
      <c r="E70" s="11">
        <v>14.97</v>
      </c>
      <c r="F70" s="11">
        <v>35.119999999999997</v>
      </c>
      <c r="G70" s="11">
        <v>24.232430555555563</v>
      </c>
      <c r="H70" s="11">
        <v>13.33</v>
      </c>
      <c r="I70" s="11">
        <v>55.76</v>
      </c>
      <c r="J70" s="11">
        <v>33.023055555555558</v>
      </c>
      <c r="K70" s="11">
        <v>2.2487453964093098</v>
      </c>
      <c r="L70" s="11">
        <v>0</v>
      </c>
      <c r="M70" s="56">
        <f>+D70*86400/1000000</f>
        <v>21.464804399999998</v>
      </c>
      <c r="N70" s="3">
        <f>K70*4.87/LN(67.8*$S$4-5.42)</f>
        <v>1.8267818233525133</v>
      </c>
      <c r="O70" s="11"/>
      <c r="X70" s="9">
        <f>1+0.033*COS(2*$S$9*C70/365)</f>
        <v>1.0123327505880855</v>
      </c>
      <c r="Y70" s="9">
        <f>0.409*SIN((2*$S$9*C70/365)-1.39)</f>
        <v>-8.2145341567279873E-2</v>
      </c>
      <c r="Z70" s="9">
        <f>ACOS(-TAN($U$2)*TAN(Y70))</f>
        <v>1.5251437408586144</v>
      </c>
      <c r="AA70" s="10">
        <f>(24*60/$S$9)*$S$7*X70*(Z70*SIN($U$2)*SIN(Y70)+COS($U$2)*COS(Y70)*SIN(Z70))</f>
        <v>30.82362343571965</v>
      </c>
      <c r="AB70" s="9">
        <f>AA70*(0.75+0.00002*$S$3)</f>
        <v>23.241012070532616</v>
      </c>
      <c r="AC70" s="9">
        <f>1.35*(M70/AB70)-0.35</f>
        <v>0.89682547610483299</v>
      </c>
      <c r="AD70" s="9">
        <f>(0.6108*EXP(17.27*E70/(E70+237.3))+0.6108*EXP(17.27*F70/(F70+237.3)))/2</f>
        <v>3.6810681270945262</v>
      </c>
      <c r="AE70" s="9">
        <f>(H70*0.6108*EXP(17.27*F70/(F70+237.3))+I70*0.6108*EXP(17.27*E70/(E70+237.3)))/(2*100)</f>
        <v>0.85177740884812803</v>
      </c>
      <c r="AF70" s="10">
        <f>$S$8*0.5*((E70+273)^4+(F70+273)^4)*(0.34-0.14*SQRT(AE70))*AC70</f>
        <v>7.3535621746539048</v>
      </c>
      <c r="AG70" s="9">
        <f>(1-0.23)*M70-AF70</f>
        <v>9.1743372133460923</v>
      </c>
      <c r="AH70" s="9">
        <v>0</v>
      </c>
      <c r="AI70" s="8">
        <f>4098*0.6108*EXP(17.27*0.5*(E70+F70)/(0.5*(E70+F70)+237.3))/(0.5*(E70+F70)+237.3)^2</f>
        <v>0.18912327122968123</v>
      </c>
      <c r="AJ70" s="7">
        <f>(0.408*AI70*(AG70-AH70)+(900*$S$10/((E70+F70)*0.5+273))*N70*(AD70-AE70))/(AI70+$S$10*(1+0.34*N70))</f>
        <v>5.8653035192181102</v>
      </c>
      <c r="AK70" s="27">
        <f>0.408*AI70*$S$8*0.98*1.14*100000000/(AI70+$S$10*(1.034*N70))</f>
        <v>0.13466124202928295</v>
      </c>
      <c r="AL70" s="12">
        <f>1.24*(AE70*10/(G70+273.16))^(1/7)</f>
        <v>0.74643599134940275</v>
      </c>
      <c r="AM70" s="12">
        <f>AI70*0.77*M70</f>
        <v>3.1258103988136061</v>
      </c>
      <c r="AN70" s="12">
        <f>AI70*0.98*$S$8*(-2.6*10000000000-AL70*(G70+273.16)^4)</f>
        <v>-28.891298333662199</v>
      </c>
      <c r="AO70" s="13">
        <f>1.17*1.013*(10^-3)*(AD70-AE70)*N70*86400/208</f>
        <v>2.5445440356802176</v>
      </c>
      <c r="AP70" s="12">
        <f>0.408*(AM70+AN70+AO70)/(AI70+$S$10*(1+0.34*N70))</f>
        <v>-32.028497159590017</v>
      </c>
      <c r="AQ70">
        <v>28</v>
      </c>
      <c r="AR70">
        <v>2.9815</v>
      </c>
      <c r="AS70" s="7"/>
      <c r="AT70" s="1">
        <f>AJ70*28.4</f>
        <v>166.57461994579432</v>
      </c>
      <c r="AU70">
        <f>1.26*AI70*0.408*(AG70-AH70)/(AI70+$S$10)</f>
        <v>3.4988774376380158</v>
      </c>
      <c r="AV70">
        <f>AU70*28.4</f>
        <v>99.368119228919639</v>
      </c>
      <c r="AW70">
        <f>0.65*AI70*D70/($S$10+AI70)</f>
        <v>119.79808394390624</v>
      </c>
      <c r="AX70" s="1">
        <f>AW70*(86400/1000000)/2.45</f>
        <v>4.2247161031646936</v>
      </c>
      <c r="AY70" s="1">
        <f>(0.2*(0.00738*G70+0.8072)^7)-0.00016</f>
        <v>0.18108972312411037</v>
      </c>
      <c r="AZ70" s="1">
        <f>0.408*(AI70*(AG70-AH70)+$S$10*6.43*(1+0.0536*N70)*(AD70-AE70))/(AI70+$S$10)</f>
        <v>4.8805151595196756</v>
      </c>
      <c r="BA70" s="1">
        <f>(AI70*(AG70)+0.063*2.7*(1+0.864*N70)*(AD70-AE70))/(AI70+0.063)</f>
        <v>11.803505397604249</v>
      </c>
      <c r="BB70" s="1">
        <f>0.4+1.4*EXP(-(((C70-173)/58)^2))</f>
        <v>0.45620510220724442</v>
      </c>
      <c r="BC70" s="1">
        <f>0.605+0.345*EXP(-(((C70-243)/80)^2))</f>
        <v>0.60804322989551629</v>
      </c>
      <c r="BD70" s="1">
        <f>0.408*(AI70*(AG70-AH70)+0.063*6.43*(BB70+BC70*N70)*(AD70-AE70))/(AI70+0.063)</f>
        <v>5.7140769668954468</v>
      </c>
      <c r="BE70" s="1">
        <f>0.013*G70*(M70*23.9+50)/(G70+15)</f>
        <v>4.5207481881847036</v>
      </c>
      <c r="BF70" s="2">
        <f>0.408*0.0023*(G70+17.8)*((F70-E70)^0.5)*AA70</f>
        <v>5.4574996790658279</v>
      </c>
    </row>
    <row r="71" spans="1:58" ht="14" x14ac:dyDescent="0.15">
      <c r="A71" s="14">
        <v>2017</v>
      </c>
      <c r="B71" s="5">
        <v>42805</v>
      </c>
      <c r="C71">
        <v>70</v>
      </c>
      <c r="D71" s="52">
        <v>254.22019444444436</v>
      </c>
      <c r="E71" s="11">
        <v>13.56</v>
      </c>
      <c r="F71" s="11">
        <v>35.049999999999997</v>
      </c>
      <c r="G71" s="11">
        <v>23.899236111111108</v>
      </c>
      <c r="H71" s="11">
        <v>12.63</v>
      </c>
      <c r="I71" s="11">
        <v>66.31</v>
      </c>
      <c r="J71" s="11">
        <v>35.507569444444449</v>
      </c>
      <c r="K71" s="11">
        <v>2.0579207585544936</v>
      </c>
      <c r="L71" s="11">
        <v>0</v>
      </c>
      <c r="M71" s="56">
        <f>+D71*86400/1000000</f>
        <v>21.964624799999992</v>
      </c>
      <c r="N71" s="3">
        <f>K71*4.87/LN(67.8*$S$4-5.42)</f>
        <v>1.6717642831553776</v>
      </c>
      <c r="O71" s="11"/>
      <c r="X71" s="9">
        <f>1+0.033*COS(2*$S$9*C71/365)</f>
        <v>1.0118040418814931</v>
      </c>
      <c r="Y71" s="9">
        <f>0.409*SIN((2*$S$9*C71/365)-1.39)</f>
        <v>-7.5236366454042039E-2</v>
      </c>
      <c r="Z71" s="9">
        <f>ACOS(-TAN($U$2)*TAN(Y71))</f>
        <v>1.529000976325948</v>
      </c>
      <c r="AA71" s="10">
        <f>(24*60/$S$9)*$S$7*X71*(Z71*SIN($U$2)*SIN(Y71)+COS($U$2)*COS(Y71)*SIN(Z71))</f>
        <v>31.019492182959709</v>
      </c>
      <c r="AB71" s="9">
        <f>AA71*(0.75+0.00002*$S$3)</f>
        <v>23.388697105951621</v>
      </c>
      <c r="AC71" s="9">
        <f>1.35*(M71/AB71)-0.35</f>
        <v>0.91780227841141759</v>
      </c>
      <c r="AD71" s="9">
        <f>(0.6108*EXP(17.27*E71/(E71+237.3))+0.6108*EXP(17.27*F71/(F71+237.3)))/2</f>
        <v>3.5958826522239065</v>
      </c>
      <c r="AE71" s="9">
        <f>(H71*0.6108*EXP(17.27*F71/(F71+237.3))+I71*0.6108*EXP(17.27*E71/(E71+237.3)))/(2*100)</f>
        <v>0.87112661663033775</v>
      </c>
      <c r="AF71" s="10">
        <f>$S$8*0.5*((E71+273)^4+(F71+273)^4)*(0.34-0.14*SQRT(AE71))*AC71</f>
        <v>7.4067294170889051</v>
      </c>
      <c r="AG71" s="9">
        <f>(1-0.23)*M71-AF71</f>
        <v>9.5060316789110892</v>
      </c>
      <c r="AH71" s="9">
        <v>0</v>
      </c>
      <c r="AI71" s="8">
        <f>4098*0.6108*EXP(17.27*0.5*(E71+F71)/(0.5*(E71+F71)+237.3))/(0.5*(E71+F71)+237.3)^2</f>
        <v>0.18197340854975536</v>
      </c>
      <c r="AJ71" s="7">
        <f>(0.408*AI71*(AG71-AH71)+(900*$S$10/((E71+F71)*0.5+273))*N71*(AD71-AE71))/(AI71+$S$10*(1+0.34*N71))</f>
        <v>5.6567172543259732</v>
      </c>
      <c r="AK71" s="27">
        <f>0.408*AI71*$S$8*0.98*1.14*100000000/(AI71+$S$10*(1.034*N71))</f>
        <v>0.13732452630349148</v>
      </c>
      <c r="AL71" s="12">
        <f>1.24*(AE71*10/(G71+273.16))^(1/7)</f>
        <v>0.74895498731256205</v>
      </c>
      <c r="AM71" s="12">
        <f>AI71*0.77*M71</f>
        <v>3.0776727846268148</v>
      </c>
      <c r="AN71" s="12">
        <f>AI71*0.98*$S$8*(-2.6*10000000000-AL71*(G71+273.16)^4)</f>
        <v>-27.793372874537859</v>
      </c>
      <c r="AO71" s="13">
        <f>1.17*1.013*(10^-3)*(AD71-AE71)*N71*86400/208</f>
        <v>2.2425822493867029</v>
      </c>
      <c r="AP71" s="12">
        <f>0.408*(AM71+AN71+AO71)/(AI71+$S$10*(1+0.34*N71))</f>
        <v>-32.151136313982249</v>
      </c>
      <c r="AQ71">
        <v>28</v>
      </c>
      <c r="AR71">
        <v>2.9815</v>
      </c>
      <c r="AS71" s="7"/>
      <c r="AT71" s="1">
        <f>AJ71*28.4</f>
        <v>160.65077002285764</v>
      </c>
      <c r="AU71">
        <f>1.26*AI71*0.408*(AG71-AH71)/(AI71+$S$10)</f>
        <v>3.588977066103781</v>
      </c>
      <c r="AV71">
        <f>AU71*28.4</f>
        <v>101.92694867734737</v>
      </c>
      <c r="AW71">
        <f>0.65*AI71*D71/($S$10+AI71)</f>
        <v>121.356801308618</v>
      </c>
      <c r="AX71" s="1">
        <f>AW71*(86400/1000000)/2.45</f>
        <v>4.2796847481896307</v>
      </c>
      <c r="AY71" s="1">
        <f>(0.2*(0.00738*G71+0.8072)^7)-0.00016</f>
        <v>0.17794929215049793</v>
      </c>
      <c r="AZ71" s="1">
        <f>0.408*(AI71*(AG71-AH71)+$S$10*6.43*(1+0.0536*N71)*(AD71-AE71))/(AI71+$S$10)</f>
        <v>4.9169838415594205</v>
      </c>
      <c r="BA71" s="1">
        <f>(AI71*(AG71)+0.063*2.7*(1+0.864*N71)*(AD71-AE71))/(AI71+0.063)</f>
        <v>11.686084524815705</v>
      </c>
      <c r="BB71" s="1">
        <f>0.4+1.4*EXP(-(((C71-173)/58)^2))</f>
        <v>0.45977224528887495</v>
      </c>
      <c r="BC71" s="1">
        <f>0.605+0.345*EXP(-(((C71-243)/80)^2))</f>
        <v>0.60821278501539477</v>
      </c>
      <c r="BD71" s="1">
        <f>0.408*(AI71*(AG71-AH71)+0.063*6.43*(BB71+BC71*N71)*(AD71-AE71))/(AI71+0.063)</f>
        <v>5.5954204514774855</v>
      </c>
      <c r="BE71" s="1">
        <f>0.013*G71*(M71*23.9+50)/(G71+15)</f>
        <v>4.592189501817761</v>
      </c>
      <c r="BF71" s="2">
        <f>0.408*0.0023*(G71+17.8)*((F71-E71)^0.5)*AA71</f>
        <v>5.6268973148880157</v>
      </c>
    </row>
    <row r="72" spans="1:58" ht="14" x14ac:dyDescent="0.15">
      <c r="A72" s="14">
        <v>2017</v>
      </c>
      <c r="B72" s="5">
        <v>42806</v>
      </c>
      <c r="C72">
        <v>71</v>
      </c>
      <c r="D72" s="52">
        <v>209.32575694444452</v>
      </c>
      <c r="E72" s="11">
        <v>14.35</v>
      </c>
      <c r="F72" s="11">
        <v>30.87</v>
      </c>
      <c r="G72" s="11">
        <v>22.161180555555561</v>
      </c>
      <c r="H72" s="11">
        <v>19.739999999999998</v>
      </c>
      <c r="I72" s="11">
        <v>73.67</v>
      </c>
      <c r="J72" s="11">
        <v>38.99604166666667</v>
      </c>
      <c r="K72" s="11">
        <v>2.128719427958996</v>
      </c>
      <c r="L72" s="11">
        <v>0</v>
      </c>
      <c r="M72" s="56">
        <f>+D72*86400/1000000</f>
        <v>18.085745400000008</v>
      </c>
      <c r="N72" s="3">
        <f>K72*4.87/LN(67.8*$S$4-5.42)</f>
        <v>1.7292780072933802</v>
      </c>
      <c r="O72" s="11"/>
      <c r="X72" s="9">
        <f>1+0.033*COS(2*$S$9*C72/365)</f>
        <v>1.0112718353825392</v>
      </c>
      <c r="Y72" s="9">
        <f>0.409*SIN((2*$S$9*C72/365)-1.39)</f>
        <v>-6.8305097181690172E-2</v>
      </c>
      <c r="Z72" s="9">
        <f>ACOS(-TAN($U$2)*TAN(Y72))</f>
        <v>1.5328659997343528</v>
      </c>
      <c r="AA72" s="10">
        <f>(24*60/$S$9)*$S$7*X72*(Z72*SIN($U$2)*SIN(Y72)+COS($U$2)*COS(Y72)*SIN(Z72))</f>
        <v>31.214722546198669</v>
      </c>
      <c r="AB72" s="9">
        <f>AA72*(0.75+0.00002*$S$3)</f>
        <v>23.535900799833797</v>
      </c>
      <c r="AC72" s="9">
        <f>1.35*(M72/AB72)-0.35</f>
        <v>0.68738354854777539</v>
      </c>
      <c r="AD72" s="9">
        <f>(0.6108*EXP(17.27*E72/(E72+237.3))+0.6108*EXP(17.27*F72/(F72+237.3)))/2</f>
        <v>3.0473634335888544</v>
      </c>
      <c r="AE72" s="9">
        <f>(H72*0.6108*EXP(17.27*F72/(F72+237.3))+I72*0.6108*EXP(17.27*E72/(E72+237.3)))/(2*100)</f>
        <v>1.0425021684609901</v>
      </c>
      <c r="AF72" s="10">
        <f>$S$8*0.5*((E72+273)^4+(F72+273)^4)*(0.34-0.14*SQRT(AE72))*AC72</f>
        <v>5.0878731655314811</v>
      </c>
      <c r="AG72" s="9">
        <f>(1-0.23)*M72-AF72</f>
        <v>8.8381507924685252</v>
      </c>
      <c r="AH72" s="9">
        <v>0</v>
      </c>
      <c r="AI72" s="8">
        <f>4098*0.6108*EXP(17.27*0.5*(E72+F72)/(0.5*(E72+F72)+237.3))/(0.5*(E72+F72)+237.3)^2</f>
        <v>0.16645065176047519</v>
      </c>
      <c r="AJ72" s="7">
        <f>(0.408*AI72*(AG72-AH72)+(900*$S$10/((E72+F72)*0.5+273))*N72*(AD72-AE72))/(AI72+$S$10*(1+0.34*N72))</f>
        <v>4.7788721875993323</v>
      </c>
      <c r="AK72" s="27">
        <f>0.408*AI72*$S$8*0.98*1.14*100000000/(AI72+$S$10*(1.034*N72))</f>
        <v>0.13074294101866682</v>
      </c>
      <c r="AL72" s="12">
        <f>1.24*(AE72*10/(G72+273.16))^(1/7)</f>
        <v>0.76906318799343198</v>
      </c>
      <c r="AM72" s="12">
        <f>AI72*0.77*M72</f>
        <v>2.3179957642410933</v>
      </c>
      <c r="AN72" s="12">
        <f>AI72*0.98*$S$8*(-2.6*10000000000-AL72*(G72+273.16)^4)</f>
        <v>-25.436630551324093</v>
      </c>
      <c r="AO72" s="13">
        <f>1.17*1.013*(10^-3)*(AD72-AE72)*N72*86400/208</f>
        <v>1.7068480408552396</v>
      </c>
      <c r="AP72" s="12">
        <f>0.408*(AM72+AN72+AO72)/(AI72+$S$10*(1+0.34*N72))</f>
        <v>-32.242215761107616</v>
      </c>
      <c r="AQ72">
        <v>28</v>
      </c>
      <c r="AR72">
        <v>2.9815</v>
      </c>
      <c r="AS72" s="7"/>
      <c r="AT72" s="1">
        <f>AJ72*28.4</f>
        <v>135.71997012782103</v>
      </c>
      <c r="AU72">
        <f>1.26*AI72*0.408*(AG72-AH72)/(AI72+$S$10)</f>
        <v>3.2561718719557846</v>
      </c>
      <c r="AV72">
        <f>AU72*28.4</f>
        <v>92.475281163544281</v>
      </c>
      <c r="AW72">
        <f>0.65*AI72*D72/($S$10+AI72)</f>
        <v>97.510466046192818</v>
      </c>
      <c r="AX72" s="1">
        <f>AW72*(86400/1000000)/2.45</f>
        <v>3.438736435261657</v>
      </c>
      <c r="AY72" s="1">
        <f>(0.2*(0.00738*G72+0.8072)^7)-0.00016</f>
        <v>0.16231264979191692</v>
      </c>
      <c r="AZ72" s="1">
        <f>0.408*(AI72*(AG72-AH72)+$S$10*6.43*(1+0.0536*N72)*(AD72-AE72))/(AI72+$S$10)</f>
        <v>4.2126400991139823</v>
      </c>
      <c r="BA72" s="1">
        <f>(AI72*(AG72)+0.063*2.7*(1+0.864*N72)*(AD72-AE72))/(AI72+0.063)</f>
        <v>10.118384235336318</v>
      </c>
      <c r="BB72" s="1">
        <f>0.4+1.4*EXP(-(((C72-173)/58)^2))</f>
        <v>0.4635280020282716</v>
      </c>
      <c r="BC72" s="1">
        <f>0.605+0.345*EXP(-(((C72-243)/80)^2))</f>
        <v>0.60839072721820597</v>
      </c>
      <c r="BD72" s="1">
        <f>0.408*(AI72*(AG72-AH72)+0.063*6.43*(BB72+BC72*N72)*(AD72-AE72))/(AI72+0.063)</f>
        <v>4.8046121077362782</v>
      </c>
      <c r="BE72" s="1">
        <f>0.013*G72*(M72*23.9+50)/(G72+15)</f>
        <v>3.7386805745362457</v>
      </c>
      <c r="BF72" s="2">
        <f>0.408*0.0023*(G72+17.8)*((F72-E72)^0.5)*AA72</f>
        <v>4.7576315943031666</v>
      </c>
    </row>
    <row r="73" spans="1:58" ht="14" x14ac:dyDescent="0.15">
      <c r="A73" s="14">
        <v>2017</v>
      </c>
      <c r="B73" s="5">
        <v>42807</v>
      </c>
      <c r="C73">
        <v>72</v>
      </c>
      <c r="D73" s="52">
        <v>277.92396527777777</v>
      </c>
      <c r="E73" s="11">
        <v>13.68</v>
      </c>
      <c r="F73" s="11">
        <v>35.07</v>
      </c>
      <c r="G73" s="11">
        <v>23.918333333333337</v>
      </c>
      <c r="H73" s="11">
        <v>9.61</v>
      </c>
      <c r="I73" s="11">
        <v>72.81</v>
      </c>
      <c r="J73" s="11">
        <v>34.301180555555561</v>
      </c>
      <c r="K73" s="11">
        <v>1.9745292102035548</v>
      </c>
      <c r="L73" s="11">
        <v>0</v>
      </c>
      <c r="M73" s="56">
        <f>+D73*86400/1000000</f>
        <v>24.012630599999998</v>
      </c>
      <c r="N73" s="3">
        <f>K73*4.87/LN(67.8*$S$4-5.42)</f>
        <v>1.6040206582025645</v>
      </c>
      <c r="O73" s="11"/>
      <c r="X73" s="9">
        <f>1+0.033*COS(2*$S$9*C73/365)</f>
        <v>1.0107362887954954</v>
      </c>
      <c r="Y73" s="9">
        <f>0.409*SIN((2*$S$9*C73/365)-1.39)</f>
        <v>-6.1353587634898551E-2</v>
      </c>
      <c r="Z73" s="9">
        <f>ACOS(-TAN($U$2)*TAN(Y73))</f>
        <v>1.5367380616629236</v>
      </c>
      <c r="AA73" s="10">
        <f>(24*60/$S$9)*$S$7*X73*(Z73*SIN($U$2)*SIN(Y73)+COS($U$2)*COS(Y73)*SIN(Z73))</f>
        <v>31.409234900734912</v>
      </c>
      <c r="AB73" s="9">
        <f>AA73*(0.75+0.00002*$S$3)</f>
        <v>23.682563115154124</v>
      </c>
      <c r="AC73" s="9">
        <f>1.35*(M73/AB73)-0.35</f>
        <v>1.0188151553687534</v>
      </c>
      <c r="AD73" s="9">
        <f>(0.6108*EXP(17.27*E73/(E73+237.3))+0.6108*EXP(17.27*F73/(F73+237.3)))/2</f>
        <v>3.605090268307741</v>
      </c>
      <c r="AE73" s="9">
        <f>(H73*0.6108*EXP(17.27*F73/(F73+237.3))+I73*0.6108*EXP(17.27*E73/(E73+237.3)))/(2*100)</f>
        <v>0.84121319213404744</v>
      </c>
      <c r="AF73" s="10">
        <f>$S$8*0.5*((E73+273)^4+(F73+273)^4)*(0.34-0.14*SQRT(AE73))*AC73</f>
        <v>8.3179961024733622</v>
      </c>
      <c r="AG73" s="9">
        <f>(1-0.23)*M73-AF73</f>
        <v>10.171729459526638</v>
      </c>
      <c r="AH73" s="9">
        <v>0</v>
      </c>
      <c r="AI73" s="8">
        <f>4098*0.6108*EXP(17.27*0.5*(E73+F73)/(0.5*(E73+F73)+237.3))/(0.5*(E73+F73)+237.3)^2</f>
        <v>0.18263983854540924</v>
      </c>
      <c r="AJ73" s="7">
        <f>(0.408*AI73*(AG73-AH73)+(900*$S$10/((E73+F73)*0.5+273))*N73*(AD73-AE73))/(AI73+$S$10*(1+0.34*N73))</f>
        <v>5.771075743212311</v>
      </c>
      <c r="AK73" s="27">
        <f>0.408*AI73*$S$8*0.98*1.14*100000000/(AI73+$S$10*(1.034*N73))</f>
        <v>0.13969003090326232</v>
      </c>
      <c r="AL73" s="12">
        <f>1.24*(AE73*10/(G73+273.16))^(1/7)</f>
        <v>0.74521886728831099</v>
      </c>
      <c r="AM73" s="12">
        <f>AI73*0.77*M73</f>
        <v>3.3769604913926061</v>
      </c>
      <c r="AN73" s="12">
        <f>AI73*0.98*$S$8*(-2.6*10000000000-AL73*(G73+273.16)^4)</f>
        <v>-27.870971589743878</v>
      </c>
      <c r="AO73" s="13">
        <f>1.17*1.013*(10^-3)*(AD73-AE73)*N73*86400/208</f>
        <v>2.1826012305069917</v>
      </c>
      <c r="AP73" s="12">
        <f>0.408*(AM73+AN73+AO73)/(AI73+$S$10*(1+0.34*N73))</f>
        <v>-32.015131536004041</v>
      </c>
      <c r="AQ73">
        <v>28</v>
      </c>
      <c r="AR73">
        <v>2.9815</v>
      </c>
      <c r="AS73" s="7"/>
      <c r="AT73" s="1">
        <f>AJ73*28.4</f>
        <v>163.89855110722962</v>
      </c>
      <c r="AU73">
        <f>1.26*AI73*0.408*(AG73-AH73)/(AI73+$S$10)</f>
        <v>3.844034720646917</v>
      </c>
      <c r="AV73">
        <f>AU73*28.4</f>
        <v>109.17058606637244</v>
      </c>
      <c r="AW73">
        <f>0.65*AI73*D73/($S$10+AI73)</f>
        <v>132.8009393560537</v>
      </c>
      <c r="AX73" s="1">
        <f>AW73*(86400/1000000)/2.45</f>
        <v>4.6832657797400161</v>
      </c>
      <c r="AY73" s="1">
        <f>(0.2*(0.00738*G73+0.8072)^7)-0.00016</f>
        <v>0.17812801899749026</v>
      </c>
      <c r="AZ73" s="1">
        <f>0.408*(AI73*(AG73-AH73)+$S$10*6.43*(1+0.0536*N73)*(AD73-AE73))/(AI73+$S$10)</f>
        <v>5.136508491090793</v>
      </c>
      <c r="BA73" s="1">
        <f>(AI73*(AG73)+0.063*2.7*(1+0.864*N73)*(AD73-AE73))/(AI73+0.063)</f>
        <v>12.129331367245895</v>
      </c>
      <c r="BB73" s="1">
        <f>0.4+1.4*EXP(-(((C73-173)/58)^2))</f>
        <v>0.46747961910539393</v>
      </c>
      <c r="BC73" s="1">
        <f>0.605+0.345*EXP(-(((C73-243)/80)^2))</f>
        <v>0.60857740675218552</v>
      </c>
      <c r="BD73" s="1">
        <f>0.408*(AI73*(AG73-AH73)+0.063*6.43*(BB73+BC73*N73)*(AD73-AE73))/(AI73+0.063)</f>
        <v>5.770372405711905</v>
      </c>
      <c r="BE73" s="1">
        <f>0.013*G73*(M73*23.9+50)/(G73+15)</f>
        <v>4.9846689573382044</v>
      </c>
      <c r="BF73" s="2">
        <f>0.408*0.0023*(G73+17.8)*((F73-E73)^0.5)*AA73</f>
        <v>5.6869275927770717</v>
      </c>
    </row>
    <row r="74" spans="1:58" ht="14" x14ac:dyDescent="0.15">
      <c r="A74" s="14">
        <v>2017</v>
      </c>
      <c r="B74" s="5">
        <v>42808</v>
      </c>
      <c r="C74">
        <v>73</v>
      </c>
      <c r="D74" s="52">
        <v>274.72839583333331</v>
      </c>
      <c r="E74" s="11">
        <v>13</v>
      </c>
      <c r="F74" s="11">
        <v>37.01</v>
      </c>
      <c r="G74" s="11">
        <v>25.690000000000005</v>
      </c>
      <c r="H74" s="11">
        <v>9.11</v>
      </c>
      <c r="I74" s="11">
        <v>52.31</v>
      </c>
      <c r="J74" s="11">
        <v>25.054027777777783</v>
      </c>
      <c r="K74" s="11">
        <v>2.0544874381542382</v>
      </c>
      <c r="L74" s="11">
        <v>0</v>
      </c>
      <c r="M74" s="56">
        <f>+D74*86400/1000000</f>
        <v>23.736533399999999</v>
      </c>
      <c r="N74" s="3">
        <f>K74*4.87/LN(67.8*$S$4-5.42)</f>
        <v>1.6689752047159301</v>
      </c>
      <c r="O74" s="11"/>
      <c r="X74" s="9">
        <f>1+0.033*COS(2*$S$9*C74/365)</f>
        <v>1.0101975608143732</v>
      </c>
      <c r="Y74" s="9">
        <f>0.409*SIN((2*$S$9*C74/365)-1.39)</f>
        <v>-5.4383897695971947E-2</v>
      </c>
      <c r="Z74" s="9">
        <f>ACOS(-TAN($U$2)*TAN(Y74))</f>
        <v>1.5406164198680385</v>
      </c>
      <c r="AA74" s="10">
        <f>(24*60/$S$9)*$S$7*X74*(Z74*SIN($U$2)*SIN(Y74)+COS($U$2)*COS(Y74)*SIN(Z74))</f>
        <v>31.602950890340125</v>
      </c>
      <c r="AB74" s="9">
        <f>AA74*(0.75+0.00002*$S$3)</f>
        <v>23.828624971316454</v>
      </c>
      <c r="AC74" s="9">
        <f>1.35*(M74/AB74)-0.35</f>
        <v>0.9947825935643847</v>
      </c>
      <c r="AD74" s="9">
        <f>(0.6108*EXP(17.27*E74/(E74+237.3))+0.6108*EXP(17.27*F74/(F74+237.3)))/2</f>
        <v>3.8880022380303298</v>
      </c>
      <c r="AE74" s="9">
        <f>(H74*0.6108*EXP(17.27*F74/(F74+237.3))+I74*0.6108*EXP(17.27*E74/(E74+237.3)))/(2*100)</f>
        <v>0.67771551888006987</v>
      </c>
      <c r="AF74" s="10">
        <f>$S$8*0.5*((E74+273)^4+(F74+273)^4)*(0.34-0.14*SQRT(AE74))*AC74</f>
        <v>8.7170066757207572</v>
      </c>
      <c r="AG74" s="9">
        <f>(1-0.23)*M74-AF74</f>
        <v>9.5601240422792415</v>
      </c>
      <c r="AH74" s="9">
        <v>0</v>
      </c>
      <c r="AI74" s="8">
        <f>4098*0.6108*EXP(17.27*0.5*(E74+F74)/(0.5*(E74+F74)+237.3))/(0.5*(E74+F74)+237.3)^2</f>
        <v>0.18873083331254262</v>
      </c>
      <c r="AJ74" s="7">
        <f>(0.408*AI74*(AG74-AH74)+(900*$S$10/((E74+F74)*0.5+273))*N74*(AD74-AE74))/(AI74+$S$10*(1+0.34*N74))</f>
        <v>6.1703150703145297</v>
      </c>
      <c r="AK74" s="27">
        <f>0.408*AI74*$S$8*0.98*1.14*100000000/(AI74+$S$10*(1.034*N74))</f>
        <v>0.13932966494140836</v>
      </c>
      <c r="AL74" s="12">
        <f>1.24*(AE74*10/(G74+273.16))^(1/7)</f>
        <v>0.72194907891930638</v>
      </c>
      <c r="AM74" s="12">
        <f>AI74*0.77*M74</f>
        <v>3.4494581109704101</v>
      </c>
      <c r="AN74" s="12">
        <f>AI74*0.98*$S$8*(-2.6*10000000000-AL74*(G74+273.16)^4)</f>
        <v>-28.758894010362678</v>
      </c>
      <c r="AO74" s="13">
        <f>1.17*1.013*(10^-3)*(AD74-AE74)*N74*86400/208</f>
        <v>2.6377851643520978</v>
      </c>
      <c r="AP74" s="12">
        <f>0.408*(AM74+AN74+AO74)/(AI74+$S$10*(1+0.34*N74))</f>
        <v>-31.691183776489222</v>
      </c>
      <c r="AQ74">
        <v>28</v>
      </c>
      <c r="AR74">
        <v>2.9815</v>
      </c>
      <c r="AS74" s="7"/>
      <c r="AT74" s="1">
        <f>AJ74*28.4</f>
        <v>175.23694799693263</v>
      </c>
      <c r="AU74">
        <f>1.26*AI74*0.408*(AG74-AH74)/(AI74+$S$10)</f>
        <v>3.6440515246347247</v>
      </c>
      <c r="AV74">
        <f>AU74*28.4</f>
        <v>103.49106329962618</v>
      </c>
      <c r="AW74">
        <f>0.65*AI74*D74/($S$10+AI74)</f>
        <v>132.4058520620639</v>
      </c>
      <c r="AX74" s="1">
        <f>AW74*(86400/1000000)/2.45</f>
        <v>4.669332905372376</v>
      </c>
      <c r="AY74" s="1">
        <f>(0.2*(0.00738*G74+0.8072)^7)-0.00016</f>
        <v>0.19539206760188516</v>
      </c>
      <c r="AZ74" s="1">
        <f>0.408*(AI74*(AG74-AH74)+$S$10*6.43*(1+0.0536*N74)*(AD74-AE74))/(AI74+$S$10)</f>
        <v>5.2642728098342939</v>
      </c>
      <c r="BA74" s="1">
        <f>(AI74*(AG74)+0.063*2.7*(1+0.864*N74)*(AD74-AE74))/(AI74+0.063)</f>
        <v>12.464860005348749</v>
      </c>
      <c r="BB74" s="1">
        <f>0.4+1.4*EXP(-(((C74-173)/58)^2))</f>
        <v>0.47163443616500711</v>
      </c>
      <c r="BC74" s="1">
        <f>0.605+0.345*EXP(-(((C74-243)/80)^2))</f>
        <v>0.60877318479115872</v>
      </c>
      <c r="BD74" s="1">
        <f>0.408*(AI74*(AG74-AH74)+0.063*6.43*(BB74+BC74*N74)*(AD74-AE74))/(AI74+0.063)</f>
        <v>6.0599743862480251</v>
      </c>
      <c r="BE74" s="1">
        <f>0.013*G74*(M74*23.9+50)/(G74+15)</f>
        <v>5.0666191306068367</v>
      </c>
      <c r="BF74" s="2">
        <f>0.408*0.0023*(G74+17.8)*((F74-E74)^0.5)*AA74</f>
        <v>6.3197678187211368</v>
      </c>
    </row>
    <row r="75" spans="1:58" ht="14" x14ac:dyDescent="0.15">
      <c r="A75" s="14">
        <v>2017</v>
      </c>
      <c r="B75" s="5">
        <v>42809</v>
      </c>
      <c r="C75">
        <v>74</v>
      </c>
      <c r="D75" s="52">
        <v>243.91878472222209</v>
      </c>
      <c r="E75" s="11">
        <v>15.72</v>
      </c>
      <c r="F75" s="11">
        <v>36.86</v>
      </c>
      <c r="G75" s="11">
        <v>25.274583333333336</v>
      </c>
      <c r="H75" s="11">
        <v>8.49</v>
      </c>
      <c r="I75" s="11">
        <v>52.86</v>
      </c>
      <c r="J75" s="11">
        <v>27.652013888888902</v>
      </c>
      <c r="K75" s="11">
        <v>1.9865204723190448</v>
      </c>
      <c r="L75" s="11">
        <v>0</v>
      </c>
      <c r="M75" s="56">
        <f>+D75*86400/1000000</f>
        <v>21.07458299999999</v>
      </c>
      <c r="N75" s="3">
        <f>K75*4.87/LN(67.8*$S$4-5.42)</f>
        <v>1.6137618319728857</v>
      </c>
      <c r="O75" s="11"/>
      <c r="X75" s="9">
        <f>1+0.033*COS(2*$S$9*C75/365)</f>
        <v>1.0096558110759004</v>
      </c>
      <c r="Y75" s="9">
        <f>0.409*SIN((2*$S$9*C75/365)-1.39)</f>
        <v>-4.7398092634457288E-2</v>
      </c>
      <c r="Z75" s="9">
        <f>ACOS(-TAN($U$2)*TAN(Y75))</f>
        <v>1.5445003385863469</v>
      </c>
      <c r="AA75" s="10">
        <f>(24*60/$S$9)*$S$7*X75*(Z75*SIN($U$2)*SIN(Y75)+COS($U$2)*COS(Y75)*SIN(Z75))</f>
        <v>31.795793492075759</v>
      </c>
      <c r="AB75" s="9">
        <f>AA75*(0.75+0.00002*$S$3)</f>
        <v>23.974028293025121</v>
      </c>
      <c r="AC75" s="9">
        <f>1.35*(M75/AB75)-0.35</f>
        <v>0.83672951838791654</v>
      </c>
      <c r="AD75" s="9">
        <f>(0.6108*EXP(17.27*E75/(E75+237.3))+0.6108*EXP(17.27*F75/(F75+237.3)))/2</f>
        <v>4.0065727651012581</v>
      </c>
      <c r="AE75" s="9">
        <f>(H75*0.6108*EXP(17.27*F75/(F75+237.3))+I75*0.6108*EXP(17.27*E75/(E75+237.3)))/(2*100)</f>
        <v>0.73638682749102113</v>
      </c>
      <c r="AF75" s="10">
        <f>$S$8*0.5*((E75+273)^4+(F75+273)^4)*(0.34-0.14*SQRT(AE75))*AC75</f>
        <v>7.2808796025111473</v>
      </c>
      <c r="AG75" s="9">
        <f>(1-0.23)*M75-AF75</f>
        <v>8.946549307488846</v>
      </c>
      <c r="AH75" s="9">
        <v>0</v>
      </c>
      <c r="AI75" s="8">
        <f>4098*0.6108*EXP(17.27*0.5*(E75+F75)/(0.5*(E75+F75)+237.3))/(0.5*(E75+F75)+237.3)^2</f>
        <v>0.20168627579156648</v>
      </c>
      <c r="AJ75" s="7">
        <f>(0.408*AI75*(AG75-AH75)+(900*$S$10/((E75+F75)*0.5+273))*N75*(AD75-AE75))/(AI75+$S$10*(1+0.34*N75))</f>
        <v>5.8646742850610805</v>
      </c>
      <c r="AK75" s="27">
        <f>0.408*AI75*$S$8*0.98*1.14*100000000/(AI75+$S$10*(1.034*N75))</f>
        <v>0.14449709653247578</v>
      </c>
      <c r="AL75" s="12">
        <f>1.24*(AE75*10/(G75+273.16))^(1/7)</f>
        <v>0.73070839021819789</v>
      </c>
      <c r="AM75" s="12">
        <f>AI75*0.77*M75</f>
        <v>3.2728497025302974</v>
      </c>
      <c r="AN75" s="12">
        <f>AI75*0.98*$S$8*(-2.6*10000000000-AL75*(G75+273.16)^4)</f>
        <v>-30.769367169054078</v>
      </c>
      <c r="AO75" s="13">
        <f>1.17*1.013*(10^-3)*(AD75-AE75)*N75*86400/208</f>
        <v>2.5981103965857364</v>
      </c>
      <c r="AP75" s="12">
        <f>0.408*(AM75+AN75+AO75)/(AI75+$S$10*(1+0.34*N75))</f>
        <v>-33.460264160966119</v>
      </c>
      <c r="AQ75">
        <v>28</v>
      </c>
      <c r="AR75">
        <v>2.9815</v>
      </c>
      <c r="AS75" s="7"/>
      <c r="AT75" s="1">
        <f>AJ75*28.4</f>
        <v>166.55674969573468</v>
      </c>
      <c r="AU75">
        <f>1.26*AI75*0.408*(AG75-AH75)/(AI75+$S$10)</f>
        <v>3.4677638592670346</v>
      </c>
      <c r="AV75">
        <f>AU75*28.4</f>
        <v>98.484493603183779</v>
      </c>
      <c r="AW75">
        <f>0.65*AI75*D75/($S$10+AI75)</f>
        <v>119.54236740277852</v>
      </c>
      <c r="AX75" s="1">
        <f>AW75*(86400/1000000)/2.45</f>
        <v>4.2156981810612502</v>
      </c>
      <c r="AY75" s="1">
        <f>(0.2*(0.00738*G75+0.8072)^7)-0.00016</f>
        <v>0.19122057992799218</v>
      </c>
      <c r="AZ75" s="1">
        <f>0.408*(AI75*(AG75-AH75)+$S$10*6.43*(1+0.0536*N75)*(AD75-AE75))/(AI75+$S$10)</f>
        <v>5.0453426418360001</v>
      </c>
      <c r="BA75" s="1">
        <f>(AI75*(AG75)+0.063*2.7*(1+0.864*N75)*(AD75-AE75))/(AI75+0.063)</f>
        <v>11.848898459076272</v>
      </c>
      <c r="BB75" s="1">
        <f>0.4+1.4*EXP(-(((C75-173)/58)^2))</f>
        <v>0.47599987361432933</v>
      </c>
      <c r="BC75" s="1">
        <f>0.605+0.345*EXP(-(((C75-243)/80)^2))</f>
        <v>0.60897843357231951</v>
      </c>
      <c r="BD75" s="1">
        <f>0.408*(AI75*(AG75-AH75)+0.063*6.43*(BB75+BC75*N75)*(AD75-AE75))/(AI75+0.063)</f>
        <v>5.7601206517589505</v>
      </c>
      <c r="BE75" s="1">
        <f>0.013*G75*(M75*23.9+50)/(G75+15)</f>
        <v>4.5170731597906837</v>
      </c>
      <c r="BF75" s="2">
        <f>0.408*0.0023*(G75+17.8)*((F75-E75)^0.5)*AA75</f>
        <v>5.9092347542346575</v>
      </c>
    </row>
    <row r="76" spans="1:58" ht="14" x14ac:dyDescent="0.15">
      <c r="A76" s="14">
        <v>2017</v>
      </c>
      <c r="B76" s="5">
        <v>42810</v>
      </c>
      <c r="C76">
        <v>75</v>
      </c>
      <c r="D76" s="52">
        <v>275.71824305555555</v>
      </c>
      <c r="E76" s="11">
        <v>15.83</v>
      </c>
      <c r="F76" s="11">
        <v>37.909999999999997</v>
      </c>
      <c r="G76" s="11">
        <v>26.863124999999993</v>
      </c>
      <c r="H76" s="11">
        <v>6.7450000000000001</v>
      </c>
      <c r="I76" s="11">
        <v>53.82</v>
      </c>
      <c r="J76" s="11">
        <v>24.005652777777769</v>
      </c>
      <c r="K76" s="11">
        <v>2.1487660275825711</v>
      </c>
      <c r="L76" s="11">
        <v>0</v>
      </c>
      <c r="M76" s="56">
        <f>+D76*86400/1000000</f>
        <v>23.822056199999999</v>
      </c>
      <c r="N76" s="3">
        <f>K76*4.87/LN(67.8*$S$4-5.42)</f>
        <v>1.7455629828494599</v>
      </c>
      <c r="O76" s="11"/>
      <c r="X76" s="9">
        <f>1+0.033*COS(2*$S$9*C76/365)</f>
        <v>1.0091112001122164</v>
      </c>
      <c r="Y76" s="9">
        <f>0.409*SIN((2*$S$9*C76/365)-1.39)</f>
        <v>-4.0398242495160511E-2</v>
      </c>
      <c r="Z76" s="9">
        <f>ACOS(-TAN($U$2)*TAN(Y76))</f>
        <v>1.5483890878248732</v>
      </c>
      <c r="AA76" s="10">
        <f>(24*60/$S$9)*$S$7*X76*(Z76*SIN($U$2)*SIN(Y76)+COS($U$2)*COS(Y76)*SIN(Z76))</f>
        <v>31.987687079109918</v>
      </c>
      <c r="AB76" s="9">
        <f>AA76*(0.75+0.00002*$S$3)</f>
        <v>24.118716057648879</v>
      </c>
      <c r="AC76" s="9">
        <f>1.35*(M76/AB76)-0.35</f>
        <v>0.9833950195827702</v>
      </c>
      <c r="AD76" s="9">
        <f>(0.6108*EXP(17.27*E76/(E76+237.3))+0.6108*EXP(17.27*F76/(F76+237.3)))/2</f>
        <v>4.1956111864524734</v>
      </c>
      <c r="AE76" s="9">
        <f>(H76*0.6108*EXP(17.27*F76/(F76+237.3))+I76*0.6108*EXP(17.27*E76/(E76+237.3)))/(2*100)</f>
        <v>0.7063480548975769</v>
      </c>
      <c r="AF76" s="10">
        <f>$S$8*0.5*((E76+273)^4+(F76+273)^4)*(0.34-0.14*SQRT(AE76))*AC76</f>
        <v>8.7263566842558227</v>
      </c>
      <c r="AG76" s="9">
        <f>(1-0.23)*M76-AF76</f>
        <v>9.6166265897441754</v>
      </c>
      <c r="AH76" s="9">
        <v>0</v>
      </c>
      <c r="AI76" s="8">
        <f>4098*0.6108*EXP(17.27*0.5*(E76+F76)/(0.5*(E76+F76)+237.3))/(0.5*(E76+F76)+237.3)^2</f>
        <v>0.20777440743582987</v>
      </c>
      <c r="AJ76" s="7">
        <f>(0.408*AI76*(AG76-AH76)+(900*$S$10/((E76+F76)*0.5+273))*N76*(AD76-AE76))/(AI76+$S$10*(1+0.34*N76))</f>
        <v>6.4553411306780424</v>
      </c>
      <c r="AK76" s="27">
        <f>0.408*AI76*$S$8*0.98*1.14*100000000/(AI76+$S$10*(1.034*N76))</f>
        <v>0.14199536855189274</v>
      </c>
      <c r="AL76" s="12">
        <f>1.24*(AE76*10/(G76+273.16))^(1/7)</f>
        <v>0.72582317592614498</v>
      </c>
      <c r="AM76" s="12">
        <f>AI76*0.77*M76</f>
        <v>3.8112024803606883</v>
      </c>
      <c r="AN76" s="12">
        <f>AI76*0.98*$S$8*(-2.6*10000000000-AL76*(G76+273.16)^4)</f>
        <v>-31.78273079085875</v>
      </c>
      <c r="AO76" s="13">
        <f>1.17*1.013*(10^-3)*(AD76-AE76)*N76*86400/208</f>
        <v>2.9985753031349338</v>
      </c>
      <c r="AP76" s="12">
        <f>0.408*(AM76+AN76+AO76)/(AI76+$S$10*(1+0.34*N76))</f>
        <v>-32.590345401613234</v>
      </c>
      <c r="AQ76">
        <v>28</v>
      </c>
      <c r="AR76">
        <v>2.9815</v>
      </c>
      <c r="AS76" s="7"/>
      <c r="AT76" s="1">
        <f>AJ76*28.4</f>
        <v>183.3316881112564</v>
      </c>
      <c r="AU76">
        <f>1.26*AI76*0.408*(AG76-AH76)/(AI76+$S$10)</f>
        <v>3.7545570678488249</v>
      </c>
      <c r="AV76">
        <f>AU76*28.4</f>
        <v>106.62942072690662</v>
      </c>
      <c r="AW76">
        <f>0.65*AI76*D76/($S$10+AI76)</f>
        <v>136.10814271447265</v>
      </c>
      <c r="AX76" s="1">
        <f>AW76*(86400/1000000)/2.45</f>
        <v>4.799895318583852</v>
      </c>
      <c r="AY76" s="1">
        <f>(0.2*(0.00738*G76+0.8072)^7)-0.00016</f>
        <v>0.20759569096521541</v>
      </c>
      <c r="AZ76" s="1">
        <f>0.408*(AI76*(AG76-AH76)+$S$10*6.43*(1+0.0536*N76)*(AD76-AE76))/(AI76+$S$10)</f>
        <v>5.3876856428211299</v>
      </c>
      <c r="BA76" s="1">
        <f>(AI76*(AG76)+0.063*2.7*(1+0.864*N76)*(AD76-AE76))/(AI76+0.063)</f>
        <v>12.876937051519109</v>
      </c>
      <c r="BB76" s="1">
        <f>0.4+1.4*EXP(-(((C76-173)/58)^2))</f>
        <v>0.48058341941840843</v>
      </c>
      <c r="BC76" s="1">
        <f>0.605+0.345*EXP(-(((C76-243)/80)^2))</f>
        <v>0.60919353652382069</v>
      </c>
      <c r="BD76" s="1">
        <f>0.408*(AI76*(AG76-AH76)+0.063*6.43*(BB76+BC76*N76)*(AD76-AE76))/(AI76+0.063)</f>
        <v>6.2990367160870706</v>
      </c>
      <c r="BE76" s="1">
        <f>0.013*G76*(M76*23.9+50)/(G76+15)</f>
        <v>5.1665707333908788</v>
      </c>
      <c r="BF76" s="2">
        <f>0.408*0.0023*(G76+17.8)*((F76-E76)^0.5)*AA76</f>
        <v>6.2996943550510185</v>
      </c>
    </row>
    <row r="77" spans="1:58" ht="14" x14ac:dyDescent="0.15">
      <c r="A77" s="14">
        <v>2017</v>
      </c>
      <c r="B77" s="5">
        <v>42811</v>
      </c>
      <c r="C77">
        <v>76</v>
      </c>
      <c r="D77" s="52">
        <v>277.34363888888896</v>
      </c>
      <c r="E77" s="11">
        <v>14.11</v>
      </c>
      <c r="F77" s="11">
        <v>37.53</v>
      </c>
      <c r="G77" s="11">
        <v>26.646458333333339</v>
      </c>
      <c r="H77" s="11">
        <v>8.7799999999999994</v>
      </c>
      <c r="I77" s="11">
        <v>48.81</v>
      </c>
      <c r="J77" s="11">
        <v>22.797777777777775</v>
      </c>
      <c r="K77" s="11">
        <v>2.0599845208693983</v>
      </c>
      <c r="L77" s="11">
        <v>0</v>
      </c>
      <c r="M77" s="56">
        <f>+D77*86400/1000000</f>
        <v>23.962490400000007</v>
      </c>
      <c r="N77" s="3">
        <f>K77*4.87/LN(67.8*$S$4-5.42)</f>
        <v>1.6734407928619044</v>
      </c>
      <c r="O77" s="11"/>
      <c r="X77" s="9">
        <f>1+0.033*COS(2*$S$9*C77/365)</f>
        <v>1.0085638893033033</v>
      </c>
      <c r="Y77" s="9">
        <f>0.409*SIN((2*$S$9*C77/365)-1.39)</f>
        <v>-3.3386421484746936E-2</v>
      </c>
      <c r="Z77" s="9">
        <f>ACOS(-TAN($U$2)*TAN(Y77))</f>
        <v>1.5522819426397838</v>
      </c>
      <c r="AA77" s="10">
        <f>(24*60/$S$9)*$S$7*X77*(Z77*SIN($U$2)*SIN(Y77)+COS($U$2)*COS(Y77)*SIN(Z77))</f>
        <v>32.178557481414799</v>
      </c>
      <c r="AB77" s="9">
        <f>AA77*(0.75+0.00002*$S$3)</f>
        <v>24.262632340986759</v>
      </c>
      <c r="AC77" s="9">
        <f>1.35*(M77/AB77)-0.35</f>
        <v>0.98329976670966468</v>
      </c>
      <c r="AD77" s="9">
        <f>(0.6108*EXP(17.27*E77/(E77+237.3))+0.6108*EXP(17.27*F77/(F77+237.3)))/2</f>
        <v>4.0341439087212425</v>
      </c>
      <c r="AE77" s="9">
        <f>(H77*0.6108*EXP(17.27*F77/(F77+237.3))+I77*0.6108*EXP(17.27*E77/(E77+237.3)))/(2*100)</f>
        <v>0.67644975434324695</v>
      </c>
      <c r="AF77" s="10">
        <f>$S$8*0.5*((E77+273)^4+(F77+273)^4)*(0.34-0.14*SQRT(AE77))*AC77</f>
        <v>8.7106873967280247</v>
      </c>
      <c r="AG77" s="9">
        <f>(1-0.23)*M77-AF77</f>
        <v>9.7404302112719829</v>
      </c>
      <c r="AH77" s="9">
        <v>0</v>
      </c>
      <c r="AI77" s="8">
        <f>4098*0.6108*EXP(17.27*0.5*(E77+F77)/(0.5*(E77+F77)+237.3))/(0.5*(E77+F77)+237.3)^2</f>
        <v>0.19686355139434453</v>
      </c>
      <c r="AJ77" s="7">
        <f>(0.408*AI77*(AG77-AH77)+(900*$S$10/((E77+F77)*0.5+273))*N77*(AD77-AE77))/(AI77+$S$10*(1+0.34*N77))</f>
        <v>6.3177099197016879</v>
      </c>
      <c r="AK77" s="27">
        <f>0.408*AI77*$S$8*0.98*1.14*100000000/(AI77+$S$10*(1.034*N77))</f>
        <v>0.14138770562526495</v>
      </c>
      <c r="AL77" s="12">
        <f>1.24*(AE77*10/(G77+273.16))^(1/7)</f>
        <v>0.72142690761262263</v>
      </c>
      <c r="AM77" s="12">
        <f>AI77*0.77*M77</f>
        <v>3.6323525395056047</v>
      </c>
      <c r="AN77" s="12">
        <f>AI77*0.98*$S$8*(-2.6*10000000000-AL77*(G77+273.16)^4)</f>
        <v>-30.064146250327781</v>
      </c>
      <c r="AO77" s="13">
        <f>1.17*1.013*(10^-3)*(AD77-AE77)*N77*86400/208</f>
        <v>2.766286775954915</v>
      </c>
      <c r="AP77" s="12">
        <f>0.408*(AM77+AN77+AO77)/(AI77+$S$10*(1+0.34*N77))</f>
        <v>-32.172973819242003</v>
      </c>
      <c r="AQ77">
        <v>28</v>
      </c>
      <c r="AR77">
        <v>2.9815</v>
      </c>
      <c r="AS77" s="7"/>
      <c r="AT77" s="1">
        <f>AJ77*28.4</f>
        <v>179.42296171952793</v>
      </c>
      <c r="AU77">
        <f>1.26*AI77*0.408*(AG77-AH77)/(AI77+$S$10)</f>
        <v>3.7528615556798464</v>
      </c>
      <c r="AV77">
        <f>AU77*28.4</f>
        <v>106.58126818130764</v>
      </c>
      <c r="AW77">
        <f>0.65*AI77*D77/($S$10+AI77)</f>
        <v>135.10930570557713</v>
      </c>
      <c r="AX77" s="1">
        <f>AW77*(86400/1000000)/2.45</f>
        <v>4.7646710256987195</v>
      </c>
      <c r="AY77" s="1">
        <f>(0.2*(0.00738*G77+0.8072)^7)-0.00016</f>
        <v>0.20529389117416744</v>
      </c>
      <c r="AZ77" s="1">
        <f>0.408*(AI77*(AG77-AH77)+$S$10*6.43*(1+0.0536*N77)*(AD77-AE77))/(AI77+$S$10)</f>
        <v>5.3832628786800623</v>
      </c>
      <c r="BA77" s="1">
        <f>(AI77*(AG77)+0.063*2.7*(1+0.864*N77)*(AD77-AE77))/(AI77+0.063)</f>
        <v>12.754652564145175</v>
      </c>
      <c r="BB77" s="1">
        <f>0.4+1.4*EXP(-(((C77-173)/58)^2))</f>
        <v>0.48539261488004154</v>
      </c>
      <c r="BC77" s="1">
        <f>0.605+0.345*EXP(-(((C77-243)/80)^2))</f>
        <v>0.60941888838137059</v>
      </c>
      <c r="BD77" s="1">
        <f>0.408*(AI77*(AG77-AH77)+0.063*6.43*(BB77+BC77*N77)*(AD77-AE77))/(AI77+0.063)</f>
        <v>6.225089535993793</v>
      </c>
      <c r="BE77" s="1">
        <f>0.013*G77*(M77*23.9+50)/(G77+15)</f>
        <v>5.1794791927705637</v>
      </c>
      <c r="BF77" s="2">
        <f>0.408*0.0023*(G77+17.8)*((F77-E77)^0.5)*AA77</f>
        <v>6.4950900446119002</v>
      </c>
    </row>
    <row r="78" spans="1:58" ht="14" x14ac:dyDescent="0.15">
      <c r="A78" s="14">
        <v>2017</v>
      </c>
      <c r="B78" s="5">
        <v>42812</v>
      </c>
      <c r="C78">
        <v>77</v>
      </c>
      <c r="D78" s="52">
        <v>275.51997916666664</v>
      </c>
      <c r="E78" s="11">
        <v>15.4</v>
      </c>
      <c r="F78" s="11">
        <v>37.46</v>
      </c>
      <c r="G78" s="11">
        <v>25.363819444444445</v>
      </c>
      <c r="H78" s="11">
        <v>9.58</v>
      </c>
      <c r="I78" s="11">
        <v>78.56</v>
      </c>
      <c r="J78" s="11">
        <v>33.154583333333321</v>
      </c>
      <c r="K78" s="11">
        <v>1.8910929452364382</v>
      </c>
      <c r="L78" s="11">
        <v>0</v>
      </c>
      <c r="M78" s="56">
        <f>+D78*86400/1000000</f>
        <v>23.804926200000001</v>
      </c>
      <c r="N78" s="3">
        <f>K78*4.87/LN(67.8*$S$4-5.42)</f>
        <v>1.5362407074381386</v>
      </c>
      <c r="O78" s="11"/>
      <c r="X78" s="9">
        <f>1+0.033*COS(2*$S$9*C78/365)</f>
        <v>1.0080140408291658</v>
      </c>
      <c r="Y78" s="9">
        <f>0.409*SIN((2*$S$9*C78/365)-1.39)</f>
        <v>-2.6364707357109361E-2</v>
      </c>
      <c r="Z78" s="9">
        <f>ACOS(-TAN($U$2)*TAN(Y78))</f>
        <v>1.5561781824053302</v>
      </c>
      <c r="AA78" s="10">
        <f>(24*60/$S$9)*$S$7*X78*(Z78*SIN($U$2)*SIN(Y78)+COS($U$2)*COS(Y78)*SIN(Z78))</f>
        <v>32.368332044229113</v>
      </c>
      <c r="AB78" s="9">
        <f>AA78*(0.75+0.00002*$S$3)</f>
        <v>24.405722361348751</v>
      </c>
      <c r="AC78" s="9">
        <f>1.35*(M78/AB78)-0.35</f>
        <v>0.96676702267557924</v>
      </c>
      <c r="AD78" s="9">
        <f>(0.6108*EXP(17.27*E78/(E78+237.3))+0.6108*EXP(17.27*F78/(F78+237.3)))/2</f>
        <v>4.09175460433738</v>
      </c>
      <c r="AE78" s="9">
        <f>(H78*0.6108*EXP(17.27*F78/(F78+237.3))+I78*0.6108*EXP(17.27*E78/(E78+237.3)))/(2*100)</f>
        <v>0.99548293829222134</v>
      </c>
      <c r="AF78" s="10">
        <f>$S$8*0.5*((E78+273)^4+(F78+273)^4)*(0.34-0.14*SQRT(AE78))*AC78</f>
        <v>7.6839345879853234</v>
      </c>
      <c r="AG78" s="9">
        <f>(1-0.23)*M78-AF78</f>
        <v>10.645858586014679</v>
      </c>
      <c r="AH78" s="9">
        <v>0</v>
      </c>
      <c r="AI78" s="8">
        <f>4098*0.6108*EXP(17.27*0.5*(E78+F78)/(0.5*(E78+F78)+237.3))/(0.5*(E78+F78)+237.3)^2</f>
        <v>0.20314190301794316</v>
      </c>
      <c r="AJ78" s="7">
        <f>(0.408*AI78*(AG78-AH78)+(900*$S$10/((E78+F78)*0.5+273))*N78*(AD78-AE78))/(AI78+$S$10*(1+0.34*N78))</f>
        <v>6.0107663267113631</v>
      </c>
      <c r="AK78" s="27">
        <f>0.408*AI78*$S$8*0.98*1.14*100000000/(AI78+$S$10*(1.034*N78))</f>
        <v>0.14734660751831302</v>
      </c>
      <c r="AL78" s="12">
        <f>1.24*(AE78*10/(G78+273.16))^(1/7)</f>
        <v>0.76283308072311973</v>
      </c>
      <c r="AM78" s="12">
        <f>AI78*0.77*M78</f>
        <v>3.7235490672916645</v>
      </c>
      <c r="AN78" s="12">
        <f>AI78*0.98*$S$8*(-2.6*10000000000-AL78*(G78+273.16)^4)</f>
        <v>-31.246867709036529</v>
      </c>
      <c r="AO78" s="13">
        <f>1.17*1.013*(10^-3)*(AD78-AE78)*N78*86400/208</f>
        <v>2.3417689434423559</v>
      </c>
      <c r="AP78" s="12">
        <f>0.408*(AM78+AN78+AO78)/(AI78+$S$10*(1+0.34*N78))</f>
        <v>-33.871883583793306</v>
      </c>
      <c r="AQ78">
        <v>28</v>
      </c>
      <c r="AR78">
        <v>2.9815</v>
      </c>
      <c r="AS78" s="7"/>
      <c r="AT78" s="1">
        <f>AJ78*28.4</f>
        <v>170.70576367860269</v>
      </c>
      <c r="AU78">
        <f>1.26*AI78*0.408*(AG78-AH78)/(AI78+$S$10)</f>
        <v>4.1337186325019148</v>
      </c>
      <c r="AV78">
        <f>AU78*28.4</f>
        <v>117.39760916305437</v>
      </c>
      <c r="AW78">
        <f>0.65*AI78*D78/($S$10+AI78)</f>
        <v>135.26827908167903</v>
      </c>
      <c r="AX78" s="1">
        <f>AW78*(86400/1000000)/2.45</f>
        <v>4.7702772704722722</v>
      </c>
      <c r="AY78" s="1">
        <f>(0.2*(0.00738*G78+0.8072)^7)-0.00016</f>
        <v>0.19211016934428207</v>
      </c>
      <c r="AZ78" s="1">
        <f>0.408*(AI78*(AG78-AH78)+$S$10*6.43*(1+0.0536*N78)*(AD78-AE78))/(AI78+$S$10)</f>
        <v>5.431914895583609</v>
      </c>
      <c r="BA78" s="1">
        <f>(AI78*(AG78)+0.063*2.7*(1+0.864*N78)*(AD78-AE78))/(AI78+0.063)</f>
        <v>12.731399499614108</v>
      </c>
      <c r="BB78" s="1">
        <f>0.4+1.4*EXP(-(((C78-173)/58)^2))</f>
        <v>0.49043503939459637</v>
      </c>
      <c r="BC78" s="1">
        <f>0.605+0.345*EXP(-(((C78-243)/80)^2))</f>
        <v>0.60965489529301498</v>
      </c>
      <c r="BD78" s="1">
        <f>0.408*(AI78*(AG78-AH78)+0.063*6.43*(BB78+BC78*N78)*(AD78-AE78))/(AI78+0.063)</f>
        <v>6.0592120992160856</v>
      </c>
      <c r="BE78" s="1">
        <f>0.013*G78*(M78*23.9+50)/(G78+15)</f>
        <v>5.0560657452793274</v>
      </c>
      <c r="BF78" s="2">
        <f>0.408*0.0023*(G78+17.8)*((F78-E78)^0.5)*AA78</f>
        <v>6.1578760225340305</v>
      </c>
    </row>
    <row r="79" spans="1:58" ht="14" x14ac:dyDescent="0.15">
      <c r="A79" s="14">
        <v>2017</v>
      </c>
      <c r="B79" s="5">
        <v>42813</v>
      </c>
      <c r="C79">
        <v>78</v>
      </c>
      <c r="D79" s="52">
        <v>276.68258333333335</v>
      </c>
      <c r="E79" s="11">
        <v>15.61</v>
      </c>
      <c r="F79" s="11">
        <v>36.130000000000003</v>
      </c>
      <c r="G79" s="11">
        <v>24.671458333333337</v>
      </c>
      <c r="H79" s="11">
        <v>13.41</v>
      </c>
      <c r="I79" s="11">
        <v>79.709999999999994</v>
      </c>
      <c r="J79" s="11">
        <v>37.6111111111111</v>
      </c>
      <c r="K79" s="11">
        <v>2.013981874097913</v>
      </c>
      <c r="L79" s="11">
        <v>0</v>
      </c>
      <c r="M79" s="56">
        <f>+D79*86400/1000000</f>
        <v>23.905375200000002</v>
      </c>
      <c r="N79" s="3">
        <f>K79*4.87/LN(67.8*$S$4-5.42)</f>
        <v>1.6360702665753621</v>
      </c>
      <c r="O79" s="11"/>
      <c r="X79" s="9">
        <f>1+0.033*COS(2*$S$9*C79/365)</f>
        <v>1.0074618176217736</v>
      </c>
      <c r="Y79" s="9">
        <f>0.409*SIN((2*$S$9*C79/365)-1.39)</f>
        <v>-1.9335180797684971E-2</v>
      </c>
      <c r="Z79" s="9">
        <f>ACOS(-TAN($U$2)*TAN(Y79))</f>
        <v>1.5600770900744687</v>
      </c>
      <c r="AA79" s="10">
        <f>(24*60/$S$9)*$S$7*X79*(Z79*SIN($U$2)*SIN(Y79)+COS($U$2)*COS(Y79)*SIN(Z79))</f>
        <v>32.55693968417463</v>
      </c>
      <c r="AB79" s="9">
        <f>AA79*(0.75+0.00002*$S$3)</f>
        <v>24.547932521867672</v>
      </c>
      <c r="AC79" s="9">
        <f>1.35*(M79/AB79)-0.35</f>
        <v>0.96466291473839549</v>
      </c>
      <c r="AD79" s="9">
        <f>(0.6108*EXP(17.27*E79/(E79+237.3))+0.6108*EXP(17.27*F79/(F79+237.3)))/2</f>
        <v>3.8784938512895697</v>
      </c>
      <c r="AE79" s="9">
        <f>(H79*0.6108*EXP(17.27*F79/(F79+237.3))+I79*0.6108*EXP(17.27*E79/(E79+237.3)))/(2*100)</f>
        <v>1.1080157832453168</v>
      </c>
      <c r="AF79" s="10">
        <f>$S$8*0.5*((E79+273)^4+(F79+273)^4)*(0.34-0.14*SQRT(AE79))*AC79</f>
        <v>7.3103316572773922</v>
      </c>
      <c r="AG79" s="9">
        <f>(1-0.23)*M79-AF79</f>
        <v>11.096807246722609</v>
      </c>
      <c r="AH79" s="9">
        <v>0</v>
      </c>
      <c r="AI79" s="8">
        <f>4098*0.6108*EXP(17.27*0.5*(E79+F79)/(0.5*(E79+F79)+237.3))/(0.5*(E79+F79)+237.3)^2</f>
        <v>0.19737194752519951</v>
      </c>
      <c r="AJ79" s="7">
        <f>(0.408*AI79*(AG79-AH79)+(900*$S$10/((E79+F79)*0.5+273))*N79*(AD79-AE79))/(AI79+$S$10*(1+0.34*N79))</f>
        <v>5.9770649955112036</v>
      </c>
      <c r="AK79" s="27">
        <f>0.408*AI79*$S$8*0.98*1.14*100000000/(AI79+$S$10*(1.034*N79))</f>
        <v>0.14268705573226831</v>
      </c>
      <c r="AL79" s="12">
        <f>1.24*(AE79*10/(G79+273.16))^(1/7)</f>
        <v>0.77485094643998154</v>
      </c>
      <c r="AM79" s="12">
        <f>AI79*0.77*M79</f>
        <v>3.6330528538493465</v>
      </c>
      <c r="AN79" s="12">
        <f>AI79*0.98*$S$8*(-2.6*10000000000-AL79*(G79+273.16)^4)</f>
        <v>-30.395854769451415</v>
      </c>
      <c r="AO79" s="13">
        <f>1.17*1.013*(10^-3)*(AD79-AE79)*N79*86400/208</f>
        <v>2.2315282189122083</v>
      </c>
      <c r="AP79" s="12">
        <f>0.408*(AM79+AN79+AO79)/(AI79+$S$10*(1+0.34*N79))</f>
        <v>-33.386434112572971</v>
      </c>
      <c r="AQ79">
        <v>28</v>
      </c>
      <c r="AR79">
        <v>2.9815</v>
      </c>
      <c r="AS79" s="7"/>
      <c r="AT79" s="1">
        <f>AJ79*28.4</f>
        <v>169.74864587251818</v>
      </c>
      <c r="AU79">
        <f>1.26*AI79*0.408*(AG79-AH79)/(AI79+$S$10)</f>
        <v>4.2782168917164016</v>
      </c>
      <c r="AV79">
        <f>AU79*28.4</f>
        <v>121.5013597247458</v>
      </c>
      <c r="AW79">
        <f>0.65*AI79*D79/($S$10+AI79)</f>
        <v>134.87430697628747</v>
      </c>
      <c r="AX79" s="1">
        <f>AW79*(86400/1000000)/2.45</f>
        <v>4.7563837235719335</v>
      </c>
      <c r="AY79" s="1">
        <f>(0.2*(0.00738*G79+0.8072)^7)-0.00016</f>
        <v>0.18530003980471502</v>
      </c>
      <c r="AZ79" s="1">
        <f>0.408*(AI79*(AG79-AH79)+$S$10*6.43*(1+0.0536*N79)*(AD79-AE79))/(AI79+$S$10)</f>
        <v>5.3721703852526916</v>
      </c>
      <c r="BA79" s="1">
        <f>(AI79*(AG79)+0.063*2.7*(1+0.864*N79)*(AD79-AE79))/(AI79+0.063)</f>
        <v>12.7802205203479</v>
      </c>
      <c r="BB79" s="1">
        <f>0.4+1.4*EXP(-(((C79-173)/58)^2))</f>
        <v>0.49571829417390045</v>
      </c>
      <c r="BC79" s="1">
        <f>0.605+0.345*EXP(-(((C79-243)/80)^2))</f>
        <v>0.60990197491126263</v>
      </c>
      <c r="BD79" s="1">
        <f>0.408*(AI79*(AG79-AH79)+0.063*6.43*(BB79+BC79*N79)*(AD79-AE79))/(AI79+0.063)</f>
        <v>6.0586241640845504</v>
      </c>
      <c r="BE79" s="1">
        <f>0.013*G79*(M79*23.9+50)/(G79+15)</f>
        <v>5.0232899861838796</v>
      </c>
      <c r="BF79" s="2">
        <f>0.408*0.0023*(G79+17.8)*((F79-E79)^0.5)*AA79</f>
        <v>5.8778354765092491</v>
      </c>
    </row>
    <row r="80" spans="1:58" ht="14" x14ac:dyDescent="0.15">
      <c r="A80" s="14">
        <v>2017</v>
      </c>
      <c r="B80" s="5">
        <v>42814</v>
      </c>
      <c r="C80">
        <v>79</v>
      </c>
      <c r="D80" s="52">
        <v>282.82693055555558</v>
      </c>
      <c r="E80" s="11">
        <v>14.61</v>
      </c>
      <c r="F80" s="11">
        <v>35.270000000000003</v>
      </c>
      <c r="G80" s="11">
        <v>24.059999999999992</v>
      </c>
      <c r="H80" s="11">
        <v>14.81</v>
      </c>
      <c r="I80" s="11">
        <v>63.66</v>
      </c>
      <c r="J80" s="11">
        <v>36.58145833333333</v>
      </c>
      <c r="K80" s="11">
        <v>2.0268022235368086</v>
      </c>
      <c r="L80" s="11">
        <v>0</v>
      </c>
      <c r="M80" s="56">
        <f>+D80*86400/1000000</f>
        <v>24.436246799999999</v>
      </c>
      <c r="N80" s="3">
        <f>K80*4.87/LN(67.8*$S$4-5.42)</f>
        <v>1.6464849544103646</v>
      </c>
      <c r="O80" s="11"/>
      <c r="X80" s="9">
        <f>1+0.033*COS(2*$S$9*C80/365)</f>
        <v>1.0069073833167805</v>
      </c>
      <c r="Y80" s="9">
        <f>0.409*SIN((2*$S$9*C80/365)-1.39)</f>
        <v>-1.2299924806902758E-2</v>
      </c>
      <c r="Z80" s="9">
        <f>ACOS(-TAN($U$2)*TAN(Y80))</f>
        <v>1.5639779514326309</v>
      </c>
      <c r="AA80" s="10">
        <f>(24*60/$S$9)*$S$7*X80*(Z80*SIN($U$2)*SIN(Y80)+COS($U$2)*COS(Y80)*SIN(Z80))</f>
        <v>32.744310942921267</v>
      </c>
      <c r="AB80" s="9">
        <f>AA80*(0.75+0.00002*$S$3)</f>
        <v>24.689210450962637</v>
      </c>
      <c r="AC80" s="9">
        <f>1.35*(M80/AB80)-0.35</f>
        <v>0.98616800932221615</v>
      </c>
      <c r="AD80" s="9">
        <f>(0.6108*EXP(17.27*E80/(E80+237.3))+0.6108*EXP(17.27*F80/(F80+237.3)))/2</f>
        <v>3.6850649309269792</v>
      </c>
      <c r="AE80" s="9">
        <f>(H80*0.6108*EXP(17.27*F80/(F80+237.3))+I80*0.6108*EXP(17.27*E80/(E80+237.3)))/(2*100)</f>
        <v>0.95194489966313167</v>
      </c>
      <c r="AF80" s="10">
        <f>$S$8*0.5*((E80+273)^4+(F80+273)^4)*(0.34-0.14*SQRT(AE80))*AC80</f>
        <v>7.7945593119325185</v>
      </c>
      <c r="AG80" s="9">
        <f>(1-0.23)*M80-AF80</f>
        <v>11.02135072406748</v>
      </c>
      <c r="AH80" s="9">
        <v>0</v>
      </c>
      <c r="AI80" s="8">
        <f>4098*0.6108*EXP(17.27*0.5*(E80+F80)/(0.5*(E80+F80)+237.3))/(0.5*(E80+F80)+237.3)^2</f>
        <v>0.18809458486950945</v>
      </c>
      <c r="AJ80" s="7">
        <f>(0.408*AI80*(AG80-AH80)+(900*$S$10/((E80+F80)*0.5+273))*N80*(AD80-AE80))/(AI80+$S$10*(1+0.34*N80))</f>
        <v>5.9859282087984269</v>
      </c>
      <c r="AK80" s="27">
        <f>0.408*AI80*$S$8*0.98*1.14*100000000/(AI80+$S$10*(1.034*N80))</f>
        <v>0.1398623676758253</v>
      </c>
      <c r="AL80" s="12">
        <f>1.24*(AE80*10/(G80+273.16))^(1/7)</f>
        <v>0.75844922358840738</v>
      </c>
      <c r="AM80" s="12">
        <f>AI80*0.77*M80</f>
        <v>3.5391707871634561</v>
      </c>
      <c r="AN80" s="12">
        <f>AI80*0.98*$S$8*(-2.6*10000000000-AL80*(G80+273.16)^4)</f>
        <v>-28.806550356223816</v>
      </c>
      <c r="AO80" s="13">
        <f>1.17*1.013*(10^-3)*(AD80-AE80)*N80*86400/208</f>
        <v>2.2154511899973701</v>
      </c>
      <c r="AP80" s="12">
        <f>0.408*(AM80+AN80+AO80)/(AI80+$S$10*(1+0.34*N80))</f>
        <v>-32.349033993214171</v>
      </c>
      <c r="AQ80">
        <v>28</v>
      </c>
      <c r="AR80">
        <v>2.9815</v>
      </c>
      <c r="AS80" s="7"/>
      <c r="AT80" s="1">
        <f>AJ80*28.4</f>
        <v>170.00036112987533</v>
      </c>
      <c r="AU80">
        <f>1.26*AI80*0.408*(AG80-AH80)/(AI80+$S$10)</f>
        <v>4.1973595252032201</v>
      </c>
      <c r="AV80">
        <f>AU80*28.4</f>
        <v>119.20501051577145</v>
      </c>
      <c r="AW80">
        <f>0.65*AI80*D80/($S$10+AI80)</f>
        <v>136.18985459761788</v>
      </c>
      <c r="AX80" s="1">
        <f>AW80*(86400/1000000)/2.45</f>
        <v>4.8027769131568103</v>
      </c>
      <c r="AY80" s="1">
        <f>(0.2*(0.00738*G80+0.8072)^7)-0.00016</f>
        <v>0.17945865381715062</v>
      </c>
      <c r="AZ80" s="1">
        <f>0.408*(AI80*(AG80-AH80)+$S$10*6.43*(1+0.0536*N80)*(AD80-AE80))/(AI80+$S$10)</f>
        <v>5.353635239957657</v>
      </c>
      <c r="BA80" s="1">
        <f>(AI80*(AG80)+0.063*2.7*(1+0.864*N80)*(AD80-AE80))/(AI80+0.063)</f>
        <v>12.7414732389718</v>
      </c>
      <c r="BB80" s="1">
        <f>0.4+1.4*EXP(-(((C80-173)/58)^2))</f>
        <v>0.5012499849374259</v>
      </c>
      <c r="BC80" s="1">
        <f>0.605+0.345*EXP(-(((C80-243)/80)^2))</f>
        <v>0.6101605564716992</v>
      </c>
      <c r="BD80" s="1">
        <f>0.408*(AI80*(AG80-AH80)+0.063*6.43*(BB80+BC80*N80)*(AD80-AE80))/(AI80+0.063)</f>
        <v>6.0775518293462669</v>
      </c>
      <c r="BE80" s="1">
        <f>0.013*G80*(M80*23.9+50)/(G80+15)</f>
        <v>5.0770800217891852</v>
      </c>
      <c r="BF80" s="2">
        <f>0.408*0.0023*(G80+17.8)*((F80-E80)^0.5)*AA80</f>
        <v>5.8463961201089987</v>
      </c>
    </row>
    <row r="81" spans="1:58" ht="14" x14ac:dyDescent="0.15">
      <c r="A81" s="14">
        <v>2017</v>
      </c>
      <c r="B81" s="5">
        <v>42815</v>
      </c>
      <c r="C81">
        <v>80</v>
      </c>
      <c r="D81" s="52">
        <v>289.24204166666669</v>
      </c>
      <c r="E81" s="11">
        <v>12.4</v>
      </c>
      <c r="F81" s="11">
        <v>32.68</v>
      </c>
      <c r="G81" s="11">
        <v>22.153055555555554</v>
      </c>
      <c r="H81" s="11">
        <v>22.44</v>
      </c>
      <c r="I81" s="11">
        <v>75.13</v>
      </c>
      <c r="J81" s="11">
        <v>43.876111111111101</v>
      </c>
      <c r="K81" s="11">
        <v>2.0776855528510878</v>
      </c>
      <c r="L81" s="11">
        <v>0</v>
      </c>
      <c r="M81" s="56">
        <f>+D81*86400/1000000</f>
        <v>24.990512400000004</v>
      </c>
      <c r="N81" s="3">
        <f>K81*4.87/LN(67.8*$S$4-5.42)</f>
        <v>1.6878203324622365</v>
      </c>
      <c r="O81" s="11"/>
      <c r="X81" s="9">
        <f>1+0.033*COS(2*$S$9*C81/365)</f>
        <v>1.0063509022050374</v>
      </c>
      <c r="Y81" s="9">
        <f>0.409*SIN((2*$S$9*C81/365)-1.39)</f>
        <v>-5.2610240829462336E-3</v>
      </c>
      <c r="Z81" s="9">
        <f>ACOS(-TAN($U$2)*TAN(Y81))</f>
        <v>1.5678800543461056</v>
      </c>
      <c r="AA81" s="10">
        <f>(24*60/$S$9)*$S$7*X81*(Z81*SIN($U$2)*SIN(Y81)+COS($U$2)*COS(Y81)*SIN(Z81))</f>
        <v>32.930378038300447</v>
      </c>
      <c r="AB81" s="9">
        <f>AA81*(0.75+0.00002*$S$3)</f>
        <v>24.829505040878537</v>
      </c>
      <c r="AC81" s="9">
        <f>1.35*(M81/AB81)-0.35</f>
        <v>1.0087540985797392</v>
      </c>
      <c r="AD81" s="9">
        <f>(0.6108*EXP(17.27*E81/(E81+237.3))+0.6108*EXP(17.27*F81/(F81+237.3)))/2</f>
        <v>3.1902746925139223</v>
      </c>
      <c r="AE81" s="9">
        <f>(H81*0.6108*EXP(17.27*F81/(F81+237.3))+I81*0.6108*EXP(17.27*E81/(E81+237.3)))/(2*100)</f>
        <v>1.0952627297977426</v>
      </c>
      <c r="AF81" s="10">
        <f>$S$8*0.5*((E81+273)^4+(F81+273)^4)*(0.34-0.14*SQRT(AE81))*AC81</f>
        <v>7.3416303167096117</v>
      </c>
      <c r="AG81" s="9">
        <f>(1-0.23)*M81-AF81</f>
        <v>11.901064231290391</v>
      </c>
      <c r="AH81" s="9">
        <v>0</v>
      </c>
      <c r="AI81" s="8">
        <f>4098*0.6108*EXP(17.27*0.5*(E81+F81)/(0.5*(E81+F81)+237.3))/(0.5*(E81+F81)+237.3)^2</f>
        <v>0.16583442462157907</v>
      </c>
      <c r="AJ81" s="7">
        <f>(0.408*AI81*(AG81-AH81)+(900*$S$10/((E81+F81)*0.5+273))*N81*(AD81-AE81))/(AI81+$S$10*(1+0.34*N81))</f>
        <v>5.6192191246246104</v>
      </c>
      <c r="AK81" s="27">
        <f>0.408*AI81*$S$8*0.98*1.14*100000000/(AI81+$S$10*(1.034*N81))</f>
        <v>0.13185404731039091</v>
      </c>
      <c r="AL81" s="12">
        <f>1.24*(AE81*10/(G81+273.16))^(1/7)</f>
        <v>0.77450955469293925</v>
      </c>
      <c r="AM81" s="12">
        <f>AI81*0.77*M81</f>
        <v>3.1911011785363774</v>
      </c>
      <c r="AN81" s="12">
        <f>AI81*0.98*$S$8*(-2.6*10000000000-AL81*(G81+273.16)^4)</f>
        <v>-25.374907255255895</v>
      </c>
      <c r="AO81" s="13">
        <f>1.17*1.013*(10^-3)*(AD81-AE81)*N81*86400/208</f>
        <v>1.7408383126170013</v>
      </c>
      <c r="AP81" s="12">
        <f>0.408*(AM81+AN81+AO81)/(AI81+$S$10*(1+0.34*N81))</f>
        <v>-30.959755308284144</v>
      </c>
      <c r="AQ81">
        <v>28</v>
      </c>
      <c r="AR81">
        <v>2.9815</v>
      </c>
      <c r="AS81" s="7"/>
      <c r="AT81" s="1">
        <f>AJ81*28.4</f>
        <v>159.58582313933891</v>
      </c>
      <c r="AU81">
        <f>1.26*AI81*0.408*(AG81-AH81)/(AI81+$S$10)</f>
        <v>4.3800059815552057</v>
      </c>
      <c r="AV81">
        <f>AU81*28.4</f>
        <v>124.39216987616784</v>
      </c>
      <c r="AW81">
        <f>0.65*AI81*D81/($S$10+AI81)</f>
        <v>134.59625346674702</v>
      </c>
      <c r="AX81" s="1">
        <f>AW81*(86400/1000000)/2.45</f>
        <v>4.7465780814395684</v>
      </c>
      <c r="AY81" s="1">
        <f>(0.2*(0.00738*G81+0.8072)^7)-0.00016</f>
        <v>0.16224241207658818</v>
      </c>
      <c r="AZ81" s="1">
        <f>0.408*(AI81*(AG81-AH81)+$S$10*6.43*(1+0.0536*N81)*(AD81-AE81))/(AI81+$S$10)</f>
        <v>5.1788506659876425</v>
      </c>
      <c r="BA81" s="1">
        <f>(AI81*(AG81)+0.063*2.7*(1+0.864*N81)*(AD81-AE81))/(AI81+0.063)</f>
        <v>12.452852868509657</v>
      </c>
      <c r="BB81" s="1">
        <f>0.4+1.4*EXP(-(((C81-173)/58)^2))</f>
        <v>0.50703770357331612</v>
      </c>
      <c r="BC81" s="1">
        <f>0.605+0.345*EXP(-(((C81-243)/80)^2))</f>
        <v>0.61043108085721398</v>
      </c>
      <c r="BD81" s="1">
        <f>0.408*(AI81*(AG81-AH81)+0.063*6.43*(BB81+BC81*N81)*(AD81-AE81))/(AI81+0.063)</f>
        <v>5.8450300890502183</v>
      </c>
      <c r="BE81" s="1">
        <f>0.013*G81*(M81*23.9+50)/(G81+15)</f>
        <v>5.0173004517045303</v>
      </c>
      <c r="BF81" s="2">
        <f>0.408*0.0023*(G81+17.8)*((F81-E81)^0.5)*AA81</f>
        <v>5.5599218860853412</v>
      </c>
    </row>
    <row r="82" spans="1:58" ht="14" x14ac:dyDescent="0.15">
      <c r="A82" s="14">
        <v>2017</v>
      </c>
      <c r="B82" s="5">
        <v>42816</v>
      </c>
      <c r="C82">
        <v>81</v>
      </c>
      <c r="D82" s="52">
        <v>293.18249999999989</v>
      </c>
      <c r="E82" s="11">
        <v>9.35</v>
      </c>
      <c r="F82" s="11">
        <v>31.34</v>
      </c>
      <c r="G82" s="11">
        <v>20.596111111111103</v>
      </c>
      <c r="H82" s="11">
        <v>16.850000000000001</v>
      </c>
      <c r="I82" s="11">
        <v>81.099999999999994</v>
      </c>
      <c r="J82" s="11">
        <v>49.502152777777795</v>
      </c>
      <c r="K82" s="11">
        <v>1.850480569340182</v>
      </c>
      <c r="L82" s="11">
        <v>0</v>
      </c>
      <c r="M82" s="56">
        <f>+D82*86400/1000000</f>
        <v>25.330967999999988</v>
      </c>
      <c r="N82" s="3">
        <f>K82*4.87/LN(67.8*$S$4-5.42)</f>
        <v>1.5032490000581462</v>
      </c>
      <c r="O82" s="11"/>
      <c r="X82" s="9">
        <f>1+0.033*COS(2*$S$9*C82/365)</f>
        <v>1.0057925391839071</v>
      </c>
      <c r="Y82" s="9">
        <f>0.409*SIN((2*$S$9*C82/365)-1.39)</f>
        <v>1.7794355959882655E-3</v>
      </c>
      <c r="Z82" s="9">
        <f>ACOS(-TAN($U$2)*TAN(Y82))</f>
        <v>1.5717826880064825</v>
      </c>
      <c r="AA82" s="10">
        <f>(24*60/$S$9)*$S$7*X82*(Z82*SIN($U$2)*SIN(Y82)+COS($U$2)*COS(Y82)*SIN(Z82))</f>
        <v>33.115074912772009</v>
      </c>
      <c r="AB82" s="9">
        <f>AA82*(0.75+0.00002*$S$3)</f>
        <v>24.968766484230095</v>
      </c>
      <c r="AC82" s="9">
        <f>1.35*(M82/AB82)-0.35</f>
        <v>1.0195833481240726</v>
      </c>
      <c r="AD82" s="9">
        <f>(0.6108*EXP(17.27*E82/(E82+237.3))+0.6108*EXP(17.27*F82/(F82+237.3)))/2</f>
        <v>2.8778889587185938</v>
      </c>
      <c r="AE82" s="9">
        <f>(H82*0.6108*EXP(17.27*F82/(F82+237.3))+I82*0.6108*EXP(17.27*E82/(E82+237.3)))/(2*100)</f>
        <v>0.86255037586527183</v>
      </c>
      <c r="AF82" s="10">
        <f>$S$8*0.5*((E82+273)^4+(F82+273)^4)*(0.34-0.14*SQRT(AE82))*AC82</f>
        <v>7.8270268124161833</v>
      </c>
      <c r="AG82" s="9">
        <f>(1-0.23)*M82-AF82</f>
        <v>11.677818547583808</v>
      </c>
      <c r="AH82" s="9">
        <v>0</v>
      </c>
      <c r="AI82" s="8">
        <f>4098*0.6108*EXP(17.27*0.5*(E82+F82)/(0.5*(E82+F82)+237.3))/(0.5*(E82+F82)+237.3)^2</f>
        <v>0.14746462400049754</v>
      </c>
      <c r="AJ82" s="7">
        <f>(0.408*AI82*(AG82-AH82)+(900*$S$10/((E82+F82)*0.5+273))*N82*(AD82-AE82))/(AI82+$S$10*(1+0.34*N82))</f>
        <v>5.3229571780495828</v>
      </c>
      <c r="AK82" s="27">
        <f>0.408*AI82*$S$8*0.98*1.14*100000000/(AI82+$S$10*(1.034*N82))</f>
        <v>0.13176812590558035</v>
      </c>
      <c r="AL82" s="12">
        <f>1.24*(AE82*10/(G82+273.16))^(1/7)</f>
        <v>0.74909279877625934</v>
      </c>
      <c r="AM82" s="12">
        <f>AI82*0.77*M82</f>
        <v>2.8762746872002478</v>
      </c>
      <c r="AN82" s="12">
        <f>AI82*0.98*$S$8*(-2.6*10000000000-AL82*(G82+273.16)^4)</f>
        <v>-22.342964351066097</v>
      </c>
      <c r="AO82" s="13">
        <f>1.17*1.013*(10^-3)*(AD82-AE82)*N82*86400/208</f>
        <v>1.4915048077664119</v>
      </c>
      <c r="AP82" s="12">
        <f>0.408*(AM82+AN82+AO82)/(AI82+$S$10*(1+0.34*N82))</f>
        <v>-29.703095096906765</v>
      </c>
      <c r="AQ82">
        <v>28</v>
      </c>
      <c r="AR82">
        <v>2.9815</v>
      </c>
      <c r="AS82" s="7"/>
      <c r="AT82" s="1">
        <f>AJ82*28.4</f>
        <v>151.17198385660814</v>
      </c>
      <c r="AU82">
        <f>1.26*AI82*0.408*(AG82-AH82)/(AI82+$S$10)</f>
        <v>4.150944390418533</v>
      </c>
      <c r="AV82">
        <f>AU82*28.4</f>
        <v>117.88682068788633</v>
      </c>
      <c r="AW82">
        <f>0.65*AI82*D82/($S$10+AI82)</f>
        <v>131.76676528582007</v>
      </c>
      <c r="AX82" s="1">
        <f>AW82*(86400/1000000)/2.45</f>
        <v>4.6467953145693279</v>
      </c>
      <c r="AY82" s="1">
        <f>(0.2*(0.00738*G82+0.8072)^7)-0.00016</f>
        <v>0.14925423230402954</v>
      </c>
      <c r="AZ82" s="1">
        <f>0.408*(AI82*(AG82-AH82)+$S$10*6.43*(1+0.0536*N82)*(AD82-AE82))/(AI82+$S$10)</f>
        <v>5.0572423096977479</v>
      </c>
      <c r="BA82" s="1">
        <f>(AI82*(AG82)+0.063*2.7*(1+0.864*N82)*(AD82-AE82))/(AI82+0.063)</f>
        <v>11.926551183350561</v>
      </c>
      <c r="BB82" s="1">
        <f>0.4+1.4*EXP(-(((C82-173)/58)^2))</f>
        <v>0.5130890087763591</v>
      </c>
      <c r="BC82" s="1">
        <f>0.605+0.345*EXP(-(((C82-243)/80)^2))</f>
        <v>0.61071400064695502</v>
      </c>
      <c r="BD82" s="1">
        <f>0.408*(AI82*(AG82-AH82)+0.063*6.43*(BB82+BC82*N82)*(AD82-AE82))/(AI82+0.063)</f>
        <v>5.6033185100057601</v>
      </c>
      <c r="BE82" s="1">
        <f>0.013*G82*(M82*23.9+50)/(G82+15)</f>
        <v>4.929912119761906</v>
      </c>
      <c r="BF82" s="2">
        <f>0.408*0.0023*(G82+17.8)*((F82-E82)^0.5)*AA82</f>
        <v>5.5951739811684167</v>
      </c>
    </row>
    <row r="83" spans="1:58" ht="14" x14ac:dyDescent="0.15">
      <c r="A83" s="14">
        <v>2017</v>
      </c>
      <c r="B83" s="5">
        <v>42817</v>
      </c>
      <c r="C83">
        <v>82</v>
      </c>
      <c r="D83" s="52">
        <v>292.15363194444456</v>
      </c>
      <c r="E83" s="11">
        <v>11.53</v>
      </c>
      <c r="F83" s="11">
        <v>25.26</v>
      </c>
      <c r="G83" s="11">
        <v>18.997500000000006</v>
      </c>
      <c r="H83" s="11">
        <v>24.15</v>
      </c>
      <c r="I83" s="11">
        <v>80.599999999999994</v>
      </c>
      <c r="J83" s="11">
        <v>47.211874999999978</v>
      </c>
      <c r="K83" s="11">
        <v>2.9481059566755925</v>
      </c>
      <c r="L83" s="11">
        <v>0</v>
      </c>
      <c r="M83" s="56">
        <f>+D83*86400/1000000</f>
        <v>25.242073800000007</v>
      </c>
      <c r="N83" s="3">
        <f>K83*4.87/LN(67.8*$S$4-5.42)</f>
        <v>2.3949115731694794</v>
      </c>
      <c r="O83" s="11"/>
      <c r="X83" s="9">
        <f>1+0.033*COS(2*$S$9*C83/365)</f>
        <v>1.0052324597084035</v>
      </c>
      <c r="Y83" s="9">
        <f>0.409*SIN((2*$S$9*C83/365)-1.39)</f>
        <v>8.8193679897523095E-3</v>
      </c>
      <c r="Z83" s="9">
        <f>ACOS(-TAN($U$2)*TAN(Y83))</f>
        <v>1.5756851421725944</v>
      </c>
      <c r="AA83" s="10">
        <f>(24*60/$S$9)*$S$7*X83*(Z83*SIN($U$2)*SIN(Y83)+COS($U$2)*COS(Y83)*SIN(Z83))</f>
        <v>33.298337279156158</v>
      </c>
      <c r="AB83" s="9">
        <f>AA83*(0.75+0.00002*$S$3)</f>
        <v>25.106946308483742</v>
      </c>
      <c r="AC83" s="9">
        <f>1.35*(M83/AB83)-0.35</f>
        <v>1.0072658025116068</v>
      </c>
      <c r="AD83" s="9">
        <f>(0.6108*EXP(17.27*E83/(E83+237.3))+0.6108*EXP(17.27*F83/(F83+237.3)))/2</f>
        <v>2.2884264305805546</v>
      </c>
      <c r="AE83" s="9">
        <f>(H83*0.6108*EXP(17.27*F83/(F83+237.3))+I83*0.6108*EXP(17.27*E83/(E83+237.3)))/(2*100)</f>
        <v>0.93642559476841225</v>
      </c>
      <c r="AF83" s="10">
        <f>$S$8*0.5*((E83+273)^4+(F83+273)^4)*(0.34-0.14*SQRT(AE83))*AC83</f>
        <v>7.2962656946681141</v>
      </c>
      <c r="AG83" s="9">
        <f>(1-0.23)*M83-AF83</f>
        <v>12.140131131331891</v>
      </c>
      <c r="AH83" s="9">
        <v>0</v>
      </c>
      <c r="AI83" s="8">
        <f>4098*0.6108*EXP(17.27*0.5*(E83+F83)/(0.5*(E83+F83)+237.3))/(0.5*(E83+F83)+237.3)^2</f>
        <v>0.13261861115270138</v>
      </c>
      <c r="AJ83" s="7">
        <f>(0.408*AI83*(AG83-AH83)+(900*$S$10/((E83+F83)*0.5+273))*N83*(AD83-AE83))/(AI83+$S$10*(1+0.34*N83))</f>
        <v>5.218016502942767</v>
      </c>
      <c r="AK83" s="27">
        <f>0.408*AI83*$S$8*0.98*1.14*100000000/(AI83+$S$10*(1.034*N83))</f>
        <v>0.10012968530332161</v>
      </c>
      <c r="AL83" s="12">
        <f>1.24*(AE83*10/(G83+273.16))^(1/7)</f>
        <v>0.75852967534032945</v>
      </c>
      <c r="AM83" s="12">
        <f>AI83*0.77*M83</f>
        <v>2.5776279528768939</v>
      </c>
      <c r="AN83" s="12">
        <f>AI83*0.98*$S$8*(-2.6*10000000000-AL83*(G83+273.16)^4)</f>
        <v>-20.060699135508294</v>
      </c>
      <c r="AO83" s="13">
        <f>1.17*1.013*(10^-3)*(AD83-AE83)*N83*86400/208</f>
        <v>1.5940875040603457</v>
      </c>
      <c r="AP83" s="12">
        <f>0.408*(AM83+AN83+AO83)/(AI83+$S$10*(1+0.34*N83))</f>
        <v>-25.723946402875704</v>
      </c>
      <c r="AQ83">
        <v>28</v>
      </c>
      <c r="AR83">
        <v>2.9815</v>
      </c>
      <c r="AS83" s="7"/>
      <c r="AT83" s="1">
        <f>AJ83*28.4</f>
        <v>148.19166868357456</v>
      </c>
      <c r="AU83">
        <f>1.26*AI83*0.408*(AG83-AH83)/(AI83+$S$10)</f>
        <v>4.1711953119387966</v>
      </c>
      <c r="AV83">
        <f>AU83*28.4</f>
        <v>118.46194685906181</v>
      </c>
      <c r="AW83">
        <f>0.65*AI83*D83/($S$10+AI83)</f>
        <v>126.92029884988959</v>
      </c>
      <c r="AX83" s="1">
        <f>AW83*(86400/1000000)/2.45</f>
        <v>4.4758831920940656</v>
      </c>
      <c r="AY83" s="1">
        <f>(0.2*(0.00738*G83+0.8072)^7)-0.00016</f>
        <v>0.1368551631303711</v>
      </c>
      <c r="AZ83" s="1">
        <f>0.408*(AI83*(AG83-AH83)+$S$10*6.43*(1+0.0536*N83)*(AD83-AE83))/(AI83+$S$10)</f>
        <v>4.6377861230102884</v>
      </c>
      <c r="BA83" s="1">
        <f>(AI83*(AG83)+0.063*2.7*(1+0.864*N83)*(AD83-AE83))/(AI83+0.063)</f>
        <v>11.838589713561785</v>
      </c>
      <c r="BB83" s="1">
        <f>0.4+1.4*EXP(-(((C83-173)/58)^2))</f>
        <v>0.51941140567479771</v>
      </c>
      <c r="BC83" s="1">
        <f>0.605+0.345*EXP(-(((C83-243)/80)^2))</f>
        <v>0.61100978014911156</v>
      </c>
      <c r="BD83" s="1">
        <f>0.408*(AI83*(AG83-AH83)+0.063*6.43*(BB83+BC83*N83)*(AD83-AE83))/(AI83+0.063)</f>
        <v>5.6228367919592452</v>
      </c>
      <c r="BE83" s="1">
        <f>0.013*G83*(M83*23.9+50)/(G83+15)</f>
        <v>4.7456519591945261</v>
      </c>
      <c r="BF83" s="2">
        <f>0.408*0.0023*(G83+17.8)*((F83-E83)^0.5)*AA83</f>
        <v>4.2605349245121422</v>
      </c>
    </row>
    <row r="84" spans="1:58" ht="14" x14ac:dyDescent="0.15">
      <c r="A84" s="14">
        <v>2017</v>
      </c>
      <c r="B84" s="5">
        <v>42818</v>
      </c>
      <c r="C84">
        <v>83</v>
      </c>
      <c r="D84" s="52">
        <v>302.05815972222229</v>
      </c>
      <c r="E84" s="11">
        <v>8.11</v>
      </c>
      <c r="F84" s="11">
        <v>29.1</v>
      </c>
      <c r="G84" s="11">
        <v>19.007986111111109</v>
      </c>
      <c r="H84" s="11">
        <v>12.74</v>
      </c>
      <c r="I84" s="11">
        <v>67.14</v>
      </c>
      <c r="J84" s="11">
        <v>32.557569444444439</v>
      </c>
      <c r="K84" s="11">
        <v>2.151962012724665</v>
      </c>
      <c r="L84" s="11">
        <v>0</v>
      </c>
      <c r="M84" s="56">
        <f>+D84*86400/1000000</f>
        <v>26.097825000000004</v>
      </c>
      <c r="N84" s="3">
        <f>K84*4.87/LN(67.8*$S$4-5.42)</f>
        <v>1.7481592605670728</v>
      </c>
      <c r="O84" s="11"/>
      <c r="X84" s="9">
        <f>1+0.033*COS(2*$S$9*C84/365)</f>
        <v>1.0046708297421625</v>
      </c>
      <c r="Y84" s="9">
        <f>0.409*SIN((2*$S$9*C84/365)-1.39)</f>
        <v>1.5856687014443618E-2</v>
      </c>
      <c r="Z84" s="9">
        <f>ACOS(-TAN($U$2)*TAN(Y84))</f>
        <v>1.5795867064113904</v>
      </c>
      <c r="AA84" s="10">
        <f>(24*60/$S$9)*$S$7*X84*(Z84*SIN($U$2)*SIN(Y84)+COS($U$2)*COS(Y84)*SIN(Z84))</f>
        <v>33.480102663547669</v>
      </c>
      <c r="AB84" s="9">
        <f>AA84*(0.75+0.00002*$S$3)</f>
        <v>25.243997408314943</v>
      </c>
      <c r="AC84" s="9">
        <f>1.35*(M84/AB84)-0.35</f>
        <v>1.0456610429057944</v>
      </c>
      <c r="AD84" s="9">
        <f>(0.6108*EXP(17.27*E84/(E84+237.3))+0.6108*EXP(17.27*F84/(F84+237.3)))/2</f>
        <v>2.5548583989531362</v>
      </c>
      <c r="AE84" s="9">
        <f>(H84*0.6108*EXP(17.27*F84/(F84+237.3))+I84*0.6108*EXP(17.27*E84/(E84+237.3)))/(2*100)</f>
        <v>0.61947536593064556</v>
      </c>
      <c r="AF84" s="10">
        <f>$S$8*0.5*((E84+273)^4+(F84+273)^4)*(0.34-0.14*SQRT(AE84))*AC84</f>
        <v>8.5732424419490378</v>
      </c>
      <c r="AG84" s="9">
        <f>(1-0.23)*M84-AF84</f>
        <v>11.522082808050964</v>
      </c>
      <c r="AH84" s="9">
        <v>0</v>
      </c>
      <c r="AI84" s="8">
        <f>4098*0.6108*EXP(17.27*0.5*(E84+F84)/(0.5*(E84+F84)+237.3))/(0.5*(E84+F84)+237.3)^2</f>
        <v>0.13415394948818327</v>
      </c>
      <c r="AJ84" s="7">
        <f>(0.408*AI84*(AG84-AH84)+(900*$S$10/((E84+F84)*0.5+273))*N84*(AD84-AE84))/(AI84+$S$10*(1+0.34*N84))</f>
        <v>5.5122241340042324</v>
      </c>
      <c r="AK84" s="27">
        <f>0.408*AI84*$S$8*0.98*1.14*100000000/(AI84+$S$10*(1.034*N84))</f>
        <v>0.11828571178134929</v>
      </c>
      <c r="AL84" s="12">
        <f>1.24*(AE84*10/(G84+273.16))^(1/7)</f>
        <v>0.71504725585407547</v>
      </c>
      <c r="AM84" s="12">
        <f>AI84*0.77*M84</f>
        <v>2.6958672485371142</v>
      </c>
      <c r="AN84" s="12">
        <f>AI84*0.98*$S$8*(-2.6*10000000000-AL84*(G84+273.16)^4)</f>
        <v>-20.089508514186463</v>
      </c>
      <c r="AO84" s="13">
        <f>1.17*1.013*(10^-3)*(AD84-AE84)*N84*86400/208</f>
        <v>1.6656879315574178</v>
      </c>
      <c r="AP84" s="12">
        <f>0.408*(AM84+AN84+AO84)/(AI84+$S$10*(1+0.34*N84))</f>
        <v>-26.840952921254324</v>
      </c>
      <c r="AQ84">
        <v>28</v>
      </c>
      <c r="AR84">
        <v>2.9815</v>
      </c>
      <c r="AS84" s="7"/>
      <c r="AT84" s="1">
        <f>AJ84*28.4</f>
        <v>156.54716540572019</v>
      </c>
      <c r="AU84">
        <f>1.26*AI84*0.408*(AG84-AH84)/(AI84+$S$10)</f>
        <v>3.9739249975260269</v>
      </c>
      <c r="AV84">
        <f>AU84*28.4</f>
        <v>112.85946992973916</v>
      </c>
      <c r="AW84">
        <f>0.65*AI84*D84/($S$10+AI84)</f>
        <v>131.72308533083205</v>
      </c>
      <c r="AX84" s="1">
        <f>AW84*(86400/1000000)/2.45</f>
        <v>4.6452549275852606</v>
      </c>
      <c r="AY84" s="1">
        <f>(0.2*(0.00738*G84+0.8072)^7)-0.00016</f>
        <v>0.13693352590851349</v>
      </c>
      <c r="AZ84" s="1">
        <f>0.408*(AI84*(AG84-AH84)+$S$10*6.43*(1+0.0536*N84)*(AD84-AE84))/(AI84+$S$10)</f>
        <v>4.981437975108058</v>
      </c>
      <c r="BA84" s="1">
        <f>(AI84*(AG84)+0.063*2.7*(1+0.864*N84)*(AD84-AE84))/(AI84+0.063)</f>
        <v>12.032127617817434</v>
      </c>
      <c r="BB84" s="1">
        <f>0.4+1.4*EXP(-(((C84-173)/58)^2))</f>
        <v>0.52601232446287982</v>
      </c>
      <c r="BC84" s="1">
        <f>0.605+0.345*EXP(-(((C84-243)/80)^2))</f>
        <v>0.61131889541661333</v>
      </c>
      <c r="BD84" s="1">
        <f>0.408*(AI84*(AG84-AH84)+0.063*6.43*(BB84+BC84*N84)*(AD84-AE84))/(AI84+0.063)</f>
        <v>5.7861389713852152</v>
      </c>
      <c r="BE84" s="1">
        <f>0.013*G84*(M84*23.9+50)/(G84+15)</f>
        <v>4.8954159439269009</v>
      </c>
      <c r="BF84" s="2">
        <f>0.408*0.0023*(G84+17.8)*((F84-E84)^0.5)*AA84</f>
        <v>5.2981354344617708</v>
      </c>
    </row>
    <row r="85" spans="1:58" ht="14" x14ac:dyDescent="0.15">
      <c r="A85" s="14">
        <v>2017</v>
      </c>
      <c r="B85" s="5">
        <v>42819</v>
      </c>
      <c r="C85">
        <v>84</v>
      </c>
      <c r="D85" s="52">
        <v>300.31702777777775</v>
      </c>
      <c r="E85" s="11">
        <v>6.78</v>
      </c>
      <c r="F85" s="11">
        <v>31.86</v>
      </c>
      <c r="G85" s="11">
        <v>19.444076388888888</v>
      </c>
      <c r="H85" s="11">
        <v>9.83</v>
      </c>
      <c r="I85" s="11">
        <v>85.1</v>
      </c>
      <c r="J85" s="11">
        <v>42.837708333333346</v>
      </c>
      <c r="K85" s="11">
        <v>1.9034564440756778</v>
      </c>
      <c r="L85" s="11">
        <v>0</v>
      </c>
      <c r="M85" s="56">
        <f>+D85*86400/1000000</f>
        <v>25.947391199999998</v>
      </c>
      <c r="N85" s="3">
        <f>K85*4.87/LN(67.8*$S$4-5.42)</f>
        <v>1.54628426994576</v>
      </c>
      <c r="O85" s="11"/>
      <c r="X85" s="9">
        <f>1+0.033*COS(2*$S$9*C85/365)</f>
        <v>1.0041078157082641</v>
      </c>
      <c r="Y85" s="9">
        <f>0.409*SIN((2*$S$9*C85/365)-1.39)</f>
        <v>2.2889307360557033E-2</v>
      </c>
      <c r="Z85" s="9">
        <f>ACOS(-TAN($U$2)*TAN(Y85))</f>
        <v>1.5834866693391709</v>
      </c>
      <c r="AA85" s="10">
        <f>(24*60/$S$9)*$S$7*X85*(Z85*SIN($U$2)*SIN(Y85)+COS($U$2)*COS(Y85)*SIN(Z85))</f>
        <v>33.660310445336428</v>
      </c>
      <c r="AB85" s="9">
        <f>AA85*(0.75+0.00002*$S$3)</f>
        <v>25.379874075783668</v>
      </c>
      <c r="AC85" s="9">
        <f>1.35*(M85/AB85)-0.35</f>
        <v>1.0301872308508839</v>
      </c>
      <c r="AD85" s="9">
        <f>(0.6108*EXP(17.27*E85/(E85+237.3))+0.6108*EXP(17.27*F85/(F85+237.3)))/2</f>
        <v>2.8520561178110455</v>
      </c>
      <c r="AE85" s="9">
        <f>(H85*0.6108*EXP(17.27*F85/(F85+237.3))+I85*0.6108*EXP(17.27*E85/(E85+237.3)))/(2*100)</f>
        <v>0.65174836226900656</v>
      </c>
      <c r="AF85" s="10">
        <f>$S$8*0.5*((E85+273)^4+(F85+273)^4)*(0.34-0.14*SQRT(AE85))*AC85</f>
        <v>8.4516870200070198</v>
      </c>
      <c r="AG85" s="9">
        <f>(1-0.23)*M85-AF85</f>
        <v>11.52780420399298</v>
      </c>
      <c r="AH85" s="9">
        <v>0</v>
      </c>
      <c r="AI85" s="8">
        <f>4098*0.6108*EXP(17.27*0.5*(E85+F85)/(0.5*(E85+F85)+237.3))/(0.5*(E85+F85)+237.3)^2</f>
        <v>0.13949482705835622</v>
      </c>
      <c r="AJ85" s="7">
        <f>(0.408*AI85*(AG85-AH85)+(900*$S$10/((E85+F85)*0.5+273))*N85*(AD85-AE85))/(AI85+$S$10*(1+0.34*N85))</f>
        <v>5.6082984837752905</v>
      </c>
      <c r="AK85" s="27">
        <f>0.408*AI85*$S$8*0.98*1.14*100000000/(AI85+$S$10*(1.034*N85))</f>
        <v>0.1272145945553198</v>
      </c>
      <c r="AL85" s="12">
        <f>1.24*(AE85*10/(G85+273.16))^(1/7)</f>
        <v>0.72010040174524237</v>
      </c>
      <c r="AM85" s="12">
        <f>AI85*0.77*M85</f>
        <v>2.7870356730058261</v>
      </c>
      <c r="AN85" s="12">
        <f>AI85*0.98*$S$8*(-2.6*10000000000-AL85*(G85+273.16)^4)</f>
        <v>-20.934962298164493</v>
      </c>
      <c r="AO85" s="13">
        <f>1.17*1.013*(10^-3)*(AD85-AE85)*N85*86400/208</f>
        <v>1.6750141573499993</v>
      </c>
      <c r="AP85" s="12">
        <f>0.408*(AM85+AN85+AO85)/(AI85+$S$10*(1+0.34*N85))</f>
        <v>-28.015718451891143</v>
      </c>
      <c r="AQ85">
        <v>28</v>
      </c>
      <c r="AR85">
        <v>2.9815</v>
      </c>
      <c r="AS85" s="7"/>
      <c r="AT85" s="1">
        <f>AJ85*28.4</f>
        <v>159.27567693921824</v>
      </c>
      <c r="AU85">
        <f>1.26*AI85*0.408*(AG85-AH85)/(AI85+$S$10)</f>
        <v>4.0266352341754743</v>
      </c>
      <c r="AV85">
        <f>AU85*28.4</f>
        <v>114.35644065058347</v>
      </c>
      <c r="AW85">
        <f>0.65*AI85*D85/($S$10+AI85)</f>
        <v>132.63504938833989</v>
      </c>
      <c r="AX85" s="1">
        <f>AW85*(86400/1000000)/2.45</f>
        <v>4.677415619245946</v>
      </c>
      <c r="AY85" s="1">
        <f>(0.2*(0.00738*G85+0.8072)^7)-0.00016</f>
        <v>0.14022663594191306</v>
      </c>
      <c r="AZ85" s="1">
        <f>0.408*(AI85*(AG85-AH85)+$S$10*6.43*(1+0.0536*N85)*(AD85-AE85))/(AI85+$S$10)</f>
        <v>5.199361268568933</v>
      </c>
      <c r="BA85" s="1">
        <f>(AI85*(AG85)+0.063*2.7*(1+0.864*N85)*(AD85-AE85))/(AI85+0.063)</f>
        <v>12.258907591150633</v>
      </c>
      <c r="BB85" s="1">
        <f>0.4+1.4*EXP(-(((C85-173)/58)^2))</f>
        <v>0.53289909806126112</v>
      </c>
      <c r="BC85" s="1">
        <f>0.605+0.345*EXP(-(((C85-243)/80)^2))</f>
        <v>0.61164183424482643</v>
      </c>
      <c r="BD85" s="1">
        <f>0.408*(AI85*(AG85-AH85)+0.063*6.43*(BB85+BC85*N85)*(AD85-AE85))/(AI85+0.063)</f>
        <v>5.8955838874997184</v>
      </c>
      <c r="BE85" s="1">
        <f>0.013*G85*(M85*23.9+50)/(G85+15)</f>
        <v>4.9179418086657725</v>
      </c>
      <c r="BF85" s="2">
        <f>0.408*0.0023*(G85+17.8)*((F85-E85)^0.5)*AA85</f>
        <v>5.8915164010405512</v>
      </c>
    </row>
    <row r="86" spans="1:58" ht="14" x14ac:dyDescent="0.15">
      <c r="A86" s="14">
        <v>2017</v>
      </c>
      <c r="B86" s="5">
        <v>42820</v>
      </c>
      <c r="C86">
        <v>85</v>
      </c>
      <c r="D86" s="52">
        <v>298.45989583333335</v>
      </c>
      <c r="E86" s="11">
        <v>9.1199999999999992</v>
      </c>
      <c r="F86" s="11">
        <v>29.09</v>
      </c>
      <c r="G86" s="11">
        <v>19.064444444444444</v>
      </c>
      <c r="H86" s="11">
        <v>15.38</v>
      </c>
      <c r="I86" s="11">
        <v>80.3</v>
      </c>
      <c r="J86" s="11">
        <v>46.546180555555544</v>
      </c>
      <c r="K86" s="11">
        <v>2.0748993095116961</v>
      </c>
      <c r="L86" s="11">
        <v>0</v>
      </c>
      <c r="M86" s="56">
        <f>+D86*86400/1000000</f>
        <v>25.786935</v>
      </c>
      <c r="N86" s="3">
        <f>K86*4.87/LN(67.8*$S$4-5.42)</f>
        <v>1.6855569109579767</v>
      </c>
      <c r="O86" s="11"/>
      <c r="X86" s="9">
        <f>1+0.033*COS(2*$S$9*C86/365)</f>
        <v>1.0035435844399174</v>
      </c>
      <c r="Y86" s="9">
        <f>0.409*SIN((2*$S$9*C86/365)-1.39)</f>
        <v>2.9915145110907808E-2</v>
      </c>
      <c r="Z86" s="9">
        <f>ACOS(-TAN($U$2)*TAN(Y86))</f>
        <v>1.5873843178646143</v>
      </c>
      <c r="AA86" s="10">
        <f>(24*60/$S$9)*$S$7*X86*(Z86*SIN($U$2)*SIN(Y86)+COS($U$2)*COS(Y86)*SIN(Z86))</f>
        <v>33.83890189426468</v>
      </c>
      <c r="AB86" s="9">
        <f>AA86*(0.75+0.00002*$S$3)</f>
        <v>25.514532028275568</v>
      </c>
      <c r="AC86" s="9">
        <f>1.35*(M86/AB86)-0.35</f>
        <v>1.0144131199984563</v>
      </c>
      <c r="AD86" s="9">
        <f>(0.6108*EXP(17.27*E86/(E86+237.3))+0.6108*EXP(17.27*F86/(F86+237.3)))/2</f>
        <v>2.5919795860669099</v>
      </c>
      <c r="AE86" s="9">
        <f>(H86*0.6108*EXP(17.27*F86/(F86+237.3))+I86*0.6108*EXP(17.27*E86/(E86+237.3)))/(2*100)</f>
        <v>0.77433872194047015</v>
      </c>
      <c r="AF86" s="10">
        <f>$S$8*0.5*((E86+273)^4+(F86+273)^4)*(0.34-0.14*SQRT(AE86))*AC86</f>
        <v>7.8943431908707424</v>
      </c>
      <c r="AG86" s="9">
        <f>(1-0.23)*M86-AF86</f>
        <v>11.961596759129257</v>
      </c>
      <c r="AH86" s="9">
        <v>0</v>
      </c>
      <c r="AI86" s="8">
        <f>4098*0.6108*EXP(17.27*0.5*(E86+F86)/(0.5*(E86+F86)+237.3))/(0.5*(E86+F86)+237.3)^2</f>
        <v>0.13787023206278354</v>
      </c>
      <c r="AJ86" s="7">
        <f>(0.408*AI86*(AG86-AH86)+(900*$S$10/((E86+F86)*0.5+273))*N86*(AD86-AE86))/(AI86+$S$10*(1+0.34*N86))</f>
        <v>5.3608002338550982</v>
      </c>
      <c r="AK86" s="27">
        <f>0.408*AI86*$S$8*0.98*1.14*100000000/(AI86+$S$10*(1.034*N86))</f>
        <v>0.12182399765763392</v>
      </c>
      <c r="AL86" s="12">
        <f>1.24*(AE86*10/(G86+273.16))^(1/7)</f>
        <v>0.73818736009633745</v>
      </c>
      <c r="AM86" s="12">
        <f>AI86*0.77*M86</f>
        <v>2.7375430487311947</v>
      </c>
      <c r="AN86" s="12">
        <f>AI86*0.98*$S$8*(-2.6*10000000000-AL86*(G86+273.16)^4)</f>
        <v>-20.760312549241519</v>
      </c>
      <c r="AO86" s="13">
        <f>1.17*1.013*(10^-3)*(AD86-AE86)*N86*86400/208</f>
        <v>1.5083329315268443</v>
      </c>
      <c r="AP86" s="12">
        <f>0.408*(AM86+AN86+AO86)/(AI86+$S$10*(1+0.34*N86))</f>
        <v>-27.912793914390534</v>
      </c>
      <c r="AQ86">
        <v>28</v>
      </c>
      <c r="AR86">
        <v>2.9815</v>
      </c>
      <c r="AS86" s="7"/>
      <c r="AT86" s="1">
        <f>AJ86*28.4</f>
        <v>152.24672664148477</v>
      </c>
      <c r="AU86">
        <f>1.26*AI86*0.408*(AG86-AH86)/(AI86+$S$10)</f>
        <v>4.1624361721052461</v>
      </c>
      <c r="AV86">
        <f>AU86*28.4</f>
        <v>118.21318728778898</v>
      </c>
      <c r="AW86">
        <f>0.65*AI86*D86/($S$10+AI86)</f>
        <v>131.31884696804966</v>
      </c>
      <c r="AX86" s="1">
        <f>AW86*(86400/1000000)/2.45</f>
        <v>4.6309993379753021</v>
      </c>
      <c r="AY86" s="1">
        <f>(0.2*(0.00738*G86+0.8072)^7)-0.00016</f>
        <v>0.13735609996844397</v>
      </c>
      <c r="AZ86" s="1">
        <f>0.408*(AI86*(AG86-AH86)+$S$10*6.43*(1+0.0536*N86)*(AD86-AE86))/(AI86+$S$10)</f>
        <v>4.9833832443508355</v>
      </c>
      <c r="BA86" s="1">
        <f>(AI86*(AG86)+0.063*2.7*(1+0.864*N86)*(AD86-AE86))/(AI86+0.063)</f>
        <v>11.99080233229941</v>
      </c>
      <c r="BB86" s="1">
        <f>0.4+1.4*EXP(-(((C86-173)/58)^2))</f>
        <v>0.54007893883276958</v>
      </c>
      <c r="BC86" s="1">
        <f>0.605+0.345*EXP(-(((C86-243)/80)^2))</f>
        <v>0.61197909615031976</v>
      </c>
      <c r="BD86" s="1">
        <f>0.408*(AI86*(AG86-AH86)+0.063*6.43*(BB86+BC86*N86)*(AD86-AE86))/(AI86+0.063)</f>
        <v>5.7001178632229852</v>
      </c>
      <c r="BE86" s="1">
        <f>0.013*G86*(M86*23.9+50)/(G86+15)</f>
        <v>4.8477594131323301</v>
      </c>
      <c r="BF86" s="2">
        <f>0.408*0.0023*(G86+17.8)*((F86-E86)^0.5)*AA86</f>
        <v>5.2311959271476098</v>
      </c>
    </row>
    <row r="87" spans="1:58" ht="14" x14ac:dyDescent="0.15">
      <c r="A87" s="14">
        <v>2017</v>
      </c>
      <c r="B87" s="5">
        <v>42821</v>
      </c>
      <c r="C87">
        <v>86</v>
      </c>
      <c r="D87" s="52">
        <v>296.01471527777773</v>
      </c>
      <c r="E87" s="11">
        <v>9.65</v>
      </c>
      <c r="F87" s="11">
        <v>29.45</v>
      </c>
      <c r="G87" s="11">
        <v>19.065138888888885</v>
      </c>
      <c r="H87" s="11">
        <v>18.510000000000002</v>
      </c>
      <c r="I87" s="11">
        <v>94.6</v>
      </c>
      <c r="J87" s="11">
        <v>53.214166666666685</v>
      </c>
      <c r="K87" s="11">
        <v>2.1621858938567513</v>
      </c>
      <c r="L87" s="11">
        <v>0</v>
      </c>
      <c r="M87" s="56">
        <f>+D87*86400/1000000</f>
        <v>25.575671399999994</v>
      </c>
      <c r="N87" s="3">
        <f>K87*4.87/LN(67.8*$S$4-5.42)</f>
        <v>1.7564646917848683</v>
      </c>
      <c r="O87" s="11"/>
      <c r="X87" s="9">
        <f>1+0.033*COS(2*$S$9*C87/365)</f>
        <v>1.0029783031310244</v>
      </c>
      <c r="Y87" s="9">
        <f>0.409*SIN((2*$S$9*C87/365)-1.39)</f>
        <v>3.693211835814051E-2</v>
      </c>
      <c r="Z87" s="9">
        <f>ACOS(-TAN($U$2)*TAN(Y87))</f>
        <v>1.5912789364350319</v>
      </c>
      <c r="AA87" s="10">
        <f>(24*60/$S$9)*$S$7*X87*(Z87*SIN($U$2)*SIN(Y87)+COS($U$2)*COS(Y87)*SIN(Z87))</f>
        <v>34.015820204458123</v>
      </c>
      <c r="AB87" s="9">
        <f>AA87*(0.75+0.00002*$S$3)</f>
        <v>25.647928434161425</v>
      </c>
      <c r="AC87" s="9">
        <f>1.35*(M87/AB87)-0.35</f>
        <v>0.99619669103614605</v>
      </c>
      <c r="AD87" s="9">
        <f>(0.6108*EXP(17.27*E87/(E87+237.3))+0.6108*EXP(17.27*F87/(F87+237.3)))/2</f>
        <v>2.6552448365313146</v>
      </c>
      <c r="AE87" s="9">
        <f>(H87*0.6108*EXP(17.27*F87/(F87+237.3))+I87*0.6108*EXP(17.27*E87/(E87+237.3)))/(2*100)</f>
        <v>0.94781949675001331</v>
      </c>
      <c r="AF87" s="10">
        <f>$S$8*0.5*((E87+273)^4+(F87+273)^4)*(0.34-0.14*SQRT(AE87))*AC87</f>
        <v>7.327497811144287</v>
      </c>
      <c r="AG87" s="9">
        <f>(1-0.23)*M87-AF87</f>
        <v>12.36576916685571</v>
      </c>
      <c r="AH87" s="9">
        <v>0</v>
      </c>
      <c r="AI87" s="8">
        <f>4098*0.6108*EXP(17.27*0.5*(E87+F87)/(0.5*(E87+F87)+237.3))/(0.5*(E87+F87)+237.3)^2</f>
        <v>0.14125067889133466</v>
      </c>
      <c r="AJ87" s="7">
        <f>(0.408*AI87*(AG87-AH87)+(900*$S$10/((E87+F87)*0.5+273))*N87*(AD87-AE87))/(AI87+$S$10*(1+0.34*N87))</f>
        <v>5.3572242407349577</v>
      </c>
      <c r="AK87" s="27">
        <f>0.408*AI87*$S$8*0.98*1.14*100000000/(AI87+$S$10*(1.034*N87))</f>
        <v>0.12088370638424201</v>
      </c>
      <c r="AL87" s="12">
        <f>1.24*(AE87*10/(G87+273.16))^(1/7)</f>
        <v>0.75981620453703946</v>
      </c>
      <c r="AM87" s="12">
        <f>AI87*0.77*M87</f>
        <v>2.7816873302308021</v>
      </c>
      <c r="AN87" s="12">
        <f>AI87*0.98*$S$8*(-2.6*10000000000-AL87*(G87+273.16)^4)</f>
        <v>-21.376266373128914</v>
      </c>
      <c r="AO87" s="13">
        <f>1.17*1.013*(10^-3)*(AD87-AE87)*N87*86400/208</f>
        <v>1.4764775952856142</v>
      </c>
      <c r="AP87" s="12">
        <f>0.408*(AM87+AN87+AO87)/(AI87+$S$10*(1+0.34*N87))</f>
        <v>-28.349773616595112</v>
      </c>
      <c r="AQ87">
        <v>28</v>
      </c>
      <c r="AR87">
        <v>2.9815</v>
      </c>
      <c r="AS87" s="7"/>
      <c r="AT87" s="1">
        <f>AJ87*28.4</f>
        <v>152.14516843687278</v>
      </c>
      <c r="AU87">
        <f>1.26*AI87*0.408*(AG87-AH87)/(AI87+$S$10)</f>
        <v>4.3366138225914534</v>
      </c>
      <c r="AV87">
        <f>AU87*28.4</f>
        <v>123.15983256159727</v>
      </c>
      <c r="AW87">
        <f>0.65*AI87*D87/($S$10+AI87)</f>
        <v>131.25793391916585</v>
      </c>
      <c r="AX87" s="1">
        <f>AW87*(86400/1000000)/2.45</f>
        <v>4.6288512206595636</v>
      </c>
      <c r="AY87" s="1">
        <f>(0.2*(0.00738*G87+0.8072)^7)-0.00016</f>
        <v>0.13736130462400656</v>
      </c>
      <c r="AZ87" s="1">
        <f>0.408*(AI87*(AG87-AH87)+$S$10*6.43*(1+0.0536*N87)*(AD87-AE87))/(AI87+$S$10)</f>
        <v>4.9994064452071365</v>
      </c>
      <c r="BA87" s="1">
        <f>(AI87*(AG87)+0.063*2.7*(1+0.864*N87)*(AD87-AE87))/(AI87+0.063)</f>
        <v>12.131481459941959</v>
      </c>
      <c r="BB87" s="1">
        <f>0.4+1.4*EXP(-(((C87-173)/58)^2))</f>
        <v>0.54755891438661008</v>
      </c>
      <c r="BC87" s="1">
        <f>0.605+0.345*EXP(-(((C87-243)/80)^2))</f>
        <v>0.61233119232976763</v>
      </c>
      <c r="BD87" s="1">
        <f>0.408*(AI87*(AG87-AH87)+0.063*6.43*(BB87+BC87*N87)*(AD87-AE87))/(AI87+0.063)</f>
        <v>5.7315691338890664</v>
      </c>
      <c r="BE87" s="1">
        <f>0.013*G87*(M87*23.9+50)/(G87+15)</f>
        <v>4.8111008418602852</v>
      </c>
      <c r="BF87" s="2">
        <f>0.408*0.0023*(G87+17.8)*((F87-E87)^0.5)*AA87</f>
        <v>5.2362143434027706</v>
      </c>
    </row>
    <row r="88" spans="1:58" ht="14" x14ac:dyDescent="0.15">
      <c r="A88" s="14">
        <v>2017</v>
      </c>
      <c r="B88" s="5">
        <v>42822</v>
      </c>
      <c r="C88">
        <v>87</v>
      </c>
      <c r="D88" s="52">
        <v>295.89589583333344</v>
      </c>
      <c r="E88" s="11">
        <v>9.76</v>
      </c>
      <c r="F88" s="11">
        <v>28.27</v>
      </c>
      <c r="G88" s="11">
        <v>18.295624999999994</v>
      </c>
      <c r="H88" s="11">
        <v>15.15</v>
      </c>
      <c r="I88" s="11">
        <v>97.9</v>
      </c>
      <c r="J88" s="11">
        <v>53.858750000000015</v>
      </c>
      <c r="K88" s="11">
        <v>2.3893535098586485</v>
      </c>
      <c r="L88" s="11">
        <v>0</v>
      </c>
      <c r="M88" s="56">
        <f>+D88*86400/1000000</f>
        <v>25.56540540000001</v>
      </c>
      <c r="N88" s="3">
        <f>K88*4.87/LN(67.8*$S$4-5.42)</f>
        <v>1.9410056684686756</v>
      </c>
      <c r="O88" s="11"/>
      <c r="X88" s="9">
        <f>1+0.033*COS(2*$S$9*C88/365)</f>
        <v>1.0024121392866365</v>
      </c>
      <c r="Y88" s="9">
        <f>0.409*SIN((2*$S$9*C88/365)-1.39)</f>
        <v>4.3938147821643299E-2</v>
      </c>
      <c r="Z88" s="9">
        <f>ACOS(-TAN($U$2)*TAN(Y88))</f>
        <v>1.5951698062872912</v>
      </c>
      <c r="AA88" s="10">
        <f>(24*60/$S$9)*$S$7*X88*(Z88*SIN($U$2)*SIN(Y88)+COS($U$2)*COS(Y88)*SIN(Z88))</f>
        <v>34.191010525375148</v>
      </c>
      <c r="AB88" s="9">
        <f>AA88*(0.75+0.00002*$S$3)</f>
        <v>25.780021936132862</v>
      </c>
      <c r="AC88" s="9">
        <f>1.35*(M88/AB88)-0.35</f>
        <v>0.98876136240313806</v>
      </c>
      <c r="AD88" s="9">
        <f>(0.6108*EXP(17.27*E88/(E88+237.3))+0.6108*EXP(17.27*F88/(F88+237.3)))/2</f>
        <v>2.5240578670142346</v>
      </c>
      <c r="AE88" s="9">
        <f>(H88*0.6108*EXP(17.27*F88/(F88+237.3))+I88*0.6108*EXP(17.27*E88/(E88+237.3)))/(2*100)</f>
        <v>0.88235082475655646</v>
      </c>
      <c r="AF88" s="10">
        <f>$S$8*0.5*((E88+273)^4+(F88+273)^4)*(0.34-0.14*SQRT(AE88))*AC88</f>
        <v>7.3833790090200537</v>
      </c>
      <c r="AG88" s="9">
        <f>(1-0.23)*M88-AF88</f>
        <v>12.301983148979954</v>
      </c>
      <c r="AH88" s="9">
        <v>0</v>
      </c>
      <c r="AI88" s="8">
        <f>4098*0.6108*EXP(17.27*0.5*(E88+F88)/(0.5*(E88+F88)+237.3))/(0.5*(E88+F88)+237.3)^2</f>
        <v>0.13719494173509561</v>
      </c>
      <c r="AJ88" s="7">
        <f>(0.408*AI88*(AG88-AH88)+(900*$S$10/((E88+F88)*0.5+273))*N88*(AD88-AE88))/(AI88+$S$10*(1+0.34*N88))</f>
        <v>5.4169657251193915</v>
      </c>
      <c r="AK88" s="27">
        <f>0.408*AI88*$S$8*0.98*1.14*100000000/(AI88+$S$10*(1.034*N88))</f>
        <v>0.11370585970218801</v>
      </c>
      <c r="AL88" s="12">
        <f>1.24*(AE88*10/(G88+273.16))^(1/7)</f>
        <v>0.75237008896229018</v>
      </c>
      <c r="AM88" s="12">
        <f>AI88*0.77*M88</f>
        <v>2.7007321143010672</v>
      </c>
      <c r="AN88" s="12">
        <f>AI88*0.98*$S$8*(-2.6*10000000000-AL88*(G88+273.16)^4)</f>
        <v>-20.688852203758323</v>
      </c>
      <c r="AO88" s="13">
        <f>1.17*1.013*(10^-3)*(AD88-AE88)*N88*86400/208</f>
        <v>1.5688021630242974</v>
      </c>
      <c r="AP88" s="12">
        <f>0.408*(AM88+AN88+AO88)/(AI88+$S$10*(1+0.34*N88))</f>
        <v>-27.184414318209523</v>
      </c>
      <c r="AQ88">
        <v>28</v>
      </c>
      <c r="AR88">
        <v>2.9815</v>
      </c>
      <c r="AS88" s="7"/>
      <c r="AT88" s="1">
        <f>AJ88*28.4</f>
        <v>153.84182659339072</v>
      </c>
      <c r="AU88">
        <f>1.26*AI88*0.408*(AG88-AH88)/(AI88+$S$10)</f>
        <v>4.2740878203185533</v>
      </c>
      <c r="AV88">
        <f>AU88*28.4</f>
        <v>121.38409409704691</v>
      </c>
      <c r="AW88">
        <f>0.65*AI88*D88/($S$10+AI88)</f>
        <v>129.98400182120002</v>
      </c>
      <c r="AX88" s="1">
        <f>AW88*(86400/1000000)/2.45</f>
        <v>4.5839256152455841</v>
      </c>
      <c r="AY88" s="1">
        <f>(0.2*(0.00738*G88+0.8072)^7)-0.00016</f>
        <v>0.13169656288757145</v>
      </c>
      <c r="AZ88" s="1">
        <f>0.408*(AI88*(AG88-AH88)+$S$10*6.43*(1+0.0536*N88)*(AD88-AE88))/(AI88+$S$10)</f>
        <v>4.933561431907898</v>
      </c>
      <c r="BA88" s="1">
        <f>(AI88*(AG88)+0.063*2.7*(1+0.864*N88)*(AD88-AE88))/(AI88+0.063)</f>
        <v>12.164852182819935</v>
      </c>
      <c r="BB88" s="1">
        <f>0.4+1.4*EXP(-(((C88-173)/58)^2))</f>
        <v>0.55534592250979409</v>
      </c>
      <c r="BC88" s="1">
        <f>0.605+0.345*EXP(-(((C88-243)/80)^2))</f>
        <v>0.61269864559805343</v>
      </c>
      <c r="BD88" s="1">
        <f>0.408*(AI88*(AG88-AH88)+0.063*6.43*(BB88+BC88*N88)*(AD88-AE88))/(AI88+0.063)</f>
        <v>5.8042531610703572</v>
      </c>
      <c r="BE88" s="1">
        <f>0.013*G88*(M88*23.9+50)/(G88+15)</f>
        <v>4.7218648862199224</v>
      </c>
      <c r="BF88" s="2">
        <f>0.408*0.0023*(G88+17.8)*((F88-E88)^0.5)*AA88</f>
        <v>4.982619361222735</v>
      </c>
    </row>
    <row r="89" spans="1:58" ht="14" x14ac:dyDescent="0.15">
      <c r="A89" s="14">
        <v>2017</v>
      </c>
      <c r="B89" s="5">
        <v>42823</v>
      </c>
      <c r="C89">
        <v>88</v>
      </c>
      <c r="D89" s="52">
        <v>308.30963194444439</v>
      </c>
      <c r="E89" s="11">
        <v>6.532</v>
      </c>
      <c r="F89" s="11">
        <v>30.23</v>
      </c>
      <c r="G89" s="11">
        <v>19.10755555555555</v>
      </c>
      <c r="H89" s="11">
        <v>9.6999999999999993</v>
      </c>
      <c r="I89" s="11">
        <v>90.8</v>
      </c>
      <c r="J89" s="11">
        <v>40.55187500000001</v>
      </c>
      <c r="K89" s="11">
        <v>2.0587917153921613</v>
      </c>
      <c r="L89" s="11">
        <v>0</v>
      </c>
      <c r="M89" s="56">
        <f>+D89*86400/1000000</f>
        <v>26.637952199999997</v>
      </c>
      <c r="N89" s="3">
        <f>K89*4.87/LN(67.8*$S$4-5.42)</f>
        <v>1.6724718101713378</v>
      </c>
      <c r="O89" s="11"/>
      <c r="X89" s="9">
        <f>1+0.033*COS(2*$S$9*C89/365)</f>
        <v>1.0018452606733199</v>
      </c>
      <c r="Y89" s="9">
        <f>0.409*SIN((2*$S$9*C89/365)-1.39)</f>
        <v>5.0931157463683645E-2</v>
      </c>
      <c r="Z89" s="9">
        <f>ACOS(-TAN($U$2)*TAN(Y89))</f>
        <v>1.5990562047048658</v>
      </c>
      <c r="AA89" s="10">
        <f>(24*60/$S$9)*$S$7*X89*(Z89*SIN($U$2)*SIN(Y89)+COS($U$2)*COS(Y89)*SIN(Z89))</f>
        <v>34.364419989625318</v>
      </c>
      <c r="AB89" s="9">
        <f>AA89*(0.75+0.00002*$S$3)</f>
        <v>25.91077267217749</v>
      </c>
      <c r="AC89" s="9">
        <f>1.35*(M89/AB89)-0.35</f>
        <v>1.0378874213818605</v>
      </c>
      <c r="AD89" s="9">
        <f>(0.6108*EXP(17.27*E89/(E89+237.3))+0.6108*EXP(17.27*F89/(F89+237.3)))/2</f>
        <v>2.6347388802292238</v>
      </c>
      <c r="AE89" s="9">
        <f>(H89*0.6108*EXP(17.27*F89/(F89+237.3))+I89*0.6108*EXP(17.27*E89/(E89+237.3)))/(2*100)</f>
        <v>0.64895125983560409</v>
      </c>
      <c r="AF89" s="10">
        <f>$S$8*0.5*((E89+273)^4+(F89+273)^4)*(0.34-0.14*SQRT(AE89))*AC89</f>
        <v>8.4056457936985591</v>
      </c>
      <c r="AG89" s="9">
        <f>(1-0.23)*M89-AF89</f>
        <v>12.10557740030144</v>
      </c>
      <c r="AH89" s="9">
        <v>0</v>
      </c>
      <c r="AI89" s="8">
        <f>4098*0.6108*EXP(17.27*0.5*(E89+F89)/(0.5*(E89+F89)+237.3))/(0.5*(E89+F89)+237.3)^2</f>
        <v>0.13251678681445148</v>
      </c>
      <c r="AJ89" s="7">
        <f>(0.408*AI89*(AG89-AH89)+(900*$S$10/((E89+F89)*0.5+273))*N89*(AD89-AE89))/(AI89+$S$10*(1+0.34*N89))</f>
        <v>5.6399015097987126</v>
      </c>
      <c r="AK89" s="27">
        <f>0.408*AI89*$S$8*0.98*1.14*100000000/(AI89+$S$10*(1.034*N89))</f>
        <v>0.12006176279904905</v>
      </c>
      <c r="AL89" s="12">
        <f>1.24*(AE89*10/(G89+273.16))^(1/7)</f>
        <v>0.71977641143860271</v>
      </c>
      <c r="AM89" s="12">
        <f>AI89*0.77*M89</f>
        <v>2.7180813913029302</v>
      </c>
      <c r="AN89" s="12">
        <f>AI89*0.98*$S$8*(-2.6*10000000000-AL89*(G89+273.16)^4)</f>
        <v>-19.870802693460231</v>
      </c>
      <c r="AO89" s="13">
        <f>1.17*1.013*(10^-3)*(AD89-AE89)*N89*86400/208</f>
        <v>1.6350736507925292</v>
      </c>
      <c r="AP89" s="12">
        <f>0.408*(AM89+AN89+AO89)/(AI89+$S$10*(1+0.34*N89))</f>
        <v>-26.856191702874568</v>
      </c>
      <c r="AQ89">
        <v>28</v>
      </c>
      <c r="AR89">
        <v>2.9815</v>
      </c>
      <c r="AS89" s="7"/>
      <c r="AT89" s="1">
        <f>AJ89*28.4</f>
        <v>160.17320287828343</v>
      </c>
      <c r="AU89">
        <f>1.26*AI89*0.408*(AG89-AH89)/(AI89+$S$10)</f>
        <v>4.1582634247553774</v>
      </c>
      <c r="AV89">
        <f>AU89*28.4</f>
        <v>118.09468126305271</v>
      </c>
      <c r="AW89">
        <f>0.65*AI89*D89/($S$10+AI89)</f>
        <v>133.90482636736931</v>
      </c>
      <c r="AX89" s="1">
        <f>AW89*(86400/1000000)/2.45</f>
        <v>4.7221946931186567</v>
      </c>
      <c r="AY89" s="1">
        <f>(0.2*(0.00738*G89+0.8072)^7)-0.00016</f>
        <v>0.1376795252712025</v>
      </c>
      <c r="AZ89" s="1">
        <f>0.408*(AI89*(AG89-AH89)+$S$10*6.43*(1+0.0536*N89)*(AD89-AE89))/(AI89+$S$10)</f>
        <v>5.1838003456510906</v>
      </c>
      <c r="BA89" s="1">
        <f>(AI89*(AG89)+0.063*2.7*(1+0.864*N89)*(AD89-AE89))/(AI89+0.063)</f>
        <v>12.428987264825235</v>
      </c>
      <c r="BB89" s="1">
        <f>0.4+1.4*EXP(-(((C89-173)/58)^2))</f>
        <v>0.56344666527041865</v>
      </c>
      <c r="BC89" s="1">
        <f>0.605+0.345*EXP(-(((C89-243)/80)^2))</f>
        <v>0.61308199030463717</v>
      </c>
      <c r="BD89" s="1">
        <f>0.408*(AI89*(AG89-AH89)+0.063*6.43*(BB89+BC89*N89)*(AD89-AE89))/(AI89+0.063)</f>
        <v>6.0146479264625698</v>
      </c>
      <c r="BE89" s="1">
        <f>0.013*G89*(M89*23.9+50)/(G89+15)</f>
        <v>5.000707486034135</v>
      </c>
      <c r="BF89" s="2">
        <f>0.408*0.0023*(G89+17.8)*((F89-E89)^0.5)*AA89</f>
        <v>5.7938620025086793</v>
      </c>
    </row>
    <row r="90" spans="1:58" ht="14" x14ac:dyDescent="0.15">
      <c r="A90" s="14">
        <v>2017</v>
      </c>
      <c r="B90" s="5">
        <v>42824</v>
      </c>
      <c r="C90">
        <v>89</v>
      </c>
      <c r="D90" s="52">
        <v>308.09171527777784</v>
      </c>
      <c r="E90" s="11">
        <v>8.24</v>
      </c>
      <c r="F90" s="11">
        <v>31.59</v>
      </c>
      <c r="G90" s="11">
        <v>20.587361111111111</v>
      </c>
      <c r="H90" s="11">
        <v>11.12</v>
      </c>
      <c r="I90" s="11">
        <v>76.209999999999994</v>
      </c>
      <c r="J90" s="11">
        <v>31.789305555555561</v>
      </c>
      <c r="K90" s="11">
        <v>2.139224671907519</v>
      </c>
      <c r="L90" s="11">
        <v>0</v>
      </c>
      <c r="M90" s="56">
        <f>+D90*86400/1000000</f>
        <v>26.619124200000005</v>
      </c>
      <c r="N90" s="3">
        <f>K90*4.87/LN(67.8*$S$4-5.42)</f>
        <v>1.7378120052842996</v>
      </c>
      <c r="O90" s="11"/>
      <c r="X90" s="9">
        <f>1+0.033*COS(2*$S$9*C90/365)</f>
        <v>1.0012778352694418</v>
      </c>
      <c r="Y90" s="9">
        <f>0.409*SIN((2*$S$9*C90/365)-1.39)</f>
        <v>5.7909075104583277E-2</v>
      </c>
      <c r="Z90" s="9">
        <f>ACOS(-TAN($U$2)*TAN(Y90))</f>
        <v>1.6029374042824756</v>
      </c>
      <c r="AA90" s="10">
        <f>(24*60/$S$9)*$S$7*X90*(Z90*SIN($U$2)*SIN(Y90)+COS($U$2)*COS(Y90)*SIN(Z90))</f>
        <v>34.535997737615652</v>
      </c>
      <c r="AB90" s="9">
        <f>AA90*(0.75+0.00002*$S$3)</f>
        <v>26.040142294162202</v>
      </c>
      <c r="AC90" s="9">
        <f>1.35*(M90/AB90)-0.35</f>
        <v>1.0300161790228106</v>
      </c>
      <c r="AD90" s="9">
        <f>(0.6108*EXP(17.27*E90/(E90+237.3))+0.6108*EXP(17.27*F90/(F90+237.3)))/2</f>
        <v>2.868073270731208</v>
      </c>
      <c r="AE90" s="9">
        <f>(H90*0.6108*EXP(17.27*F90/(F90+237.3))+I90*0.6108*EXP(17.27*E90/(E90+237.3)))/(2*100)</f>
        <v>0.67381044124376044</v>
      </c>
      <c r="AF90" s="10">
        <f>$S$8*0.5*((E90+273)^4+(F90+273)^4)*(0.34-0.14*SQRT(AE90))*AC90</f>
        <v>8.4354704501350763</v>
      </c>
      <c r="AG90" s="9">
        <f>(1-0.23)*M90-AF90</f>
        <v>12.061255183864928</v>
      </c>
      <c r="AH90" s="9">
        <v>0</v>
      </c>
      <c r="AI90" s="8">
        <f>4098*0.6108*EXP(17.27*0.5*(E90+F90)/(0.5*(E90+F90)+237.3))/(0.5*(E90+F90)+237.3)^2</f>
        <v>0.14407552860109213</v>
      </c>
      <c r="AJ90" s="7">
        <f>(0.408*AI90*(AG90-AH90)+(900*$S$10/((E90+F90)*0.5+273))*N90*(AD90-AE90))/(AI90+$S$10*(1+0.34*N90))</f>
        <v>5.9494411733379966</v>
      </c>
      <c r="AK90" s="27">
        <f>0.408*AI90*$S$8*0.98*1.14*100000000/(AI90+$S$10*(1.034*N90))</f>
        <v>0.12257003911378335</v>
      </c>
      <c r="AL90" s="12">
        <f>1.24*(AE90*10/(G90+273.16))^(1/7)</f>
        <v>0.72313021514606179</v>
      </c>
      <c r="AM90" s="12">
        <f>AI90*0.77*M90</f>
        <v>2.953076580310106</v>
      </c>
      <c r="AN90" s="12">
        <f>AI90*0.98*$S$8*(-2.6*10000000000-AL90*(G90+273.16)^4)</f>
        <v>-21.695380080750567</v>
      </c>
      <c r="AO90" s="13">
        <f>1.17*1.013*(10^-3)*(AD90-AE90)*N90*86400/208</f>
        <v>1.8773150163930628</v>
      </c>
      <c r="AP90" s="12">
        <f>0.408*(AM90+AN90+AO90)/(AI90+$S$10*(1+0.34*N90))</f>
        <v>-27.660278701350453</v>
      </c>
      <c r="AQ90">
        <v>28</v>
      </c>
      <c r="AR90">
        <v>2.9815</v>
      </c>
      <c r="AS90" s="7"/>
      <c r="AT90" s="1">
        <f>AJ90*28.4</f>
        <v>168.9641293227991</v>
      </c>
      <c r="AU90">
        <f>1.26*AI90*0.408*(AG90-AH90)/(AI90+$S$10)</f>
        <v>4.2563453255317123</v>
      </c>
      <c r="AV90">
        <f>AU90*28.4</f>
        <v>120.88020724510062</v>
      </c>
      <c r="AW90">
        <f>0.65*AI90*D90/($S$10+AI90)</f>
        <v>137.46971058193216</v>
      </c>
      <c r="AX90" s="1">
        <f>AW90*(86400/1000000)/2.45</f>
        <v>4.8479114262363012</v>
      </c>
      <c r="AY90" s="1">
        <f>(0.2*(0.00738*G90+0.8072)^7)-0.00016</f>
        <v>0.14918383470328292</v>
      </c>
      <c r="AZ90" s="1">
        <f>0.408*(AI90*(AG90-AH90)+$S$10*6.43*(1+0.0536*N90)*(AD90-AE90))/(AI90+$S$10)</f>
        <v>5.3510863689860271</v>
      </c>
      <c r="BA90" s="1">
        <f>(AI90*(AG90)+0.063*2.7*(1+0.864*N90)*(AD90-AE90))/(AI90+0.063)</f>
        <v>12.900561026184999</v>
      </c>
      <c r="BB90" s="1">
        <f>0.4+1.4*EXP(-(((C90-173)/58)^2))</f>
        <v>0.57186762234334576</v>
      </c>
      <c r="BC90" s="1">
        <f>0.605+0.345*EXP(-(((C90-243)/80)^2))</f>
        <v>0.61348177222725186</v>
      </c>
      <c r="BD90" s="1">
        <f>0.408*(AI90*(AG90-AH90)+0.063*6.43*(BB90+BC90*N90)*(AD90-AE90))/(AI90+0.063)</f>
        <v>6.2925185224387965</v>
      </c>
      <c r="BE90" s="1">
        <f>0.013*G90*(M90*23.9+50)/(G90+15)</f>
        <v>5.1605632783006117</v>
      </c>
      <c r="BF90" s="2">
        <f>0.408*0.0023*(G90+17.8)*((F90-E90)^0.5)*AA90</f>
        <v>6.0116225783153183</v>
      </c>
    </row>
    <row r="91" spans="1:58" ht="14" x14ac:dyDescent="0.15">
      <c r="A91" s="14">
        <v>2017</v>
      </c>
      <c r="B91" s="5">
        <v>42825</v>
      </c>
      <c r="C91">
        <v>90</v>
      </c>
      <c r="D91" s="52">
        <v>301.35645833333331</v>
      </c>
      <c r="E91" s="11">
        <v>11.61</v>
      </c>
      <c r="F91" s="11">
        <v>26.15</v>
      </c>
      <c r="G91" s="11">
        <v>19.127013888888886</v>
      </c>
      <c r="H91" s="11">
        <v>20.91</v>
      </c>
      <c r="I91" s="11">
        <v>65.67</v>
      </c>
      <c r="J91" s="11">
        <v>41.822777777777766</v>
      </c>
      <c r="K91" s="11">
        <v>2.604585035861922</v>
      </c>
      <c r="L91" s="11">
        <v>0</v>
      </c>
      <c r="M91" s="56">
        <f>+D91*86400/1000000</f>
        <v>26.037197999999997</v>
      </c>
      <c r="N91" s="3">
        <f>K91*4.87/LN(67.8*$S$4-5.42)</f>
        <v>2.1158502907825296</v>
      </c>
      <c r="O91" s="11"/>
      <c r="X91" s="9">
        <f>1+0.033*COS(2*$S$9*C91/365)</f>
        <v>1.0007100312153954</v>
      </c>
      <c r="Y91" s="9">
        <f>0.409*SIN((2*$S$9*C91/365)-1.39)</f>
        <v>6.4869833036749036E-2</v>
      </c>
      <c r="Z91" s="9">
        <f>ACOS(-TAN($U$2)*TAN(Y91))</f>
        <v>1.6068126721998084</v>
      </c>
      <c r="AA91" s="10">
        <f>(24*60/$S$9)*$S$7*X91*(Z91*SIN($U$2)*SIN(Y91)+COS($U$2)*COS(Y91)*SIN(Z91))</f>
        <v>34.705694938990312</v>
      </c>
      <c r="AB91" s="9">
        <f>AA91*(0.75+0.00002*$S$3)</f>
        <v>26.168093983998695</v>
      </c>
      <c r="AC91" s="9">
        <f>1.35*(M91/AB91)-0.35</f>
        <v>0.99324713605407056</v>
      </c>
      <c r="AD91" s="9">
        <f>(0.6108*EXP(17.27*E91/(E91+237.3))+0.6108*EXP(17.27*F91/(F91+237.3)))/2</f>
        <v>2.3791305335939361</v>
      </c>
      <c r="AE91" s="9">
        <f>(H91*0.6108*EXP(17.27*F91/(F91+237.3))+I91*0.6108*EXP(17.27*E91/(E91+237.3)))/(2*100)</f>
        <v>0.80338835552559207</v>
      </c>
      <c r="AF91" s="10">
        <f>$S$8*0.5*((E91+273)^4+(F91+273)^4)*(0.34-0.14*SQRT(AE91))*AC91</f>
        <v>7.5995535385553339</v>
      </c>
      <c r="AG91" s="9">
        <f>(1-0.23)*M91-AF91</f>
        <v>12.449088921444663</v>
      </c>
      <c r="AH91" s="9">
        <v>0</v>
      </c>
      <c r="AI91" s="8">
        <f>4098*0.6108*EXP(17.27*0.5*(E91+F91)/(0.5*(E91+F91)+237.3))/(0.5*(E91+F91)+237.3)^2</f>
        <v>0.13618725893800113</v>
      </c>
      <c r="AJ91" s="7">
        <f>(0.408*AI91*(AG91-AH91)+(900*$S$10/((E91+F91)*0.5+273))*N91*(AD91-AE91))/(AI91+$S$10*(1+0.34*N91))</f>
        <v>5.4875782604598804</v>
      </c>
      <c r="AK91" s="27">
        <f>0.408*AI91*$S$8*0.98*1.14*100000000/(AI91+$S$10*(1.034*N91))</f>
        <v>0.10848351816246729</v>
      </c>
      <c r="AL91" s="12">
        <f>1.24*(AE91*10/(G91+273.16))^(1/7)</f>
        <v>0.74205869516469014</v>
      </c>
      <c r="AM91" s="12">
        <f>AI91*0.77*M91</f>
        <v>2.7303696620554239</v>
      </c>
      <c r="AN91" s="12">
        <f>AI91*0.98*$S$8*(-2.6*10000000000-AL91*(G91+273.16)^4)</f>
        <v>-20.528369336299363</v>
      </c>
      <c r="AO91" s="13">
        <f>1.17*1.013*(10^-3)*(AD91-AE91)*N91*86400/208</f>
        <v>1.6414052194523086</v>
      </c>
      <c r="AP91" s="12">
        <f>0.408*(AM91+AN91+AO91)/(AI91+$S$10*(1+0.34*N91))</f>
        <v>-26.437850856288424</v>
      </c>
      <c r="AQ91">
        <v>28</v>
      </c>
      <c r="AR91">
        <v>2.9815</v>
      </c>
      <c r="AS91" s="7"/>
      <c r="AT91" s="1">
        <f>AJ91*28.4</f>
        <v>155.84722259706061</v>
      </c>
      <c r="AU91">
        <f>1.26*AI91*0.408*(AG91-AH91)/(AI91+$S$10)</f>
        <v>4.314847254331287</v>
      </c>
      <c r="AV91">
        <f>AU91*28.4</f>
        <v>122.54166202300854</v>
      </c>
      <c r="AW91">
        <f>0.65*AI91*D91/($S$10+AI91)</f>
        <v>132.06599535683293</v>
      </c>
      <c r="AX91" s="1">
        <f>AW91*(86400/1000000)/2.45</f>
        <v>4.6573477546246389</v>
      </c>
      <c r="AY91" s="1">
        <f>(0.2*(0.00738*G91+0.8072)^7)-0.00016</f>
        <v>0.13782571769839508</v>
      </c>
      <c r="AZ91" s="1">
        <f>0.408*(AI91*(AG91-AH91)+$S$10*6.43*(1+0.0536*N91)*(AD91-AE91))/(AI91+$S$10)</f>
        <v>4.9239766752202563</v>
      </c>
      <c r="BA91" s="1">
        <f>(AI91*(AG91)+0.063*2.7*(1+0.864*N91)*(AD91-AE91))/(AI91+0.063)</f>
        <v>12.317214006102509</v>
      </c>
      <c r="BB91" s="1">
        <f>0.4+1.4*EXP(-(((C91-173)/58)^2))</f>
        <v>0.5806150236148393</v>
      </c>
      <c r="BC91" s="1">
        <f>0.605+0.345*EXP(-(((C91-243)/80)^2))</f>
        <v>0.61389854844199487</v>
      </c>
      <c r="BD91" s="1">
        <f>0.408*(AI91*(AG91-AH91)+0.063*6.43*(BB91+BC91*N91)*(AD91-AE91))/(AI91+0.063)</f>
        <v>5.9301955062956608</v>
      </c>
      <c r="BE91" s="1">
        <f>0.013*G91*(M91*23.9+50)/(G91+15)</f>
        <v>4.8983325079463746</v>
      </c>
      <c r="BF91" s="2">
        <f>0.408*0.0023*(G91+17.8)*((F91-E91)^0.5)*AA91</f>
        <v>4.5858002871286043</v>
      </c>
    </row>
    <row r="92" spans="1:58" ht="14" x14ac:dyDescent="0.15">
      <c r="A92" s="14">
        <v>2017</v>
      </c>
      <c r="B92" s="5">
        <v>42826</v>
      </c>
      <c r="C92">
        <v>91</v>
      </c>
      <c r="D92" s="52">
        <v>300.44619444444447</v>
      </c>
      <c r="E92" s="11">
        <v>6.2880000000000003</v>
      </c>
      <c r="F92" s="11">
        <v>25.86</v>
      </c>
      <c r="G92" s="11">
        <v>16.605618055555556</v>
      </c>
      <c r="H92" s="11">
        <v>19.91</v>
      </c>
      <c r="I92" s="11">
        <v>94.6</v>
      </c>
      <c r="J92" s="11">
        <v>49.183402777777729</v>
      </c>
      <c r="K92" s="11">
        <v>1.7558576985699734</v>
      </c>
      <c r="L92" s="11">
        <v>0</v>
      </c>
      <c r="M92" s="56">
        <f>+D92*86400/1000000</f>
        <v>25.958551200000002</v>
      </c>
      <c r="N92" s="3">
        <f>K92*4.87/LN(67.8*$S$4-5.42)</f>
        <v>1.4263815429096145</v>
      </c>
      <c r="O92" s="11"/>
      <c r="X92" s="9">
        <f>1+0.033*COS(2*$S$9*C92/365)</f>
        <v>1.000142016763776</v>
      </c>
      <c r="Y92" s="9">
        <f>0.409*SIN((2*$S$9*C92/365)-1.39)</f>
        <v>7.1811368637380357E-2</v>
      </c>
      <c r="Z92" s="9">
        <f>ACOS(-TAN($U$2)*TAN(Y92))</f>
        <v>1.6106812695058257</v>
      </c>
      <c r="AA92" s="10">
        <f>(24*60/$S$9)*$S$7*X92*(Z92*SIN($U$2)*SIN(Y92)+COS($U$2)*COS(Y92)*SIN(Z92))</f>
        <v>34.873464810837092</v>
      </c>
      <c r="AB92" s="9">
        <f>AA92*(0.75+0.00002*$S$3)</f>
        <v>26.294592467371167</v>
      </c>
      <c r="AC92" s="9">
        <f>1.35*(M92/AB92)-0.35</f>
        <v>0.98274718607964717</v>
      </c>
      <c r="AD92" s="9">
        <f>(0.6108*EXP(17.27*E92/(E92+237.3))+0.6108*EXP(17.27*F92/(F92+237.3)))/2</f>
        <v>2.1438199499797315</v>
      </c>
      <c r="AE92" s="9">
        <f>(H92*0.6108*EXP(17.27*F92/(F92+237.3))+I92*0.6108*EXP(17.27*E92/(E92+237.3)))/(2*100)</f>
        <v>0.7830755898808226</v>
      </c>
      <c r="AF92" s="10">
        <f>$S$8*0.5*((E92+273)^4+(F92+273)^4)*(0.34-0.14*SQRT(AE92))*AC92</f>
        <v>7.3109610772452402</v>
      </c>
      <c r="AG92" s="9">
        <f>(1-0.23)*M92-AF92</f>
        <v>12.677123346754763</v>
      </c>
      <c r="AH92" s="9">
        <v>0</v>
      </c>
      <c r="AI92" s="8">
        <f>4098*0.6108*EXP(17.27*0.5*(E92+F92)/(0.5*(E92+F92)+237.3))/(0.5*(E92+F92)+237.3)^2</f>
        <v>0.11661713429980539</v>
      </c>
      <c r="AJ92" s="7">
        <f>(0.408*AI92*(AG92-AH92)+(900*$S$10/((E92+F92)*0.5+273))*N92*(AD92-AE92))/(AI92+$S$10*(1+0.34*N92))</f>
        <v>4.6694364044964329</v>
      </c>
      <c r="AK92" s="27">
        <f>0.408*AI92*$S$8*0.98*1.14*100000000/(AI92+$S$10*(1.034*N92))</f>
        <v>0.12179846532423587</v>
      </c>
      <c r="AL92" s="12">
        <f>1.24*(AE92*10/(G92+273.16))^(1/7)</f>
        <v>0.7402645410710087</v>
      </c>
      <c r="AM92" s="12">
        <f>AI92*0.77*M92</f>
        <v>2.3309531256694567</v>
      </c>
      <c r="AN92" s="12">
        <f>AI92*0.98*$S$8*(-2.6*10000000000-AL92*(G92+273.16)^4)</f>
        <v>-17.468140441998607</v>
      </c>
      <c r="AO92" s="13">
        <f>1.17*1.013*(10^-3)*(AD92-AE92)*N92*86400/208</f>
        <v>0.95556001393628798</v>
      </c>
      <c r="AP92" s="12">
        <f>0.408*(AM92+AN92+AO92)/(AI92+$S$10*(1+0.34*N92))</f>
        <v>-26.995137503454917</v>
      </c>
      <c r="AQ92">
        <v>28</v>
      </c>
      <c r="AR92">
        <v>2.9815</v>
      </c>
      <c r="AS92" s="7"/>
      <c r="AT92" s="1">
        <f>AJ92*28.4</f>
        <v>132.6119938876987</v>
      </c>
      <c r="AU92">
        <f>1.26*AI92*0.408*(AG92-AH92)/(AI92+$S$10)</f>
        <v>4.166114089960522</v>
      </c>
      <c r="AV92">
        <f>AU92*28.4</f>
        <v>118.31764015487882</v>
      </c>
      <c r="AW92">
        <f>0.65*AI92*D92/($S$10+AI92)</f>
        <v>124.84173593675017</v>
      </c>
      <c r="AX92" s="1">
        <f>AW92*(86400/1000000)/2.45</f>
        <v>4.4025820346674349</v>
      </c>
      <c r="AY92" s="1">
        <f>(0.2*(0.00738*G92+0.8072)^7)-0.00016</f>
        <v>0.11995342288876437</v>
      </c>
      <c r="AZ92" s="1">
        <f>0.408*(AI92*(AG92-AH92)+$S$10*6.43*(1+0.0536*N92)*(AD92-AE92))/(AI92+$S$10)</f>
        <v>4.6926642528006859</v>
      </c>
      <c r="BA92" s="1">
        <f>(AI92*(AG92)+0.063*2.7*(1+0.864*N92)*(AD92-AE92))/(AI92+0.063)</f>
        <v>11.107434030435428</v>
      </c>
      <c r="BB92" s="1">
        <f>0.4+1.4*EXP(-(((C92-173)/58)^2))</f>
        <v>0.58969482112875249</v>
      </c>
      <c r="BC92" s="1">
        <f>0.605+0.345*EXP(-(((C92-243)/80)^2))</f>
        <v>0.6143328871688909</v>
      </c>
      <c r="BD92" s="1">
        <f>0.408*(AI92*(AG92-AH92)+0.063*6.43*(BB92+BC92*N92)*(AD92-AE92))/(AI92+0.063)</f>
        <v>5.193658903465951</v>
      </c>
      <c r="BE92" s="1">
        <f>0.013*G92*(M92*23.9+50)/(G92+15)</f>
        <v>4.5790373644373901</v>
      </c>
      <c r="BF92" s="2">
        <f>0.408*0.0023*(G92+17.8)*((F92-E92)^0.5)*AA92</f>
        <v>4.9811551009036528</v>
      </c>
    </row>
    <row r="93" spans="1:58" ht="14" x14ac:dyDescent="0.15">
      <c r="A93" s="14">
        <v>2017</v>
      </c>
      <c r="B93" s="5">
        <v>42827</v>
      </c>
      <c r="C93">
        <v>92</v>
      </c>
      <c r="D93" s="52">
        <v>308.35693055555549</v>
      </c>
      <c r="E93" s="11">
        <v>7.1390000000000002</v>
      </c>
      <c r="F93" s="11">
        <v>28.05</v>
      </c>
      <c r="G93" s="11">
        <v>17.538472222222214</v>
      </c>
      <c r="H93" s="11">
        <v>17.54</v>
      </c>
      <c r="I93" s="11">
        <v>89.7</v>
      </c>
      <c r="J93" s="11">
        <v>53.17756944444443</v>
      </c>
      <c r="K93" s="11">
        <v>1.7720447619996627</v>
      </c>
      <c r="L93" s="11">
        <v>0</v>
      </c>
      <c r="M93" s="56">
        <f>+D93*86400/1000000</f>
        <v>26.642038799999995</v>
      </c>
      <c r="N93" s="3">
        <f>K93*4.87/LN(67.8*$S$4-5.42)</f>
        <v>1.4395312010674595</v>
      </c>
      <c r="O93" s="11"/>
      <c r="X93" s="9">
        <f>1+0.033*COS(2*$S$9*C93/365)</f>
        <v>0.99957396022952472</v>
      </c>
      <c r="Y93" s="9">
        <f>0.409*SIN((2*$S$9*C93/365)-1.39)</f>
        <v>7.8731624979668152E-2</v>
      </c>
      <c r="Z93" s="9">
        <f>ACOS(-TAN($U$2)*TAN(Y93))</f>
        <v>1.6145424504151848</v>
      </c>
      <c r="AA93" s="10">
        <f>(24*60/$S$9)*$S$7*X93*(Z93*SIN($U$2)*SIN(Y93)+COS($U$2)*COS(Y93)*SIN(Z93))</f>
        <v>35.039262632640927</v>
      </c>
      <c r="AB93" s="9">
        <f>AA93*(0.75+0.00002*$S$3)</f>
        <v>26.41960402501126</v>
      </c>
      <c r="AC93" s="9">
        <f>1.35*(M93/AB93)-0.35</f>
        <v>1.0113660653638301</v>
      </c>
      <c r="AD93" s="9">
        <f>(0.6108*EXP(17.27*E93/(E93+237.3))+0.6108*EXP(17.27*F93/(F93+237.3)))/2</f>
        <v>2.4012049267685738</v>
      </c>
      <c r="AE93" s="9">
        <f>(H93*0.6108*EXP(17.27*F93/(F93+237.3))+I93*0.6108*EXP(17.27*E93/(E93+237.3)))/(2*100)</f>
        <v>0.78610649413333311</v>
      </c>
      <c r="AF93" s="10">
        <f>$S$8*0.5*((E93+273)^4+(F93+273)^4)*(0.34-0.14*SQRT(AE93))*AC93</f>
        <v>7.6816976420752976</v>
      </c>
      <c r="AG93" s="9">
        <f>(1-0.23)*M93-AF93</f>
        <v>12.832672233924699</v>
      </c>
      <c r="AH93" s="9">
        <v>0</v>
      </c>
      <c r="AI93" s="8">
        <f>4098*0.6108*EXP(17.27*0.5*(E93+F93)/(0.5*(E93+F93)+237.3))/(0.5*(E93+F93)+237.3)^2</f>
        <v>0.12690182665005895</v>
      </c>
      <c r="AJ93" s="7">
        <f>(0.408*AI93*(AG93-AH93)+(900*$S$10/((E93+F93)*0.5+273))*N93*(AD93-AE93))/(AI93+$S$10*(1+0.34*N93))</f>
        <v>5.060882126228849</v>
      </c>
      <c r="AK93" s="27">
        <f>0.408*AI93*$S$8*0.98*1.14*100000000/(AI93+$S$10*(1.034*N93))</f>
        <v>0.12595038717620649</v>
      </c>
      <c r="AL93" s="12">
        <f>1.24*(AE93*10/(G93+273.16))^(1/7)</f>
        <v>0.74033316385565862</v>
      </c>
      <c r="AM93" s="12">
        <f>AI93*0.77*M93</f>
        <v>2.6033110098393428</v>
      </c>
      <c r="AN93" s="12">
        <f>AI93*0.98*$S$8*(-2.6*10000000000-AL93*(G93+273.16)^4)</f>
        <v>-19.05010629585836</v>
      </c>
      <c r="AO93" s="13">
        <f>1.17*1.013*(10^-3)*(AD93-AE93)*N93*86400/208</f>
        <v>1.1446317616927313</v>
      </c>
      <c r="AP93" s="12">
        <f>0.408*(AM93+AN93+AO93)/(AI93+$S$10*(1+0.34*N93))</f>
        <v>-27.758082016383568</v>
      </c>
      <c r="AQ93">
        <v>28</v>
      </c>
      <c r="AR93">
        <v>2.9815</v>
      </c>
      <c r="AS93" s="7"/>
      <c r="AT93" s="1">
        <f>AJ93*28.4</f>
        <v>143.72905238489932</v>
      </c>
      <c r="AU93">
        <f>1.26*AI93*0.408*(AG93-AH93)/(AI93+$S$10)</f>
        <v>4.3442394801632975</v>
      </c>
      <c r="AV93">
        <f>AU93*28.4</f>
        <v>123.37640123663765</v>
      </c>
      <c r="AW93">
        <f>0.65*AI93*D93/($S$10+AI93)</f>
        <v>131.98756557681702</v>
      </c>
      <c r="AX93" s="1">
        <f>AW93*(86400/1000000)/2.45</f>
        <v>4.654581904423261</v>
      </c>
      <c r="AY93" s="1">
        <f>(0.2*(0.00738*G93+0.8072)^7)-0.00016</f>
        <v>0.12631922132838136</v>
      </c>
      <c r="AZ93" s="1">
        <f>0.408*(AI93*(AG93-AH93)+$S$10*6.43*(1+0.0536*N93)*(AD93-AE93))/(AI93+$S$10)</f>
        <v>5.0063600248744216</v>
      </c>
      <c r="BA93" s="1">
        <f>(AI93*(AG93)+0.063*2.7*(1+0.864*N93)*(AD93-AE93))/(AI93+0.063)</f>
        <v>11.821436607657304</v>
      </c>
      <c r="BB93" s="1">
        <f>0.4+1.4*EXP(-(((C93-173)/58)^2))</f>
        <v>0.59911266044291911</v>
      </c>
      <c r="BC93" s="1">
        <f>0.605+0.345*EXP(-(((C93-243)/80)^2))</f>
        <v>0.61478536759200819</v>
      </c>
      <c r="BD93" s="1">
        <f>0.408*(AI93*(AG93-AH93)+0.063*6.43*(BB93+BC93*N93)*(AD93-AE93))/(AI93+0.063)</f>
        <v>5.5849424909017031</v>
      </c>
      <c r="BE93" s="1">
        <f>0.013*G93*(M93*23.9+50)/(G93+15)</f>
        <v>4.8120849725463399</v>
      </c>
      <c r="BF93" s="2">
        <f>0.408*0.0023*(G93+17.8)*((F93-E93)^0.5)*AA93</f>
        <v>5.3134687199138959</v>
      </c>
    </row>
    <row r="94" spans="1:58" ht="14" x14ac:dyDescent="0.15">
      <c r="A94" s="14">
        <v>2017</v>
      </c>
      <c r="B94" s="5">
        <v>42828</v>
      </c>
      <c r="C94">
        <v>93</v>
      </c>
      <c r="D94" s="52">
        <v>287.27304861111111</v>
      </c>
      <c r="E94" s="11">
        <v>8.6999999999999993</v>
      </c>
      <c r="F94" s="11">
        <v>28.42</v>
      </c>
      <c r="G94" s="11">
        <v>18.631111111111117</v>
      </c>
      <c r="H94" s="11">
        <v>18.82</v>
      </c>
      <c r="I94" s="11">
        <v>91.7</v>
      </c>
      <c r="J94" s="11">
        <v>55.78562500000001</v>
      </c>
      <c r="K94" s="11">
        <v>1.9832680958024758</v>
      </c>
      <c r="L94" s="11">
        <v>0</v>
      </c>
      <c r="M94" s="56">
        <f>+D94*86400/1000000</f>
        <v>24.820391399999998</v>
      </c>
      <c r="N94" s="3">
        <f>K94*4.87/LN(67.8*$S$4-5.42)</f>
        <v>1.6111197443836662</v>
      </c>
      <c r="O94" s="11"/>
      <c r="X94" s="9">
        <f>1+0.033*COS(2*$S$9*C94/365)</f>
        <v>0.99900602994005205</v>
      </c>
      <c r="Y94" s="9">
        <f>0.409*SIN((2*$S$9*C94/365)-1.39)</f>
        <v>8.5628551442306938E-2</v>
      </c>
      <c r="Z94" s="9">
        <f>ACOS(-TAN($U$2)*TAN(Y94))</f>
        <v>1.6183954616183329</v>
      </c>
      <c r="AA94" s="10">
        <f>(24*60/$S$9)*$S$7*X94*(Z94*SIN($U$2)*SIN(Y94)+COS($U$2)*COS(Y94)*SIN(Z94))</f>
        <v>35.203045757972724</v>
      </c>
      <c r="AB94" s="9">
        <f>AA94*(0.75+0.00002*$S$3)</f>
        <v>26.543096501511435</v>
      </c>
      <c r="AC94" s="9">
        <f>1.35*(M94/AB94)-0.35</f>
        <v>0.91238204303299686</v>
      </c>
      <c r="AD94" s="9">
        <f>(0.6108*EXP(17.27*E94/(E94+237.3))+0.6108*EXP(17.27*F94/(F94+237.3)))/2</f>
        <v>2.4991786408601455</v>
      </c>
      <c r="AE94" s="9">
        <f>(H94*0.6108*EXP(17.27*F94/(F94+237.3))+I94*0.6108*EXP(17.27*E94/(E94+237.3)))/(2*100)</f>
        <v>0.8802952363017934</v>
      </c>
      <c r="AF94" s="10">
        <f>$S$8*0.5*((E94+273)^4+(F94+273)^4)*(0.34-0.14*SQRT(AE94))*AC94</f>
        <v>6.7812719112098643</v>
      </c>
      <c r="AG94" s="9">
        <f>(1-0.23)*M94-AF94</f>
        <v>12.330429466790136</v>
      </c>
      <c r="AH94" s="9">
        <v>0</v>
      </c>
      <c r="AI94" s="8">
        <f>4098*0.6108*EXP(17.27*0.5*(E94+F94)/(0.5*(E94+F94)+237.3))/(0.5*(E94+F94)+237.3)^2</f>
        <v>0.13382368708516712</v>
      </c>
      <c r="AJ94" s="7">
        <f>(0.408*AI94*(AG94-AH94)+(900*$S$10/((E94+F94)*0.5+273))*N94*(AD94-AE94))/(AI94+$S$10*(1+0.34*N94))</f>
        <v>5.1046844737457793</v>
      </c>
      <c r="AK94" s="27">
        <f>0.408*AI94*$S$8*0.98*1.14*100000000/(AI94+$S$10*(1.034*N94))</f>
        <v>0.12267406329774</v>
      </c>
      <c r="AL94" s="12">
        <f>1.24*(AE94*10/(G94+273.16))^(1/7)</f>
        <v>0.751995845770145</v>
      </c>
      <c r="AM94" s="12">
        <f>AI94*0.77*M94</f>
        <v>2.5575983448746293</v>
      </c>
      <c r="AN94" s="12">
        <f>AI94*0.98*$S$8*(-2.6*10000000000-AL94*(G94+273.16)^4)</f>
        <v>-20.194806647943629</v>
      </c>
      <c r="AO94" s="13">
        <f>1.17*1.013*(10^-3)*(AD94-AE94)*N94*86400/208</f>
        <v>1.2840712007093802</v>
      </c>
      <c r="AP94" s="12">
        <f>0.408*(AM94+AN94+AO94)/(AI94+$S$10*(1+0.34*N94))</f>
        <v>-28.310066307612168</v>
      </c>
      <c r="AQ94">
        <v>28</v>
      </c>
      <c r="AR94">
        <v>2.9815</v>
      </c>
      <c r="AS94" s="7"/>
      <c r="AT94" s="1">
        <f>AJ94*28.4</f>
        <v>144.97303905438014</v>
      </c>
      <c r="AU94">
        <f>1.26*AI94*0.408*(AG94-AH94)/(AI94+$S$10)</f>
        <v>4.2492696754232036</v>
      </c>
      <c r="AV94">
        <f>AU94*28.4</f>
        <v>120.67925878201898</v>
      </c>
      <c r="AW94">
        <f>0.65*AI94*D94/($S$10+AI94)</f>
        <v>125.17385354608085</v>
      </c>
      <c r="AX94" s="1">
        <f>AW94*(86400/1000000)/2.45</f>
        <v>4.4142942638291371</v>
      </c>
      <c r="AY94" s="1">
        <f>(0.2*(0.00738*G94+0.8072)^7)-0.00016</f>
        <v>0.13414113405058861</v>
      </c>
      <c r="AZ94" s="1">
        <f>0.408*(AI94*(AG94-AH94)+$S$10*6.43*(1+0.0536*N94)*(AD94-AE94))/(AI94+$S$10)</f>
        <v>4.8933489901131209</v>
      </c>
      <c r="BA94" s="1">
        <f>(AI94*(AG94)+0.063*2.7*(1+0.864*N94)*(AD94-AE94))/(AI94+0.063)</f>
        <v>11.730272953230751</v>
      </c>
      <c r="BB94" s="1">
        <f>0.4+1.4*EXP(-(((C94-173)/58)^2))</f>
        <v>0.60887385147042428</v>
      </c>
      <c r="BC94" s="1">
        <f>0.605+0.345*EXP(-(((C94-243)/80)^2))</f>
        <v>0.61525657965322478</v>
      </c>
      <c r="BD94" s="1">
        <f>0.408*(AI94*(AG94-AH94)+0.063*6.43*(BB94+BC94*N94)*(AD94-AE94))/(AI94+0.063)</f>
        <v>5.5957589283435407</v>
      </c>
      <c r="BE94" s="1">
        <f>0.013*G94*(M94*23.9+50)/(G94+15)</f>
        <v>4.6322489743163953</v>
      </c>
      <c r="BF94" s="2">
        <f>0.408*0.0023*(G94+17.8)*((F94-E94)^0.5)*AA94</f>
        <v>5.3443403929253783</v>
      </c>
    </row>
    <row r="95" spans="1:58" ht="14" x14ac:dyDescent="0.15">
      <c r="A95" s="14">
        <v>2017</v>
      </c>
      <c r="B95" s="5">
        <v>42829</v>
      </c>
      <c r="C95">
        <v>94</v>
      </c>
      <c r="D95" s="52">
        <v>310.97219444444431</v>
      </c>
      <c r="E95" s="11">
        <v>11.51</v>
      </c>
      <c r="F95" s="11">
        <v>30.6</v>
      </c>
      <c r="G95" s="11">
        <v>20.119444444444451</v>
      </c>
      <c r="H95" s="11">
        <v>17.91</v>
      </c>
      <c r="I95" s="11">
        <v>83.3</v>
      </c>
      <c r="J95" s="11">
        <v>47.237708333333316</v>
      </c>
      <c r="K95" s="11">
        <v>1.9403404640446693</v>
      </c>
      <c r="L95" s="11">
        <v>0</v>
      </c>
      <c r="M95" s="56">
        <f>+D95*86400/1000000</f>
        <v>26.867997599999992</v>
      </c>
      <c r="N95" s="3">
        <f>K95*4.87/LN(67.8*$S$4-5.42)</f>
        <v>1.5762472250046617</v>
      </c>
      <c r="O95" s="11"/>
      <c r="X95" s="9">
        <f>1+0.033*COS(2*$S$9*C95/365)</f>
        <v>0.99843839418535973</v>
      </c>
      <c r="Y95" s="9">
        <f>0.409*SIN((2*$S$9*C95/365)-1.39)</f>
        <v>9.2500104317137857E-2</v>
      </c>
      <c r="Z95" s="9">
        <f>ACOS(-TAN($U$2)*TAN(Y95))</f>
        <v>1.622239541606858</v>
      </c>
      <c r="AA95" s="10">
        <f>(24*60/$S$9)*$S$7*X95*(Z95*SIN($U$2)*SIN(Y95)+COS($U$2)*COS(Y95)*SIN(Z95))</f>
        <v>35.364773622908906</v>
      </c>
      <c r="AB95" s="9">
        <f>AA95*(0.75+0.00002*$S$3)</f>
        <v>26.665039311673315</v>
      </c>
      <c r="AC95" s="9">
        <f>1.35*(M95/AB95)-0.35</f>
        <v>1.0102753904105843</v>
      </c>
      <c r="AD95" s="9">
        <f>(0.6108*EXP(17.27*E95/(E95+237.3))+0.6108*EXP(17.27*F95/(F95+237.3)))/2</f>
        <v>2.8745881889107379</v>
      </c>
      <c r="AE95" s="9">
        <f>(H95*0.6108*EXP(17.27*F95/(F95+237.3))+I95*0.6108*EXP(17.27*E95/(E95+237.3)))/(2*100)</f>
        <v>0.95879905938358856</v>
      </c>
      <c r="AF95" s="10">
        <f>$S$8*0.5*((E95+273)^4+(F95+273)^4)*(0.34-0.14*SQRT(AE95))*AC95</f>
        <v>7.5517172191908655</v>
      </c>
      <c r="AG95" s="9">
        <f>(1-0.23)*M95-AF95</f>
        <v>13.136640932809129</v>
      </c>
      <c r="AH95" s="9">
        <v>0</v>
      </c>
      <c r="AI95" s="8">
        <f>4098*0.6108*EXP(17.27*0.5*(E95+F95)/(0.5*(E95+F95)+237.3))/(0.5*(E95+F95)+237.3)^2</f>
        <v>0.1532081343184353</v>
      </c>
      <c r="AJ95" s="7">
        <f>(0.408*AI95*(AG95-AH95)+(900*$S$10/((E95+F95)*0.5+273))*N95*(AD95-AE95))/(AI95+$S$10*(1+0.34*N95))</f>
        <v>5.6211991488266246</v>
      </c>
      <c r="AK95" s="27">
        <f>0.408*AI95*$S$8*0.98*1.14*100000000/(AI95+$S$10*(1.034*N95))</f>
        <v>0.13127073478547627</v>
      </c>
      <c r="AL95" s="12">
        <f>1.24*(AE95*10/(G95+273.16))^(1/7)</f>
        <v>0.76067594290620244</v>
      </c>
      <c r="AM95" s="12">
        <f>AI95*0.77*M95</f>
        <v>3.1696247545795111</v>
      </c>
      <c r="AN95" s="12">
        <f>AI95*0.98*$S$8*(-2.6*10000000000-AL95*(G95+273.16)^4)</f>
        <v>-23.24963146275164</v>
      </c>
      <c r="AO95" s="13">
        <f>1.17*1.013*(10^-3)*(AD95-AE95)*N95*86400/208</f>
        <v>1.4866808739838597</v>
      </c>
      <c r="AP95" s="12">
        <f>0.408*(AM95+AN95+AO95)/(AI95+$S$10*(1+0.34*N95))</f>
        <v>-29.833216360000964</v>
      </c>
      <c r="AQ95">
        <v>28</v>
      </c>
      <c r="AR95">
        <v>2.9815</v>
      </c>
      <c r="AS95" s="7"/>
      <c r="AT95" s="1">
        <f>AJ95*28.4</f>
        <v>159.64205582667614</v>
      </c>
      <c r="AU95">
        <f>1.26*AI95*0.408*(AG95-AH95)/(AI95+$S$10)</f>
        <v>4.7241366902231485</v>
      </c>
      <c r="AV95">
        <f>AU95*28.4</f>
        <v>134.1654820023374</v>
      </c>
      <c r="AW95">
        <f>0.65*AI95*D95/($S$10+AI95)</f>
        <v>141.3976958910157</v>
      </c>
      <c r="AX95" s="1">
        <f>AW95*(86400/1000000)/2.45</f>
        <v>4.9864330306056148</v>
      </c>
      <c r="AY95" s="1">
        <f>(0.2*(0.00738*G95+0.8072)^7)-0.00016</f>
        <v>0.14546040985201267</v>
      </c>
      <c r="AZ95" s="1">
        <f>0.408*(AI95*(AG95-AH95)+$S$10*6.43*(1+0.0536*N95)*(AD95-AE95))/(AI95+$S$10)</f>
        <v>5.3870427419329161</v>
      </c>
      <c r="BA95" s="1">
        <f>(AI95*(AG95)+0.063*2.7*(1+0.864*N95)*(AD95-AE95))/(AI95+0.063)</f>
        <v>12.868705644930547</v>
      </c>
      <c r="BB95" s="1">
        <f>0.4+1.4*EXP(-(((C95-173)/58)^2))</f>
        <v>0.61898333888640489</v>
      </c>
      <c r="BC95" s="1">
        <f>0.605+0.345*EXP(-(((C95-243)/80)^2))</f>
        <v>0.61574712381875241</v>
      </c>
      <c r="BD95" s="1">
        <f>0.408*(AI95*(AG95-AH95)+0.063*6.43*(BB95+BC95*N95)*(AD95-AE95))/(AI95+0.063)</f>
        <v>6.1258837305292193</v>
      </c>
      <c r="BE95" s="1">
        <f>0.013*G95*(M95*23.9+50)/(G95+15)</f>
        <v>5.1547650467325585</v>
      </c>
      <c r="BF95" s="2">
        <f>0.408*0.0023*(G95+17.8)*((F95-E95)^0.5)*AA95</f>
        <v>5.4982415014304076</v>
      </c>
    </row>
    <row r="96" spans="1:58" ht="14" x14ac:dyDescent="0.15">
      <c r="A96" s="14">
        <v>2017</v>
      </c>
      <c r="B96" s="5">
        <v>42830</v>
      </c>
      <c r="C96">
        <v>95</v>
      </c>
      <c r="D96" s="52">
        <v>329.97861805555556</v>
      </c>
      <c r="E96" s="11">
        <v>8.1999999999999993</v>
      </c>
      <c r="F96" s="11">
        <v>34.97</v>
      </c>
      <c r="G96" s="11">
        <v>22.28465277777779</v>
      </c>
      <c r="H96" s="11">
        <v>4.5190000000000001</v>
      </c>
      <c r="I96" s="11">
        <v>93.3</v>
      </c>
      <c r="J96" s="11">
        <v>37.229131944444433</v>
      </c>
      <c r="K96" s="11">
        <v>2.9604138159631486</v>
      </c>
      <c r="L96" s="11">
        <v>0</v>
      </c>
      <c r="M96" s="56">
        <f>+D96*86400/1000000</f>
        <v>28.510152600000001</v>
      </c>
      <c r="N96" s="3">
        <f>K96*4.87/LN(67.8*$S$4-5.42)</f>
        <v>2.4049099365532527</v>
      </c>
      <c r="O96" s="11"/>
      <c r="X96" s="9">
        <f>1+0.033*COS(2*$S$9*C96/365)</f>
        <v>0.99787122116817262</v>
      </c>
      <c r="Y96" s="9">
        <f>0.409*SIN((2*$S$9*C96/365)-1.39)</f>
        <v>9.9344247414743778E-2</v>
      </c>
      <c r="Z96" s="9">
        <f>ACOS(-TAN($U$2)*TAN(Y96))</f>
        <v>1.6260739200157099</v>
      </c>
      <c r="AA96" s="10">
        <f>(24*60/$S$9)*$S$7*X96*(Z96*SIN($U$2)*SIN(Y96)+COS($U$2)*COS(Y96)*SIN(Z96))</f>
        <v>35.524407751184867</v>
      </c>
      <c r="AB96" s="9">
        <f>AA96*(0.75+0.00002*$S$3)</f>
        <v>26.785403444393388</v>
      </c>
      <c r="AC96" s="9">
        <f>1.35*(M96/AB96)-0.35</f>
        <v>1.086928366223892</v>
      </c>
      <c r="AD96" s="9">
        <f>(0.6108*EXP(17.27*E96/(E96+237.3))+0.6108*EXP(17.27*F96/(F96+237.3)))/2</f>
        <v>3.3504171565452068</v>
      </c>
      <c r="AE96" s="9">
        <f>(H96*0.6108*EXP(17.27*F96/(F96+237.3))+I96*0.6108*EXP(17.27*E96/(E96+237.3)))/(2*100)</f>
        <v>0.63413848069251888</v>
      </c>
      <c r="AF96" s="10">
        <f>$S$8*0.5*((E96+273)^4+(F96+273)^4)*(0.34-0.14*SQRT(AE96))*AC96</f>
        <v>9.2714183067577594</v>
      </c>
      <c r="AG96" s="9">
        <f>(1-0.23)*M96-AF96</f>
        <v>12.681399195242243</v>
      </c>
      <c r="AH96" s="9">
        <v>0</v>
      </c>
      <c r="AI96" s="8">
        <f>4098*0.6108*EXP(17.27*0.5*(E96+F96)/(0.5*(E96+F96)+237.3))/(0.5*(E96+F96)+237.3)^2</f>
        <v>0.1576178057231033</v>
      </c>
      <c r="AJ96" s="7">
        <f>(0.408*AI96*(AG96-AH96)+(900*$S$10/((E96+F96)*0.5+273))*N96*(AD96-AE96))/(AI96+$S$10*(1+0.34*N96))</f>
        <v>7.6789400005146042</v>
      </c>
      <c r="AK96" s="27">
        <f>0.408*AI96*$S$8*0.98*1.14*100000000/(AI96+$S$10*(1.034*N96))</f>
        <v>0.10949205470877955</v>
      </c>
      <c r="AL96" s="12">
        <f>1.24*(AE96*10/(G96+273.16))^(1/7)</f>
        <v>0.71629884821050438</v>
      </c>
      <c r="AM96" s="12">
        <f>AI96*0.77*M96</f>
        <v>3.460154924104978</v>
      </c>
      <c r="AN96" s="12">
        <f>AI96*0.98*$S$8*(-2.6*10000000000-AL96*(G96+273.16)^4)</f>
        <v>-23.79018627485388</v>
      </c>
      <c r="AO96" s="13">
        <f>1.17*1.013*(10^-3)*(AD96-AE96)*N96*86400/208</f>
        <v>3.2160208493526792</v>
      </c>
      <c r="AP96" s="12">
        <f>0.408*(AM96+AN96+AO96)/(AI96+$S$10*(1+0.34*N96))</f>
        <v>-25.186415121837889</v>
      </c>
      <c r="AQ96">
        <v>28</v>
      </c>
      <c r="AR96">
        <v>2.9815</v>
      </c>
      <c r="AS96" s="7"/>
      <c r="AT96" s="1">
        <f>AJ96*28.4</f>
        <v>218.08189601461476</v>
      </c>
      <c r="AU96">
        <f>1.26*AI96*0.408*(AG96-AH96)/(AI96+$S$10)</f>
        <v>4.5990856297173472</v>
      </c>
      <c r="AV96">
        <f>AU96*28.4</f>
        <v>130.61403188397264</v>
      </c>
      <c r="AW96">
        <f>0.65*AI96*D96/($S$10+AI96)</f>
        <v>151.31179026325739</v>
      </c>
      <c r="AX96" s="1">
        <f>AW96*(86400/1000000)/2.45</f>
        <v>5.3360566035695669</v>
      </c>
      <c r="AY96" s="1">
        <f>(0.2*(0.00738*G96+0.8072)^7)-0.00016</f>
        <v>0.16338323178120823</v>
      </c>
      <c r="AZ96" s="1">
        <f>0.408*(AI96*(AG96-AH96)+$S$10*6.43*(1+0.0536*N96)*(AD96-AE96))/(AI96+$S$10)</f>
        <v>6.0194959533681693</v>
      </c>
      <c r="BA96" s="1">
        <f>(AI96*(AG96)+0.063*2.7*(1+0.864*N96)*(AD96-AE96))/(AI96+0.063)</f>
        <v>15.50598981502131</v>
      </c>
      <c r="BB96" s="1">
        <f>0.4+1.4*EXP(-(((C96-173)/58)^2))</f>
        <v>0.62944567218690983</v>
      </c>
      <c r="BC96" s="1">
        <f>0.605+0.345*EXP(-(((C96-243)/80)^2))</f>
        <v>0.61625761081754915</v>
      </c>
      <c r="BD96" s="1">
        <f>0.408*(AI96*(AG96-AH96)+0.063*6.43*(BB96+BC96*N96)*(AD96-AE96))/(AI96+0.063)</f>
        <v>7.9932053867654815</v>
      </c>
      <c r="BE96" s="1">
        <f>0.013*G96*(M96*23.9+50)/(G96+15)</f>
        <v>5.6828960343929218</v>
      </c>
      <c r="BF96" s="2">
        <f>0.408*0.0023*(G96+17.8)*((F96-E96)^0.5)*AA96</f>
        <v>6.9138054875093999</v>
      </c>
    </row>
    <row r="97" spans="1:58" ht="14" x14ac:dyDescent="0.15">
      <c r="A97" s="14">
        <v>2017</v>
      </c>
      <c r="B97" s="5">
        <v>42831</v>
      </c>
      <c r="C97">
        <v>96</v>
      </c>
      <c r="D97" s="52">
        <v>318.47695138888872</v>
      </c>
      <c r="E97" s="11">
        <v>11.98</v>
      </c>
      <c r="F97" s="11">
        <v>32.909999999999997</v>
      </c>
      <c r="G97" s="11">
        <v>23.717847222222211</v>
      </c>
      <c r="H97" s="11">
        <v>8.89</v>
      </c>
      <c r="I97" s="11">
        <v>43.95</v>
      </c>
      <c r="J97" s="11">
        <v>19.300625000000011</v>
      </c>
      <c r="K97" s="11">
        <v>2.1173937626540824</v>
      </c>
      <c r="L97" s="11">
        <v>0</v>
      </c>
      <c r="M97" s="56">
        <f>+D97*86400/1000000</f>
        <v>27.516408599999988</v>
      </c>
      <c r="N97" s="3">
        <f>K97*4.87/LN(67.8*$S$4-5.42)</f>
        <v>1.7200775350881112</v>
      </c>
      <c r="O97" s="11"/>
      <c r="X97" s="9">
        <f>1+0.033*COS(2*$S$9*C97/365)</f>
        <v>0.99730467895409602</v>
      </c>
      <c r="Y97" s="9">
        <f>0.409*SIN((2*$S$9*C97/365)-1.39)</f>
        <v>0.10615895266781625</v>
      </c>
      <c r="Z97" s="9">
        <f>ACOS(-TAN($U$2)*TAN(Y97))</f>
        <v>1.6298978169839407</v>
      </c>
      <c r="AA97" s="10">
        <f>(24*60/$S$9)*$S$7*X97*(Z97*SIN($U$2)*SIN(Y97)+COS($U$2)*COS(Y97)*SIN(Z97))</f>
        <v>35.681911756092383</v>
      </c>
      <c r="AB97" s="9">
        <f>AA97*(0.75+0.00002*$S$3)</f>
        <v>26.904161464093658</v>
      </c>
      <c r="AC97" s="9">
        <f>1.35*(M97/AB97)-0.35</f>
        <v>1.0307214047379487</v>
      </c>
      <c r="AD97" s="9">
        <f>(0.6108*EXP(17.27*E97/(E97+237.3))+0.6108*EXP(17.27*F97/(F97+237.3)))/2</f>
        <v>3.2027626017393485</v>
      </c>
      <c r="AE97" s="9">
        <f>(H97*0.6108*EXP(17.27*F97/(F97+237.3))+I97*0.6108*EXP(17.27*E97/(E97+237.3)))/(2*100)</f>
        <v>0.53027097990377525</v>
      </c>
      <c r="AF97" s="10">
        <f>$S$8*0.5*((E97+273)^4+(F97+273)^4)*(0.34-0.14*SQRT(AE97))*AC97</f>
        <v>9.2218837471195325</v>
      </c>
      <c r="AG97" s="9">
        <f>(1-0.23)*M97-AF97</f>
        <v>11.965750874880458</v>
      </c>
      <c r="AH97" s="9">
        <v>0</v>
      </c>
      <c r="AI97" s="8">
        <f>4098*0.6108*EXP(17.27*0.5*(E97+F97)/(0.5*(E97+F97)+237.3))/(0.5*(E97+F97)+237.3)^2</f>
        <v>0.16500119785416309</v>
      </c>
      <c r="AJ97" s="7">
        <f>(0.408*AI97*(AG97-AH97)+(900*$S$10/((E97+F97)*0.5+273))*N97*(AD97-AE97))/(AI97+$S$10*(1+0.34*N97))</f>
        <v>6.4132748505671113</v>
      </c>
      <c r="AK97" s="27">
        <f>0.408*AI97*$S$8*0.98*1.14*100000000/(AI97+$S$10*(1.034*N97))</f>
        <v>0.13055816191787514</v>
      </c>
      <c r="AL97" s="12">
        <f>1.24*(AE97*10/(G97+273.16))^(1/7)</f>
        <v>0.69774379111193086</v>
      </c>
      <c r="AM97" s="12">
        <f>AI97*0.77*M97</f>
        <v>3.495985092326336</v>
      </c>
      <c r="AN97" s="12">
        <f>AI97*0.98*$S$8*(-2.6*10000000000-AL97*(G97+273.16)^4)</f>
        <v>-24.874944411873308</v>
      </c>
      <c r="AO97" s="13">
        <f>1.17*1.013*(10^-3)*(AD97-AE97)*N97*86400/208</f>
        <v>2.2631330702146908</v>
      </c>
      <c r="AP97" s="12">
        <f>0.408*(AM97+AN97+AO97)/(AI97+$S$10*(1+0.34*N97))</f>
        <v>-28.961857674652027</v>
      </c>
      <c r="AQ97">
        <v>28</v>
      </c>
      <c r="AR97">
        <v>2.9815</v>
      </c>
      <c r="AS97" s="7"/>
      <c r="AT97" s="1">
        <f>AJ97*28.4</f>
        <v>182.13700575610596</v>
      </c>
      <c r="AU97">
        <f>1.26*AI97*0.408*(AG97-AH97)/(AI97+$S$10)</f>
        <v>4.3975042324654972</v>
      </c>
      <c r="AV97">
        <f>AU97*28.4</f>
        <v>124.88912020202011</v>
      </c>
      <c r="AW97">
        <f>0.65*AI97*D97/($S$10+AI97)</f>
        <v>147.98815822262105</v>
      </c>
      <c r="AX97" s="1">
        <f>AW97*(86400/1000000)/2.45</f>
        <v>5.2188477022181461</v>
      </c>
      <c r="AY97" s="1">
        <f>(0.2*(0.00738*G97+0.8072)^7)-0.00016</f>
        <v>0.17625935422526889</v>
      </c>
      <c r="AZ97" s="1">
        <f>0.408*(AI97*(AG97-AH97)+$S$10*6.43*(1+0.0536*N97)*(AD97-AE97))/(AI97+$S$10)</f>
        <v>5.6733638533381523</v>
      </c>
      <c r="BA97" s="1">
        <f>(AI97*(AG97)+0.063*2.7*(1+0.864*N97)*(AD97-AE97))/(AI97+0.063)</f>
        <v>13.616344422242628</v>
      </c>
      <c r="BB97" s="1">
        <f>0.4+1.4*EXP(-(((C97-173)/58)^2))</f>
        <v>0.64026497549210049</v>
      </c>
      <c r="BC97" s="1">
        <f>0.605+0.345*EXP(-(((C97-243)/80)^2))</f>
        <v>0.61678866135076527</v>
      </c>
      <c r="BD97" s="1">
        <f>0.408*(AI97*(AG97-AH97)+0.063*6.43*(BB97+BC97*N97)*(AD97-AE97))/(AI97+0.063)</f>
        <v>6.8287212012362426</v>
      </c>
      <c r="BE97" s="1">
        <f>0.013*G97*(M97*23.9+50)/(G97+15)</f>
        <v>5.6353529358526027</v>
      </c>
      <c r="BF97" s="2">
        <f>0.408*0.0023*(G97+17.8)*((F97-E97)^0.5)*AA97</f>
        <v>6.359977138855454</v>
      </c>
    </row>
    <row r="98" spans="1:58" ht="14" x14ac:dyDescent="0.15">
      <c r="A98" s="14">
        <v>2017</v>
      </c>
      <c r="B98" s="5">
        <v>42832</v>
      </c>
      <c r="C98">
        <v>97</v>
      </c>
      <c r="D98" s="52">
        <v>322.98595833333343</v>
      </c>
      <c r="E98" s="11">
        <v>13.31</v>
      </c>
      <c r="F98" s="11">
        <v>35.01</v>
      </c>
      <c r="G98" s="11">
        <v>24.336180555555551</v>
      </c>
      <c r="H98" s="11">
        <v>5.2450000000000001</v>
      </c>
      <c r="I98" s="11">
        <v>55.96</v>
      </c>
      <c r="J98" s="11">
        <v>25.391340277777779</v>
      </c>
      <c r="K98" s="11">
        <v>2.2255325586908037</v>
      </c>
      <c r="L98" s="11">
        <v>0</v>
      </c>
      <c r="M98" s="56">
        <f>+D98*86400/1000000</f>
        <v>27.905986800000008</v>
      </c>
      <c r="N98" s="3">
        <f>K98*4.87/LN(67.8*$S$4-5.42)</f>
        <v>1.8079247352711731</v>
      </c>
      <c r="O98" s="11"/>
      <c r="X98" s="9">
        <f>1+0.033*COS(2*$S$9*C98/365)</f>
        <v>0.99673893542181524</v>
      </c>
      <c r="Y98" s="9">
        <f>0.409*SIN((2*$S$9*C98/365)-1.39)</f>
        <v>0.1129422007321155</v>
      </c>
      <c r="Z98" s="9">
        <f>ACOS(-TAN($U$2)*TAN(Y98))</f>
        <v>1.6337104425356401</v>
      </c>
      <c r="AA98" s="10">
        <f>(24*60/$S$9)*$S$7*X98*(Z98*SIN($U$2)*SIN(Y98)+COS($U$2)*COS(Y98)*SIN(Z98))</f>
        <v>35.837251339139293</v>
      </c>
      <c r="AB98" s="9">
        <f>AA98*(0.75+0.00002*$S$3)</f>
        <v>27.021287509711026</v>
      </c>
      <c r="AC98" s="9">
        <f>1.35*(M98/AB98)-0.35</f>
        <v>1.0442001159811833</v>
      </c>
      <c r="AD98" s="9">
        <f>(0.6108*EXP(17.27*E98/(E98+237.3))+0.6108*EXP(17.27*F98/(F98+237.3)))/2</f>
        <v>3.577102212319486</v>
      </c>
      <c r="AE98" s="9">
        <f>(H98*0.6108*EXP(17.27*F98/(F98+237.3))+I98*0.6108*EXP(17.27*E98/(E98+237.3)))/(2*100)</f>
        <v>0.5751867805826385</v>
      </c>
      <c r="AF98" s="10">
        <f>$S$8*0.5*((E98+273)^4+(F98+273)^4)*(0.34-0.14*SQRT(AE98))*AC98</f>
        <v>9.395798012496531</v>
      </c>
      <c r="AG98" s="9">
        <f>(1-0.23)*M98-AF98</f>
        <v>12.091811823503477</v>
      </c>
      <c r="AH98" s="9">
        <v>0</v>
      </c>
      <c r="AI98" s="8">
        <f>4098*0.6108*EXP(17.27*0.5*(E98+F98)/(0.5*(E98+F98)+237.3))/(0.5*(E98+F98)+237.3)^2</f>
        <v>0.18059946507619543</v>
      </c>
      <c r="AJ98" s="7">
        <f>(0.408*AI98*(AG98-AH98)+(900*$S$10/((E98+F98)*0.5+273))*N98*(AD98-AE98))/(AI98+$S$10*(1+0.34*N98))</f>
        <v>6.8768302766317158</v>
      </c>
      <c r="AK98" s="27">
        <f>0.408*AI98*$S$8*0.98*1.14*100000000/(AI98+$S$10*(1.034*N98))</f>
        <v>0.13274558400517858</v>
      </c>
      <c r="AL98" s="12">
        <f>1.24*(AE98*10/(G98+273.16))^(1/7)</f>
        <v>0.70568571834608895</v>
      </c>
      <c r="AM98" s="12">
        <f>AI98*0.77*M98</f>
        <v>3.8806508421475963</v>
      </c>
      <c r="AN98" s="12">
        <f>AI98*0.98*$S$8*(-2.6*10000000000-AL98*(G98+273.16)^4)</f>
        <v>-27.319635992164756</v>
      </c>
      <c r="AO98" s="13">
        <f>1.17*1.013*(10^-3)*(AD98-AE98)*N98*86400/208</f>
        <v>2.671926545234399</v>
      </c>
      <c r="AP98" s="12">
        <f>0.408*(AM98+AN98+AO98)/(AI98+$S$10*(1+0.34*N98))</f>
        <v>-29.537134101178072</v>
      </c>
      <c r="AQ98">
        <v>28</v>
      </c>
      <c r="AR98">
        <v>2.9815</v>
      </c>
      <c r="AS98" s="7"/>
      <c r="AT98" s="1">
        <f>AJ98*28.4</f>
        <v>195.30197985634072</v>
      </c>
      <c r="AU98">
        <f>1.26*AI98*0.408*(AG98-AH98)/(AI98+$S$10)</f>
        <v>4.5560260693001498</v>
      </c>
      <c r="AV98">
        <f>AU98*28.4</f>
        <v>129.39114036812424</v>
      </c>
      <c r="AW98">
        <f>0.65*AI98*D98/($S$10+AI98)</f>
        <v>153.87253578116392</v>
      </c>
      <c r="AX98" s="1">
        <f>AW98*(86400/1000000)/2.45</f>
        <v>5.4263620781602295</v>
      </c>
      <c r="AY98" s="1">
        <f>(0.2*(0.00738*G98+0.8072)^7)-0.00016</f>
        <v>0.18207722794354494</v>
      </c>
      <c r="AZ98" s="1">
        <f>0.408*(AI98*(AG98-AH98)+$S$10*6.43*(1+0.0536*N98)*(AD98-AE98))/(AI98+$S$10)</f>
        <v>5.9229553037561224</v>
      </c>
      <c r="BA98" s="1">
        <f>(AI98*(AG98)+0.063*2.7*(1+0.864*N98)*(AD98-AE98))/(AI98+0.063)</f>
        <v>14.335097446342777</v>
      </c>
      <c r="BB98" s="1">
        <f>0.4+1.4*EXP(-(((C98-173)/58)^2))</f>
        <v>0.6514449171916501</v>
      </c>
      <c r="BC98" s="1">
        <f>0.605+0.345*EXP(-(((C98-243)/80)^2))</f>
        <v>0.61734090577139855</v>
      </c>
      <c r="BD98" s="1">
        <f>0.408*(AI98*(AG98-AH98)+0.063*6.43*(BB98+BC98*N98)*(AD98-AE98))/(AI98+0.063)</f>
        <v>7.2575884444911223</v>
      </c>
      <c r="BE98" s="1">
        <f>0.013*G98*(M98*23.9+50)/(G98+15)</f>
        <v>5.7662613168883494</v>
      </c>
      <c r="BF98" s="2">
        <f>0.408*0.0023*(G98+17.8)*((F98-E98)^0.5)*AA98</f>
        <v>6.6009694823219807</v>
      </c>
    </row>
    <row r="99" spans="1:58" ht="14" x14ac:dyDescent="0.15">
      <c r="A99" s="14">
        <v>2017</v>
      </c>
      <c r="B99" s="5">
        <v>42833</v>
      </c>
      <c r="C99">
        <v>98</v>
      </c>
      <c r="D99" s="52">
        <v>321.01076388888873</v>
      </c>
      <c r="E99" s="11">
        <v>15.47</v>
      </c>
      <c r="F99" s="11">
        <v>35.200000000000003</v>
      </c>
      <c r="G99" s="11">
        <v>25.548402777777778</v>
      </c>
      <c r="H99" s="11">
        <v>5.2489999999999997</v>
      </c>
      <c r="I99" s="11">
        <v>35.03</v>
      </c>
      <c r="J99" s="11">
        <v>17.975180555555568</v>
      </c>
      <c r="K99" s="11">
        <v>2.3819869240284848</v>
      </c>
      <c r="L99" s="11">
        <v>0</v>
      </c>
      <c r="M99" s="56">
        <f>+D99*86400/1000000</f>
        <v>27.735329999999983</v>
      </c>
      <c r="N99" s="3">
        <f>K99*4.87/LN(67.8*$S$4-5.42)</f>
        <v>1.9350213782434698</v>
      </c>
      <c r="O99" s="11"/>
      <c r="X99" s="9">
        <f>1+0.033*COS(2*$S$9*C99/365)</f>
        <v>0.99617415821334854</v>
      </c>
      <c r="Y99" s="9">
        <f>0.409*SIN((2*$S$9*C99/365)-1.39)</f>
        <v>0.11969198158484542</v>
      </c>
      <c r="Z99" s="9">
        <f>ACOS(-TAN($U$2)*TAN(Y99))</f>
        <v>1.637510995982788</v>
      </c>
      <c r="AA99" s="10">
        <f>(24*60/$S$9)*$S$7*X99*(Z99*SIN($U$2)*SIN(Y99)+COS($U$2)*COS(Y99)*SIN(Z99))</f>
        <v>35.990394285496158</v>
      </c>
      <c r="AB99" s="9">
        <f>AA99*(0.75+0.00002*$S$3)</f>
        <v>27.136757291264104</v>
      </c>
      <c r="AC99" s="9">
        <f>1.35*(M99/AB99)-0.35</f>
        <v>1.029777808310707</v>
      </c>
      <c r="AD99" s="9">
        <f>(0.6108*EXP(17.27*E99/(E99+237.3))+0.6108*EXP(17.27*F99/(F99+237.3)))/2</f>
        <v>3.7213858560056083</v>
      </c>
      <c r="AE99" s="9">
        <f>(H99*0.6108*EXP(17.27*F99/(F99+237.3))+I99*0.6108*EXP(17.27*E99/(E99+237.3)))/(2*100)</f>
        <v>0.45705661789474111</v>
      </c>
      <c r="AF99" s="10">
        <f>$S$8*0.5*((E99+273)^4+(F99+273)^4)*(0.34-0.14*SQRT(AE99))*AC99</f>
        <v>9.8635023417060061</v>
      </c>
      <c r="AG99" s="9">
        <f>(1-0.23)*M99-AF99</f>
        <v>11.492701758293983</v>
      </c>
      <c r="AH99" s="9">
        <v>0</v>
      </c>
      <c r="AI99" s="8">
        <f>4098*0.6108*EXP(17.27*0.5*(E99+F99)/(0.5*(E99+F99)+237.3))/(0.5*(E99+F99)+237.3)^2</f>
        <v>0.19198905662363253</v>
      </c>
      <c r="AJ99" s="7">
        <f>(0.408*AI99*(AG99-AH99)+(900*$S$10/((E99+F99)*0.5+273))*N99*(AD99-AE99))/(AI99+$S$10*(1+0.34*N99))</f>
        <v>7.1547168484805388</v>
      </c>
      <c r="AK99" s="27">
        <f>0.408*AI99*$S$8*0.98*1.14*100000000/(AI99+$S$10*(1.034*N99))</f>
        <v>0.1323805749259005</v>
      </c>
      <c r="AL99" s="12">
        <f>1.24*(AE99*10/(G99+273.16))^(1/7)</f>
        <v>0.68249006992980144</v>
      </c>
      <c r="AM99" s="12">
        <f>AI99*0.77*M99</f>
        <v>4.1001574782207513</v>
      </c>
      <c r="AN99" s="12">
        <f>AI99*0.98*$S$8*(-2.6*10000000000-AL99*(G99+273.16)^4)</f>
        <v>-28.955949506976449</v>
      </c>
      <c r="AO99" s="13">
        <f>1.17*1.013*(10^-3)*(AD99-AE99)*N99*86400/208</f>
        <v>3.1097497176958302</v>
      </c>
      <c r="AP99" s="12">
        <f>0.408*(AM99+AN99+AO99)/(AI99+$S$10*(1+0.34*N99))</f>
        <v>-29.467435208415875</v>
      </c>
      <c r="AQ99">
        <v>28</v>
      </c>
      <c r="AR99">
        <v>2.9815</v>
      </c>
      <c r="AS99" s="7"/>
      <c r="AT99" s="1">
        <f>AJ99*28.4</f>
        <v>203.1939584968473</v>
      </c>
      <c r="AU99">
        <f>1.26*AI99*0.408*(AG99-AH99)/(AI99+$S$10)</f>
        <v>4.4000013698218989</v>
      </c>
      <c r="AV99">
        <f>AU99*28.4</f>
        <v>124.96003890294192</v>
      </c>
      <c r="AW99">
        <f>0.65*AI99*D99/($S$10+AI99)</f>
        <v>155.39352501704005</v>
      </c>
      <c r="AX99" s="1">
        <f>AW99*(86400/1000000)/2.45</f>
        <v>5.4800002291723509</v>
      </c>
      <c r="AY99" s="1">
        <f>(0.2*(0.00738*G99+0.8072)^7)-0.00016</f>
        <v>0.19396152341292269</v>
      </c>
      <c r="AZ99" s="1">
        <f>0.408*(AI99*(AG99-AH99)+$S$10*6.43*(1+0.0536*N99)*(AD99-AE99))/(AI99+$S$10)</f>
        <v>5.9048538732342388</v>
      </c>
      <c r="BA99" s="1">
        <f>(AI99*(AG99)+0.063*2.7*(1+0.864*N99)*(AD99-AE99))/(AI99+0.063)</f>
        <v>14.47142702334739</v>
      </c>
      <c r="BB99" s="1">
        <f>0.4+1.4*EXP(-(((C99-173)/58)^2))</f>
        <v>0.66298867953558338</v>
      </c>
      <c r="BC99" s="1">
        <f>0.605+0.345*EXP(-(((C99-243)/80)^2))</f>
        <v>0.61791498373335529</v>
      </c>
      <c r="BD99" s="1">
        <f>0.408*(AI99*(AG99-AH99)+0.063*6.43*(BB99+BC99*N99)*(AD99-AE99))/(AI99+0.063)</f>
        <v>7.4631626033564826</v>
      </c>
      <c r="BE99" s="1">
        <f>0.013*G99*(M99*23.9+50)/(G99+15)</f>
        <v>5.8391060899504614</v>
      </c>
      <c r="BF99" s="2">
        <f>0.408*0.0023*(G99+17.8)*((F99-E99)^0.5)*AA99</f>
        <v>6.5029624498271676</v>
      </c>
    </row>
    <row r="100" spans="1:58" ht="14" x14ac:dyDescent="0.15">
      <c r="A100" s="14">
        <v>2017</v>
      </c>
      <c r="B100" s="5">
        <v>42834</v>
      </c>
      <c r="C100">
        <v>99</v>
      </c>
      <c r="D100" s="52">
        <v>321.47653472222237</v>
      </c>
      <c r="E100" s="11">
        <v>13.55</v>
      </c>
      <c r="F100" s="11">
        <v>31.77</v>
      </c>
      <c r="G100" s="11">
        <v>22.652986111111115</v>
      </c>
      <c r="H100" s="11">
        <v>6.4539999999999997</v>
      </c>
      <c r="I100" s="11">
        <v>45.06</v>
      </c>
      <c r="J100" s="11">
        <v>25.461965277777789</v>
      </c>
      <c r="K100" s="11">
        <v>2.5958468555325855</v>
      </c>
      <c r="L100" s="11">
        <v>0</v>
      </c>
      <c r="M100" s="56">
        <f>+D100*86400/1000000</f>
        <v>27.775572600000011</v>
      </c>
      <c r="N100" s="3">
        <f>K100*4.87/LN(67.8*$S$4-5.42)</f>
        <v>2.1087517775314089</v>
      </c>
      <c r="O100" s="11"/>
      <c r="X100" s="9">
        <f>1+0.033*COS(2*$S$9*C100/365)</f>
        <v>0.99561051468437156</v>
      </c>
      <c r="Y100" s="9">
        <f>0.409*SIN((2*$S$9*C100/365)-1.39)</f>
        <v>0.1264062951202673</v>
      </c>
      <c r="Z100" s="9">
        <f>ACOS(-TAN($U$2)*TAN(Y100))</f>
        <v>1.6412986653517645</v>
      </c>
      <c r="AA100" s="10">
        <f>(24*60/$S$9)*$S$7*X100*(Z100*SIN($U$2)*SIN(Y100)+COS($U$2)*COS(Y100)*SIN(Z100))</f>
        <v>36.141310456262495</v>
      </c>
      <c r="AB100" s="9">
        <f>AA100*(0.75+0.00002*$S$3)</f>
        <v>27.250548084021922</v>
      </c>
      <c r="AC100" s="9">
        <f>1.35*(M100/AB100)-0.35</f>
        <v>1.0260098657239856</v>
      </c>
      <c r="AD100" s="9">
        <f>(0.6108*EXP(17.27*E100/(E100+237.3))+0.6108*EXP(17.27*F100/(F100+237.3)))/2</f>
        <v>3.1229202861234771</v>
      </c>
      <c r="AE100" s="9">
        <f>(H100*0.6108*EXP(17.27*F100/(F100+237.3))+I100*0.6108*EXP(17.27*E100/(E100+237.3)))/(2*100)</f>
        <v>0.50123535541069653</v>
      </c>
      <c r="AF100" s="10">
        <f>$S$8*0.5*((E100+273)^4+(F100+273)^4)*(0.34-0.14*SQRT(AE100))*AC100</f>
        <v>9.299002899709869</v>
      </c>
      <c r="AG100" s="9">
        <f>(1-0.23)*M100-AF100</f>
        <v>12.088188002290138</v>
      </c>
      <c r="AH100" s="9">
        <v>0</v>
      </c>
      <c r="AI100" s="8">
        <f>4098*0.6108*EXP(17.27*0.5*(E100+F100)/(0.5*(E100+F100)+237.3))/(0.5*(E100+F100)+237.3)^2</f>
        <v>0.16689199653503431</v>
      </c>
      <c r="AJ100" s="7">
        <f>(0.408*AI100*(AG100-AH100)+(900*$S$10/((E100+F100)*0.5+273))*N100*(AD100-AE100))/(AI100+$S$10*(1+0.34*N100))</f>
        <v>6.8978193873145726</v>
      </c>
      <c r="AK100" s="27">
        <f>0.408*AI100*$S$8*0.98*1.14*100000000/(AI100+$S$10*(1.034*N100))</f>
        <v>0.11999763695035308</v>
      </c>
      <c r="AL100" s="12">
        <f>1.24*(AE100*10/(G100+273.16))^(1/7)</f>
        <v>0.69250861365125038</v>
      </c>
      <c r="AM100" s="12">
        <f>AI100*0.77*M100</f>
        <v>3.5693509899107032</v>
      </c>
      <c r="AN100" s="12">
        <f>AI100*0.98*$S$8*(-2.6*10000000000-AL100*(G100+273.16)^4)</f>
        <v>-25.06595736735332</v>
      </c>
      <c r="AO100" s="13">
        <f>1.17*1.013*(10^-3)*(AD100-AE100)*N100*86400/208</f>
        <v>2.7217715743387694</v>
      </c>
      <c r="AP100" s="12">
        <f>0.408*(AM100+AN100+AO100)/(AI100+$S$10*(1+0.34*N100))</f>
        <v>-27.369223653672986</v>
      </c>
      <c r="AQ100">
        <v>28</v>
      </c>
      <c r="AR100">
        <v>2.9815</v>
      </c>
      <c r="AS100" s="7"/>
      <c r="AT100" s="1">
        <f>AJ100*28.4</f>
        <v>195.89807059973384</v>
      </c>
      <c r="AU100">
        <f>1.26*AI100*0.408*(AG100-AH100)/(AI100+$S$10)</f>
        <v>4.4568975390414813</v>
      </c>
      <c r="AV100">
        <f>AU100*28.4</f>
        <v>126.57589010877807</v>
      </c>
      <c r="AW100">
        <f>0.65*AI100*D100/($S$10+AI100)</f>
        <v>149.86608803742826</v>
      </c>
      <c r="AX100" s="1">
        <f>AW100*(86400/1000000)/2.45</f>
        <v>5.2850734720137957</v>
      </c>
      <c r="AY100" s="1">
        <f>(0.2*(0.00738*G100+0.8072)^7)-0.00016</f>
        <v>0.16661291523791041</v>
      </c>
      <c r="AZ100" s="1">
        <f>0.408*(AI100*(AG100-AH100)+$S$10*6.43*(1+0.0536*N100)*(AD100-AE100))/(AI100+$S$10)</f>
        <v>5.7021130972034166</v>
      </c>
      <c r="BA100" s="1">
        <f>(AI100*(AG100)+0.063*2.7*(1+0.864*N100)*(AD100-AE100))/(AI100+0.063)</f>
        <v>14.249611533471917</v>
      </c>
      <c r="BB100" s="1">
        <f>0.4+1.4*EXP(-(((C100-173)/58)^2))</f>
        <v>0.67489892827892262</v>
      </c>
      <c r="BC100" s="1">
        <f>0.605+0.345*EXP(-(((C100-243)/80)^2))</f>
        <v>0.61851154380915052</v>
      </c>
      <c r="BD100" s="1">
        <f>0.408*(AI100*(AG100-AH100)+0.063*6.43*(BB100+BC100*N100)*(AD100-AE100))/(AI100+0.063)</f>
        <v>7.3108086936413192</v>
      </c>
      <c r="BE100" s="1">
        <f>0.013*G100*(M100*23.9+50)/(G100+15)</f>
        <v>5.5830040894570949</v>
      </c>
      <c r="BF100" s="2">
        <f>0.408*0.0023*(G100+17.8)*((F100-E100)^0.5)*AA100</f>
        <v>5.856210332236512</v>
      </c>
    </row>
    <row r="101" spans="1:58" ht="14" x14ac:dyDescent="0.15">
      <c r="A101" s="14">
        <v>2017</v>
      </c>
      <c r="B101" s="5">
        <v>42835</v>
      </c>
      <c r="C101">
        <v>100</v>
      </c>
      <c r="D101" s="52">
        <v>318.53188888888883</v>
      </c>
      <c r="E101" s="11">
        <v>10.32</v>
      </c>
      <c r="F101" s="11">
        <v>31.28</v>
      </c>
      <c r="G101" s="11">
        <v>21.39416666666666</v>
      </c>
      <c r="H101" s="11">
        <v>8.19</v>
      </c>
      <c r="I101" s="11">
        <v>62.93</v>
      </c>
      <c r="J101" s="11">
        <v>29.797152777777764</v>
      </c>
      <c r="K101" s="11">
        <v>2.0165040686157605</v>
      </c>
      <c r="L101" s="11">
        <v>0</v>
      </c>
      <c r="M101" s="56">
        <f>+D101*86400/1000000</f>
        <v>27.521155199999995</v>
      </c>
      <c r="N101" s="3">
        <f>K101*4.87/LN(67.8*$S$4-5.42)</f>
        <v>1.6381191864341953</v>
      </c>
      <c r="O101" s="11"/>
      <c r="X101" s="9">
        <f>1+0.033*COS(2*$S$9*C101/365)</f>
        <v>0.99504817185462646</v>
      </c>
      <c r="Y101" s="9">
        <f>0.409*SIN((2*$S$9*C101/365)-1.39)</f>
        <v>0.13308315174237367</v>
      </c>
      <c r="Z101" s="9">
        <f>ACOS(-TAN($U$2)*TAN(Y101))</f>
        <v>1.6450726268353086</v>
      </c>
      <c r="AA101" s="10">
        <f>(24*60/$S$9)*$S$7*X101*(Z101*SIN($U$2)*SIN(Y101)+COS($U$2)*COS(Y101)*SIN(Z101))</f>
        <v>36.289971777591894</v>
      </c>
      <c r="AB101" s="9">
        <f>AA101*(0.75+0.00002*$S$3)</f>
        <v>27.36263872030429</v>
      </c>
      <c r="AC101" s="9">
        <f>1.35*(M101/AB101)-0.35</f>
        <v>1.0078207825559753</v>
      </c>
      <c r="AD101" s="9">
        <f>(0.6108*EXP(17.27*E101/(E101+237.3))+0.6108*EXP(17.27*F101/(F101+237.3)))/2</f>
        <v>2.9096244891801359</v>
      </c>
      <c r="AE101" s="9">
        <f>(H101*0.6108*EXP(17.27*F101/(F101+237.3))+I101*0.6108*EXP(17.27*E101/(E101+237.3)))/(2*100)</f>
        <v>0.58166687928706429</v>
      </c>
      <c r="AF101" s="10">
        <f>$S$8*0.5*((E101+273)^4+(F101+273)^4)*(0.34-0.14*SQRT(AE101))*AC101</f>
        <v>8.6399780317165007</v>
      </c>
      <c r="AG101" s="9">
        <f>(1-0.23)*M101-AF101</f>
        <v>12.551311472283496</v>
      </c>
      <c r="AH101" s="9">
        <v>0</v>
      </c>
      <c r="AI101" s="8">
        <f>4098*0.6108*EXP(17.27*0.5*(E101+F101)/(0.5*(E101+F101)+237.3))/(0.5*(E101+F101)+237.3)^2</f>
        <v>0.15112394383600908</v>
      </c>
      <c r="AJ101" s="7">
        <f>(0.408*AI101*(AG101-AH101)+(900*$S$10/((E101+F101)*0.5+273))*N101*(AD101-AE101))/(AI101+$S$10*(1+0.34*N101))</f>
        <v>6.083389096766104</v>
      </c>
      <c r="AK101" s="27">
        <f>0.408*AI101*$S$8*0.98*1.14*100000000/(AI101+$S$10*(1.034*N101))</f>
        <v>0.12843669225385326</v>
      </c>
      <c r="AL101" s="12">
        <f>1.24*(AE101*10/(G101+273.16))^(1/7)</f>
        <v>0.70782026830405698</v>
      </c>
      <c r="AM101" s="12">
        <f>AI101*0.77*M101</f>
        <v>3.2025112448151041</v>
      </c>
      <c r="AN101" s="12">
        <f>AI101*0.98*$S$8*(-2.6*10000000000-AL101*(G101+273.16)^4)</f>
        <v>-22.716255427854374</v>
      </c>
      <c r="AO101" s="13">
        <f>1.17*1.013*(10^-3)*(AD101-AE101)*N101*86400/208</f>
        <v>1.8774409208821545</v>
      </c>
      <c r="AP101" s="12">
        <f>0.408*(AM101+AN101+AO101)/(AI101+$S$10*(1+0.34*N101))</f>
        <v>-28.375758191506868</v>
      </c>
      <c r="AQ101">
        <v>28</v>
      </c>
      <c r="AR101">
        <v>2.9815</v>
      </c>
      <c r="AS101" s="7"/>
      <c r="AT101" s="1">
        <f>AJ101*28.4</f>
        <v>172.76825034815735</v>
      </c>
      <c r="AU101">
        <f>1.26*AI101*0.408*(AG101-AH101)/(AI101+$S$10)</f>
        <v>4.4950166576523278</v>
      </c>
      <c r="AV101">
        <f>AU101*28.4</f>
        <v>127.65847307732611</v>
      </c>
      <c r="AW101">
        <f>0.65*AI101*D101/($S$10+AI101)</f>
        <v>144.23735964760522</v>
      </c>
      <c r="AX101" s="1">
        <f>AW101*(86400/1000000)/2.45</f>
        <v>5.0865746422665676</v>
      </c>
      <c r="AY101" s="1">
        <f>(0.2*(0.00738*G101+0.8072)^7)-0.00016</f>
        <v>0.15579575207496729</v>
      </c>
      <c r="AZ101" s="1">
        <f>0.408*(AI101*(AG101-AH101)+$S$10*6.43*(1+0.0536*N101)*(AD101-AE101))/(AI101+$S$10)</f>
        <v>5.5828109521985372</v>
      </c>
      <c r="BA101" s="1">
        <f>(AI101*(AG101)+0.063*2.7*(1+0.864*N101)*(AD101-AE101))/(AI101+0.063)</f>
        <v>13.325186728259414</v>
      </c>
      <c r="BB101" s="1">
        <f>0.4+1.4*EXP(-(((C101-173)/58)^2))</f>
        <v>0.68717778249335659</v>
      </c>
      <c r="BC101" s="1">
        <f>0.605+0.345*EXP(-(((C101-243)/80)^2))</f>
        <v>0.61913124307550849</v>
      </c>
      <c r="BD101" s="1">
        <f>0.408*(AI101*(AG101-AH101)+0.063*6.43*(BB101+BC101*N101)*(AD101-AE101))/(AI101+0.063)</f>
        <v>6.6714509900736454</v>
      </c>
      <c r="BE101" s="1">
        <f>0.013*G101*(M101*23.9+50)/(G101+15)</f>
        <v>5.408667296535401</v>
      </c>
      <c r="BF101" s="2">
        <f>0.408*0.0023*(G101+17.8)*((F101-E101)^0.5)*AA101</f>
        <v>6.1107104244252328</v>
      </c>
    </row>
    <row r="102" spans="1:58" ht="14" x14ac:dyDescent="0.15">
      <c r="A102" s="14">
        <v>2017</v>
      </c>
      <c r="B102" s="5">
        <v>42836</v>
      </c>
      <c r="C102">
        <v>101</v>
      </c>
      <c r="D102" s="52">
        <v>329.59728472222224</v>
      </c>
      <c r="E102" s="11">
        <v>11.51</v>
      </c>
      <c r="F102" s="11">
        <v>32.229999999999997</v>
      </c>
      <c r="G102" s="11">
        <v>23.132083333333338</v>
      </c>
      <c r="H102" s="11">
        <v>6.4749999999999996</v>
      </c>
      <c r="I102" s="11">
        <v>46.03</v>
      </c>
      <c r="J102" s="11">
        <v>20.520305555555552</v>
      </c>
      <c r="K102" s="11">
        <v>1.8855051191902115</v>
      </c>
      <c r="L102" s="11">
        <v>0</v>
      </c>
      <c r="M102" s="56">
        <f>+D102*86400/1000000</f>
        <v>28.477205400000003</v>
      </c>
      <c r="N102" s="3">
        <f>K102*4.87/LN(67.8*$S$4-5.42)</f>
        <v>1.531701403402385</v>
      </c>
      <c r="O102" s="11"/>
      <c r="X102" s="9">
        <f>1+0.033*COS(2*$S$9*C102/365)</f>
        <v>0.99448729635843003</v>
      </c>
      <c r="Y102" s="9">
        <f>0.409*SIN((2*$S$9*C102/365)-1.39)</f>
        <v>0.13972057295444923</v>
      </c>
      <c r="Z102" s="9">
        <f>ACOS(-TAN($U$2)*TAN(Y102))</f>
        <v>1.6488320442717435</v>
      </c>
      <c r="AA102" s="10">
        <f>(24*60/$S$9)*$S$7*X102*(Z102*SIN($U$2)*SIN(Y102)+COS($U$2)*COS(Y102)*SIN(Z102))</f>
        <v>36.436352226722384</v>
      </c>
      <c r="AB102" s="9">
        <f>AA102*(0.75+0.00002*$S$3)</f>
        <v>27.473009578948677</v>
      </c>
      <c r="AC102" s="9">
        <f>1.35*(M102/AB102)-0.35</f>
        <v>1.0493453167015994</v>
      </c>
      <c r="AD102" s="9">
        <f>(0.6108*EXP(17.27*E102/(E102+237.3))+0.6108*EXP(17.27*F102/(F102+237.3)))/2</f>
        <v>3.0874039291555091</v>
      </c>
      <c r="AE102" s="9">
        <f>(H102*0.6108*EXP(17.27*F102/(F102+237.3))+I102*0.6108*EXP(17.27*E102/(E102+237.3)))/(2*100)</f>
        <v>0.46846499777454748</v>
      </c>
      <c r="AF102" s="10">
        <f>$S$8*0.5*((E102+273)^4+(F102+273)^4)*(0.34-0.14*SQRT(AE102))*AC102</f>
        <v>9.5541832872342916</v>
      </c>
      <c r="AG102" s="9">
        <f>(1-0.23)*M102-AF102</f>
        <v>12.373264870765713</v>
      </c>
      <c r="AH102" s="9">
        <v>0</v>
      </c>
      <c r="AI102" s="8">
        <f>4098*0.6108*EXP(17.27*0.5*(E102+F102)/(0.5*(E102+F102)+237.3))/(0.5*(E102+F102)+237.3)^2</f>
        <v>0.16003305536570706</v>
      </c>
      <c r="AJ102" s="7">
        <f>(0.408*AI102*(AG102-AH102)+(900*$S$10/((E102+F102)*0.5+273))*N102*(AD102-AE102))/(AI102+$S$10*(1+0.34*N102))</f>
        <v>6.2035564156222307</v>
      </c>
      <c r="AK102" s="27">
        <f>0.408*AI102*$S$8*0.98*1.14*100000000/(AI102+$S$10*(1.034*N102))</f>
        <v>0.13514986920403479</v>
      </c>
      <c r="AL102" s="12">
        <f>1.24*(AE102*10/(G102+273.16))^(1/7)</f>
        <v>0.68569319945643448</v>
      </c>
      <c r="AM102" s="12">
        <f>AI102*0.77*M102</f>
        <v>3.5091165250978853</v>
      </c>
      <c r="AN102" s="12">
        <f>AI102*0.98*$S$8*(-2.6*10000000000-AL102*(G102+273.16)^4)</f>
        <v>-24.021904475607801</v>
      </c>
      <c r="AO102" s="13">
        <f>1.17*1.013*(10^-3)*(AD102-AE102)*N102*86400/208</f>
        <v>1.9749003943325552</v>
      </c>
      <c r="AP102" s="12">
        <f>0.408*(AM102+AN102+AO102)/(AI102+$S$10*(1+0.34*N102))</f>
        <v>-29.077793978296736</v>
      </c>
      <c r="AQ102">
        <v>28</v>
      </c>
      <c r="AR102">
        <v>2.9815</v>
      </c>
      <c r="AS102" s="7"/>
      <c r="AT102" s="1">
        <f>AJ102*28.4</f>
        <v>176.18100220367134</v>
      </c>
      <c r="AU102">
        <f>1.26*AI102*0.408*(AG102-AH102)/(AI102+$S$10)</f>
        <v>4.5073727185845849</v>
      </c>
      <c r="AV102">
        <f>AU102*28.4</f>
        <v>128.00938520780221</v>
      </c>
      <c r="AW102">
        <f>0.65*AI102*D102/($S$10+AI102)</f>
        <v>151.81176712705752</v>
      </c>
      <c r="AX102" s="1">
        <f>AW102*(86400/1000000)/2.45</f>
        <v>5.3536884407256204</v>
      </c>
      <c r="AY102" s="1">
        <f>(0.2*(0.00738*G102+0.8072)^7)-0.00016</f>
        <v>0.17089550294251282</v>
      </c>
      <c r="AZ102" s="1">
        <f>0.408*(AI102*(AG102-AH102)+$S$10*6.43*(1+0.0536*N102)*(AD102-AE102))/(AI102+$S$10)</f>
        <v>5.743663555101727</v>
      </c>
      <c r="BA102" s="1">
        <f>(AI102*(AG102)+0.063*2.7*(1+0.864*N102)*(AD102-AE102))/(AI102+0.063)</f>
        <v>13.51888702531213</v>
      </c>
      <c r="BB102" s="1">
        <f>0.4+1.4*EXP(-(((C102-173)/58)^2))</f>
        <v>0.69982678466366277</v>
      </c>
      <c r="BC102" s="1">
        <f>0.605+0.345*EXP(-(((C102-243)/80)^2))</f>
        <v>0.6197747466661685</v>
      </c>
      <c r="BD102" s="1">
        <f>0.408*(AI102*(AG102-AH102)+0.063*6.43*(BB102+BC102*N102)*(AD102-AE102))/(AI102+0.063)</f>
        <v>6.8228532038658081</v>
      </c>
      <c r="BE102" s="1">
        <f>0.013*G102*(M102*23.9+50)/(G102+15)</f>
        <v>5.7616958826009617</v>
      </c>
      <c r="BF102" s="2">
        <f>0.408*0.0023*(G102+17.8)*((F102-E102)^0.5)*AA102</f>
        <v>6.3706187573183186</v>
      </c>
    </row>
    <row r="103" spans="1:58" ht="14" x14ac:dyDescent="0.15">
      <c r="A103" s="14">
        <v>2017</v>
      </c>
      <c r="B103" s="5">
        <v>42837</v>
      </c>
      <c r="C103">
        <v>102</v>
      </c>
      <c r="D103" s="52">
        <v>324.70421527777762</v>
      </c>
      <c r="E103" s="11">
        <v>13.37</v>
      </c>
      <c r="F103" s="11">
        <v>33.47</v>
      </c>
      <c r="G103" s="11">
        <v>24.148750000000003</v>
      </c>
      <c r="H103" s="11">
        <v>6.5309999999999997</v>
      </c>
      <c r="I103" s="11">
        <v>50.18</v>
      </c>
      <c r="J103" s="11">
        <v>20.450361111111135</v>
      </c>
      <c r="K103" s="11">
        <v>2.3323328337457077</v>
      </c>
      <c r="L103" s="11">
        <v>0</v>
      </c>
      <c r="M103" s="56">
        <f>+D103*86400/1000000</f>
        <v>28.054444199999988</v>
      </c>
      <c r="N103" s="3">
        <f>K103*4.87/LN(67.8*$S$4-5.42)</f>
        <v>1.8946845798987042</v>
      </c>
      <c r="O103" s="11"/>
      <c r="X103" s="9">
        <f>1+0.033*COS(2*$S$9*C103/365)</f>
        <v>0.99392805439529652</v>
      </c>
      <c r="Y103" s="9">
        <f>0.409*SIN((2*$S$9*C103/365)-1.39)</f>
        <v>0.14631659194534136</v>
      </c>
      <c r="Z103" s="9">
        <f>ACOS(-TAN($U$2)*TAN(Y103))</f>
        <v>1.6525760686533193</v>
      </c>
      <c r="AA103" s="10">
        <f>(24*60/$S$9)*$S$7*X103*(Z103*SIN($U$2)*SIN(Y103)+COS($U$2)*COS(Y103)*SIN(Z103))</f>
        <v>36.580427814965127</v>
      </c>
      <c r="AB103" s="9">
        <f>AA103*(0.75+0.00002*$S$3)</f>
        <v>27.581642572483705</v>
      </c>
      <c r="AC103" s="9">
        <f>1.35*(M103/AB103)-0.35</f>
        <v>1.0231415585735912</v>
      </c>
      <c r="AD103" s="9">
        <f>(0.6108*EXP(17.27*E103/(E103+237.3))+0.6108*EXP(17.27*F103/(F103+237.3)))/2</f>
        <v>3.3493469945562184</v>
      </c>
      <c r="AE103" s="9">
        <f>(H103*0.6108*EXP(17.27*F103/(F103+237.3))+I103*0.6108*EXP(17.27*E103/(E103+237.3)))/(2*100)</f>
        <v>0.55362293529429929</v>
      </c>
      <c r="AF103" s="10">
        <f>$S$8*0.5*((E103+273)^4+(F103+273)^4)*(0.34-0.14*SQRT(AE103))*AC103</f>
        <v>9.1832249599782774</v>
      </c>
      <c r="AG103" s="9">
        <f>(1-0.23)*M103-AF103</f>
        <v>12.418697074021713</v>
      </c>
      <c r="AH103" s="9">
        <v>0</v>
      </c>
      <c r="AI103" s="8">
        <f>4098*0.6108*EXP(17.27*0.5*(E103+F103)/(0.5*(E103+F103)+237.3))/(0.5*(E103+F103)+237.3)^2</f>
        <v>0.17372303827889748</v>
      </c>
      <c r="AJ103" s="7">
        <f>(0.408*AI103*(AG103-AH103)+(900*$S$10/((E103+F103)*0.5+273))*N103*(AD103-AE103))/(AI103+$S$10*(1+0.34*N103))</f>
        <v>6.8763505214364935</v>
      </c>
      <c r="AK103" s="27">
        <f>0.408*AI103*$S$8*0.98*1.14*100000000/(AI103+$S$10*(1.034*N103))</f>
        <v>0.12810169836004939</v>
      </c>
      <c r="AL103" s="12">
        <f>1.24*(AE103*10/(G103+273.16))^(1/7)</f>
        <v>0.70190726868698727</v>
      </c>
      <c r="AM103" s="12">
        <f>AI103*0.77*M103</f>
        <v>3.7527515284103394</v>
      </c>
      <c r="AN103" s="12">
        <f>AI103*0.98*$S$8*(-2.6*10000000000-AL103*(G103+273.16)^4)</f>
        <v>-26.243217464355897</v>
      </c>
      <c r="AO103" s="13">
        <f>1.17*1.013*(10^-3)*(AD103-AE103)*N103*86400/208</f>
        <v>2.6078159611039875</v>
      </c>
      <c r="AP103" s="12">
        <f>0.408*(AM103+AN103+AO103)/(AI103+$S$10*(1+0.34*N103))</f>
        <v>-28.774278363110728</v>
      </c>
      <c r="AQ103">
        <v>28</v>
      </c>
      <c r="AR103">
        <v>2.9815</v>
      </c>
      <c r="AS103" s="7"/>
      <c r="AT103" s="1">
        <f>AJ103*28.4</f>
        <v>195.28835480879641</v>
      </c>
      <c r="AU103">
        <f>1.26*AI103*0.408*(AG103-AH103)/(AI103+$S$10)</f>
        <v>4.6302444308055355</v>
      </c>
      <c r="AV103">
        <f>AU103*28.4</f>
        <v>131.4989418348772</v>
      </c>
      <c r="AW103">
        <f>0.65*AI103*D103/($S$10+AI103)</f>
        <v>153.07295267501536</v>
      </c>
      <c r="AX103" s="1">
        <f>AW103*(86400/1000000)/2.45</f>
        <v>5.3981645351515617</v>
      </c>
      <c r="AY103" s="1">
        <f>(0.2*(0.00738*G103+0.8072)^7)-0.00016</f>
        <v>0.18029658667781986</v>
      </c>
      <c r="AZ103" s="1">
        <f>0.408*(AI103*(AG103-AH103)+$S$10*6.43*(1+0.0536*N103)*(AD103-AE103))/(AI103+$S$10)</f>
        <v>5.8944469039612084</v>
      </c>
      <c r="BA103" s="1">
        <f>(AI103*(AG103)+0.063*2.7*(1+0.864*N103)*(AD103-AE103))/(AI103+0.063)</f>
        <v>14.411143666670633</v>
      </c>
      <c r="BB103" s="1">
        <f>0.4+1.4*EXP(-(((C103-173)/58)^2))</f>
        <v>0.71284687119078027</v>
      </c>
      <c r="BC103" s="1">
        <f>0.605+0.345*EXP(-(((C103-243)/80)^2))</f>
        <v>0.62044272729123551</v>
      </c>
      <c r="BD103" s="1">
        <f>0.408*(AI103*(AG103-AH103)+0.063*6.43*(BB103+BC103*N103)*(AD103-AE103))/(AI103+0.063)</f>
        <v>7.4043898998088657</v>
      </c>
      <c r="BE103" s="1">
        <f>0.013*G103*(M103*23.9+50)/(G103+15)</f>
        <v>5.7776978508313732</v>
      </c>
      <c r="BF103" s="2">
        <f>0.408*0.0023*(G103+17.8)*((F103-E103)^0.5)*AA103</f>
        <v>6.4558559634046819</v>
      </c>
    </row>
    <row r="104" spans="1:58" ht="14" x14ac:dyDescent="0.15">
      <c r="A104" s="14">
        <v>2017</v>
      </c>
      <c r="B104" s="5">
        <v>42838</v>
      </c>
      <c r="C104">
        <v>103</v>
      </c>
      <c r="D104" s="52">
        <v>322.6320833333333</v>
      </c>
      <c r="E104" s="11">
        <v>13.8</v>
      </c>
      <c r="F104" s="11">
        <v>33.57</v>
      </c>
      <c r="G104" s="11">
        <v>25.202638888888902</v>
      </c>
      <c r="H104" s="11">
        <v>9.98</v>
      </c>
      <c r="I104" s="11">
        <v>33.409999999999997</v>
      </c>
      <c r="J104" s="11">
        <v>19.851736111111123</v>
      </c>
      <c r="K104" s="11">
        <v>2.1668203612577761</v>
      </c>
      <c r="L104" s="11">
        <v>0</v>
      </c>
      <c r="M104" s="56">
        <f>+D104*86400/1000000</f>
        <v>27.875411999999997</v>
      </c>
      <c r="N104" s="3">
        <f>K104*4.87/LN(67.8*$S$4-5.42)</f>
        <v>1.7602295292016032</v>
      </c>
      <c r="O104" s="11"/>
      <c r="X104" s="9">
        <f>1+0.033*COS(2*$S$9*C104/365)</f>
        <v>0.99337061168068908</v>
      </c>
      <c r="Y104" s="9">
        <f>0.409*SIN((2*$S$9*C104/365)-1.39)</f>
        <v>0.1528692541722694</v>
      </c>
      <c r="Z104" s="9">
        <f>ACOS(-TAN($U$2)*TAN(Y104))</f>
        <v>1.6563038376655612</v>
      </c>
      <c r="AA104" s="10">
        <f>(24*60/$S$9)*$S$7*X104*(Z104*SIN($U$2)*SIN(Y104)+COS($U$2)*COS(Y104)*SIN(Z104))</f>
        <v>36.722176567711323</v>
      </c>
      <c r="AB104" s="9">
        <f>AA104*(0.75+0.00002*$S$3)</f>
        <v>27.688521132054337</v>
      </c>
      <c r="AC104" s="9">
        <f>1.35*(M104/AB104)-0.35</f>
        <v>1.0091121757830019</v>
      </c>
      <c r="AD104" s="9">
        <f>(0.6108*EXP(17.27*E104/(E104+237.3))+0.6108*EXP(17.27*F104/(F104+237.3)))/2</f>
        <v>3.3855982944405691</v>
      </c>
      <c r="AE104" s="9">
        <f>(H104*0.6108*EXP(17.27*F104/(F104+237.3))+I104*0.6108*EXP(17.27*E104/(E104+237.3)))/(2*100)</f>
        <v>0.52274243526724617</v>
      </c>
      <c r="AF104" s="10">
        <f>$S$8*0.5*((E104+273)^4+(F104+273)^4)*(0.34-0.14*SQRT(AE104))*AC104</f>
        <v>9.2011560978011389</v>
      </c>
      <c r="AG104" s="9">
        <f>(1-0.23)*M104-AF104</f>
        <v>12.26291114219886</v>
      </c>
      <c r="AH104" s="9">
        <v>0</v>
      </c>
      <c r="AI104" s="8">
        <f>4098*0.6108*EXP(17.27*0.5*(E104+F104)/(0.5*(E104+F104)+237.3))/(0.5*(E104+F104)+237.3)^2</f>
        <v>0.17615970197733394</v>
      </c>
      <c r="AJ104" s="7">
        <f>(0.408*AI104*(AG104-AH104)+(900*$S$10/((E104+F104)*0.5+273))*N104*(AD104-AE104))/(AI104+$S$10*(1+0.34*N104))</f>
        <v>6.7081791527156218</v>
      </c>
      <c r="AK104" s="27">
        <f>0.408*AI104*$S$8*0.98*1.14*100000000/(AI104+$S$10*(1.034*N104))</f>
        <v>0.1328447857725206</v>
      </c>
      <c r="AL104" s="12">
        <f>1.24*(AE104*10/(G104+273.16))^(1/7)</f>
        <v>0.69582383619590482</v>
      </c>
      <c r="AM104" s="12">
        <f>AI104*0.77*M104</f>
        <v>3.7811036882198565</v>
      </c>
      <c r="AN104" s="12">
        <f>AI104*0.98*$S$8*(-2.6*10000000000-AL104*(G104+273.16)^4)</f>
        <v>-26.636636517804074</v>
      </c>
      <c r="AO104" s="13">
        <f>1.17*1.013*(10^-3)*(AD104-AE104)*N104*86400/208</f>
        <v>2.4809299353409671</v>
      </c>
      <c r="AP104" s="12">
        <f>0.408*(AM104+AN104+AO104)/(AI104+$S$10*(1+0.34*N104))</f>
        <v>-29.546149844222082</v>
      </c>
      <c r="AQ104">
        <v>28</v>
      </c>
      <c r="AR104">
        <v>2.9815</v>
      </c>
      <c r="AS104" s="7"/>
      <c r="AT104" s="1">
        <f>AJ104*28.4</f>
        <v>190.51228793712366</v>
      </c>
      <c r="AU104">
        <f>1.26*AI104*0.408*(AG104-AH104)/(AI104+$S$10)</f>
        <v>4.5896017017035069</v>
      </c>
      <c r="AV104">
        <f>AU104*28.4</f>
        <v>130.34468832837959</v>
      </c>
      <c r="AW104">
        <f>0.65*AI104*D104/($S$10+AI104)</f>
        <v>152.67629680546429</v>
      </c>
      <c r="AX104" s="1">
        <f>AW104*(86400/1000000)/2.45</f>
        <v>5.384176344486578</v>
      </c>
      <c r="AY104" s="1">
        <f>(0.2*(0.00738*G104+0.8072)^7)-0.00016</f>
        <v>0.19050594107882896</v>
      </c>
      <c r="AZ104" s="1">
        <f>0.408*(AI104*(AG104-AH104)+$S$10*6.43*(1+0.0536*N104)*(AD104-AE104))/(AI104+$S$10)</f>
        <v>5.8778798172240618</v>
      </c>
      <c r="BA104" s="1">
        <f>(AI104*(AG104)+0.063*2.7*(1+0.864*N104)*(AD104-AE104))/(AI104+0.063)</f>
        <v>14.165462947177438</v>
      </c>
      <c r="BB104" s="1">
        <f>0.4+1.4*EXP(-(((C104-173)/58)^2))</f>
        <v>0.72623834342716753</v>
      </c>
      <c r="BC104" s="1">
        <f>0.605+0.345*EXP(-(((C104-243)/80)^2))</f>
        <v>0.62113586472246585</v>
      </c>
      <c r="BD104" s="1">
        <f>0.408*(AI104*(AG104-AH104)+0.063*6.43*(BB104+BC104*N104)*(AD104-AE104))/(AI104+0.063)</f>
        <v>7.285227669713243</v>
      </c>
      <c r="BE104" s="1">
        <f>0.013*G104*(M104*23.9+50)/(G104+15)</f>
        <v>5.8369056783992059</v>
      </c>
      <c r="BF104" s="2">
        <f>0.408*0.0023*(G104+17.8)*((F104-E104)^0.5)*AA104</f>
        <v>6.5889294194684043</v>
      </c>
    </row>
    <row r="105" spans="1:58" ht="14" x14ac:dyDescent="0.15">
      <c r="A105" s="14">
        <v>2017</v>
      </c>
      <c r="B105" s="5">
        <v>42839</v>
      </c>
      <c r="C105">
        <v>104</v>
      </c>
      <c r="D105" s="52">
        <v>299.23109027777781</v>
      </c>
      <c r="E105" s="11">
        <v>15.46</v>
      </c>
      <c r="F105" s="11">
        <v>29.58</v>
      </c>
      <c r="G105" s="11">
        <v>22.945624999999993</v>
      </c>
      <c r="H105" s="11">
        <v>16.07</v>
      </c>
      <c r="I105" s="11">
        <v>54.06</v>
      </c>
      <c r="J105" s="11">
        <v>29.642430555555549</v>
      </c>
      <c r="K105" s="11">
        <v>2.5975301630783618</v>
      </c>
      <c r="L105" s="11">
        <v>0</v>
      </c>
      <c r="M105" s="56">
        <f>+D105*86400/1000000</f>
        <v>25.853566200000003</v>
      </c>
      <c r="N105" s="3">
        <f>K105*4.87/LN(67.8*$S$4-5.42)</f>
        <v>2.1101192225221341</v>
      </c>
      <c r="O105" s="11"/>
      <c r="X105" s="9">
        <f>1+0.033*COS(2*$S$9*C105/365)</f>
        <v>0.99281513339691441</v>
      </c>
      <c r="Y105" s="9">
        <f>0.409*SIN((2*$S$9*C105/365)-1.39)</f>
        <v>0.15937661793999758</v>
      </c>
      <c r="Z105" s="9">
        <f>ACOS(-TAN($U$2)*TAN(Y105))</f>
        <v>1.6600144752595383</v>
      </c>
      <c r="AA105" s="10">
        <f>(24*60/$S$9)*$S$7*X105*(Z105*SIN($U$2)*SIN(Y105)+COS($U$2)*COS(Y105)*SIN(Z105))</f>
        <v>36.861578501523212</v>
      </c>
      <c r="AB105" s="9">
        <f>AA105*(0.75+0.00002*$S$3)</f>
        <v>27.793630190148502</v>
      </c>
      <c r="AC105" s="9">
        <f>1.35*(M105/AB105)-0.35</f>
        <v>0.90576666780186177</v>
      </c>
      <c r="AD105" s="9">
        <f>(0.6108*EXP(17.27*E105/(E105+237.3))+0.6108*EXP(17.27*F105/(F105+237.3)))/2</f>
        <v>2.9492118707295583</v>
      </c>
      <c r="AE105" s="9">
        <f>(H105*0.6108*EXP(17.27*F105/(F105+237.3))+I105*0.6108*EXP(17.27*E105/(E105+237.3)))/(2*100)</f>
        <v>0.80758758561942212</v>
      </c>
      <c r="AF105" s="10">
        <f>$S$8*0.5*((E105+273)^4+(F105+273)^4)*(0.34-0.14*SQRT(AE105))*AC105</f>
        <v>7.2691685066837621</v>
      </c>
      <c r="AG105" s="9">
        <f>(1-0.23)*M105-AF105</f>
        <v>12.63807746731624</v>
      </c>
      <c r="AH105" s="9">
        <v>0</v>
      </c>
      <c r="AI105" s="8">
        <f>4098*0.6108*EXP(17.27*0.5*(E105+F105)/(0.5*(E105+F105)+237.3))/(0.5*(E105+F105)+237.3)^2</f>
        <v>0.16565871389547676</v>
      </c>
      <c r="AJ105" s="7">
        <f>(0.408*AI105*(AG105-AH105)+(900*$S$10/((E105+F105)*0.5+273))*N105*(AD105-AE105))/(AI105+$S$10*(1+0.34*N105))</f>
        <v>6.3150913163069111</v>
      </c>
      <c r="AK105" s="27">
        <f>0.408*AI105*$S$8*0.98*1.14*100000000/(AI105+$S$10*(1.034*N105))</f>
        <v>0.11955007638609345</v>
      </c>
      <c r="AL105" s="12">
        <f>1.24*(AE105*10/(G105+273.16))^(1/7)</f>
        <v>0.74123581626534274</v>
      </c>
      <c r="AM105" s="12">
        <f>AI105*0.77*M105</f>
        <v>3.2978087652537482</v>
      </c>
      <c r="AN105" s="12">
        <f>AI105*0.98*$S$8*(-2.6*10000000000-AL105*(G105+273.16)^4)</f>
        <v>-25.195172205752137</v>
      </c>
      <c r="AO105" s="13">
        <f>1.17*1.013*(10^-3)*(AD105-AE105)*N105*86400/208</f>
        <v>2.2248256934018271</v>
      </c>
      <c r="AP105" s="12">
        <f>0.408*(AM105+AN105+AO105)/(AI105+$S$10*(1+0.34*N105))</f>
        <v>-28.801624474057945</v>
      </c>
      <c r="AQ105">
        <v>28</v>
      </c>
      <c r="AR105">
        <v>2.9815</v>
      </c>
      <c r="AS105" s="7"/>
      <c r="AT105" s="1">
        <f>AJ105*28.4</f>
        <v>179.34859338311625</v>
      </c>
      <c r="AU105">
        <f>1.26*AI105*0.408*(AG105-AH105)/(AI105+$S$10)</f>
        <v>4.649851378334211</v>
      </c>
      <c r="AV105">
        <f>AU105*28.4</f>
        <v>132.0557791446916</v>
      </c>
      <c r="AW105">
        <f>0.65*AI105*D105/($S$10+AI105)</f>
        <v>139.20262409425061</v>
      </c>
      <c r="AX105" s="1">
        <f>AW105*(86400/1000000)/2.45</f>
        <v>4.9090231517319403</v>
      </c>
      <c r="AY105" s="1">
        <f>(0.2*(0.00738*G105+0.8072)^7)-0.00016</f>
        <v>0.16921770624729521</v>
      </c>
      <c r="AZ105" s="1">
        <f>0.408*(AI105*(AG105-AH105)+$S$10*6.43*(1+0.0536*N105)*(AD105-AE105))/(AI105+$S$10)</f>
        <v>5.4683740710903495</v>
      </c>
      <c r="BA105" s="1">
        <f>(AI105*(AG105)+0.063*2.7*(1+0.864*N105)*(AD105-AE105))/(AI105+0.063)</f>
        <v>13.653760199566927</v>
      </c>
      <c r="BB105" s="1">
        <f>0.4+1.4*EXP(-(((C105-173)/58)^2))</f>
        <v>0.74000083937340144</v>
      </c>
      <c r="BC105" s="1">
        <f>0.605+0.345*EXP(-(((C105-243)/80)^2))</f>
        <v>0.62185484524392109</v>
      </c>
      <c r="BD105" s="1">
        <f>0.408*(AI105*(AG105-AH105)+0.063*6.43*(BB105+BC105*N105)*(AD105-AE105))/(AI105+0.063)</f>
        <v>6.9124238430140394</v>
      </c>
      <c r="BE105" s="1">
        <f>0.013*G105*(M105*23.9+50)/(G105+15)</f>
        <v>5.2504089060385146</v>
      </c>
      <c r="BF105" s="2">
        <f>0.408*0.0023*(G105+17.8)*((F105-E105)^0.5)*AA105</f>
        <v>5.2961497957635437</v>
      </c>
    </row>
    <row r="106" spans="1:58" ht="14" x14ac:dyDescent="0.15">
      <c r="A106" s="14">
        <v>2017</v>
      </c>
      <c r="B106" s="5">
        <v>42840</v>
      </c>
      <c r="C106">
        <v>105</v>
      </c>
      <c r="D106" s="52">
        <v>328.00545138888901</v>
      </c>
      <c r="E106" s="11">
        <v>13.75</v>
      </c>
      <c r="F106" s="11">
        <v>31.03</v>
      </c>
      <c r="G106" s="11">
        <v>23.059861111111115</v>
      </c>
      <c r="H106" s="11">
        <v>14.75</v>
      </c>
      <c r="I106" s="11">
        <v>43.83</v>
      </c>
      <c r="J106" s="11">
        <v>28.474930555555552</v>
      </c>
      <c r="K106" s="11">
        <v>2.5396261437500001</v>
      </c>
      <c r="L106" s="11">
        <v>0</v>
      </c>
      <c r="M106" s="56">
        <f>+D106*86400/1000000</f>
        <v>28.33967100000001</v>
      </c>
      <c r="N106" s="3">
        <f>K106*4.87/LN(67.8*$S$4-5.42)</f>
        <v>2.063080544787872</v>
      </c>
      <c r="O106" s="11"/>
      <c r="X106" s="9">
        <f>1+0.033*COS(2*$S$9*C106/365)</f>
        <v>0.99226178414417643</v>
      </c>
      <c r="Y106" s="9">
        <f>0.409*SIN((2*$S$9*C106/365)-1.39)</f>
        <v>0.16583675497620104</v>
      </c>
      <c r="Z106" s="9">
        <f>ACOS(-TAN($U$2)*TAN(Y106))</f>
        <v>1.6637070912589953</v>
      </c>
      <c r="AA106" s="10">
        <f>(24*60/$S$9)*$S$7*X106*(Z106*SIN($U$2)*SIN(Y106)+COS($U$2)*COS(Y106)*SIN(Z106))</f>
        <v>36.998615598381704</v>
      </c>
      <c r="AB106" s="9">
        <f>AA106*(0.75+0.00002*$S$3)</f>
        <v>27.896956161179805</v>
      </c>
      <c r="AC106" s="9">
        <f>1.35*(M106/AB106)-0.35</f>
        <v>1.0214240230709817</v>
      </c>
      <c r="AD106" s="9">
        <f>(0.6108*EXP(17.27*E106/(E106+237.3))+0.6108*EXP(17.27*F106/(F106+237.3)))/2</f>
        <v>3.0365623373743467</v>
      </c>
      <c r="AE106" s="9">
        <f>(H106*0.6108*EXP(17.27*F106/(F106+237.3))+I106*0.6108*EXP(17.27*E106/(E106+237.3)))/(2*100)</f>
        <v>0.67658587202930076</v>
      </c>
      <c r="AF106" s="10">
        <f>$S$8*0.5*((E106+273)^4+(F106+273)^4)*(0.34-0.14*SQRT(AE106))*AC106</f>
        <v>8.6046728908687378</v>
      </c>
      <c r="AG106" s="9">
        <f>(1-0.23)*M106-AF106</f>
        <v>13.216873779131269</v>
      </c>
      <c r="AH106" s="9">
        <v>0</v>
      </c>
      <c r="AI106" s="8">
        <f>4098*0.6108*EXP(17.27*0.5*(E106+F106)/(0.5*(E106+F106)+237.3))/(0.5*(E106+F106)+237.3)^2</f>
        <v>0.16452042101478179</v>
      </c>
      <c r="AJ106" s="7">
        <f>(0.408*AI106*(AG106-AH106)+(900*$S$10/((E106+F106)*0.5+273))*N106*(AD106-AE106))/(AI106+$S$10*(1+0.34*N106))</f>
        <v>6.7394819645598796</v>
      </c>
      <c r="AK106" s="27">
        <f>0.408*AI106*$S$8*0.98*1.14*100000000/(AI106+$S$10*(1.034*N106))</f>
        <v>0.12041822225298708</v>
      </c>
      <c r="AL106" s="12">
        <f>1.24*(AE106*10/(G106+273.16))^(1/7)</f>
        <v>0.72268910371246753</v>
      </c>
      <c r="AM106" s="12">
        <f>AI106*0.77*M106</f>
        <v>3.590090045342111</v>
      </c>
      <c r="AN106" s="12">
        <f>AI106*0.98*$S$8*(-2.6*10000000000-AL106*(G106+273.16)^4)</f>
        <v>-24.916271124833241</v>
      </c>
      <c r="AO106" s="13">
        <f>1.17*1.013*(10^-3)*(AD106-AE106)*N106*86400/208</f>
        <v>2.3970084788979373</v>
      </c>
      <c r="AP106" s="12">
        <f>0.408*(AM106+AN106+AO106)/(AI106+$S$10*(1+0.34*N106))</f>
        <v>-27.932885857907181</v>
      </c>
      <c r="AQ106">
        <v>28</v>
      </c>
      <c r="AR106">
        <v>2.9815</v>
      </c>
      <c r="AS106" s="7"/>
      <c r="AT106" s="1">
        <f>AJ106*28.4</f>
        <v>191.40128779350056</v>
      </c>
      <c r="AU106">
        <f>1.26*AI106*0.408*(AG106-AH106)/(AI106+$S$10)</f>
        <v>4.8532576952269313</v>
      </c>
      <c r="AV106">
        <f>AU106*28.4</f>
        <v>137.83251854444484</v>
      </c>
      <c r="AW106">
        <f>0.65*AI106*D106/($S$10+AI106)</f>
        <v>152.28892443356312</v>
      </c>
      <c r="AX106" s="1">
        <f>AW106*(86400/1000000)/2.45</f>
        <v>5.3705155392081032</v>
      </c>
      <c r="AY106" s="1">
        <f>(0.2*(0.00738*G106+0.8072)^7)-0.00016</f>
        <v>0.17024394771129353</v>
      </c>
      <c r="AZ106" s="1">
        <f>0.408*(AI106*(AG106-AH106)+$S$10*6.43*(1+0.0536*N106)*(AD106-AE106))/(AI106+$S$10)</f>
        <v>5.8163107007301349</v>
      </c>
      <c r="BA106" s="1">
        <f>(AI106*(AG106)+0.063*2.7*(1+0.864*N106)*(AD106-AE106))/(AI106+0.063)</f>
        <v>14.466529173466801</v>
      </c>
      <c r="BB106" s="1">
        <f>0.4+1.4*EXP(-(((C106-173)/58)^2))</f>
        <v>0.75413330616779306</v>
      </c>
      <c r="BC106" s="1">
        <f>0.605+0.345*EXP(-(((C106-243)/80)^2))</f>
        <v>0.62260036106747929</v>
      </c>
      <c r="BD106" s="1">
        <f>0.408*(AI106*(AG106-AH106)+0.063*6.43*(BB106+BC106*N106)*(AD106-AE106))/(AI106+0.063)</f>
        <v>7.3941985939503834</v>
      </c>
      <c r="BE106" s="1">
        <f>0.013*G106*(M106*23.9+50)/(G106+15)</f>
        <v>5.7287155418159665</v>
      </c>
      <c r="BF106" s="2">
        <f>0.408*0.0023*(G106+17.8)*((F106-E106)^0.5)*AA106</f>
        <v>5.8971507290802823</v>
      </c>
    </row>
    <row r="107" spans="1:58" ht="14" x14ac:dyDescent="0.15">
      <c r="A107" s="14">
        <v>2017</v>
      </c>
      <c r="B107" s="5">
        <v>42841</v>
      </c>
      <c r="C107">
        <v>106</v>
      </c>
      <c r="D107" s="52">
        <v>245.08040277777775</v>
      </c>
      <c r="E107" s="11">
        <v>12.22</v>
      </c>
      <c r="F107" s="11">
        <v>30.32</v>
      </c>
      <c r="G107" s="11">
        <v>22.900208333333342</v>
      </c>
      <c r="H107" s="11">
        <v>12.43</v>
      </c>
      <c r="I107" s="11">
        <v>52.53</v>
      </c>
      <c r="J107" s="11">
        <v>30.39638888888889</v>
      </c>
      <c r="K107" s="11">
        <v>1.9417070655208339</v>
      </c>
      <c r="L107" s="11">
        <v>0</v>
      </c>
      <c r="M107" s="56">
        <f>+D107*86400/1000000</f>
        <v>21.174946799999997</v>
      </c>
      <c r="N107" s="3">
        <f>K107*4.87/LN(67.8*$S$4-5.42)</f>
        <v>1.5773573919183597</v>
      </c>
      <c r="O107" s="11"/>
      <c r="X107" s="9">
        <f>1+0.033*COS(2*$S$9*C107/365)</f>
        <v>0.99171072789180092</v>
      </c>
      <c r="Y107" s="9">
        <f>0.409*SIN((2*$S$9*C107/365)-1.39)</f>
        <v>0.17224775100285461</v>
      </c>
      <c r="Z107" s="9">
        <f>ACOS(-TAN($U$2)*TAN(Y107))</f>
        <v>1.6673807810043186</v>
      </c>
      <c r="AA107" s="10">
        <f>(24*60/$S$9)*$S$7*X107*(Z107*SIN($U$2)*SIN(Y107)+COS($U$2)*COS(Y107)*SIN(Z107))</f>
        <v>37.133271777168474</v>
      </c>
      <c r="AB107" s="9">
        <f>AA107*(0.75+0.00002*$S$3)</f>
        <v>27.99848691998503</v>
      </c>
      <c r="AC107" s="9">
        <f>1.35*(M107/AB107)-0.35</f>
        <v>0.67099010784741664</v>
      </c>
      <c r="AD107" s="9">
        <f>(0.6108*EXP(17.27*E107/(E107+237.3))+0.6108*EXP(17.27*F107/(F107+237.3)))/2</f>
        <v>2.8723045529064275</v>
      </c>
      <c r="AE107" s="9">
        <f>(H107*0.6108*EXP(17.27*F107/(F107+237.3))+I107*0.6108*EXP(17.27*E107/(E107+237.3)))/(2*100)</f>
        <v>0.64234708049676781</v>
      </c>
      <c r="AF107" s="10">
        <f>$S$8*0.5*((E107+273)^4+(F107+273)^4)*(0.34-0.14*SQRT(AE107))*AC107</f>
        <v>5.6434322026578609</v>
      </c>
      <c r="AG107" s="9">
        <f>(1-0.23)*M107-AF107</f>
        <v>10.661276833342137</v>
      </c>
      <c r="AH107" s="9">
        <v>0</v>
      </c>
      <c r="AI107" s="8">
        <f>4098*0.6108*EXP(17.27*0.5*(E107+F107)/(0.5*(E107+F107)+237.3))/(0.5*(E107+F107)+237.3)^2</f>
        <v>0.15498422312122312</v>
      </c>
      <c r="AJ107" s="7">
        <f>(0.408*AI107*(AG107-AH107)+(900*$S$10/((E107+F107)*0.5+273))*N107*(AD107-AE107))/(AI107+$S$10*(1+0.34*N107))</f>
        <v>5.3970222984239449</v>
      </c>
      <c r="AK107" s="27">
        <f>0.408*AI107*$S$8*0.98*1.14*100000000/(AI107+$S$10*(1.034*N107))</f>
        <v>0.13185515434240172</v>
      </c>
      <c r="AL107" s="12">
        <f>1.24*(AE107*10/(G107+273.16))^(1/7)</f>
        <v>0.71740280911630083</v>
      </c>
      <c r="AM107" s="12">
        <f>AI107*0.77*M107</f>
        <v>2.5269726631620464</v>
      </c>
      <c r="AN107" s="12">
        <f>AI107*0.98*$S$8*(-2.6*10000000000-AL107*(G107+273.16)^4)</f>
        <v>-23.432919471908544</v>
      </c>
      <c r="AO107" s="13">
        <f>1.17*1.013*(10^-3)*(AD107-AE107)*N107*86400/208</f>
        <v>1.7316989780514076</v>
      </c>
      <c r="AP107" s="12">
        <f>0.408*(AM107+AN107+AO107)/(AI107+$S$10*(1+0.34*N107))</f>
        <v>-30.548953439708676</v>
      </c>
      <c r="AQ107">
        <v>28</v>
      </c>
      <c r="AR107">
        <v>2.9815</v>
      </c>
      <c r="AS107" s="7"/>
      <c r="AT107" s="1">
        <f>AJ107*28.4</f>
        <v>153.27543327524003</v>
      </c>
      <c r="AU107">
        <f>1.26*AI107*0.408*(AG107-AH107)/(AI107+$S$10)</f>
        <v>3.8472050684820553</v>
      </c>
      <c r="AV107">
        <f>AU107*28.4</f>
        <v>109.26062394489037</v>
      </c>
      <c r="AW107">
        <f>0.65*AI107*D107/($S$10+AI107)</f>
        <v>111.82202419620664</v>
      </c>
      <c r="AX107" s="1">
        <f>AW107*(86400/1000000)/2.45</f>
        <v>3.943437914511124</v>
      </c>
      <c r="AY107" s="1">
        <f>(0.2*(0.00738*G107+0.8072)^7)-0.00016</f>
        <v>0.16881117935419551</v>
      </c>
      <c r="AZ107" s="1">
        <f>0.408*(AI107*(AG107-AH107)+$S$10*6.43*(1+0.0536*N107)*(AD107-AE107))/(AI107+$S$10)</f>
        <v>4.9444037543137567</v>
      </c>
      <c r="BA107" s="1">
        <f>(AI107*(AG107)+0.063*2.7*(1+0.864*N107)*(AD107-AE107))/(AI107+0.063)</f>
        <v>11.691630324373135</v>
      </c>
      <c r="BB107" s="1">
        <f>0.4+1.4*EXP(-(((C107-173)/58)^2))</f>
        <v>0.76863397350311113</v>
      </c>
      <c r="BC107" s="1">
        <f>0.605+0.345*EXP(-(((C107-243)/80)^2))</f>
        <v>0.62337310971274518</v>
      </c>
      <c r="BD107" s="1">
        <f>0.408*(AI107*(AG107-AH107)+0.063*6.43*(BB107+BC107*N107)*(AD107-AE107))/(AI107+0.063)</f>
        <v>6.0547356120540057</v>
      </c>
      <c r="BE107" s="1">
        <f>0.013*G107*(M107*23.9+50)/(G107+15)</f>
        <v>4.367967751726904</v>
      </c>
      <c r="BF107" s="2">
        <f>0.408*0.0023*(G107+17.8)*((F107-E107)^0.5)*AA107</f>
        <v>6.0337475432153962</v>
      </c>
    </row>
    <row r="108" spans="1:58" ht="14" x14ac:dyDescent="0.15">
      <c r="A108" s="14">
        <v>2017</v>
      </c>
      <c r="B108" s="5">
        <v>42842</v>
      </c>
      <c r="C108">
        <v>107</v>
      </c>
      <c r="D108" s="52">
        <v>329.09051388888878</v>
      </c>
      <c r="E108" s="11">
        <v>13.57</v>
      </c>
      <c r="F108" s="11">
        <v>34.18</v>
      </c>
      <c r="G108" s="11">
        <v>24.634027777777781</v>
      </c>
      <c r="H108" s="11">
        <v>7.2380000000000004</v>
      </c>
      <c r="I108" s="11">
        <v>53.7</v>
      </c>
      <c r="J108" s="11">
        <v>25.734791666666673</v>
      </c>
      <c r="K108" s="11">
        <v>2.00754757775</v>
      </c>
      <c r="L108" s="11">
        <v>0</v>
      </c>
      <c r="M108" s="56">
        <f>+D108*86400/1000000</f>
        <v>28.433420399999992</v>
      </c>
      <c r="N108" s="3">
        <f>K108*4.87/LN(67.8*$S$4-5.42)</f>
        <v>1.6308433273081602</v>
      </c>
      <c r="O108" s="11"/>
      <c r="X108" s="9">
        <f>1+0.033*COS(2*$S$9*C108/365)</f>
        <v>0.99116212792964831</v>
      </c>
      <c r="Y108" s="9">
        <f>0.409*SIN((2*$S$9*C108/365)-1.39)</f>
        <v>0.17860770630347517</v>
      </c>
      <c r="Z108" s="9">
        <f>ACOS(-TAN($U$2)*TAN(Y108))</f>
        <v>1.6710346250353223</v>
      </c>
      <c r="AA108" s="10">
        <f>(24*60/$S$9)*$S$7*X108*(Z108*SIN($U$2)*SIN(Y108)+COS($U$2)*COS(Y108)*SIN(Z108))</f>
        <v>37.265532862466905</v>
      </c>
      <c r="AB108" s="9">
        <f>AA108*(0.75+0.00002*$S$3)</f>
        <v>28.098211778300048</v>
      </c>
      <c r="AC108" s="9">
        <f>1.35*(M108/AB108)-0.35</f>
        <v>1.0161053537095346</v>
      </c>
      <c r="AD108" s="9">
        <f>(0.6108*EXP(17.27*E108/(E108+237.3))+0.6108*EXP(17.27*F108/(F108+237.3)))/2</f>
        <v>3.463671084833079</v>
      </c>
      <c r="AE108" s="9">
        <f>(H108*0.6108*EXP(17.27*F108/(F108+237.3))+I108*0.6108*EXP(17.27*E108/(E108+237.3)))/(2*100)</f>
        <v>0.61183545467768485</v>
      </c>
      <c r="AF108" s="10">
        <f>$S$8*0.5*((E108+273)^4+(F108+273)^4)*(0.34-0.14*SQRT(AE108))*AC108</f>
        <v>8.9713902813639095</v>
      </c>
      <c r="AG108" s="9">
        <f>(1-0.23)*M108-AF108</f>
        <v>12.922343426636086</v>
      </c>
      <c r="AH108" s="9">
        <v>0</v>
      </c>
      <c r="AI108" s="8">
        <f>4098*0.6108*EXP(17.27*0.5*(E108+F108)/(0.5*(E108+F108)+237.3))/(0.5*(E108+F108)+237.3)^2</f>
        <v>0.17792443160497265</v>
      </c>
      <c r="AJ108" s="7">
        <f>(0.408*AI108*(AG108-AH108)+(900*$S$10/((E108+F108)*0.5+273))*N108*(AD108-AE108))/(AI108+$S$10*(1+0.34*N108))</f>
        <v>6.6587704067723434</v>
      </c>
      <c r="AK108" s="27">
        <f>0.408*AI108*$S$8*0.98*1.14*100000000/(AI108+$S$10*(1.034*N108))</f>
        <v>0.13744496387068544</v>
      </c>
      <c r="AL108" s="12">
        <f>1.24*(AE108*10/(G108+273.16))^(1/7)</f>
        <v>0.71183853266355479</v>
      </c>
      <c r="AM108" s="12">
        <f>AI108*0.77*M108</f>
        <v>3.8954301257065294</v>
      </c>
      <c r="AN108" s="12">
        <f>AI108*0.98*$S$8*(-2.6*10000000000-AL108*(G108+273.16)^4)</f>
        <v>-26.97521329181362</v>
      </c>
      <c r="AO108" s="13">
        <f>1.17*1.013*(10^-3)*(AD108-AE108)*N108*86400/208</f>
        <v>2.289720362425494</v>
      </c>
      <c r="AP108" s="12">
        <f>0.408*(AM108+AN108+AO108)/(AI108+$S$10*(1+0.34*N108))</f>
        <v>-30.270225659484876</v>
      </c>
      <c r="AQ108">
        <v>28</v>
      </c>
      <c r="AR108">
        <v>2.9815</v>
      </c>
      <c r="AS108" s="7"/>
      <c r="AT108" s="1">
        <f>AJ108*28.4</f>
        <v>189.10907955233455</v>
      </c>
      <c r="AU108">
        <f>1.26*AI108*0.408*(AG108-AH108)/(AI108+$S$10)</f>
        <v>4.8494868161633198</v>
      </c>
      <c r="AV108">
        <f>AU108*28.4</f>
        <v>137.72542557903827</v>
      </c>
      <c r="AW108">
        <f>0.65*AI108*D108/($S$10+AI108)</f>
        <v>156.15378535557247</v>
      </c>
      <c r="AX108" s="1">
        <f>AW108*(86400/1000000)/2.45</f>
        <v>5.5068110427434531</v>
      </c>
      <c r="AY108" s="1">
        <f>(0.2*(0.00738*G108+0.8072)^7)-0.00016</f>
        <v>0.18493783847507148</v>
      </c>
      <c r="AZ108" s="1">
        <f>0.408*(AI108*(AG108-AH108)+$S$10*6.43*(1+0.0536*N108)*(AD108-AE108))/(AI108+$S$10)</f>
        <v>6.0454015015339682</v>
      </c>
      <c r="BA108" s="1">
        <f>(AI108*(AG108)+0.063*2.7*(1+0.864*N108)*(AD108-AE108))/(AI108+0.063)</f>
        <v>14.393822293206728</v>
      </c>
      <c r="BB108" s="1">
        <f>0.4+1.4*EXP(-(((C108-173)/58)^2))</f>
        <v>0.78350032810626447</v>
      </c>
      <c r="BC108" s="1">
        <f>0.605+0.345*EXP(-(((C108-243)/80)^2))</f>
        <v>0.62417379335096168</v>
      </c>
      <c r="BD108" s="1">
        <f>0.408*(AI108*(AG108-AH108)+0.063*6.43*(BB108+BC108*N108)*(AD108-AE108))/(AI108+0.063)</f>
        <v>7.41794231096309</v>
      </c>
      <c r="BE108" s="1">
        <f>0.013*G108*(M108*23.9+50)/(G108+15)</f>
        <v>5.894823942644444</v>
      </c>
      <c r="BF108" s="2">
        <f>0.408*0.0023*(G108+17.8)*((F108-E108)^0.5)*AA108</f>
        <v>6.7367213948064135</v>
      </c>
    </row>
    <row r="109" spans="1:58" ht="14" x14ac:dyDescent="0.15">
      <c r="A109" s="14">
        <v>2017</v>
      </c>
      <c r="B109" s="5">
        <v>42843</v>
      </c>
      <c r="C109">
        <v>108</v>
      </c>
      <c r="D109" s="52">
        <v>332.90779861111116</v>
      </c>
      <c r="E109" s="11">
        <v>15.58</v>
      </c>
      <c r="F109" s="11">
        <v>35.64</v>
      </c>
      <c r="G109" s="11">
        <v>26.337291666666662</v>
      </c>
      <c r="H109" s="11">
        <v>6.258</v>
      </c>
      <c r="I109" s="11">
        <v>70.37</v>
      </c>
      <c r="J109" s="11">
        <v>24.616118055555564</v>
      </c>
      <c r="K109" s="11">
        <v>2.1761020216666664</v>
      </c>
      <c r="L109" s="11">
        <v>0</v>
      </c>
      <c r="M109" s="56">
        <f>+D109*86400/1000000</f>
        <v>28.763233800000005</v>
      </c>
      <c r="N109" s="3">
        <f>K109*4.87/LN(67.8*$S$4-5.42)</f>
        <v>1.7677695417581891</v>
      </c>
      <c r="O109" s="11"/>
      <c r="X109" s="9">
        <f>1+0.033*COS(2*$S$9*C109/365)</f>
        <v>0.99061614681972687</v>
      </c>
      <c r="Y109" s="9">
        <f>0.409*SIN((2*$S$9*C109/365)-1.39)</f>
        <v>0.18491473628604796</v>
      </c>
      <c r="Z109" s="9">
        <f>ACOS(-TAN($U$2)*TAN(Y109))</f>
        <v>1.6746676888148597</v>
      </c>
      <c r="AA109" s="10">
        <f>(24*60/$S$9)*$S$7*X109*(Z109*SIN($U$2)*SIN(Y109)+COS($U$2)*COS(Y109)*SIN(Z109))</f>
        <v>37.395386550770617</v>
      </c>
      <c r="AB109" s="9">
        <f>AA109*(0.75+0.00002*$S$3)</f>
        <v>28.196121459281045</v>
      </c>
      <c r="AC109" s="9">
        <f>1.35*(M109/AB109)-0.35</f>
        <v>1.027152729536799</v>
      </c>
      <c r="AD109" s="9">
        <f>(0.6108*EXP(17.27*E109/(E109+237.3))+0.6108*EXP(17.27*F109/(F109+237.3)))/2</f>
        <v>3.7973637800731499</v>
      </c>
      <c r="AE109" s="9">
        <f>(H109*0.6108*EXP(17.27*F109/(F109+237.3))+I109*0.6108*EXP(17.27*E109/(E109+237.3)))/(2*100)</f>
        <v>0.80505505715817205</v>
      </c>
      <c r="AF109" s="10">
        <f>$S$8*0.5*((E109+273)^4+(F109+273)^4)*(0.34-0.14*SQRT(AE109))*AC109</f>
        <v>8.6301656669588152</v>
      </c>
      <c r="AG109" s="9">
        <f>(1-0.23)*M109-AF109</f>
        <v>13.517524359041188</v>
      </c>
      <c r="AH109" s="9">
        <v>0</v>
      </c>
      <c r="AI109" s="8">
        <f>4098*0.6108*EXP(17.27*0.5*(E109+F109)/(0.5*(E109+F109)+237.3))/(0.5*(E109+F109)+237.3)^2</f>
        <v>0.19474030868450293</v>
      </c>
      <c r="AJ109" s="7">
        <f>(0.408*AI109*(AG109-AH109)+(900*$S$10/((E109+F109)*0.5+273))*N109*(AD109-AE109))/(AI109+$S$10*(1+0.34*N109))</f>
        <v>7.0749205152389454</v>
      </c>
      <c r="AK109" s="27">
        <f>0.408*AI109*$S$8*0.98*1.14*100000000/(AI109+$S$10*(1.034*N109))</f>
        <v>0.13795579650759887</v>
      </c>
      <c r="AL109" s="12">
        <f>1.24*(AE109*10/(G109+273.16))^(1/7)</f>
        <v>0.7396988194871269</v>
      </c>
      <c r="AM109" s="12">
        <f>AI109*0.77*M109</f>
        <v>4.3130479923119269</v>
      </c>
      <c r="AN109" s="12">
        <f>AI109*0.98*$S$8*(-2.6*10000000000-AL109*(G109+273.16)^4)</f>
        <v>-29.854830253933571</v>
      </c>
      <c r="AO109" s="13">
        <f>1.17*1.013*(10^-3)*(AD109-AE109)*N109*86400/208</f>
        <v>2.6042205406799002</v>
      </c>
      <c r="AP109" s="12">
        <f>0.408*(AM109+AN109+AO109)/(AI109+$S$10*(1+0.34*N109))</f>
        <v>-31.184659710412895</v>
      </c>
      <c r="AQ109">
        <v>28</v>
      </c>
      <c r="AR109">
        <v>2.9815</v>
      </c>
      <c r="AS109" s="7"/>
      <c r="AT109" s="1">
        <f>AJ109*28.4</f>
        <v>200.92774263278605</v>
      </c>
      <c r="AU109">
        <f>1.26*AI109*0.408*(AG109-AH109)/(AI109+$S$10)</f>
        <v>5.1939396154500459</v>
      </c>
      <c r="AV109">
        <f>AU109*28.4</f>
        <v>147.5078850787813</v>
      </c>
      <c r="AW109">
        <f>0.65*AI109*D109/($S$10+AI109)</f>
        <v>161.73587139396682</v>
      </c>
      <c r="AX109" s="1">
        <f>AW109*(86400/1000000)/2.45</f>
        <v>5.7036650156892792</v>
      </c>
      <c r="AY109" s="1">
        <f>(0.2*(0.00738*G109+0.8072)^7)-0.00016</f>
        <v>0.20204726678804757</v>
      </c>
      <c r="AZ109" s="1">
        <f>0.408*(AI109*(AG109-AH109)+$S$10*6.43*(1+0.0536*N109)*(AD109-AE109))/(AI109+$S$10)</f>
        <v>6.2927735911808931</v>
      </c>
      <c r="BA109" s="1">
        <f>(AI109*(AG109)+0.063*2.7*(1+0.864*N109)*(AD109-AE109))/(AI109+0.063)</f>
        <v>15.204484553056211</v>
      </c>
      <c r="BB109" s="1">
        <f>0.4+1.4*EXP(-(((C109-173)/58)^2))</f>
        <v>0.79872908941796372</v>
      </c>
      <c r="BC109" s="1">
        <f>0.605+0.345*EXP(-(((C109-243)/80)^2))</f>
        <v>0.6250031181125878</v>
      </c>
      <c r="BD109" s="1">
        <f>0.408*(AI109*(AG109-AH109)+0.063*6.43*(BB109+BC109*N109)*(AD109-AE109))/(AI109+0.063)</f>
        <v>7.8197306534916997</v>
      </c>
      <c r="BE109" s="1">
        <f>0.013*G109*(M109*23.9+50)/(G109+15)</f>
        <v>6.1080121971379535</v>
      </c>
      <c r="BF109" s="2">
        <f>0.408*0.0023*(G109+17.8)*((F109-E109)^0.5)*AA109</f>
        <v>6.9370874756925662</v>
      </c>
    </row>
    <row r="110" spans="1:58" ht="14" x14ac:dyDescent="0.15">
      <c r="A110" s="14">
        <v>2017</v>
      </c>
      <c r="B110" s="5">
        <v>42844</v>
      </c>
      <c r="C110">
        <v>109</v>
      </c>
      <c r="D110" s="52">
        <v>331.66736805555558</v>
      </c>
      <c r="E110" s="11">
        <v>18.55</v>
      </c>
      <c r="F110" s="11">
        <v>37.01</v>
      </c>
      <c r="G110" s="11">
        <v>28.422430555555561</v>
      </c>
      <c r="H110" s="11">
        <v>9.16</v>
      </c>
      <c r="I110" s="11">
        <v>37.130000000000003</v>
      </c>
      <c r="J110" s="11">
        <v>21.166249999999987</v>
      </c>
      <c r="K110" s="11">
        <v>2.7118750034166665</v>
      </c>
      <c r="L110" s="11">
        <v>0</v>
      </c>
      <c r="M110" s="56">
        <f>+D110*86400/1000000</f>
        <v>28.6560606</v>
      </c>
      <c r="N110" s="3">
        <f>K110*4.87/LN(67.8*$S$4-5.42)</f>
        <v>2.2030079400522267</v>
      </c>
      <c r="O110" s="11"/>
      <c r="X110" s="9">
        <f>1+0.033*COS(2*$S$9*C110/365)</f>
        <v>0.99007294634802301</v>
      </c>
      <c r="Y110" s="9">
        <f>0.409*SIN((2*$S$9*C110/365)-1.39)</f>
        <v>0.19116697204147237</v>
      </c>
      <c r="Z110" s="9">
        <f>ACOS(-TAN($U$2)*TAN(Y110))</f>
        <v>1.6782790224952784</v>
      </c>
      <c r="AA110" s="10">
        <f>(24*60/$S$9)*$S$7*X110*(Z110*SIN($U$2)*SIN(Y110)+COS($U$2)*COS(Y110)*SIN(Z110))</f>
        <v>37.522822374194298</v>
      </c>
      <c r="AB110" s="9">
        <f>AA110*(0.75+0.00002*$S$3)</f>
        <v>28.2922080701425</v>
      </c>
      <c r="AC110" s="9">
        <f>1.35*(M110/AB110)-0.35</f>
        <v>1.017361703055832</v>
      </c>
      <c r="AD110" s="9">
        <f>(0.6108*EXP(17.27*E110/(E110+237.3))+0.6108*EXP(17.27*F110/(F110+237.3)))/2</f>
        <v>4.2073447608328838</v>
      </c>
      <c r="AE110" s="9">
        <f>(H110*0.6108*EXP(17.27*F110/(F110+237.3))+I110*0.6108*EXP(17.27*E110/(E110+237.3)))/(2*100)</f>
        <v>0.68417614447072961</v>
      </c>
      <c r="AF110" s="10">
        <f>$S$8*0.5*((E110+273)^4+(F110+273)^4)*(0.34-0.14*SQRT(AE110))*AC110</f>
        <v>9.1916553862624522</v>
      </c>
      <c r="AG110" s="9">
        <f>(1-0.23)*M110-AF110</f>
        <v>12.873511275737547</v>
      </c>
      <c r="AH110" s="9">
        <v>0</v>
      </c>
      <c r="AI110" s="8">
        <f>4098*0.6108*EXP(17.27*0.5*(E110+F110)/(0.5*(E110+F110)+237.3))/(0.5*(E110+F110)+237.3)^2</f>
        <v>0.21763765568823945</v>
      </c>
      <c r="AJ110" s="7">
        <f>(0.408*AI110*(AG110-AH110)+(900*$S$10/((E110+F110)*0.5+273))*N110*(AD110-AE110))/(AI110+$S$10*(1+0.34*N110))</f>
        <v>8.0287253062022579</v>
      </c>
      <c r="AK110" s="27">
        <f>0.408*AI110*$S$8*0.98*1.14*100000000/(AI110+$S$10*(1.034*N110))</f>
        <v>0.13214825647725797</v>
      </c>
      <c r="AL110" s="12">
        <f>1.24*(AE110*10/(G110+273.16))^(1/7)</f>
        <v>0.72198890988365516</v>
      </c>
      <c r="AM110" s="12">
        <f>AI110*0.77*M110</f>
        <v>4.8022111446879761</v>
      </c>
      <c r="AN110" s="12">
        <f>AI110*0.98*$S$8*(-2.6*10000000000-AL110*(G110+273.16)^4)</f>
        <v>-33.387034269700088</v>
      </c>
      <c r="AO110" s="13">
        <f>1.17*1.013*(10^-3)*(AD110-AE110)*N110*86400/208</f>
        <v>3.8211598492690566</v>
      </c>
      <c r="AP110" s="12">
        <f>0.408*(AM110+AN110+AO110)/(AI110+$S$10*(1+0.34*N110))</f>
        <v>-30.365152823669803</v>
      </c>
      <c r="AQ110">
        <v>28</v>
      </c>
      <c r="AR110">
        <v>2.9815</v>
      </c>
      <c r="AS110" s="7"/>
      <c r="AT110" s="1">
        <f>AJ110*28.4</f>
        <v>228.01579869614412</v>
      </c>
      <c r="AU110">
        <f>1.26*AI110*0.408*(AG110-AH110)/(AI110+$S$10)</f>
        <v>5.0815157489764857</v>
      </c>
      <c r="AV110">
        <f>AU110*28.4</f>
        <v>144.31504727093218</v>
      </c>
      <c r="AW110">
        <f>0.65*AI110*D110/($S$10+AI110)</f>
        <v>165.53188135040173</v>
      </c>
      <c r="AX110" s="1">
        <f>AW110*(86400/1000000)/2.45</f>
        <v>5.8375324688468204</v>
      </c>
      <c r="AY110" s="1">
        <f>(0.2*(0.00738*G110+0.8072)^7)-0.00016</f>
        <v>0.22482301511631567</v>
      </c>
      <c r="AZ110" s="1">
        <f>0.408*(AI110*(AG110-AH110)+$S$10*6.43*(1+0.0536*N110)*(AD110-AE110))/(AI110+$S$10)</f>
        <v>6.4322374125221229</v>
      </c>
      <c r="BA110" s="1">
        <f>(AI110*(AG110)+0.063*2.7*(1+0.864*N110)*(AD110-AE110))/(AI110+0.063)</f>
        <v>16.183649896958745</v>
      </c>
      <c r="BB110" s="1">
        <f>0.4+1.4*EXP(-(((C110-173)/58)^2))</f>
        <v>0.81431618660994731</v>
      </c>
      <c r="BC110" s="1">
        <f>0.605+0.345*EXP(-(((C110-243)/80)^2))</f>
        <v>0.6258617933582733</v>
      </c>
      <c r="BD110" s="1">
        <f>0.408*(AI110*(AG110-AH110)+0.063*6.43*(BB110+BC110*N110)*(AD110-AE110))/(AI110+0.063)</f>
        <v>8.623762603873864</v>
      </c>
      <c r="BE110" s="1">
        <f>0.013*G110*(M110*23.9+50)/(G110+15)</f>
        <v>6.2532641645236193</v>
      </c>
      <c r="BF110" s="2">
        <f>0.408*0.0023*(G110+17.8)*((F110-E110)^0.5)*AA110</f>
        <v>6.9928163649636952</v>
      </c>
    </row>
    <row r="111" spans="1:58" ht="14" x14ac:dyDescent="0.15">
      <c r="A111" s="14">
        <v>2017</v>
      </c>
      <c r="B111" s="5">
        <v>42845</v>
      </c>
      <c r="C111">
        <v>110</v>
      </c>
      <c r="D111" s="52">
        <v>337.6240902777779</v>
      </c>
      <c r="E111" s="11">
        <v>16.09</v>
      </c>
      <c r="F111" s="11">
        <v>35</v>
      </c>
      <c r="G111" s="11">
        <v>26.253333333333337</v>
      </c>
      <c r="H111" s="11">
        <v>7.1559999999999997</v>
      </c>
      <c r="I111" s="11">
        <v>46.67</v>
      </c>
      <c r="J111" s="11">
        <v>24.922263888888899</v>
      </c>
      <c r="K111" s="11">
        <v>2.4609992971249999</v>
      </c>
      <c r="L111" s="11">
        <v>0</v>
      </c>
      <c r="M111" s="56">
        <f>+D111*86400/1000000</f>
        <v>29.170721400000009</v>
      </c>
      <c r="N111" s="3">
        <f>K111*4.87/LN(67.8*$S$4-5.42)</f>
        <v>1.9992075538875125</v>
      </c>
      <c r="O111" s="11"/>
      <c r="X111" s="9">
        <f>1+0.033*COS(2*$S$9*C111/365)</f>
        <v>0.98953268747655954</v>
      </c>
      <c r="Y111" s="9">
        <f>0.409*SIN((2*$S$9*C111/365)-1.39)</f>
        <v>0.19736256089735987</v>
      </c>
      <c r="Z111" s="9">
        <f>ACOS(-TAN($U$2)*TAN(Y111))</f>
        <v>1.681867660729734</v>
      </c>
      <c r="AA111" s="10">
        <f>(24*60/$S$9)*$S$7*X111*(Z111*SIN($U$2)*SIN(Y111)+COS($U$2)*COS(Y111)*SIN(Z111))</f>
        <v>37.647831661785872</v>
      </c>
      <c r="AB111" s="9">
        <f>AA111*(0.75+0.00002*$S$3)</f>
        <v>28.38646507298655</v>
      </c>
      <c r="AC111" s="9">
        <f>1.35*(M111/AB111)-0.35</f>
        <v>1.0372975655385743</v>
      </c>
      <c r="AD111" s="9">
        <f>(0.6108*EXP(17.27*E111/(E111+237.3))+0.6108*EXP(17.27*F111/(F111+237.3)))/2</f>
        <v>3.7257234460766497</v>
      </c>
      <c r="AE111" s="9">
        <f>(H111*0.6108*EXP(17.27*F111/(F111+237.3))+I111*0.6108*EXP(17.27*E111/(E111+237.3)))/(2*100)</f>
        <v>0.62792199999429388</v>
      </c>
      <c r="AF111" s="10">
        <f>$S$8*0.5*((E111+273)^4+(F111+273)^4)*(0.34-0.14*SQRT(AE111))*AC111</f>
        <v>9.2970027017859085</v>
      </c>
      <c r="AG111" s="9">
        <f>(1-0.23)*M111-AF111</f>
        <v>13.1644527762141</v>
      </c>
      <c r="AH111" s="9">
        <v>0</v>
      </c>
      <c r="AI111" s="8">
        <f>4098*0.6108*EXP(17.27*0.5*(E111+F111)/(0.5*(E111+F111)+237.3))/(0.5*(E111+F111)+237.3)^2</f>
        <v>0.19408703531843566</v>
      </c>
      <c r="AJ111" s="7">
        <f>(0.408*AI111*(AG111-AH111)+(900*$S$10/((E111+F111)*0.5+273))*N111*(AD111-AE111))/(AI111+$S$10*(1+0.34*N111))</f>
        <v>7.455320136244163</v>
      </c>
      <c r="AK111" s="27">
        <f>0.408*AI111*$S$8*0.98*1.14*100000000/(AI111+$S$10*(1.034*N111))</f>
        <v>0.13120614854425353</v>
      </c>
      <c r="AL111" s="12">
        <f>1.24*(AE111*10/(G111+273.16))^(1/7)</f>
        <v>0.71392928060363925</v>
      </c>
      <c r="AM111" s="12">
        <f>AI111*0.77*M111</f>
        <v>4.3594773026620572</v>
      </c>
      <c r="AN111" s="12">
        <f>AI111*0.98*$S$8*(-2.6*10000000000-AL111*(G111+273.16)^4)</f>
        <v>-29.555601722932074</v>
      </c>
      <c r="AO111" s="13">
        <f>1.17*1.013*(10^-3)*(AD111-AE111)*N111*86400/208</f>
        <v>3.0489982623945022</v>
      </c>
      <c r="AP111" s="12">
        <f>0.408*(AM111+AN111+AO111)/(AI111+$S$10*(1+0.34*N111))</f>
        <v>-29.66276081189908</v>
      </c>
      <c r="AQ111">
        <v>28</v>
      </c>
      <c r="AR111">
        <v>2.9815</v>
      </c>
      <c r="AS111" s="7"/>
      <c r="AT111" s="1">
        <f>AJ111*28.4</f>
        <v>211.73109186933422</v>
      </c>
      <c r="AU111">
        <f>1.26*AI111*0.408*(AG111-AH111)/(AI111+$S$10)</f>
        <v>5.0539797443778287</v>
      </c>
      <c r="AV111">
        <f>AU111*28.4</f>
        <v>143.53302474033032</v>
      </c>
      <c r="AW111">
        <f>0.65*AI111*D111/($S$10+AI111)</f>
        <v>163.88785136306521</v>
      </c>
      <c r="AX111" s="1">
        <f>AW111*(86400/1000000)/2.45</f>
        <v>5.7795552480689114</v>
      </c>
      <c r="AY111" s="1">
        <f>(0.2*(0.00738*G111+0.8072)^7)-0.00016</f>
        <v>0.2011732333084145</v>
      </c>
      <c r="AZ111" s="1">
        <f>0.408*(AI111*(AG111-AH111)+$S$10*6.43*(1+0.0536*N111)*(AD111-AE111))/(AI111+$S$10)</f>
        <v>6.2893934432449718</v>
      </c>
      <c r="BA111" s="1">
        <f>(AI111*(AG111)+0.063*2.7*(1+0.864*N111)*(AD111-AE111))/(AI111+0.063)</f>
        <v>15.528477761422604</v>
      </c>
      <c r="BB111" s="1">
        <f>0.4+1.4*EXP(-(((C111-173)/58)^2))</f>
        <v>0.8302567370772691</v>
      </c>
      <c r="BC111" s="1">
        <f>0.605+0.345*EXP(-(((C111-243)/80)^2))</f>
        <v>0.62675053091303212</v>
      </c>
      <c r="BD111" s="1">
        <f>0.408*(AI111*(AG111-AH111)+0.063*6.43*(BB111+BC111*N111)*(AD111-AE111))/(AI111+0.063)</f>
        <v>8.2037524842045606</v>
      </c>
      <c r="BE111" s="1">
        <f>0.013*G111*(M111*23.9+50)/(G111+15)</f>
        <v>6.1815037623308422</v>
      </c>
      <c r="BF111" s="2">
        <f>0.408*0.0023*(G111+17.8)*((F111-E111)^0.5)*AA111</f>
        <v>6.7678777717938647</v>
      </c>
    </row>
    <row r="112" spans="1:58" ht="14" x14ac:dyDescent="0.15">
      <c r="A112" s="14">
        <v>2017</v>
      </c>
      <c r="B112" s="5">
        <v>42846</v>
      </c>
      <c r="C112">
        <v>111</v>
      </c>
      <c r="D112" s="52">
        <v>341.50324305555563</v>
      </c>
      <c r="E112" s="11">
        <v>14.39</v>
      </c>
      <c r="F112" s="11">
        <v>35.69</v>
      </c>
      <c r="G112" s="11">
        <v>26.148472222222214</v>
      </c>
      <c r="H112" s="11">
        <v>6.7759999999999998</v>
      </c>
      <c r="I112" s="11">
        <v>42.89</v>
      </c>
      <c r="J112" s="11">
        <v>21.739013888888877</v>
      </c>
      <c r="K112" s="11">
        <v>1.8910326625283496</v>
      </c>
      <c r="L112" s="11">
        <v>0</v>
      </c>
      <c r="M112" s="56">
        <f>+D112*86400/1000000</f>
        <v>29.505880200000007</v>
      </c>
      <c r="N112" s="3">
        <f>K112*4.87/LN(67.8*$S$4-5.42)</f>
        <v>1.5361917364183091</v>
      </c>
      <c r="O112" s="11"/>
      <c r="X112" s="9">
        <f>1+0.033*COS(2*$S$9*C112/365)</f>
        <v>0.98899553029569987</v>
      </c>
      <c r="Y112" s="9">
        <f>0.409*SIN((2*$S$9*C112/365)-1.39)</f>
        <v>0.2034996669670204</v>
      </c>
      <c r="Z112" s="9">
        <f>ACOS(-TAN($U$2)*TAN(Y112))</f>
        <v>1.6854326225303859</v>
      </c>
      <c r="AA112" s="10">
        <f>(24*60/$S$9)*$S$7*X112*(Z112*SIN($U$2)*SIN(Y112)+COS($U$2)*COS(Y112)*SIN(Z112))</f>
        <v>37.770407498543562</v>
      </c>
      <c r="AB112" s="9">
        <f>AA112*(0.75+0.00002*$S$3)</f>
        <v>28.478887253901846</v>
      </c>
      <c r="AC112" s="9">
        <f>1.35*(M112/AB112)-0.35</f>
        <v>1.0486830986362561</v>
      </c>
      <c r="AD112" s="9">
        <f>(0.6108*EXP(17.27*E112/(E112+237.3))+0.6108*EXP(17.27*F112/(F112+237.3)))/2</f>
        <v>3.7401029554911509</v>
      </c>
      <c r="AE112" s="9">
        <f>(H112*0.6108*EXP(17.27*F112/(F112+237.3))+I112*0.6108*EXP(17.27*E112/(E112+237.3)))/(2*100)</f>
        <v>0.5494766872814324</v>
      </c>
      <c r="AF112" s="10">
        <f>$S$8*0.5*((E112+273)^4+(F112+273)^4)*(0.34-0.14*SQRT(AE112))*AC112</f>
        <v>9.6431887175636142</v>
      </c>
      <c r="AG112" s="9">
        <f>(1-0.23)*M112-AF112</f>
        <v>13.076339036436391</v>
      </c>
      <c r="AH112" s="9">
        <v>0</v>
      </c>
      <c r="AI112" s="8">
        <f>4098*0.6108*EXP(17.27*0.5*(E112+F112)/(0.5*(E112+F112)+237.3))/(0.5*(E112+F112)+237.3)^2</f>
        <v>0.1890741789293951</v>
      </c>
      <c r="AJ112" s="7">
        <f>(0.408*AI112*(AG112-AH112)+(900*$S$10/((E112+F112)*0.5+273))*N112*(AD112-AE112))/(AI112+$S$10*(1+0.34*N112))</f>
        <v>6.85471832461488</v>
      </c>
      <c r="AK112" s="27">
        <f>0.408*AI112*$S$8*0.98*1.14*100000000/(AI112+$S$10*(1.034*N112))</f>
        <v>0.143715360389394</v>
      </c>
      <c r="AL112" s="12">
        <f>1.24*(AE112*10/(G112+273.16))^(1/7)</f>
        <v>0.70048273690381535</v>
      </c>
      <c r="AM112" s="12">
        <f>AI112*0.77*M112</f>
        <v>4.2956760557511551</v>
      </c>
      <c r="AN112" s="12">
        <f>AI112*0.98*$S$8*(-2.6*10000000000-AL112*(G112+273.16)^4)</f>
        <v>-28.687054284993533</v>
      </c>
      <c r="AO112" s="13">
        <f>1.17*1.013*(10^-3)*(AD112-AE112)*N112*86400/208</f>
        <v>2.4130541935125911</v>
      </c>
      <c r="AP112" s="12">
        <f>0.408*(AM112+AN112+AO112)/(AI112+$S$10*(1+0.34*N112))</f>
        <v>-31.001111578435196</v>
      </c>
      <c r="AQ112">
        <v>28</v>
      </c>
      <c r="AR112">
        <v>2.9815</v>
      </c>
      <c r="AS112" s="7"/>
      <c r="AT112" s="1">
        <f>AJ112*28.4</f>
        <v>194.67400041906259</v>
      </c>
      <c r="AU112">
        <f>1.26*AI112*0.408*(AG112-AH112)/(AI112+$S$10)</f>
        <v>4.9866753566578836</v>
      </c>
      <c r="AV112">
        <f>AU112*28.4</f>
        <v>141.6215801290839</v>
      </c>
      <c r="AW112">
        <f>0.65*AI112*D112/($S$10+AI112)</f>
        <v>164.66541920952605</v>
      </c>
      <c r="AX112" s="1">
        <f>AW112*(86400/1000000)/2.45</f>
        <v>5.8069764162053268</v>
      </c>
      <c r="AY112" s="1">
        <f>(0.2*(0.00738*G112+0.8072)^7)-0.00016</f>
        <v>0.20008614473094824</v>
      </c>
      <c r="AZ112" s="1">
        <f>0.408*(AI112*(AG112-AH112)+$S$10*6.43*(1+0.0536*N112)*(AD112-AE112))/(AI112+$S$10)</f>
        <v>6.2967624809931362</v>
      </c>
      <c r="BA112" s="1">
        <f>(AI112*(AG112)+0.063*2.7*(1+0.864*N112)*(AD112-AE112))/(AI112+0.063)</f>
        <v>14.818918535272038</v>
      </c>
      <c r="BB112" s="1">
        <f>0.4+1.4*EXP(-(((C112-173)/58)^2))</f>
        <v>0.84654502654238573</v>
      </c>
      <c r="BC112" s="1">
        <f>0.605+0.345*EXP(-(((C112-243)/80)^2))</f>
        <v>0.62767004426348849</v>
      </c>
      <c r="BD112" s="1">
        <f>0.408*(AI112*(AG112-AH112)+0.063*6.43*(BB112+BC112*N112)*(AD112-AE112))/(AI112+0.063)</f>
        <v>7.7898547865210306</v>
      </c>
      <c r="BE112" s="1">
        <f>0.013*G112*(M112*23.9+50)/(G112+15)</f>
        <v>6.2386769226528589</v>
      </c>
      <c r="BF112" s="2">
        <f>0.408*0.0023*(G112+17.8)*((F112-E112)^0.5)*AA112</f>
        <v>7.1890789582796906</v>
      </c>
    </row>
    <row r="113" spans="1:58" ht="14" x14ac:dyDescent="0.15">
      <c r="A113" s="14">
        <v>2017</v>
      </c>
      <c r="B113" s="5">
        <v>42847</v>
      </c>
      <c r="C113">
        <v>112</v>
      </c>
      <c r="D113" s="52">
        <v>341.5813819444445</v>
      </c>
      <c r="E113" s="11">
        <v>15.21</v>
      </c>
      <c r="F113" s="11">
        <v>35.409999999999997</v>
      </c>
      <c r="G113" s="11">
        <v>26.500972222222217</v>
      </c>
      <c r="H113" s="11">
        <v>8.11</v>
      </c>
      <c r="I113" s="11">
        <v>30.77</v>
      </c>
      <c r="J113" s="11">
        <v>18.471805555555552</v>
      </c>
      <c r="K113" s="11">
        <v>2.0710764339485261</v>
      </c>
      <c r="L113" s="11">
        <v>0</v>
      </c>
      <c r="M113" s="56">
        <f>+D113*86400/1000000</f>
        <v>29.512631400000007</v>
      </c>
      <c r="N113" s="3">
        <f>K113*4.87/LN(67.8*$S$4-5.42)</f>
        <v>1.6824513750432004</v>
      </c>
      <c r="O113" s="11"/>
      <c r="X113" s="9">
        <f>1+0.033*COS(2*$S$9*C113/365)</f>
        <v>0.9884616339767095</v>
      </c>
      <c r="Y113" s="9">
        <f>0.409*SIN((2*$S$9*C113/365)-1.39)</f>
        <v>0.2095764716934761</v>
      </c>
      <c r="Z113" s="9">
        <f>ACOS(-TAN($U$2)*TAN(Y113))</f>
        <v>1.6889729111754785</v>
      </c>
      <c r="AA113" s="10">
        <f>(24*60/$S$9)*$S$7*X113*(Z113*SIN($U$2)*SIN(Y113)+COS($U$2)*COS(Y113)*SIN(Z113))</f>
        <v>37.890544682245981</v>
      </c>
      <c r="AB113" s="9">
        <f>AA113*(0.75+0.00002*$S$3)</f>
        <v>28.569470690413471</v>
      </c>
      <c r="AC113" s="9">
        <f>1.35*(M113/AB113)-0.35</f>
        <v>1.044567397546118</v>
      </c>
      <c r="AD113" s="9">
        <f>(0.6108*EXP(17.27*E113/(E113+237.3))+0.6108*EXP(17.27*F113/(F113+237.3)))/2</f>
        <v>3.7399474693468537</v>
      </c>
      <c r="AE113" s="9">
        <f>(H113*0.6108*EXP(17.27*F113/(F113+237.3))+I113*0.6108*EXP(17.27*E113/(E113+237.3)))/(2*100)</f>
        <v>0.49915327019005656</v>
      </c>
      <c r="AF113" s="10">
        <f>$S$8*0.5*((E113+273)^4+(F113+273)^4)*(0.34-0.14*SQRT(AE113))*AC113</f>
        <v>9.8311369727687072</v>
      </c>
      <c r="AG113" s="9">
        <f>(1-0.23)*M113-AF113</f>
        <v>12.893589205231297</v>
      </c>
      <c r="AH113" s="9">
        <v>0</v>
      </c>
      <c r="AI113" s="8">
        <f>4098*0.6108*EXP(17.27*0.5*(E113+F113)/(0.5*(E113+F113)+237.3))/(0.5*(E113+F113)+237.3)^2</f>
        <v>0.19174057432930619</v>
      </c>
      <c r="AJ113" s="7">
        <f>(0.408*AI113*(AG113-AH113)+(900*$S$10/((E113+F113)*0.5+273))*N113*(AD113-AE113))/(AI113+$S$10*(1+0.34*N113))</f>
        <v>7.0842186225604165</v>
      </c>
      <c r="AK113" s="27">
        <f>0.408*AI113*$S$8*0.98*1.14*100000000/(AI113+$S$10*(1.034*N113))</f>
        <v>0.13973646093865116</v>
      </c>
      <c r="AL113" s="12">
        <f>1.24*(AE113*10/(G113+273.16))^(1/7)</f>
        <v>0.69082027631860499</v>
      </c>
      <c r="AM113" s="12">
        <f>AI113*0.77*M113</f>
        <v>4.3572520488459405</v>
      </c>
      <c r="AN113" s="12">
        <f>AI113*0.98*$S$8*(-2.6*10000000000-AL113*(G113+273.16)^4)</f>
        <v>-29.044338709487143</v>
      </c>
      <c r="AO113" s="13">
        <f>1.17*1.013*(10^-3)*(AD113-AE113)*N113*86400/208</f>
        <v>2.6843533872616629</v>
      </c>
      <c r="AP113" s="12">
        <f>0.408*(AM113+AN113+AO113)/(AI113+$S$10*(1+0.34*N113))</f>
        <v>-30.411146834217408</v>
      </c>
      <c r="AQ113">
        <v>28</v>
      </c>
      <c r="AR113">
        <v>2.9815</v>
      </c>
      <c r="AS113" s="7"/>
      <c r="AT113" s="1">
        <f>AJ113*28.4</f>
        <v>201.19180888071583</v>
      </c>
      <c r="AU113">
        <f>1.26*AI113*0.408*(AG113-AH113)/(AI113+$S$10)</f>
        <v>4.9347011819914721</v>
      </c>
      <c r="AV113">
        <f>AU113*28.4</f>
        <v>140.14551356855779</v>
      </c>
      <c r="AW113">
        <f>0.65*AI113*D113/($S$10+AI113)</f>
        <v>165.29658062359692</v>
      </c>
      <c r="AX113" s="1">
        <f>AW113*(86400/1000000)/2.45</f>
        <v>5.8292345166852142</v>
      </c>
      <c r="AY113" s="1">
        <f>(0.2*(0.00738*G113+0.8072)^7)-0.00016</f>
        <v>0.2037605886978559</v>
      </c>
      <c r="AZ113" s="1">
        <f>0.408*(AI113*(AG113-AH113)+$S$10*6.43*(1+0.0536*N113)*(AD113-AE113))/(AI113+$S$10)</f>
        <v>6.2847249583087184</v>
      </c>
      <c r="BA113" s="1">
        <f>(AI113*(AG113)+0.063*2.7*(1+0.864*N113)*(AD113-AE113))/(AI113+0.063)</f>
        <v>15.014547493903404</v>
      </c>
      <c r="BB113" s="1">
        <f>0.4+1.4*EXP(-(((C113-173)/58)^2))</f>
        <v>0.86317449090634002</v>
      </c>
      <c r="BC113" s="1">
        <f>0.605+0.345*EXP(-(((C113-243)/80)^2))</f>
        <v>0.62862104771814808</v>
      </c>
      <c r="BD113" s="1">
        <f>0.408*(AI113*(AG113-AH113)+0.063*6.43*(BB113+BC113*N113)*(AD113-AE113))/(AI113+0.063)</f>
        <v>7.9983363548718263</v>
      </c>
      <c r="BE113" s="1">
        <f>0.013*G113*(M113*23.9+50)/(G113+15)</f>
        <v>6.2704138996710785</v>
      </c>
      <c r="BF113" s="2">
        <f>0.408*0.0023*(G113+17.8)*((F113-E113)^0.5)*AA113</f>
        <v>7.0795848218021042</v>
      </c>
    </row>
    <row r="114" spans="1:58" ht="14" x14ac:dyDescent="0.15">
      <c r="A114" s="14">
        <v>2017</v>
      </c>
      <c r="B114" s="5">
        <v>42848</v>
      </c>
      <c r="C114">
        <v>113</v>
      </c>
      <c r="D114" s="52">
        <v>335.78945138888889</v>
      </c>
      <c r="E114" s="11">
        <v>16.350000000000001</v>
      </c>
      <c r="F114" s="11">
        <v>34.520000000000003</v>
      </c>
      <c r="G114" s="11">
        <v>26.241597222222229</v>
      </c>
      <c r="H114" s="11">
        <v>9.0299999999999994</v>
      </c>
      <c r="I114" s="11">
        <v>62.09</v>
      </c>
      <c r="J114" s="11">
        <v>23.094375000000003</v>
      </c>
      <c r="K114" s="11">
        <v>2.2337509170580683</v>
      </c>
      <c r="L114" s="11">
        <v>0</v>
      </c>
      <c r="M114" s="56">
        <f>+D114*86400/1000000</f>
        <v>29.012208600000001</v>
      </c>
      <c r="N114" s="3">
        <f>K114*4.87/LN(67.8*$S$4-5.42)</f>
        <v>1.8146009680305992</v>
      </c>
      <c r="O114" s="11"/>
      <c r="X114" s="9">
        <f>1+0.033*COS(2*$S$9*C114/365)</f>
        <v>0.98793115672459009</v>
      </c>
      <c r="Y114" s="9">
        <f>0.409*SIN((2*$S$9*C114/365)-1.39)</f>
        <v>0.21559117438833836</v>
      </c>
      <c r="Z114" s="9">
        <f>ACOS(-TAN($U$2)*TAN(Y114))</f>
        <v>1.6924875141673017</v>
      </c>
      <c r="AA114" s="10">
        <f>(24*60/$S$9)*$S$7*X114*(Z114*SIN($U$2)*SIN(Y114)+COS($U$2)*COS(Y114)*SIN(Z114))</f>
        <v>38.008239678206365</v>
      </c>
      <c r="AB114" s="9">
        <f>AA114*(0.75+0.00002*$S$3)</f>
        <v>28.658212717367601</v>
      </c>
      <c r="AC114" s="9">
        <f>1.35*(M114/AB114)-0.35</f>
        <v>1.0166756540705042</v>
      </c>
      <c r="AD114" s="9">
        <f>(0.6108*EXP(17.27*E114/(E114+237.3))+0.6108*EXP(17.27*F114/(F114+237.3)))/2</f>
        <v>3.6672764365017279</v>
      </c>
      <c r="AE114" s="9">
        <f>(H114*0.6108*EXP(17.27*F114/(F114+237.3))+I114*0.6108*EXP(17.27*E114/(E114+237.3)))/(2*100)</f>
        <v>0.82443693440938337</v>
      </c>
      <c r="AF114" s="10">
        <f>$S$8*0.5*((E114+273)^4+(F114+273)^4)*(0.34-0.14*SQRT(AE114))*AC114</f>
        <v>8.4522139241690049</v>
      </c>
      <c r="AG114" s="9">
        <f>(1-0.23)*M114-AF114</f>
        <v>13.887186697830998</v>
      </c>
      <c r="AH114" s="9">
        <v>0</v>
      </c>
      <c r="AI114" s="8">
        <f>4098*0.6108*EXP(17.27*0.5*(E114+F114)/(0.5*(E114+F114)+237.3))/(0.5*(E114+F114)+237.3)^2</f>
        <v>0.19298569953674569</v>
      </c>
      <c r="AJ114" s="7">
        <f>(0.408*AI114*(AG114-AH114)+(900*$S$10/((E114+F114)*0.5+273))*N114*(AD114-AE114))/(AI114+$S$10*(1+0.34*N114))</f>
        <v>7.0716772540638644</v>
      </c>
      <c r="AK114" s="27">
        <f>0.408*AI114*$S$8*0.98*1.14*100000000/(AI114+$S$10*(1.034*N114))</f>
        <v>0.13609417417613789</v>
      </c>
      <c r="AL114" s="12">
        <f>1.24*(AE114*10/(G114+273.16))^(1/7)</f>
        <v>0.74225089828849244</v>
      </c>
      <c r="AM114" s="12">
        <f>AI114*0.77*M114</f>
        <v>4.311184856268282</v>
      </c>
      <c r="AN114" s="12">
        <f>AI114*0.98*$S$8*(-2.6*10000000000-AL114*(G114+273.16)^4)</f>
        <v>-29.597787565076612</v>
      </c>
      <c r="AO114" s="13">
        <f>1.17*1.013*(10^-3)*(AD114-AE114)*N114*86400/208</f>
        <v>2.5396811426679378</v>
      </c>
      <c r="AP114" s="12">
        <f>0.408*(AM114+AN114+AO114)/(AI114+$S$10*(1+0.34*N114))</f>
        <v>-30.998481977666518</v>
      </c>
      <c r="AQ114">
        <v>28</v>
      </c>
      <c r="AR114">
        <v>2.9815</v>
      </c>
      <c r="AS114" s="7"/>
      <c r="AT114" s="1">
        <f>AJ114*28.4</f>
        <v>200.83563401541375</v>
      </c>
      <c r="AU114">
        <f>1.26*AI114*0.408*(AG114-AH114)/(AI114+$S$10)</f>
        <v>5.3237524502488887</v>
      </c>
      <c r="AV114">
        <f>AU114*28.4</f>
        <v>151.19456958706843</v>
      </c>
      <c r="AW114">
        <f>0.65*AI114*D114/($S$10+AI114)</f>
        <v>162.76209684555269</v>
      </c>
      <c r="AX114" s="1">
        <f>AW114*(86400/1000000)/2.45</f>
        <v>5.7398551703901033</v>
      </c>
      <c r="AY114" s="1">
        <f>(0.2*(0.00738*G114+0.8072)^7)-0.00016</f>
        <v>0.20105131494202441</v>
      </c>
      <c r="AZ114" s="1">
        <f>0.408*(AI114*(AG114-AH114)+$S$10*6.43*(1+0.0536*N114)*(AD114-AE114))/(AI114+$S$10)</f>
        <v>6.3061176808668886</v>
      </c>
      <c r="BA114" s="1">
        <f>(AI114*(AG114)+0.063*2.7*(1+0.864*N114)*(AD114-AE114))/(AI114+0.063)</f>
        <v>15.320149348979033</v>
      </c>
      <c r="BB114" s="1">
        <f>0.4+1.4*EXP(-(((C114-173)/58)^2))</f>
        <v>0.8801376999801731</v>
      </c>
      <c r="BC114" s="1">
        <f>0.605+0.345*EXP(-(((C114-243)/80)^2))</f>
        <v>0.62960425553072652</v>
      </c>
      <c r="BD114" s="1">
        <f>0.408*(AI114*(AG114-AH114)+0.063*6.43*(BB114+BC114*N114)*(AD114-AE114))/(AI114+0.063)</f>
        <v>7.9839977719010662</v>
      </c>
      <c r="BE114" s="1">
        <f>0.013*G114*(M114*23.9+50)/(G114+15)</f>
        <v>6.1491614939489461</v>
      </c>
      <c r="BF114" s="2">
        <f>0.408*0.0023*(G114+17.8)*((F114-E114)^0.5)*AA114</f>
        <v>6.6958586889841163</v>
      </c>
    </row>
    <row r="115" spans="1:58" ht="14" x14ac:dyDescent="0.15">
      <c r="A115" s="14">
        <v>2017</v>
      </c>
      <c r="B115" s="5">
        <v>42849</v>
      </c>
      <c r="C115">
        <v>114</v>
      </c>
      <c r="D115" s="52">
        <v>337.99667361111119</v>
      </c>
      <c r="E115" s="11">
        <v>17.239999999999998</v>
      </c>
      <c r="F115" s="11">
        <v>31.52</v>
      </c>
      <c r="G115" s="11">
        <v>24.705416666666665</v>
      </c>
      <c r="H115" s="11">
        <v>15.37</v>
      </c>
      <c r="I115" s="11">
        <v>56.07</v>
      </c>
      <c r="J115" s="11">
        <v>31.425555555555547</v>
      </c>
      <c r="K115" s="11">
        <v>3.1917957667773087</v>
      </c>
      <c r="L115" s="11">
        <v>0</v>
      </c>
      <c r="M115" s="56">
        <f>+D115*86400/1000000</f>
        <v>29.202912600000005</v>
      </c>
      <c r="N115" s="3">
        <f>K115*4.87/LN(67.8*$S$4-5.42)</f>
        <v>2.5928744534230037</v>
      </c>
      <c r="O115" s="11"/>
      <c r="X115" s="9">
        <f>1+0.033*COS(2*$S$9*C115/365)</f>
        <v>0.98740425573120028</v>
      </c>
      <c r="Y115" s="9">
        <f>0.409*SIN((2*$S$9*C115/365)-1.39)</f>
        <v>0.22154199276539069</v>
      </c>
      <c r="Z115" s="9">
        <f>ACOS(-TAN($U$2)*TAN(Y115))</f>
        <v>1.6959754032429897</v>
      </c>
      <c r="AA115" s="10">
        <f>(24*60/$S$9)*$S$7*X115*(Z115*SIN($U$2)*SIN(Y115)+COS($U$2)*COS(Y115)*SIN(Z115))</f>
        <v>38.12349057206648</v>
      </c>
      <c r="AB115" s="9">
        <f>AA115*(0.75+0.00002*$S$3)</f>
        <v>28.745111891338126</v>
      </c>
      <c r="AC115" s="9">
        <f>1.35*(M115/AB115)-0.35</f>
        <v>1.0215003844490087</v>
      </c>
      <c r="AD115" s="9">
        <f>(0.6108*EXP(17.27*E115/(E115+237.3))+0.6108*EXP(17.27*F115/(F115+237.3)))/2</f>
        <v>3.2973562845184916</v>
      </c>
      <c r="AE115" s="9">
        <f>(H115*0.6108*EXP(17.27*F115/(F115+237.3))+I115*0.6108*EXP(17.27*E115/(E115+237.3)))/(2*100)</f>
        <v>0.90716912604669686</v>
      </c>
      <c r="AF115" s="10">
        <f>$S$8*0.5*((E115+273)^4+(F115+273)^4)*(0.34-0.14*SQRT(AE115))*AC115</f>
        <v>8.1110209506922093</v>
      </c>
      <c r="AG115" s="9">
        <f>(1-0.23)*M115-AF115</f>
        <v>14.375221751307796</v>
      </c>
      <c r="AH115" s="9">
        <v>0</v>
      </c>
      <c r="AI115" s="8">
        <f>4098*0.6108*EXP(17.27*0.5*(E115+F115)/(0.5*(E115+F115)+237.3))/(0.5*(E115+F115)+237.3)^2</f>
        <v>0.18268751930124791</v>
      </c>
      <c r="AJ115" s="7">
        <f>(0.408*AI115*(AG115-AH115)+(900*$S$10/((E115+F115)*0.5+273))*N115*(AD115-AE115))/(AI115+$S$10*(1+0.34*N115))</f>
        <v>7.5226850053624963</v>
      </c>
      <c r="AK115" s="27">
        <f>0.408*AI115*$S$8*0.98*1.14*100000000/(AI115+$S$10*(1.034*N115))</f>
        <v>0.11352813386577768</v>
      </c>
      <c r="AL115" s="12">
        <f>1.24*(AE115*10/(G115+273.16))^(1/7)</f>
        <v>0.75301365817723287</v>
      </c>
      <c r="AM115" s="12">
        <f>AI115*0.77*M115</f>
        <v>4.107955897634171</v>
      </c>
      <c r="AN115" s="12">
        <f>AI115*0.98*$S$8*(-2.6*10000000000-AL115*(G115+273.16)^4)</f>
        <v>-27.986167864055716</v>
      </c>
      <c r="AO115" s="13">
        <f>1.17*1.013*(10^-3)*(AD115-AE115)*N115*86400/208</f>
        <v>3.0511187600344365</v>
      </c>
      <c r="AP115" s="12">
        <f>0.408*(AM115+AN115+AO115)/(AI115+$S$10*(1+0.34*N115))</f>
        <v>-27.723365849430461</v>
      </c>
      <c r="AQ115">
        <v>28</v>
      </c>
      <c r="AR115">
        <v>2.9815</v>
      </c>
      <c r="AS115" s="7"/>
      <c r="AT115" s="1">
        <f>AJ115*28.4</f>
        <v>213.64425415229488</v>
      </c>
      <c r="AU115">
        <f>1.26*AI115*0.408*(AG115-AH115)/(AI115+$S$10)</f>
        <v>5.4329671388716898</v>
      </c>
      <c r="AV115">
        <f>AU115*28.4</f>
        <v>154.29626674395598</v>
      </c>
      <c r="AW115">
        <f>0.65*AI115*D115/($S$10+AI115)</f>
        <v>161.51676219318617</v>
      </c>
      <c r="AX115" s="1">
        <f>AW115*(86400/1000000)/2.45</f>
        <v>5.6959380626495042</v>
      </c>
      <c r="AY115" s="1">
        <f>(0.2*(0.00738*G115+0.8072)^7)-0.00016</f>
        <v>0.18562916717273356</v>
      </c>
      <c r="AZ115" s="1">
        <f>0.408*(AI115*(AG115-AH115)+$S$10*6.43*(1+0.0536*N115)*(AD115-AE115))/(AI115+$S$10)</f>
        <v>6.203239424952252</v>
      </c>
      <c r="BA115" s="1">
        <f>(AI115*(AG115)+0.063*2.7*(1+0.864*N115)*(AD115-AE115))/(AI115+0.063)</f>
        <v>16.051129219656715</v>
      </c>
      <c r="BB115" s="1">
        <f>0.4+1.4*EXP(-(((C115-173)/58)^2))</f>
        <v>0.89742634322680759</v>
      </c>
      <c r="BC115" s="1">
        <f>0.605+0.345*EXP(-(((C115-243)/80)^2))</f>
        <v>0.63062038098665096</v>
      </c>
      <c r="BD115" s="1">
        <f>0.408*(AI115*(AG115-AH115)+0.063*6.43*(BB115+BC115*N115)*(AD115-AE115))/(AI115+0.063)</f>
        <v>8.4332388737383663</v>
      </c>
      <c r="BE115" s="1">
        <f>0.013*G115*(M115*23.9+50)/(G115+15)</f>
        <v>6.0500382170066249</v>
      </c>
      <c r="BF115" s="2">
        <f>0.408*0.0023*(G115+17.8)*((F115-E115)^0.5)*AA115</f>
        <v>5.7463098249421858</v>
      </c>
    </row>
    <row r="116" spans="1:58" ht="14" x14ac:dyDescent="0.15">
      <c r="A116" s="14">
        <v>2017</v>
      </c>
      <c r="B116" s="5">
        <v>42850</v>
      </c>
      <c r="C116">
        <v>115</v>
      </c>
      <c r="D116" s="52">
        <v>318.4066944444445</v>
      </c>
      <c r="E116" s="11">
        <v>15.89</v>
      </c>
      <c r="F116" s="11">
        <v>27.6</v>
      </c>
      <c r="G116" s="11">
        <v>21.965069444444438</v>
      </c>
      <c r="H116" s="11">
        <v>29.74</v>
      </c>
      <c r="I116" s="11">
        <v>74.34</v>
      </c>
      <c r="J116" s="11">
        <v>49.758055555555572</v>
      </c>
      <c r="K116" s="11">
        <v>2.894532725256429</v>
      </c>
      <c r="L116" s="11">
        <v>0</v>
      </c>
      <c r="M116" s="56">
        <f>+D116*86400/1000000</f>
        <v>27.510338400000006</v>
      </c>
      <c r="N116" s="3">
        <f>K116*4.87/LN(67.8*$S$4-5.42)</f>
        <v>2.3513910369935944</v>
      </c>
      <c r="O116" s="11"/>
      <c r="X116" s="9">
        <f>1+0.033*COS(2*$S$9*C116/365)</f>
        <v>0.98688108712867562</v>
      </c>
      <c r="Y116" s="9">
        <f>0.409*SIN((2*$S$9*C116/365)-1.39)</f>
        <v>0.22742716346871902</v>
      </c>
      <c r="Z116" s="9">
        <f>ACOS(-TAN($U$2)*TAN(Y116))</f>
        <v>1.6994355344400875</v>
      </c>
      <c r="AA116" s="10">
        <f>(24*60/$S$9)*$S$7*X116*(Z116*SIN($U$2)*SIN(Y116)+COS($U$2)*COS(Y116)*SIN(Z116))</f>
        <v>38.236297020747969</v>
      </c>
      <c r="AB116" s="9">
        <f>AA116*(0.75+0.00002*$S$3)</f>
        <v>28.830167953643969</v>
      </c>
      <c r="AC116" s="9">
        <f>1.35*(M116/AB116)-0.35</f>
        <v>0.93819772745395535</v>
      </c>
      <c r="AD116" s="9">
        <f>(0.6108*EXP(17.27*E116/(E116+237.3))+0.6108*EXP(17.27*F116/(F116+237.3)))/2</f>
        <v>2.7491662489918651</v>
      </c>
      <c r="AE116" s="9">
        <f>(H116*0.6108*EXP(17.27*F116/(F116+237.3))+I116*0.6108*EXP(17.27*E116/(E116+237.3)))/(2*100)</f>
        <v>1.2202398123553686</v>
      </c>
      <c r="AF116" s="10">
        <f>$S$8*0.5*((E116+273)^4+(F116+273)^4)*(0.34-0.14*SQRT(AE116))*AC116</f>
        <v>6.4408126938635135</v>
      </c>
      <c r="AG116" s="9">
        <f>(1-0.23)*M116-AF116</f>
        <v>14.742147874136492</v>
      </c>
      <c r="AH116" s="9">
        <v>0</v>
      </c>
      <c r="AI116" s="8">
        <f>4098*0.6108*EXP(17.27*0.5*(E116+F116)/(0.5*(E116+F116)+237.3))/(0.5*(E116+F116)+237.3)^2</f>
        <v>0.15896991432408863</v>
      </c>
      <c r="AJ116" s="7">
        <f>(0.408*AI116*(AG116-AH116)+(900*$S$10/((E116+F116)*0.5+273))*N116*(AD116-AE116))/(AI116+$S$10*(1+0.34*N116))</f>
        <v>6.0513641491499364</v>
      </c>
      <c r="AK116" s="27">
        <f>0.408*AI116*$S$8*0.98*1.14*100000000/(AI116+$S$10*(1.034*N116))</f>
        <v>0.11122399764315424</v>
      </c>
      <c r="AL116" s="12">
        <f>1.24*(AE116*10/(G116+273.16))^(1/7)</f>
        <v>0.78662931369249567</v>
      </c>
      <c r="AM116" s="12">
        <f>AI116*0.77*M116</f>
        <v>3.3674534266255085</v>
      </c>
      <c r="AN116" s="12">
        <f>AI116*0.98*$S$8*(-2.6*10000000000-AL116*(G116+273.16)^4)</f>
        <v>-24.383244432676662</v>
      </c>
      <c r="AO116" s="13">
        <f>1.17*1.013*(10^-3)*(AD116-AE116)*N116*86400/208</f>
        <v>1.7699343713565161</v>
      </c>
      <c r="AP116" s="12">
        <f>0.408*(AM116+AN116+AO116)/(AI116+$S$10*(1+0.34*N116))</f>
        <v>-28.308027380335492</v>
      </c>
      <c r="AQ116">
        <v>28</v>
      </c>
      <c r="AR116">
        <v>2.9815</v>
      </c>
      <c r="AS116" s="7"/>
      <c r="AT116" s="1">
        <f>AJ116*28.4</f>
        <v>171.85874183585818</v>
      </c>
      <c r="AU116">
        <f>1.26*AI116*0.408*(AG116-AH116)/(AI116+$S$10)</f>
        <v>5.3598721883596001</v>
      </c>
      <c r="AV116">
        <f>AU116*28.4</f>
        <v>152.22037014941264</v>
      </c>
      <c r="AW116">
        <f>0.65*AI116*D116/($S$10+AI116)</f>
        <v>146.37216919918487</v>
      </c>
      <c r="AX116" s="1">
        <f>AW116*(86400/1000000)/2.45</f>
        <v>5.1618593546161522</v>
      </c>
      <c r="AY116" s="1">
        <f>(0.2*(0.00738*G116+0.8072)^7)-0.00016</f>
        <v>0.16062459053877806</v>
      </c>
      <c r="AZ116" s="1">
        <f>0.408*(AI116*(AG116-AH116)+$S$10*6.43*(1+0.0536*N116)*(AD116-AE116))/(AI116+$S$10)</f>
        <v>5.5761683228661045</v>
      </c>
      <c r="BA116" s="1">
        <f>(AI116*(AG116)+0.063*2.7*(1+0.864*N116)*(AD116-AE116))/(AI116+0.063)</f>
        <v>14.109965585035436</v>
      </c>
      <c r="BB116" s="1">
        <f>0.4+1.4*EXP(-(((C116-173)/58)^2))</f>
        <v>0.91503121764001927</v>
      </c>
      <c r="BC116" s="1">
        <f>0.605+0.345*EXP(-(((C116-243)/80)^2))</f>
        <v>0.63167013545293837</v>
      </c>
      <c r="BD116" s="1">
        <f>0.408*(AI116*(AG116-AH116)+0.063*6.43*(BB116+BC116*N116)*(AD116-AE116))/(AI116+0.063)</f>
        <v>7.0402627071696298</v>
      </c>
      <c r="BE116" s="1">
        <f>0.013*G116*(M116*23.9+50)/(G116+15)</f>
        <v>5.4652377953922748</v>
      </c>
      <c r="BF116" s="2">
        <f>0.408*0.0023*(G116+17.8)*((F116-E116)^0.5)*AA116</f>
        <v>4.8825198593777204</v>
      </c>
    </row>
    <row r="117" spans="1:58" ht="14" x14ac:dyDescent="0.15">
      <c r="A117" s="14">
        <v>2017</v>
      </c>
      <c r="B117" s="5">
        <v>42851</v>
      </c>
      <c r="C117">
        <v>116</v>
      </c>
      <c r="D117" s="52">
        <v>328.65997916666657</v>
      </c>
      <c r="E117" s="11">
        <v>14.95</v>
      </c>
      <c r="F117" s="11">
        <v>30.76</v>
      </c>
      <c r="G117" s="11">
        <v>22.828888888888898</v>
      </c>
      <c r="H117" s="11">
        <v>24.6</v>
      </c>
      <c r="I117" s="11">
        <v>87.2</v>
      </c>
      <c r="J117" s="11">
        <v>50.489791666666697</v>
      </c>
      <c r="K117" s="11">
        <v>1.9502191804112126</v>
      </c>
      <c r="L117" s="11">
        <v>0</v>
      </c>
      <c r="M117" s="56">
        <f>+D117*86400/1000000</f>
        <v>28.396222199999993</v>
      </c>
      <c r="N117" s="3">
        <f>K117*4.87/LN(67.8*$S$4-5.42)</f>
        <v>1.5842722595529357</v>
      </c>
      <c r="O117" s="11"/>
      <c r="X117" s="9">
        <f>1+0.033*COS(2*$S$9*C117/365)</f>
        <v>0.98636180594316414</v>
      </c>
      <c r="Y117" s="9">
        <f>0.409*SIN((2*$S$9*C117/365)-1.39)</f>
        <v>0.23324494259523124</v>
      </c>
      <c r="Z117" s="9">
        <f>ACOS(-TAN($U$2)*TAN(Y117))</f>
        <v>1.7028668482187606</v>
      </c>
      <c r="AA117" s="10">
        <f>(24*60/$S$9)*$S$7*X117*(Z117*SIN($U$2)*SIN(Y117)+COS($U$2)*COS(Y117)*SIN(Z117))</f>
        <v>38.346660201682433</v>
      </c>
      <c r="AB117" s="9">
        <f>AA117*(0.75+0.00002*$S$3)</f>
        <v>28.913381792068556</v>
      </c>
      <c r="AC117" s="9">
        <f>1.35*(M117/AB117)-0.35</f>
        <v>0.9758532068537179</v>
      </c>
      <c r="AD117" s="9">
        <f>(0.6108*EXP(17.27*E117/(E117+237.3))+0.6108*EXP(17.27*F117/(F117+237.3)))/2</f>
        <v>3.0657178239353486</v>
      </c>
      <c r="AE117" s="9">
        <f>(H117*0.6108*EXP(17.27*F117/(F117+237.3))+I117*0.6108*EXP(17.27*E117/(E117+237.3)))/(2*100)</f>
        <v>1.2862241437274184</v>
      </c>
      <c r="AF117" s="10">
        <f>$S$8*0.5*((E117+273)^4+(F117+273)^4)*(0.34-0.14*SQRT(AE117))*AC117</f>
        <v>6.6621205686577012</v>
      </c>
      <c r="AG117" s="9">
        <f>(1-0.23)*M117-AF117</f>
        <v>15.202970525342295</v>
      </c>
      <c r="AH117" s="9">
        <v>0</v>
      </c>
      <c r="AI117" s="8">
        <f>4098*0.6108*EXP(17.27*0.5*(E117+F117)/(0.5*(E117+F117)+237.3))/(0.5*(E117+F117)+237.3)^2</f>
        <v>0.16862269231984589</v>
      </c>
      <c r="AJ117" s="7">
        <f>(0.408*AI117*(AG117-AH117)+(900*$S$10/((E117+F117)*0.5+273))*N117*(AD117-AE117))/(AI117+$S$10*(1+0.34*N117))</f>
        <v>5.966804878750434</v>
      </c>
      <c r="AK117" s="27">
        <f>0.408*AI117*$S$8*0.98*1.14*100000000/(AI117+$S$10*(1.034*N117))</f>
        <v>0.13613601192869285</v>
      </c>
      <c r="AL117" s="12">
        <f>1.24*(AE117*10/(G117+273.16))^(1/7)</f>
        <v>0.79223887496567624</v>
      </c>
      <c r="AM117" s="12">
        <f>AI117*0.77*M117</f>
        <v>3.6869505280889636</v>
      </c>
      <c r="AN117" s="12">
        <f>AI117*0.98*$S$8*(-2.6*10000000000-AL117*(G117+273.16)^4)</f>
        <v>-25.955424561672039</v>
      </c>
      <c r="AO117" s="13">
        <f>1.17*1.013*(10^-3)*(AD117-AE117)*N117*86400/208</f>
        <v>1.3879441233993737</v>
      </c>
      <c r="AP117" s="12">
        <f>0.408*(AM117+AN117+AO117)/(AI117+$S$10*(1+0.34*N117))</f>
        <v>-31.567179113308129</v>
      </c>
      <c r="AQ117">
        <v>28</v>
      </c>
      <c r="AR117">
        <v>2.9815</v>
      </c>
      <c r="AS117" s="7"/>
      <c r="AT117" s="1">
        <f>AJ117*28.4</f>
        <v>169.45725855651233</v>
      </c>
      <c r="AU117">
        <f>1.26*AI117*0.408*(AG117-AH117)/(AI117+$S$10)</f>
        <v>5.621630563818016</v>
      </c>
      <c r="AV117">
        <f>AU117*28.4</f>
        <v>159.65430801243164</v>
      </c>
      <c r="AW117">
        <f>0.65*AI117*D117/($S$10+AI117)</f>
        <v>153.66088141546842</v>
      </c>
      <c r="AX117" s="1">
        <f>AW117*(86400/1000000)/2.45</f>
        <v>5.4188980221618257</v>
      </c>
      <c r="AY117" s="1">
        <f>(0.2*(0.00738*G117+0.8072)^7)-0.00016</f>
        <v>0.16817448323616671</v>
      </c>
      <c r="AZ117" s="1">
        <f>0.408*(AI117*(AG117-AH117)+$S$10*6.43*(1+0.0536*N117)*(AD117-AE117))/(AI117+$S$10)</f>
        <v>5.88336485278246</v>
      </c>
      <c r="BA117" s="1">
        <f>(AI117*(AG117)+0.063*2.7*(1+0.864*N117)*(AD117-AE117))/(AI117+0.063)</f>
        <v>14.163490208171268</v>
      </c>
      <c r="BB117" s="1">
        <f>0.4+1.4*EXP(-(((C117-173)/58)^2))</f>
        <v>0.93294221788274279</v>
      </c>
      <c r="BC117" s="1">
        <f>0.605+0.345*EXP(-(((C117-243)/80)^2))</f>
        <v>0.63275422739174436</v>
      </c>
      <c r="BD117" s="1">
        <f>0.408*(AI117*(AG117-AH117)+0.063*6.43*(BB117+BC117*N117)*(AD117-AE117))/(AI117+0.063)</f>
        <v>6.9732042900496678</v>
      </c>
      <c r="BE117" s="1">
        <f>0.013*G117*(M117*23.9+50)/(G117+15)</f>
        <v>5.7165664793660582</v>
      </c>
      <c r="BF117" s="2">
        <f>0.408*0.0023*(G117+17.8)*((F117-E117)^0.5)*AA117</f>
        <v>5.8132155241215342</v>
      </c>
    </row>
    <row r="118" spans="1:58" ht="14" x14ac:dyDescent="0.15">
      <c r="A118" s="14">
        <v>2017</v>
      </c>
      <c r="B118" s="5">
        <v>42852</v>
      </c>
      <c r="C118">
        <v>117</v>
      </c>
      <c r="D118" s="52">
        <v>333.68690277777773</v>
      </c>
      <c r="E118" s="11">
        <v>16.489999999999998</v>
      </c>
      <c r="F118" s="11">
        <v>30.98</v>
      </c>
      <c r="G118" s="11">
        <v>24.149930555555546</v>
      </c>
      <c r="H118" s="11">
        <v>21.54</v>
      </c>
      <c r="I118" s="11">
        <v>77.55</v>
      </c>
      <c r="J118" s="11">
        <v>42.090347222222221</v>
      </c>
      <c r="K118" s="11">
        <v>2.8830338087117648</v>
      </c>
      <c r="L118" s="11">
        <v>0</v>
      </c>
      <c r="M118" s="56">
        <f>+D118*86400/1000000</f>
        <v>28.830548399999994</v>
      </c>
      <c r="N118" s="3">
        <f>K118*4.87/LN(67.8*$S$4-5.42)</f>
        <v>2.3420498231035825</v>
      </c>
      <c r="O118" s="11"/>
      <c r="X118" s="9">
        <f>1+0.033*COS(2*$S$9*C118/365)</f>
        <v>0.9858465660488881</v>
      </c>
      <c r="Y118" s="9">
        <f>0.409*SIN((2*$S$9*C118/365)-1.39)</f>
        <v>0.23899360621141433</v>
      </c>
      <c r="Z118" s="9">
        <f>ACOS(-TAN($U$2)*TAN(Y118))</f>
        <v>1.7062682696424667</v>
      </c>
      <c r="AA118" s="10">
        <f>(24*60/$S$9)*$S$7*X118*(Z118*SIN($U$2)*SIN(Y118)+COS($U$2)*COS(Y118)*SIN(Z118))</f>
        <v>38.45458276044301</v>
      </c>
      <c r="AB118" s="9">
        <f>AA118*(0.75+0.00002*$S$3)</f>
        <v>28.994755401374029</v>
      </c>
      <c r="AC118" s="9">
        <f>1.35*(M118/AB118)-0.35</f>
        <v>0.99235449829507993</v>
      </c>
      <c r="AD118" s="9">
        <f>(0.6108*EXP(17.27*E118/(E118+237.3))+0.6108*EXP(17.27*F118/(F118+237.3)))/2</f>
        <v>3.1817306491537587</v>
      </c>
      <c r="AE118" s="9">
        <f>(H118*0.6108*EXP(17.27*F118/(F118+237.3))+I118*0.6108*EXP(17.27*E118/(E118+237.3)))/(2*100)</f>
        <v>1.2107135049152888</v>
      </c>
      <c r="AF118" s="10">
        <f>$S$8*0.5*((E118+273)^4+(F118+273)^4)*(0.34-0.14*SQRT(AE118))*AC118</f>
        <v>7.0297686435671753</v>
      </c>
      <c r="AG118" s="9">
        <f>(1-0.23)*M118-AF118</f>
        <v>15.16975362443282</v>
      </c>
      <c r="AH118" s="9">
        <v>0</v>
      </c>
      <c r="AI118" s="8">
        <f>4098*0.6108*EXP(17.27*0.5*(E118+F118)/(0.5*(E118+F118)+237.3))/(0.5*(E118+F118)+237.3)^2</f>
        <v>0.17662266701056337</v>
      </c>
      <c r="AJ118" s="7">
        <f>(0.408*AI118*(AG118-AH118)+(900*$S$10/((E118+F118)*0.5+273))*N118*(AD118-AE118))/(AI118+$S$10*(1+0.34*N118))</f>
        <v>6.8328166800979631</v>
      </c>
      <c r="AK118" s="27">
        <f>0.408*AI118*$S$8*0.98*1.14*100000000/(AI118+$S$10*(1.034*N118))</f>
        <v>0.11731597241755147</v>
      </c>
      <c r="AL118" s="12">
        <f>1.24*(AE118*10/(G118+273.16))^(1/7)</f>
        <v>0.78492154946082571</v>
      </c>
      <c r="AM118" s="12">
        <f>AI118*0.77*M118</f>
        <v>3.9209388293345495</v>
      </c>
      <c r="AN118" s="12">
        <f>AI118*0.98*$S$8*(-2.6*10000000000-AL118*(G118+273.16)^4)</f>
        <v>-27.230992456245239</v>
      </c>
      <c r="AO118" s="13">
        <f>1.17*1.013*(10^-3)*(AD118-AE118)*N118*86400/208</f>
        <v>2.2726483722395066</v>
      </c>
      <c r="AP118" s="12">
        <f>0.408*(AM118+AN118+AO118)/(AI118+$S$10*(1+0.34*N118))</f>
        <v>-29.112396867014183</v>
      </c>
      <c r="AQ118">
        <v>28</v>
      </c>
      <c r="AR118">
        <v>2.9815</v>
      </c>
      <c r="AS118" s="7"/>
      <c r="AT118" s="1">
        <f>AJ118*28.4</f>
        <v>194.05199371478213</v>
      </c>
      <c r="AU118">
        <f>1.26*AI118*0.408*(AG118-AH118)/(AI118+$S$10)</f>
        <v>5.6815869305700355</v>
      </c>
      <c r="AV118">
        <f>AU118*28.4</f>
        <v>161.357068828189</v>
      </c>
      <c r="AW118">
        <f>0.65*AI118*D118/($S$10+AI118)</f>
        <v>158.02032036410526</v>
      </c>
      <c r="AX118" s="1">
        <f>AW118*(86400/1000000)/2.45</f>
        <v>5.5726349712076306</v>
      </c>
      <c r="AY118" s="1">
        <f>(0.2*(0.00738*G118+0.8072)^7)-0.00016</f>
        <v>0.18030775543109279</v>
      </c>
      <c r="AZ118" s="1">
        <f>0.408*(AI118*(AG118-AH118)+$S$10*6.43*(1+0.0536*N118)*(AD118-AE118))/(AI118+$S$10)</f>
        <v>6.0890141790014205</v>
      </c>
      <c r="BA118" s="1">
        <f>(AI118*(AG118)+0.063*2.7*(1+0.864*N118)*(AD118-AE118))/(AI118+0.063)</f>
        <v>15.411820978298499</v>
      </c>
      <c r="BB118" s="1">
        <f>0.4+1.4*EXP(-(((C118-173)/58)^2))</f>
        <v>0.95114832880181754</v>
      </c>
      <c r="BC118" s="1">
        <f>0.605+0.345*EXP(-(((C118-243)/80)^2))</f>
        <v>0.6338733613379679</v>
      </c>
      <c r="BD118" s="1">
        <f>0.408*(AI118*(AG118-AH118)+0.063*6.43*(BB118+BC118*N118)*(AD118-AE118))/(AI118+0.063)</f>
        <v>7.873331737568356</v>
      </c>
      <c r="BE118" s="1">
        <f>0.013*G118*(M118*23.9+50)/(G118+15)</f>
        <v>5.9265523725523845</v>
      </c>
      <c r="BF118" s="2">
        <f>0.408*0.0023*(G118+17.8)*((F118-E118)^0.5)*AA118</f>
        <v>5.7623753186990481</v>
      </c>
    </row>
    <row r="119" spans="1:58" ht="14" x14ac:dyDescent="0.15">
      <c r="A119" s="14">
        <v>2017</v>
      </c>
      <c r="B119" s="5">
        <v>42853</v>
      </c>
      <c r="C119">
        <v>118</v>
      </c>
      <c r="D119" s="52">
        <v>314.59119444444445</v>
      </c>
      <c r="E119" s="11">
        <v>16.93</v>
      </c>
      <c r="F119" s="11">
        <v>27.33</v>
      </c>
      <c r="G119" s="11">
        <v>22.147222222222211</v>
      </c>
      <c r="H119" s="11">
        <v>43.92</v>
      </c>
      <c r="I119" s="11">
        <v>80.099999999999994</v>
      </c>
      <c r="J119" s="11">
        <v>58.325277777777778</v>
      </c>
      <c r="K119" s="11">
        <v>2.6513979808493096</v>
      </c>
      <c r="L119" s="11">
        <v>0</v>
      </c>
      <c r="M119" s="56">
        <f>+D119*86400/1000000</f>
        <v>27.1806792</v>
      </c>
      <c r="N119" s="3">
        <f>K119*4.87/LN(67.8*$S$4-5.42)</f>
        <v>2.1538790676894708</v>
      </c>
      <c r="O119" s="11"/>
      <c r="X119" s="9">
        <f>1+0.033*COS(2*$S$9*C119/365)</f>
        <v>0.98533552012254777</v>
      </c>
      <c r="Y119" s="9">
        <f>0.409*SIN((2*$S$9*C119/365)-1.39)</f>
        <v>0.2446714508641725</v>
      </c>
      <c r="Z119" s="9">
        <f>ACOS(-TAN($U$2)*TAN(Y119))</f>
        <v>1.7096387086188414</v>
      </c>
      <c r="AA119" s="10">
        <f>(24*60/$S$9)*$S$7*X119*(Z119*SIN($U$2)*SIN(Y119)+COS($U$2)*COS(Y119)*SIN(Z119))</f>
        <v>38.560068756903185</v>
      </c>
      <c r="AB119" s="9">
        <f>AA119*(0.75+0.00002*$S$3)</f>
        <v>29.074291842705001</v>
      </c>
      <c r="AC119" s="9">
        <f>1.35*(M119/AB119)-0.35</f>
        <v>0.91207431357289737</v>
      </c>
      <c r="AD119" s="9">
        <f>(0.6108*EXP(17.27*E119/(E119+237.3))+0.6108*EXP(17.27*F119/(F119+237.3)))/2</f>
        <v>2.7820503950257827</v>
      </c>
      <c r="AE119" s="9">
        <f>(H119*0.6108*EXP(17.27*F119/(F119+237.3))+I119*0.6108*EXP(17.27*E119/(E119+237.3)))/(2*100)</f>
        <v>1.5708598027548004</v>
      </c>
      <c r="AF119" s="10">
        <f>$S$8*0.5*((E119+273)^4+(F119+273)^4)*(0.34-0.14*SQRT(AE119))*AC119</f>
        <v>5.5845081040492852</v>
      </c>
      <c r="AG119" s="9">
        <f>(1-0.23)*M119-AF119</f>
        <v>15.344614879950715</v>
      </c>
      <c r="AH119" s="9">
        <v>0</v>
      </c>
      <c r="AI119" s="8">
        <f>4098*0.6108*EXP(17.27*0.5*(E119+F119)/(0.5*(E119+F119)+237.3))/(0.5*(E119+F119)+237.3)^2</f>
        <v>0.16226363809469868</v>
      </c>
      <c r="AJ119" s="7">
        <f>(0.408*AI119*(AG119-AH119)+(900*$S$10/((E119+F119)*0.5+273))*N119*(AD119-AE119))/(AI119+$S$10*(1+0.34*N119))</f>
        <v>5.5722037818930454</v>
      </c>
      <c r="AK119" s="27">
        <f>0.408*AI119*$S$8*0.98*1.14*100000000/(AI119+$S$10*(1.034*N119))</f>
        <v>0.1172582605211747</v>
      </c>
      <c r="AL119" s="12">
        <f>1.24*(AE119*10/(G119+273.16))^(1/7)</f>
        <v>0.81545906497736187</v>
      </c>
      <c r="AM119" s="12">
        <f>AI119*0.77*M119</f>
        <v>3.3960356375152161</v>
      </c>
      <c r="AN119" s="12">
        <f>AI119*0.98*$S$8*(-2.6*10000000000-AL119*(G119+273.16)^4)</f>
        <v>-25.070622744466064</v>
      </c>
      <c r="AO119" s="13">
        <f>1.17*1.013*(10^-3)*(AD119-AE119)*N119*86400/208</f>
        <v>1.2843385523922899</v>
      </c>
      <c r="AP119" s="12">
        <f>0.408*(AM119+AN119+AO119)/(AI119+$S$10*(1+0.34*N119))</f>
        <v>-30.113456061049202</v>
      </c>
      <c r="AQ119">
        <v>28</v>
      </c>
      <c r="AR119">
        <v>2.9815</v>
      </c>
      <c r="AS119" s="7"/>
      <c r="AT119" s="1">
        <f>AJ119*28.4</f>
        <v>158.25058740576247</v>
      </c>
      <c r="AU119">
        <f>1.26*AI119*0.408*(AG119-AH119)/(AI119+$S$10)</f>
        <v>5.6122662179377043</v>
      </c>
      <c r="AV119">
        <f>AU119*28.4</f>
        <v>159.38836058943079</v>
      </c>
      <c r="AW119">
        <f>0.65*AI119*D119/($S$10+AI119)</f>
        <v>145.48274319708028</v>
      </c>
      <c r="AX119" s="1">
        <f>AW119*(86400/1000000)/2.45</f>
        <v>5.1304934743786674</v>
      </c>
      <c r="AY119" s="1">
        <f>(0.2*(0.00738*G119+0.8072)^7)-0.00016</f>
        <v>0.16219200105082782</v>
      </c>
      <c r="AZ119" s="1">
        <f>0.408*(AI119*(AG119-AH119)+$S$10*6.43*(1+0.0536*N119)*(AD119-AE119))/(AI119+$S$10)</f>
        <v>5.4768513846260367</v>
      </c>
      <c r="BA119" s="1">
        <f>(AI119*(AG119)+0.063*2.7*(1+0.864*N119)*(AD119-AE119))/(AI119+0.063)</f>
        <v>13.669744315870929</v>
      </c>
      <c r="BB119" s="1">
        <f>0.4+1.4*EXP(-(((C119-173)/58)^2))</f>
        <v>0.96963762043041457</v>
      </c>
      <c r="BC119" s="1">
        <f>0.605+0.345*EXP(-(((C119-243)/80)^2))</f>
        <v>0.63502823684139709</v>
      </c>
      <c r="BD119" s="1">
        <f>0.408*(AI119*(AG119-AH119)+0.063*6.43*(BB119+BC119*N119)*(AD119-AE119))/(AI119+0.063)</f>
        <v>6.5868376896242617</v>
      </c>
      <c r="BE119" s="1">
        <f>0.013*G119*(M119*23.9+50)/(G119+15)</f>
        <v>5.42247290957744</v>
      </c>
      <c r="BF119" s="2">
        <f>0.408*0.0023*(G119+17.8)*((F119-E119)^0.5)*AA119</f>
        <v>4.6615361220369422</v>
      </c>
    </row>
    <row r="120" spans="1:58" ht="14" x14ac:dyDescent="0.15">
      <c r="A120" s="14">
        <v>2017</v>
      </c>
      <c r="B120" s="5">
        <v>42854</v>
      </c>
      <c r="C120">
        <v>119</v>
      </c>
      <c r="D120" s="52">
        <v>339.8026041666667</v>
      </c>
      <c r="E120" s="11">
        <v>15.51</v>
      </c>
      <c r="F120" s="11">
        <v>29.16</v>
      </c>
      <c r="G120" s="11">
        <v>22.131874999999997</v>
      </c>
      <c r="H120" s="11">
        <v>10.39</v>
      </c>
      <c r="I120" s="11">
        <v>87</v>
      </c>
      <c r="J120" s="11">
        <v>45.816111111111134</v>
      </c>
      <c r="K120" s="11">
        <v>2.2028682859718818</v>
      </c>
      <c r="L120" s="11">
        <v>0</v>
      </c>
      <c r="M120" s="56">
        <f>+D120*86400/1000000</f>
        <v>29.358945000000002</v>
      </c>
      <c r="N120" s="3">
        <f>K120*4.87/LN(67.8*$S$4-5.42)</f>
        <v>1.7895132772606128</v>
      </c>
      <c r="O120" s="11"/>
      <c r="X120" s="9">
        <f>1+0.033*COS(2*$S$9*C120/365)</f>
        <v>0.98482881959808055</v>
      </c>
      <c r="Y120" s="9">
        <f>0.409*SIN((2*$S$9*C120/365)-1.39)</f>
        <v>0.25027679408559728</v>
      </c>
      <c r="Z120" s="9">
        <f>ACOS(-TAN($U$2)*TAN(Y120))</f>
        <v>1.7129770602024554</v>
      </c>
      <c r="AA120" s="10">
        <f>(24*60/$S$9)*$S$7*X120*(Z120*SIN($U$2)*SIN(Y120)+COS($U$2)*COS(Y120)*SIN(Z120))</f>
        <v>38.663123610049219</v>
      </c>
      <c r="AB120" s="9">
        <f>AA120*(0.75+0.00002*$S$3)</f>
        <v>29.151995201977112</v>
      </c>
      <c r="AC120" s="9">
        <f>1.35*(M120/AB120)-0.35</f>
        <v>1.0095836400011469</v>
      </c>
      <c r="AD120" s="9">
        <f>(0.6108*EXP(17.27*E120/(E120+237.3))+0.6108*EXP(17.27*F120/(F120+237.3)))/2</f>
        <v>2.9025085410818972</v>
      </c>
      <c r="AE120" s="9">
        <f>(H120*0.6108*EXP(17.27*F120/(F120+237.3))+I120*0.6108*EXP(17.27*E120/(E120+237.3)))/(2*100)</f>
        <v>0.97656315015667383</v>
      </c>
      <c r="AF120" s="10">
        <f>$S$8*0.5*((E120+273)^4+(F120+273)^4)*(0.34-0.14*SQRT(AE120))*AC120</f>
        <v>7.6073213034496918</v>
      </c>
      <c r="AG120" s="9">
        <f>(1-0.23)*M120-AF120</f>
        <v>14.999066346550311</v>
      </c>
      <c r="AH120" s="9">
        <v>0</v>
      </c>
      <c r="AI120" s="8">
        <f>4098*0.6108*EXP(17.27*0.5*(E120+F120)/(0.5*(E120+F120)+237.3))/(0.5*(E120+F120)+237.3)^2</f>
        <v>0.16404082753123739</v>
      </c>
      <c r="AJ120" s="7">
        <f>(0.408*AI120*(AG120-AH120)+(900*$S$10/((E120+F120)*0.5+273))*N120*(AD120-AE120))/(AI120+$S$10*(1+0.34*N120))</f>
        <v>6.2805059774546113</v>
      </c>
      <c r="AK120" s="27">
        <f>0.408*AI120*$S$8*0.98*1.14*100000000/(AI120+$S$10*(1.034*N120))</f>
        <v>0.1280886971283568</v>
      </c>
      <c r="AL120" s="12">
        <f>1.24*(AE120*10/(G120+273.16))^(1/7)</f>
        <v>0.76192877576475238</v>
      </c>
      <c r="AM120" s="12">
        <f>AI120*0.77*M120</f>
        <v>3.7083705375979457</v>
      </c>
      <c r="AN120" s="12">
        <f>AI120*0.98*$S$8*(-2.6*10000000000-AL120*(G120+273.16)^4)</f>
        <v>-25.023843443831129</v>
      </c>
      <c r="AO120" s="13">
        <f>1.17*1.013*(10^-3)*(AD120-AE120)*N120*86400/208</f>
        <v>1.6967763739248396</v>
      </c>
      <c r="AP120" s="12">
        <f>0.408*(AM120+AN120+AO120)/(AI120+$S$10*(1+0.34*N120))</f>
        <v>-29.658409430275185</v>
      </c>
      <c r="AQ120">
        <v>28</v>
      </c>
      <c r="AR120">
        <v>2.9815</v>
      </c>
      <c r="AS120" s="7"/>
      <c r="AT120" s="1">
        <f>AJ120*28.4</f>
        <v>178.36636975971095</v>
      </c>
      <c r="AU120">
        <f>1.26*AI120*0.408*(AG120-AH120)/(AI120+$S$10)</f>
        <v>5.5030849345763091</v>
      </c>
      <c r="AV120">
        <f>AU120*28.4</f>
        <v>156.28761214196717</v>
      </c>
      <c r="AW120">
        <f>0.65*AI120*D120/($S$10+AI120)</f>
        <v>157.6345244403843</v>
      </c>
      <c r="AX120" s="1">
        <f>AW120*(86400/1000000)/2.45</f>
        <v>5.5590297598568172</v>
      </c>
      <c r="AY120" s="1">
        <f>(0.2*(0.00738*G120+0.8072)^7)-0.00016</f>
        <v>0.16205943610188706</v>
      </c>
      <c r="AZ120" s="1">
        <f>0.408*(AI120*(AG120-AH120)+$S$10*6.43*(1+0.0536*N120)*(AD120-AE120))/(AI120+$S$10)</f>
        <v>5.9528789217451319</v>
      </c>
      <c r="BA120" s="1">
        <f>(AI120*(AG120)+0.063*2.7*(1+0.864*N120)*(AD120-AE120))/(AI120+0.063)</f>
        <v>14.51097149639377</v>
      </c>
      <c r="BB120" s="1">
        <f>0.4+1.4*EXP(-(((C120-173)/58)^2))</f>
        <v>0.98839724558275077</v>
      </c>
      <c r="BC120" s="1">
        <f>0.605+0.345*EXP(-(((C120-243)/80)^2))</f>
        <v>0.63621954737397501</v>
      </c>
      <c r="BD120" s="1">
        <f>0.408*(AI120*(AG120-AH120)+0.063*6.43*(BB120+BC120*N120)*(AD120-AE120))/(AI120+0.063)</f>
        <v>7.4034959089380958</v>
      </c>
      <c r="BE120" s="1">
        <f>0.013*G120*(M120*23.9+50)/(G120+15)</f>
        <v>5.8243434238344163</v>
      </c>
      <c r="BF120" s="2">
        <f>0.408*0.0023*(G120+17.8)*((F120-E120)^0.5)*AA120</f>
        <v>5.3526761179274454</v>
      </c>
    </row>
    <row r="121" spans="1:58" ht="14" x14ac:dyDescent="0.15">
      <c r="A121" s="14">
        <v>2017</v>
      </c>
      <c r="B121" s="5">
        <v>42855</v>
      </c>
      <c r="C121">
        <v>120</v>
      </c>
      <c r="D121" s="52">
        <v>356.06865972222226</v>
      </c>
      <c r="E121" s="11">
        <v>12.28</v>
      </c>
      <c r="F121" s="11">
        <v>32.29</v>
      </c>
      <c r="G121" s="11">
        <v>23.087361111111097</v>
      </c>
      <c r="H121" s="11">
        <v>3.6179999999999999</v>
      </c>
      <c r="I121" s="11">
        <v>55.04</v>
      </c>
      <c r="J121" s="11">
        <v>23.705513888888895</v>
      </c>
      <c r="K121" s="11">
        <v>2.2319723002386809</v>
      </c>
      <c r="L121" s="11">
        <v>0</v>
      </c>
      <c r="M121" s="56">
        <f>+D121*86400/1000000</f>
        <v>30.764332200000002</v>
      </c>
      <c r="N121" s="3">
        <f>K121*4.87/LN(67.8*$S$4-5.42)</f>
        <v>1.8131560979792567</v>
      </c>
      <c r="O121" s="11"/>
      <c r="X121" s="9">
        <f>1+0.033*COS(2*$S$9*C121/365)</f>
        <v>0.98432661462178739</v>
      </c>
      <c r="Y121" s="9">
        <f>0.409*SIN((2*$S$9*C121/365)-1.39)</f>
        <v>0.25580797489151891</v>
      </c>
      <c r="Z121" s="9">
        <f>ACOS(-TAN($U$2)*TAN(Y121))</f>
        <v>1.7162822049610154</v>
      </c>
      <c r="AA121" s="10">
        <f>(24*60/$S$9)*$S$7*X121*(Z121*SIN($U$2)*SIN(Y121)+COS($U$2)*COS(Y121)*SIN(Z121))</f>
        <v>38.763754041574359</v>
      </c>
      <c r="AB121" s="9">
        <f>AA121*(0.75+0.00002*$S$3)</f>
        <v>29.227870547347067</v>
      </c>
      <c r="AC121" s="9">
        <f>1.35*(M121/AB121)-0.35</f>
        <v>1.0709673059390821</v>
      </c>
      <c r="AD121" s="9">
        <f>(0.6108*EXP(17.27*E121/(E121+237.3))+0.6108*EXP(17.27*F121/(F121+237.3)))/2</f>
        <v>3.1309609690146321</v>
      </c>
      <c r="AE121" s="9">
        <f>(H121*0.6108*EXP(17.27*F121/(F121+237.3))+I121*0.6108*EXP(17.27*E121/(E121+237.3)))/(2*100)</f>
        <v>0.48060362143104468</v>
      </c>
      <c r="AF121" s="10">
        <f>$S$8*0.5*((E121+273)^4+(F121+273)^4)*(0.34-0.14*SQRT(AE121))*AC121</f>
        <v>9.7515011391018156</v>
      </c>
      <c r="AG121" s="9">
        <f>(1-0.23)*M121-AF121</f>
        <v>13.937034654898188</v>
      </c>
      <c r="AH121" s="9">
        <v>0</v>
      </c>
      <c r="AI121" s="8">
        <f>4098*0.6108*EXP(17.27*0.5*(E121+F121)/(0.5*(E121+F121)+237.3))/(0.5*(E121+F121)+237.3)^2</f>
        <v>0.16360585838159733</v>
      </c>
      <c r="AJ121" s="7">
        <f>(0.408*AI121*(AG121-AH121)+(900*$S$10/((E121+F121)*0.5+273))*N121*(AD121-AE121))/(AI121+$S$10*(1+0.34*N121))</f>
        <v>7.0159416167634072</v>
      </c>
      <c r="AK121" s="27">
        <f>0.408*AI121*$S$8*0.98*1.14*100000000/(AI121+$S$10*(1.034*N121))</f>
        <v>0.12722654544251844</v>
      </c>
      <c r="AL121" s="12">
        <f>1.24*(AE121*10/(G121+273.16))^(1/7)</f>
        <v>0.68821848769888772</v>
      </c>
      <c r="AM121" s="12">
        <f>AI121*0.77*M121</f>
        <v>3.8755832323805635</v>
      </c>
      <c r="AN121" s="12">
        <f>AI121*0.98*$S$8*(-2.6*10000000000-AL121*(G121+273.16)^4)</f>
        <v>-24.570967678240212</v>
      </c>
      <c r="AO121" s="13">
        <f>1.17*1.013*(10^-3)*(AD121-AE121)*N121*86400/208</f>
        <v>2.3658398532894296</v>
      </c>
      <c r="AP121" s="12">
        <f>0.408*(AM121+AN121+AO121)/(AI121+$S$10*(1+0.34*N121))</f>
        <v>-27.699893869218815</v>
      </c>
      <c r="AQ121">
        <v>28</v>
      </c>
      <c r="AR121">
        <v>2.9815</v>
      </c>
      <c r="AS121" s="7"/>
      <c r="AT121" s="1">
        <f>AJ121*28.4</f>
        <v>199.25274191608077</v>
      </c>
      <c r="AU121">
        <f>1.26*AI121*0.408*(AG121-AH121)/(AI121+$S$10)</f>
        <v>5.1095413191729557</v>
      </c>
      <c r="AV121">
        <f>AU121*28.4</f>
        <v>145.11097346451194</v>
      </c>
      <c r="AW121">
        <f>0.65*AI121*D121/($S$10+AI121)</f>
        <v>165.05471454995839</v>
      </c>
      <c r="AX121" s="1">
        <f>AW121*(86400/1000000)/2.45</f>
        <v>5.8207050355577161</v>
      </c>
      <c r="AY121" s="1">
        <f>(0.2*(0.00738*G121+0.8072)^7)-0.00016</f>
        <v>0.17049178865809536</v>
      </c>
      <c r="AZ121" s="1">
        <f>0.408*(AI121*(AG121-AH121)+$S$10*6.43*(1+0.0536*N121)*(AD121-AE121))/(AI121+$S$10)</f>
        <v>6.2435098563787266</v>
      </c>
      <c r="BA121" s="1">
        <f>(AI121*(AG121)+0.063*2.7*(1+0.864*N121)*(AD121-AE121))/(AI121+0.063)</f>
        <v>15.168429737083954</v>
      </c>
      <c r="BB121" s="1">
        <f>0.4+1.4*EXP(-(((C121-173)/58)^2))</f>
        <v>1.0074134401383443</v>
      </c>
      <c r="BC121" s="1">
        <f>0.605+0.345*EXP(-(((C121-243)/80)^2))</f>
        <v>0.63744797920287122</v>
      </c>
      <c r="BD121" s="1">
        <f>0.408*(AI121*(AG121-AH121)+0.063*6.43*(BB121+BC121*N121)*(AD121-AE121))/(AI121+0.063)</f>
        <v>8.2870301916761999</v>
      </c>
      <c r="BE121" s="1">
        <f>0.013*G121*(M121*23.9+50)/(G121+15)</f>
        <v>6.1880584908196044</v>
      </c>
      <c r="BF121" s="2">
        <f>0.408*0.0023*(G121+17.8)*((F121-E121)^0.5)*AA121</f>
        <v>6.653136818672869</v>
      </c>
    </row>
    <row r="122" spans="1:58" ht="14" x14ac:dyDescent="0.15">
      <c r="A122" s="14">
        <v>2017</v>
      </c>
      <c r="B122" s="5">
        <v>42856</v>
      </c>
      <c r="C122">
        <v>121</v>
      </c>
      <c r="D122" s="52">
        <v>350.95645138888881</v>
      </c>
      <c r="E122" s="11">
        <v>13.98</v>
      </c>
      <c r="F122" s="11">
        <v>32.869999999999997</v>
      </c>
      <c r="G122" s="11">
        <v>24.375069444444446</v>
      </c>
      <c r="H122" s="11">
        <v>7.367</v>
      </c>
      <c r="I122" s="11">
        <v>43.29</v>
      </c>
      <c r="J122" s="11">
        <v>20.189729166666677</v>
      </c>
      <c r="K122" s="11">
        <v>1.8285961675264431</v>
      </c>
      <c r="L122" s="11">
        <v>0</v>
      </c>
      <c r="M122" s="56">
        <f>+D122*86400/1000000</f>
        <v>30.322637399999994</v>
      </c>
      <c r="N122" s="3">
        <f>K122*4.87/LN(67.8*$S$4-5.42)</f>
        <v>1.4854710748594484</v>
      </c>
      <c r="O122" s="11"/>
      <c r="X122" s="9">
        <f>1+0.033*COS(2*$S$9*C122/365)</f>
        <v>0.98382905400784104</v>
      </c>
      <c r="Y122" s="9">
        <f>0.409*SIN((2*$S$9*C122/365)-1.39)</f>
        <v>0.26126335427369202</v>
      </c>
      <c r="Z122" s="9">
        <f>ACOS(-TAN($U$2)*TAN(Y122))</f>
        <v>1.7195530094064622</v>
      </c>
      <c r="AA122" s="10">
        <f>(24*60/$S$9)*$S$7*X122*(Z122*SIN($U$2)*SIN(Y122)+COS($U$2)*COS(Y122)*SIN(Z122))</f>
        <v>38.861968018383692</v>
      </c>
      <c r="AB122" s="9">
        <f>AA122*(0.75+0.00002*$S$3)</f>
        <v>29.301923885861303</v>
      </c>
      <c r="AC122" s="9">
        <f>1.35*(M122/AB122)-0.35</f>
        <v>1.047026374426975</v>
      </c>
      <c r="AD122" s="9">
        <f>(0.6108*EXP(17.27*E122/(E122+237.3))+0.6108*EXP(17.27*F122/(F122+237.3)))/2</f>
        <v>3.2950577668847658</v>
      </c>
      <c r="AE122" s="9">
        <f>(H122*0.6108*EXP(17.27*F122/(F122+237.3))+I122*0.6108*EXP(17.27*E122/(E122+237.3)))/(2*100)</f>
        <v>0.52950786443421338</v>
      </c>
      <c r="AF122" s="10">
        <f>$S$8*0.5*((E122+273)^4+(F122+273)^4)*(0.34-0.14*SQRT(AE122))*AC122</f>
        <v>9.4820603665415639</v>
      </c>
      <c r="AG122" s="9">
        <f>(1-0.23)*M122-AF122</f>
        <v>13.866370431458432</v>
      </c>
      <c r="AH122" s="9">
        <v>0</v>
      </c>
      <c r="AI122" s="8">
        <f>4098*0.6108*EXP(17.27*0.5*(E122+F122)/(0.5*(E122+F122)+237.3))/(0.5*(E122+F122)+237.3)^2</f>
        <v>0.17376874848699617</v>
      </c>
      <c r="AJ122" s="7">
        <f>(0.408*AI122*(AG122-AH122)+(900*$S$10/((E122+F122)*0.5+273))*N122*(AD122-AE122))/(AI122+$S$10*(1+0.34*N122))</f>
        <v>6.6122720978906617</v>
      </c>
      <c r="AK122" s="27">
        <f>0.408*AI122*$S$8*0.98*1.14*100000000/(AI122+$S$10*(1.034*N122))</f>
        <v>0.14109549775461294</v>
      </c>
      <c r="AL122" s="12">
        <f>1.24*(AE122*10/(G122+273.16))^(1/7)</f>
        <v>0.69737991551680856</v>
      </c>
      <c r="AM122" s="12">
        <f>AI122*0.77*M122</f>
        <v>4.0572275989036966</v>
      </c>
      <c r="AN122" s="12">
        <f>AI122*0.98*$S$8*(-2.6*10000000000-AL122*(G122+273.16)^4)</f>
        <v>-26.234478638573293</v>
      </c>
      <c r="AO122" s="13">
        <f>1.17*1.013*(10^-3)*(AD122-AE122)*N122*86400/208</f>
        <v>2.022513427910769</v>
      </c>
      <c r="AP122" s="12">
        <f>0.408*(AM122+AN122+AO122)/(AI122+$S$10*(1+0.34*N122))</f>
        <v>-30.142073002753619</v>
      </c>
      <c r="AQ122">
        <v>28</v>
      </c>
      <c r="AR122">
        <v>2.9815</v>
      </c>
      <c r="AS122" s="7"/>
      <c r="AT122" s="1">
        <f>AJ122*28.4</f>
        <v>187.78852758009478</v>
      </c>
      <c r="AU122">
        <f>1.26*AI122*0.408*(AG122-AH122)/(AI122+$S$10)</f>
        <v>5.1703753180322165</v>
      </c>
      <c r="AV122">
        <f>AU122*28.4</f>
        <v>146.83865903211495</v>
      </c>
      <c r="AW122">
        <f>0.65*AI122*D122/($S$10+AI122)</f>
        <v>165.46081165047678</v>
      </c>
      <c r="AX122" s="1">
        <f>AW122*(86400/1000000)/2.45</f>
        <v>5.8350261741229366</v>
      </c>
      <c r="AY122" s="1">
        <f>(0.2*(0.00738*G122+0.8072)^7)-0.00016</f>
        <v>0.18244856338214421</v>
      </c>
      <c r="AZ122" s="1">
        <f>0.408*(AI122*(AG122-AH122)+$S$10*6.43*(1+0.0536*N122)*(AD122-AE122))/(AI122+$S$10)</f>
        <v>6.2550350153567766</v>
      </c>
      <c r="BA122" s="1">
        <f>(AI122*(AG122)+0.063*2.7*(1+0.864*N122)*(AD122-AE122))/(AI122+0.063)</f>
        <v>14.713601722000508</v>
      </c>
      <c r="BB122" s="1">
        <f>0.4+1.4*EXP(-(((C122-173)/58)^2))</f>
        <v>1.0266715261049755</v>
      </c>
      <c r="BC122" s="1">
        <f>0.605+0.345*EXP(-(((C122-243)/80)^2))</f>
        <v>0.63871421023014319</v>
      </c>
      <c r="BD122" s="1">
        <f>0.408*(AI122*(AG122-AH122)+0.063*6.43*(BB122+BC122*N122)*(AD122-AE122))/(AI122+0.063)</f>
        <v>7.9657459979366037</v>
      </c>
      <c r="BE122" s="1">
        <f>0.013*G122*(M122*23.9+50)/(G122+15)</f>
        <v>6.234586039083915</v>
      </c>
      <c r="BF122" s="2">
        <f>0.408*0.0023*(G122+17.8)*((F122-E122)^0.5)*AA122</f>
        <v>6.68474083467291</v>
      </c>
    </row>
    <row r="123" spans="1:58" s="2" customFormat="1" ht="14" x14ac:dyDescent="0.15">
      <c r="A123" s="14">
        <v>2017</v>
      </c>
      <c r="B123" s="5">
        <v>42857</v>
      </c>
      <c r="C123" s="18">
        <v>122</v>
      </c>
      <c r="D123" s="52">
        <v>347.55796527777778</v>
      </c>
      <c r="E123" s="11">
        <v>13.88</v>
      </c>
      <c r="F123" s="11">
        <v>32.76</v>
      </c>
      <c r="G123" s="11">
        <v>24.986319444444451</v>
      </c>
      <c r="H123" s="11">
        <v>10.52</v>
      </c>
      <c r="I123" s="11">
        <v>52.27</v>
      </c>
      <c r="J123" s="11">
        <v>22.847569444444453</v>
      </c>
      <c r="K123" s="11">
        <v>2.1904626576065822</v>
      </c>
      <c r="L123" s="11">
        <v>0</v>
      </c>
      <c r="M123" s="15">
        <f>+D123*86400/1000000</f>
        <v>30.0290082</v>
      </c>
      <c r="N123" s="3">
        <f>K123*4.87/LN(67.8*$S$4-5.42)</f>
        <v>1.7794354905795677</v>
      </c>
      <c r="O123" s="11"/>
      <c r="X123" s="23">
        <f>1+0.033*COS(2*$S$9*C123/365)</f>
        <v>0.98333628519418981</v>
      </c>
      <c r="Y123" s="23">
        <f>0.409*SIN((2*$S$9*C123/365)-1.39)</f>
        <v>0.26664131568546878</v>
      </c>
      <c r="Z123" s="23">
        <f>ACOS(-TAN($U$2)*TAN(Y123))</f>
        <v>1.722788326492297</v>
      </c>
      <c r="AA123" s="23">
        <f>(24*60/$S$9)*$S$7*X123*(Z123*SIN($U$2)*SIN(Y123)+COS($U$2)*COS(Y123)*SIN(Z123))</f>
        <v>38.957774694138912</v>
      </c>
      <c r="AB123" s="23">
        <f>AA123*(0.75+0.00002*$S$3)</f>
        <v>29.374162119380738</v>
      </c>
      <c r="AC123" s="23">
        <f>1.35*(M123/AB123)-0.35</f>
        <v>1.0300959123614537</v>
      </c>
      <c r="AD123" s="23">
        <f>(0.6108*EXP(17.27*E123/(E123+237.3))+0.6108*EXP(17.27*F123/(F123+237.3)))/2</f>
        <v>3.2745124446221632</v>
      </c>
      <c r="AE123" s="23">
        <f>(H123*0.6108*EXP(17.27*F123/(F123+237.3))+I123*0.6108*EXP(17.27*E123/(E123+237.3)))/(2*100)</f>
        <v>0.67559764694987323</v>
      </c>
      <c r="AF123" s="23">
        <f>$S$8*0.5*((E123+273)^4+(F123+273)^4)*(0.34-0.14*SQRT(AE123))*AC123</f>
        <v>8.7991803227754328</v>
      </c>
      <c r="AG123" s="23">
        <f>(1-0.23)*M123-AF123</f>
        <v>14.323155991224569</v>
      </c>
      <c r="AH123" s="23">
        <v>0</v>
      </c>
      <c r="AI123" s="22">
        <f>4098*0.6108*EXP(17.27*0.5*(E123+F123)/(0.5*(E123+F123)+237.3))/(0.5*(E123+F123)+237.3)^2</f>
        <v>0.1728109619431793</v>
      </c>
      <c r="AJ123" s="19">
        <f>(0.408*AI123*(AG123-AH123)+(900*$S$10/((E123+F123)*0.5+273))*N123*(AD123-AE123))/(AI123+$S$10*(1+0.34*N123))</f>
        <v>6.9468132358366583</v>
      </c>
      <c r="AK123" s="53">
        <f>0.408*AI123*$S$8*0.98*1.14*100000000/(AI123+$S$10*(1.034*N123))</f>
        <v>0.13122487144851558</v>
      </c>
      <c r="AL123" s="20">
        <f>1.24*(AE123*10/(G123+273.16))^(1/7)</f>
        <v>0.72186941058564991</v>
      </c>
      <c r="AM123" s="20">
        <f>AI123*0.77*M123</f>
        <v>3.995793180796047</v>
      </c>
      <c r="AN123" s="20">
        <f>AI123*0.98*$S$8*(-2.6*10000000000-AL123*(G123+273.16)^4)</f>
        <v>-26.287681232720939</v>
      </c>
      <c r="AO123" s="21">
        <f>1.17*1.013*(10^-3)*(AD123-AE123)*N123*86400/208</f>
        <v>2.2767744273519748</v>
      </c>
      <c r="AP123" s="20">
        <f>0.408*(AM123+AN123+AO123)/(AI123+$S$10*(1+0.34*N123))</f>
        <v>-29.329127736490324</v>
      </c>
      <c r="AQ123" s="18">
        <v>28</v>
      </c>
      <c r="AR123" s="18">
        <v>2.9815</v>
      </c>
      <c r="AS123" s="19"/>
      <c r="AT123" s="2">
        <f>AJ123*28.4</f>
        <v>197.2894958977611</v>
      </c>
      <c r="AU123" s="18">
        <f>1.26*AI123*0.408*(AG123-AH123)/(AI123+$S$10)</f>
        <v>5.3325793746630561</v>
      </c>
      <c r="AV123" s="18">
        <f>AU123*28.4</f>
        <v>151.44525424043078</v>
      </c>
      <c r="AW123" s="18">
        <f>0.65*AI123*D123/($S$10+AI123)</f>
        <v>163.60949392315749</v>
      </c>
      <c r="AX123" s="2">
        <f>AW123*(86400/1000000)/2.45</f>
        <v>5.7697388877391047</v>
      </c>
      <c r="AY123" s="2">
        <f>(0.2*(0.00738*G123+0.8072)^7)-0.00016</f>
        <v>0.18837095675524687</v>
      </c>
      <c r="AZ123" s="2">
        <f>0.408*(AI123*(AG123-AH123)+$S$10*6.43*(1+0.0536*N123)*(AD123-AE123))/(AI123+$S$10)</f>
        <v>6.291871500304886</v>
      </c>
      <c r="BA123" s="2">
        <f>(AI123*(AG123)+0.063*2.7*(1+0.864*N123)*(AD123-AE123))/(AI123+0.063)</f>
        <v>15.253467168192548</v>
      </c>
      <c r="BB123" s="2">
        <f>0.4+1.4*EXP(-(((C123-173)/58)^2))</f>
        <v>1.0461559175407396</v>
      </c>
      <c r="BC123" s="2">
        <f>0.605+0.345*EXP(-(((C123-243)/80)^2))</f>
        <v>0.64001890879988221</v>
      </c>
      <c r="BD123" s="2">
        <f>0.408*(AI123*(AG123-AH123)+0.063*6.43*(BB123+BC123*N123)*(AD123-AE123))/(AI123+0.063)</f>
        <v>8.2627126880688078</v>
      </c>
      <c r="BE123" s="2">
        <f>0.013*G123*(M123*23.9+50)/(G123+15)</f>
        <v>6.2362276032868804</v>
      </c>
      <c r="BF123" s="2">
        <f>0.408*0.0023*(G123+17.8)*((F123-E123)^0.5)*AA123</f>
        <v>6.7965429385225287</v>
      </c>
    </row>
    <row r="124" spans="1:58" ht="14" x14ac:dyDescent="0.15">
      <c r="A124" s="14">
        <v>2017</v>
      </c>
      <c r="B124" s="5">
        <v>42858</v>
      </c>
      <c r="C124">
        <v>123</v>
      </c>
      <c r="D124" s="52">
        <v>345.53113194444438</v>
      </c>
      <c r="E124" s="11">
        <v>15.54</v>
      </c>
      <c r="F124" s="11">
        <v>32.92</v>
      </c>
      <c r="G124" s="11">
        <v>25.012638888888887</v>
      </c>
      <c r="H124" s="11">
        <v>14.46</v>
      </c>
      <c r="I124" s="11">
        <v>61.94</v>
      </c>
      <c r="J124" s="11">
        <v>33.692708333333343</v>
      </c>
      <c r="K124" s="11">
        <v>2.166927844156302</v>
      </c>
      <c r="L124" s="11">
        <v>0</v>
      </c>
      <c r="M124" s="15">
        <f>+D124*86400/1000000</f>
        <v>29.853889799999994</v>
      </c>
      <c r="N124" s="3">
        <f>K124*4.87/LN(67.8*$S$4-5.42)</f>
        <v>1.7603168435795056</v>
      </c>
      <c r="O124" s="11"/>
      <c r="X124" s="9">
        <f>1+0.033*COS(2*$S$9*C124/365)</f>
        <v>0.98284845419886802</v>
      </c>
      <c r="Y124" s="9">
        <f>0.409*SIN((2*$S$9*C124/365)-1.39)</f>
        <v>0.27194026552081696</v>
      </c>
      <c r="Z124" s="9">
        <f>ACOS(-TAN($U$2)*TAN(Y124))</f>
        <v>1.7259869961783227</v>
      </c>
      <c r="AA124" s="10">
        <f>(24*60/$S$9)*$S$7*X124*(Z124*SIN($U$2)*SIN(Y124)+COS($U$2)*COS(Y124)*SIN(Z124))</f>
        <v>39.051184349972075</v>
      </c>
      <c r="AB124" s="9">
        <f>AA124*(0.75+0.00002*$S$3)</f>
        <v>29.444592999878946</v>
      </c>
      <c r="AC124" s="9">
        <f>1.35*(M124/AB124)-0.35</f>
        <v>1.0187657774779124</v>
      </c>
      <c r="AD124" s="9">
        <f>(0.6108*EXP(17.27*E124/(E124+237.3))+0.6108*EXP(17.27*F124/(F124+237.3)))/2</f>
        <v>3.3865824363505563</v>
      </c>
      <c r="AE124" s="9">
        <f>(H124*0.6108*EXP(17.27*F124/(F124+237.3))+I124*0.6108*EXP(17.27*E124/(E124+237.3)))/(2*100)</f>
        <v>0.90884022529904629</v>
      </c>
      <c r="AF124" s="10">
        <f>$S$8*0.5*((E124+273)^4+(F124+273)^4)*(0.34-0.14*SQRT(AE124))*AC124</f>
        <v>8.0816327106197718</v>
      </c>
      <c r="AG124" s="9">
        <f>(1-0.23)*M124-AF124</f>
        <v>14.905862435380225</v>
      </c>
      <c r="AH124" s="9">
        <v>0</v>
      </c>
      <c r="AI124" s="8">
        <f>4098*0.6108*EXP(17.27*0.5*(E124+F124)/(0.5*(E124+F124)+237.3))/(0.5*(E124+F124)+237.3)^2</f>
        <v>0.18126165221746701</v>
      </c>
      <c r="AJ124" s="7">
        <f>(0.408*AI124*(AG124-AH124)+(900*$S$10/((E124+F124)*0.5+273))*N124*(AD124-AE124))/(AI124+$S$10*(1+0.34*N124))</f>
        <v>6.8822693224875442</v>
      </c>
      <c r="AK124" s="27">
        <f>0.408*AI124*$S$8*0.98*1.14*100000000/(AI124+$S$10*(1.034*N124))</f>
        <v>0.13437293560670446</v>
      </c>
      <c r="AL124" s="12">
        <f>1.24*(AE124*10/(G124+273.16))^(1/7)</f>
        <v>0.75310074681118944</v>
      </c>
      <c r="AM124" s="12">
        <f>AI124*0.77*M124</f>
        <v>4.1667513505049625</v>
      </c>
      <c r="AN124" s="12">
        <f>AI124*0.98*$S$8*(-2.6*10000000000-AL124*(G124+273.16)^4)</f>
        <v>-27.789637928574127</v>
      </c>
      <c r="AO124" s="13">
        <f>1.17*1.013*(10^-3)*(AD124-AE124)*N124*86400/208</f>
        <v>2.1472997757043704</v>
      </c>
      <c r="AP124" s="12">
        <f>0.408*(AM124+AN124+AO124)/(AI124+$S$10*(1+0.34*N124))</f>
        <v>-30.587852226095965</v>
      </c>
      <c r="AQ124">
        <v>28</v>
      </c>
      <c r="AR124">
        <v>2.9815</v>
      </c>
      <c r="AS124" s="7"/>
      <c r="AT124" s="1">
        <f>AJ124*28.4</f>
        <v>195.45644875864625</v>
      </c>
      <c r="AU124">
        <f>1.26*AI124*0.408*(AG124-AH124)/(AI124+$S$10)</f>
        <v>5.6218060298502817</v>
      </c>
      <c r="AV124">
        <f>AU124*28.4</f>
        <v>159.659291247748</v>
      </c>
      <c r="AW124">
        <f>0.65*AI124*D124/($S$10+AI124)</f>
        <v>164.77396010159453</v>
      </c>
      <c r="AX124" s="1">
        <f>AW124*(86400/1000000)/2.45</f>
        <v>5.810804143990925</v>
      </c>
      <c r="AY124" s="1">
        <f>(0.2*(0.00738*G124+0.8072)^7)-0.00016</f>
        <v>0.18862961892473923</v>
      </c>
      <c r="AZ124" s="1">
        <f>0.408*(AI124*(AG124-AH124)+$S$10*6.43*(1+0.0536*N124)*(AD124-AE124))/(AI124+$S$10)</f>
        <v>6.3564480115097473</v>
      </c>
      <c r="BA124" s="2">
        <f>(AI124*(AG124)+0.063*2.7*(1+0.864*N124)*(AD124-AE124))/(AI124+0.063)</f>
        <v>15.411078598413221</v>
      </c>
      <c r="BB124" s="1">
        <f>0.4+1.4*EXP(-(((C124-173)/58)^2))</f>
        <v>1.0658501294061153</v>
      </c>
      <c r="BC124" s="1">
        <f>0.605+0.345*EXP(-(((C124-243)/80)^2))</f>
        <v>0.64136273247384312</v>
      </c>
      <c r="BD124" s="1">
        <f>0.408*(AI124*(AG124-AH124)+0.063*6.43*(BB124+BC124*N124)*(AD124-AE124))/(AI124+0.063)</f>
        <v>8.1927716841006841</v>
      </c>
      <c r="BE124" s="1">
        <f>0.013*G124*(M124*23.9+50)/(G124+15)</f>
        <v>6.2046779346763277</v>
      </c>
      <c r="BF124" s="2">
        <f>0.408*0.0023*(G124+17.8)*((F124-E124)^0.5)*AA124</f>
        <v>6.5406226301290049</v>
      </c>
    </row>
    <row r="125" spans="1:58" ht="14" x14ac:dyDescent="0.15">
      <c r="A125" s="14">
        <v>2017</v>
      </c>
      <c r="B125" s="5">
        <v>42859</v>
      </c>
      <c r="C125">
        <v>124</v>
      </c>
      <c r="D125" s="52">
        <v>338.80503472222227</v>
      </c>
      <c r="E125" s="11">
        <v>15.86</v>
      </c>
      <c r="F125" s="11">
        <v>35.72</v>
      </c>
      <c r="G125" s="11">
        <v>26.369166666666668</v>
      </c>
      <c r="H125" s="11">
        <v>11.97</v>
      </c>
      <c r="I125" s="11">
        <v>81</v>
      </c>
      <c r="J125" s="11">
        <v>37.506458333333313</v>
      </c>
      <c r="K125" s="11">
        <v>2.0621976352763354</v>
      </c>
      <c r="L125" s="11">
        <v>0</v>
      </c>
      <c r="M125" s="15">
        <f>+D125*86400/1000000</f>
        <v>29.272755000000004</v>
      </c>
      <c r="N125" s="3">
        <f>K125*4.87/LN(67.8*$S$4-5.42)</f>
        <v>1.6752386296370447</v>
      </c>
      <c r="O125" s="11"/>
      <c r="X125" s="9">
        <f>1+0.033*COS(2*$S$9*C125/365)</f>
        <v>0.98236570557672775</v>
      </c>
      <c r="Y125" s="9">
        <f>0.409*SIN((2*$S$9*C125/365)-1.39)</f>
        <v>0.27715863358653975</v>
      </c>
      <c r="Z125" s="9">
        <f>ACOS(-TAN($U$2)*TAN(Y125))</f>
        <v>1.7291478460638388</v>
      </c>
      <c r="AA125" s="10">
        <f>(24*60/$S$9)*$S$7*X125*(Z125*SIN($U$2)*SIN(Y125)+COS($U$2)*COS(Y125)*SIN(Z125))</f>
        <v>39.142208334497646</v>
      </c>
      <c r="AB125" s="9">
        <f>AA125*(0.75+0.00002*$S$3)</f>
        <v>29.513225084211225</v>
      </c>
      <c r="AC125" s="9">
        <f>1.35*(M125/AB125)-0.35</f>
        <v>0.98900036804656721</v>
      </c>
      <c r="AD125" s="9">
        <f>(0.6108*EXP(17.27*E125/(E125+237.3))+0.6108*EXP(17.27*F125/(F125+237.3)))/2</f>
        <v>3.8262118171072803</v>
      </c>
      <c r="AE125" s="9">
        <f>(H125*0.6108*EXP(17.27*F125/(F125+237.3))+I125*0.6108*EXP(17.27*E125/(E125+237.3)))/(2*100)</f>
        <v>1.0799891398809585</v>
      </c>
      <c r="AF125" s="10">
        <f>$S$8*0.5*((E125+273)^4+(F125+273)^4)*(0.34-0.14*SQRT(AE125))*AC125</f>
        <v>7.5563089215697694</v>
      </c>
      <c r="AG125" s="9">
        <f>(1-0.23)*M125-AF125</f>
        <v>14.983712428430234</v>
      </c>
      <c r="AH125" s="9">
        <v>0</v>
      </c>
      <c r="AI125" s="8">
        <f>4098*0.6108*EXP(17.27*0.5*(E125+F125)/(0.5*(E125+F125)+237.3))/(0.5*(E125+F125)+237.3)^2</f>
        <v>0.19655904320443646</v>
      </c>
      <c r="AJ125" s="7">
        <f>(0.408*AI125*(AG125-AH125)+(900*$S$10/((E125+F125)*0.5+273))*N125*(AD125-AE125))/(AI125+$S$10*(1+0.34*N125))</f>
        <v>7.0487751091574236</v>
      </c>
      <c r="AK125" s="27">
        <f>0.408*AI125*$S$8*0.98*1.14*100000000/(AI125+$S$10*(1.034*N125))</f>
        <v>0.14125182008199438</v>
      </c>
      <c r="AL125" s="12">
        <f>1.24*(AE125*10/(G125+273.16))^(1/7)</f>
        <v>0.77139356113397106</v>
      </c>
      <c r="AM125" s="12">
        <f>AI125*0.77*M125</f>
        <v>4.430445030363571</v>
      </c>
      <c r="AN125" s="12">
        <f>AI125*0.98*$S$8*(-2.6*10000000000-AL125*(G125+273.16)^4)</f>
        <v>-30.376647531426006</v>
      </c>
      <c r="AO125" s="13">
        <f>1.17*1.013*(10^-3)*(AD125-AE125)*N125*86400/208</f>
        <v>2.2649475146256042</v>
      </c>
      <c r="AP125" s="12">
        <f>0.408*(AM125+AN125+AO125)/(AI125+$S$10*(1+0.34*N125))</f>
        <v>-32.222758805257726</v>
      </c>
      <c r="AQ125">
        <v>28</v>
      </c>
      <c r="AR125">
        <v>2.9815</v>
      </c>
      <c r="AS125" s="7"/>
      <c r="AT125" s="1">
        <f>AJ125*28.4</f>
        <v>200.18521310007083</v>
      </c>
      <c r="AU125">
        <f>1.26*AI125*0.408*(AG125-AH125)/(AI125+$S$10)</f>
        <v>5.7707904917662622</v>
      </c>
      <c r="AV125">
        <f>AU125*28.4</f>
        <v>163.89044996616184</v>
      </c>
      <c r="AW125">
        <f>0.65*AI125*D125/($S$10+AI125)</f>
        <v>164.98648955099549</v>
      </c>
      <c r="AX125" s="1">
        <f>AW125*(86400/1000000)/2.45</f>
        <v>5.8182990600840858</v>
      </c>
      <c r="AY125" s="1">
        <f>(0.2*(0.00738*G125+0.8072)^7)-0.00016</f>
        <v>0.20237994656899069</v>
      </c>
      <c r="AZ125" s="1">
        <f>0.408*(AI125*(AG125-AH125)+$S$10*6.43*(1+0.0536*N125)*(AD125-AE125))/(AI125+$S$10)</f>
        <v>6.5493110454041394</v>
      </c>
      <c r="BA125" s="2">
        <f>(AI125*(AG125)+0.063*2.7*(1+0.864*N125)*(AD125-AE125))/(AI125+0.063)</f>
        <v>15.751510863580711</v>
      </c>
      <c r="BB125" s="1">
        <f>0.4+1.4*EXP(-(((C125-173)/58)^2))</f>
        <v>1.0857367894068604</v>
      </c>
      <c r="BC125" s="1">
        <f>0.605+0.345*EXP(-(((C125-243)/80)^2))</f>
        <v>0.64274632677666743</v>
      </c>
      <c r="BD125" s="1">
        <f>0.408*(AI125*(AG125-AH125)+0.063*6.43*(BB125+BC125*N125)*(AD125-AE125))/(AI125+0.063)</f>
        <v>8.4110368001447497</v>
      </c>
      <c r="BE125" s="1">
        <f>0.013*G125*(M125*23.9+50)/(G125+15)</f>
        <v>6.2115999890150775</v>
      </c>
      <c r="BF125" s="2">
        <f>0.408*0.0023*(G125+17.8)*((F125-E125)^0.5)*AA125</f>
        <v>7.2300641538242019</v>
      </c>
    </row>
    <row r="126" spans="1:58" ht="14" x14ac:dyDescent="0.15">
      <c r="A126" s="14">
        <v>2017</v>
      </c>
      <c r="B126" s="5">
        <v>42860</v>
      </c>
      <c r="C126">
        <v>125</v>
      </c>
      <c r="D126" s="52">
        <v>336.76627777777782</v>
      </c>
      <c r="E126" s="11">
        <v>19.29</v>
      </c>
      <c r="F126" s="11">
        <v>34.44</v>
      </c>
      <c r="G126" s="11">
        <v>26.968055555555551</v>
      </c>
      <c r="H126" s="11">
        <v>15.99</v>
      </c>
      <c r="I126" s="11">
        <v>79.69</v>
      </c>
      <c r="J126" s="11">
        <v>36.319861111111123</v>
      </c>
      <c r="K126" s="11">
        <v>2.2838159123352146</v>
      </c>
      <c r="L126" s="11">
        <v>0</v>
      </c>
      <c r="M126" s="15">
        <f>+D126*86400/1000000</f>
        <v>29.096606400000002</v>
      </c>
      <c r="N126" s="3">
        <f>K126*4.87/LN(67.8*$S$4-5.42)</f>
        <v>1.8552715675144518</v>
      </c>
      <c r="O126" s="11"/>
      <c r="X126" s="9">
        <f>1+0.033*COS(2*$S$9*C126/365)</f>
        <v>0.98188818237660425</v>
      </c>
      <c r="Y126" s="9">
        <f>0.409*SIN((2*$S$9*C126/365)-1.39)</f>
        <v>0.28229487356755767</v>
      </c>
      <c r="Z126" s="9">
        <f>ACOS(-TAN($U$2)*TAN(Y126))</f>
        <v>1.732269692090145</v>
      </c>
      <c r="AA126" s="10">
        <f>(24*60/$S$9)*$S$7*X126*(Z126*SIN($U$2)*SIN(Y126)+COS($U$2)*COS(Y126)*SIN(Z126))</f>
        <v>39.230859003250735</v>
      </c>
      <c r="AB126" s="9">
        <f>AA126*(0.75+0.00002*$S$3)</f>
        <v>29.580067688451056</v>
      </c>
      <c r="AC126" s="9">
        <f>1.35*(M126/AB126)-0.35</f>
        <v>0.97793538722483253</v>
      </c>
      <c r="AD126" s="9">
        <f>(0.6108*EXP(17.27*E126/(E126+237.3))+0.6108*EXP(17.27*F126/(F126+237.3)))/2</f>
        <v>3.8442166895611507</v>
      </c>
      <c r="AE126" s="9">
        <f>(H126*0.6108*EXP(17.27*F126/(F126+237.3))+I126*0.6108*EXP(17.27*E126/(E126+237.3)))/(2*100)</f>
        <v>1.3273228561334565</v>
      </c>
      <c r="AF126" s="10">
        <f>$S$8*0.5*((E126+273)^4+(F126+273)^4)*(0.34-0.14*SQRT(AE126))*AC126</f>
        <v>6.9447299101688156</v>
      </c>
      <c r="AG126" s="9">
        <f>(1-0.23)*M126-AF126</f>
        <v>15.459657017831185</v>
      </c>
      <c r="AH126" s="9">
        <v>0</v>
      </c>
      <c r="AI126" s="8">
        <f>4098*0.6108*EXP(17.27*0.5*(E126+F126)/(0.5*(E126+F126)+237.3))/(0.5*(E126+F126)+237.3)^2</f>
        <v>0.20772127056087294</v>
      </c>
      <c r="AJ126" s="7">
        <f>(0.408*AI126*(AG126-AH126)+(900*$S$10/((E126+F126)*0.5+273))*N126*(AD126-AE126))/(AI126+$S$10*(1+0.34*N126))</f>
        <v>7.0863876830017158</v>
      </c>
      <c r="AK126" s="27">
        <f>0.408*AI126*$S$8*0.98*1.14*100000000/(AI126+$S$10*(1.034*N126))</f>
        <v>0.13880842539569405</v>
      </c>
      <c r="AL126" s="12">
        <f>1.24*(AE126*10/(G126+273.16))^(1/7)</f>
        <v>0.79422941548866299</v>
      </c>
      <c r="AM126" s="12">
        <f>AI126*0.77*M126</f>
        <v>4.6538677188215738</v>
      </c>
      <c r="AN126" s="12">
        <f>AI126*0.98*$S$8*(-2.6*10000000000-AL126*(G126+273.16)^4)</f>
        <v>-32.335991917597411</v>
      </c>
      <c r="AO126" s="13">
        <f>1.17*1.013*(10^-3)*(AD126-AE126)*N126*86400/208</f>
        <v>2.2988895191230414</v>
      </c>
      <c r="AP126" s="12">
        <f>0.408*(AM126+AN126+AO126)/(AI126+$S$10*(1+0.34*N126))</f>
        <v>-32.873257094601762</v>
      </c>
      <c r="AQ126">
        <v>28</v>
      </c>
      <c r="AR126">
        <v>2.9815</v>
      </c>
      <c r="AS126" s="7"/>
      <c r="AT126" s="1">
        <f>AJ126*28.4</f>
        <v>201.25341019724871</v>
      </c>
      <c r="AU126">
        <f>1.26*AI126*0.408*(AG126-AH126)/(AI126+$S$10)</f>
        <v>6.0354421194906882</v>
      </c>
      <c r="AV126">
        <f>AU126*28.4</f>
        <v>171.40655619353555</v>
      </c>
      <c r="AW126">
        <f>0.65*AI126*D126/($S$10+AI126)</f>
        <v>166.23423913352252</v>
      </c>
      <c r="AX126" s="1">
        <f>AW126*(86400/1000000)/2.45</f>
        <v>5.8623013310760594</v>
      </c>
      <c r="AY126" s="1">
        <f>(0.2*(0.00738*G126+0.8072)^7)-0.00016</f>
        <v>0.20871836190362739</v>
      </c>
      <c r="AZ126" s="1">
        <f>0.408*(AI126*(AG126-AH126)+$S$10*6.43*(1+0.0536*N126)*(AD126-AE126))/(AI126+$S$10)</f>
        <v>6.5365759229459117</v>
      </c>
      <c r="BA126" s="2">
        <f>(AI126*(AG126)+0.063*2.7*(1+0.864*N126)*(AD126-AE126))/(AI126+0.063)</f>
        <v>15.978375119167943</v>
      </c>
      <c r="BB126" s="1">
        <f>0.4+1.4*EXP(-(((C126-173)/58)^2))</f>
        <v>1.1057976528778306</v>
      </c>
      <c r="BC126" s="1">
        <f>0.605+0.345*EXP(-(((C126-243)/80)^2))</f>
        <v>0.64417032391192053</v>
      </c>
      <c r="BD126" s="1">
        <f>0.408*(AI126*(AG126-AH126)+0.063*6.43*(BB126+BC126*N126)*(AD126-AE126))/(AI126+0.063)</f>
        <v>8.3752239754584146</v>
      </c>
      <c r="BE126" s="1">
        <f>0.013*G126*(M126*23.9+50)/(G126+15)</f>
        <v>6.226854359130825</v>
      </c>
      <c r="BF126" s="2">
        <f>0.408*0.0023*(G126+17.8)*((F126-E126)^0.5)*AA126</f>
        <v>6.4149070043789962</v>
      </c>
    </row>
    <row r="127" spans="1:58" ht="14" x14ac:dyDescent="0.15">
      <c r="A127" s="14">
        <v>2017</v>
      </c>
      <c r="B127" s="5">
        <v>42861</v>
      </c>
      <c r="C127">
        <v>126</v>
      </c>
      <c r="D127" s="52">
        <v>341.63343055555555</v>
      </c>
      <c r="E127" s="11">
        <v>17.48</v>
      </c>
      <c r="F127" s="11">
        <v>28.46</v>
      </c>
      <c r="G127" s="11">
        <v>23.377361111111103</v>
      </c>
      <c r="H127" s="11">
        <v>30.75</v>
      </c>
      <c r="I127" s="11">
        <v>75.989999999999995</v>
      </c>
      <c r="J127" s="11">
        <v>51.414513888888919</v>
      </c>
      <c r="K127" s="11">
        <v>2.7417558669924045</v>
      </c>
      <c r="L127" s="11">
        <v>0</v>
      </c>
      <c r="M127" s="15">
        <f>+D127*86400/1000000</f>
        <v>29.517128399999997</v>
      </c>
      <c r="N127" s="3">
        <f>K127*4.87/LN(67.8*$S$4-5.42)</f>
        <v>2.2272818389708835</v>
      </c>
      <c r="O127" s="11"/>
      <c r="X127" s="9">
        <f>1+0.033*COS(2*$S$9*C127/365)</f>
        <v>0.98141602609892764</v>
      </c>
      <c r="Y127" s="9">
        <f>0.409*SIN((2*$S$9*C127/365)-1.39)</f>
        <v>0.28734746348511525</v>
      </c>
      <c r="Z127" s="9">
        <f>ACOS(-TAN($U$2)*TAN(Y127))</f>
        <v>1.7353513393130362</v>
      </c>
      <c r="AA127" s="10">
        <f>(24*60/$S$9)*$S$7*X127*(Z127*SIN($U$2)*SIN(Y127)+COS($U$2)*COS(Y127)*SIN(Z127))</f>
        <v>39.317149657679053</v>
      </c>
      <c r="AB127" s="9">
        <f>AA127*(0.75+0.00002*$S$3)</f>
        <v>29.645130841890005</v>
      </c>
      <c r="AC127" s="9">
        <f>1.35*(M127/AB127)-0.35</f>
        <v>0.99417093830777337</v>
      </c>
      <c r="AD127" s="9">
        <f>(0.6108*EXP(17.27*E127/(E127+237.3))+0.6108*EXP(17.27*F127/(F127+237.3)))/2</f>
        <v>2.9399115018269391</v>
      </c>
      <c r="AE127" s="9">
        <f>(H127*0.6108*EXP(17.27*F127/(F127+237.3))+I127*0.6108*EXP(17.27*E127/(E127+237.3)))/(2*100)</f>
        <v>1.3558490182123066</v>
      </c>
      <c r="AF127" s="10">
        <f>$S$8*0.5*((E127+273)^4+(F127+273)^4)*(0.34-0.14*SQRT(AE127))*AC127</f>
        <v>6.6239912884206706</v>
      </c>
      <c r="AG127" s="9">
        <f>(1-0.23)*M127-AF127</f>
        <v>16.104197579579328</v>
      </c>
      <c r="AH127" s="9">
        <v>0</v>
      </c>
      <c r="AI127" s="8">
        <f>4098*0.6108*EXP(17.27*0.5*(E127+F127)/(0.5*(E127+F127)+237.3))/(0.5*(E127+F127)+237.3)^2</f>
        <v>0.16965044172278862</v>
      </c>
      <c r="AJ127" s="7">
        <f>(0.408*AI127*(AG127-AH127)+(900*$S$10/((E127+F127)*0.5+273))*N127*(AD127-AE127))/(AI127+$S$10*(1+0.34*N127))</f>
        <v>6.3819150128903654</v>
      </c>
      <c r="AK127" s="27">
        <f>0.408*AI127*$S$8*0.98*1.14*100000000/(AI127+$S$10*(1.034*N127))</f>
        <v>0.11787055308332513</v>
      </c>
      <c r="AL127" s="12">
        <f>1.24*(AE127*10/(G127+273.16))^(1/7)</f>
        <v>0.79801666050294606</v>
      </c>
      <c r="AM127" s="12">
        <f>AI127*0.77*M127</f>
        <v>3.8558472810151669</v>
      </c>
      <c r="AN127" s="12">
        <f>AI127*0.98*$S$8*(-2.6*10000000000-AL127*(G127+273.16)^4)</f>
        <v>-26.186778186036396</v>
      </c>
      <c r="AO127" s="13">
        <f>1.17*1.013*(10^-3)*(AD127-AE127)*N127*86400/208</f>
        <v>1.7369735248078844</v>
      </c>
      <c r="AP127" s="12">
        <f>0.408*(AM127+AN127+AO127)/(AI127+$S$10*(1+0.34*N127))</f>
        <v>-29.451727578494268</v>
      </c>
      <c r="AQ127">
        <v>28</v>
      </c>
      <c r="AR127">
        <v>2.9815</v>
      </c>
      <c r="AS127" s="7"/>
      <c r="AT127" s="1">
        <f>AJ127*28.4</f>
        <v>181.24638636608637</v>
      </c>
      <c r="AU127">
        <f>1.26*AI127*0.408*(AG127-AH127)/(AI127+$S$10)</f>
        <v>5.9650228497145861</v>
      </c>
      <c r="AV127">
        <f>AU127*28.4</f>
        <v>169.40664893189424</v>
      </c>
      <c r="AW127">
        <f>0.65*AI127*D127/($S$10+AI127)</f>
        <v>159.99854448251548</v>
      </c>
      <c r="AX127" s="1">
        <f>AW127*(86400/1000000)/2.45</f>
        <v>5.6423976503221791</v>
      </c>
      <c r="AY127" s="1">
        <f>(0.2*(0.00738*G127+0.8072)^7)-0.00016</f>
        <v>0.17312425144938129</v>
      </c>
      <c r="AZ127" s="1">
        <f>0.408*(AI127*(AG127-AH127)+$S$10*6.43*(1+0.0536*N127)*(AD127-AE127))/(AI127+$S$10)</f>
        <v>6.0342614859485133</v>
      </c>
      <c r="BA127" s="2">
        <f>(AI127*(AG127)+0.063*2.7*(1+0.864*N127)*(AD127-AE127))/(AI127+0.063)</f>
        <v>15.130223991109593</v>
      </c>
      <c r="BB127" s="1">
        <f>0.4+1.4*EXP(-(((C127-173)/58)^2))</f>
        <v>1.1260136207465081</v>
      </c>
      <c r="BC127" s="1">
        <f>0.605+0.345*EXP(-(((C127-243)/80)^2))</f>
        <v>0.6456353414502769</v>
      </c>
      <c r="BD127" s="1">
        <f>0.408*(AI127*(AG127-AH127)+0.063*6.43*(BB127+BC127*N127)*(AD127-AE127))/(AI127+0.063)</f>
        <v>7.6766431660319432</v>
      </c>
      <c r="BE127" s="1">
        <f>0.013*G127*(M127*23.9+50)/(G127+15)</f>
        <v>5.9823916350803588</v>
      </c>
      <c r="BF127" s="2">
        <f>0.408*0.0023*(G127+17.8)*((F127-E127)^0.5)*AA127</f>
        <v>5.0341911958972352</v>
      </c>
    </row>
    <row r="128" spans="1:58" ht="14" x14ac:dyDescent="0.15">
      <c r="A128" s="14">
        <v>2017</v>
      </c>
      <c r="B128" s="5">
        <v>42862</v>
      </c>
      <c r="C128">
        <v>127</v>
      </c>
      <c r="D128" s="52">
        <v>282.17390277777781</v>
      </c>
      <c r="E128" s="11">
        <v>15.04</v>
      </c>
      <c r="F128" s="11">
        <v>23.67</v>
      </c>
      <c r="G128" s="11">
        <v>19.661944444444444</v>
      </c>
      <c r="H128" s="11">
        <v>31.21</v>
      </c>
      <c r="I128" s="11">
        <v>74.3</v>
      </c>
      <c r="J128" s="11">
        <v>51.854097222222194</v>
      </c>
      <c r="K128" s="11">
        <v>2.5230802384856807</v>
      </c>
      <c r="L128" s="11">
        <v>0</v>
      </c>
      <c r="M128" s="15">
        <f>+D128*86400/1000000</f>
        <v>24.379825200000003</v>
      </c>
      <c r="N128" s="3">
        <f>K128*4.87/LN(67.8*$S$4-5.42)</f>
        <v>2.0496393793113201</v>
      </c>
      <c r="O128" s="11"/>
      <c r="X128" s="9">
        <f>1+0.033*COS(2*$S$9*C128/365)</f>
        <v>0.980949376653793</v>
      </c>
      <c r="Y128" s="9">
        <f>0.409*SIN((2*$S$9*C128/365)-1.39)</f>
        <v>0.29231490614777594</v>
      </c>
      <c r="Z128" s="9">
        <f>ACOS(-TAN($U$2)*TAN(Y128))</f>
        <v>1.7383915827457537</v>
      </c>
      <c r="AA128" s="10">
        <f>(24*60/$S$9)*$S$7*X128*(Z128*SIN($U$2)*SIN(Y128)+COS($U$2)*COS(Y128)*SIN(Z128))</f>
        <v>39.401094483813885</v>
      </c>
      <c r="AB128" s="9">
        <f>AA128*(0.75+0.00002*$S$3)</f>
        <v>29.70842524079567</v>
      </c>
      <c r="AC128" s="9">
        <f>1.35*(M128/AB128)-0.35</f>
        <v>0.75785959717595974</v>
      </c>
      <c r="AD128" s="9">
        <f>(0.6108*EXP(17.27*E128/(E128+237.3))+0.6108*EXP(17.27*F128/(F128+237.3)))/2</f>
        <v>2.3175326052922749</v>
      </c>
      <c r="AE128" s="9">
        <f>(H128*0.6108*EXP(17.27*F128/(F128+237.3))+I128*0.6108*EXP(17.27*E128/(E128+237.3)))/(2*100)</f>
        <v>1.0916660227004087</v>
      </c>
      <c r="AF128" s="10">
        <f>$S$8*0.5*((E128+273)^4+(F128+273)^4)*(0.34-0.14*SQRT(AE128))*AC128</f>
        <v>5.2580304506662783</v>
      </c>
      <c r="AG128" s="9">
        <f>(1-0.23)*M128-AF128</f>
        <v>13.514434953333723</v>
      </c>
      <c r="AH128" s="9">
        <v>0</v>
      </c>
      <c r="AI128" s="8">
        <f>4098*0.6108*EXP(17.27*0.5*(E128+F128)/(0.5*(E128+F128)+237.3))/(0.5*(E128+F128)+237.3)^2</f>
        <v>0.13976082373984364</v>
      </c>
      <c r="AJ128" s="7">
        <f>(0.408*AI128*(AG128-AH128)+(900*$S$10/((E128+F128)*0.5+273))*N128*(AD128-AE128))/(AI128+$S$10*(1+0.34*N128))</f>
        <v>5.0894795227353846</v>
      </c>
      <c r="AK128" s="27">
        <f>0.408*AI128*$S$8*0.98*1.14*100000000/(AI128+$S$10*(1.034*N128))</f>
        <v>0.11170162181138581</v>
      </c>
      <c r="AL128" s="12">
        <f>1.24*(AE128*10/(G128+273.16))^(1/7)</f>
        <v>0.77508312454591421</v>
      </c>
      <c r="AM128" s="12">
        <f>AI128*0.77*M128</f>
        <v>2.6236552284907568</v>
      </c>
      <c r="AN128" s="12">
        <f>AI128*0.98*$S$8*(-2.6*10000000000-AL128*(G128+273.16)^4)</f>
        <v>-21.256514102869495</v>
      </c>
      <c r="AO128" s="13">
        <f>1.17*1.013*(10^-3)*(AD128-AE128)*N128*86400/208</f>
        <v>1.2369905372053689</v>
      </c>
      <c r="AP128" s="12">
        <f>0.408*(AM128+AN128+AO128)/(AI128+$S$10*(1+0.34*N128))</f>
        <v>-28.228873225929554</v>
      </c>
      <c r="AQ128">
        <v>28</v>
      </c>
      <c r="AR128">
        <v>2.9815</v>
      </c>
      <c r="AS128" s="7"/>
      <c r="AT128" s="1">
        <f>AJ128*28.4</f>
        <v>144.5412184456849</v>
      </c>
      <c r="AU128">
        <f>1.26*AI128*0.408*(AG128-AH128)/(AI128+$S$10)</f>
        <v>4.7234423116022963</v>
      </c>
      <c r="AV128">
        <f>AU128*28.4</f>
        <v>134.1457616495052</v>
      </c>
      <c r="AW128">
        <f>0.65*AI128*D128/($S$10+AI128)</f>
        <v>124.69820923542845</v>
      </c>
      <c r="AX128" s="1">
        <f>AW128*(86400/1000000)/2.45</f>
        <v>4.3975205216085786</v>
      </c>
      <c r="AY128" s="1">
        <f>(0.2*(0.00738*G128+0.8072)^7)-0.00016</f>
        <v>0.1418970940672373</v>
      </c>
      <c r="AZ128" s="1">
        <f>0.408*(AI128*(AG128-AH128)+$S$10*6.43*(1+0.0536*N128)*(AD128-AE128))/(AI128+$S$10)</f>
        <v>4.8913799792490433</v>
      </c>
      <c r="BA128" s="2">
        <f>(AI128*(AG128)+0.063*2.7*(1+0.864*N128)*(AD128-AE128))/(AI128+0.063)</f>
        <v>12.164943448042434</v>
      </c>
      <c r="BB128" s="1">
        <f>0.4+1.4*EXP(-(((C128-173)/58)^2))</f>
        <v>1.146364760603209</v>
      </c>
      <c r="BC128" s="1">
        <f>0.605+0.345*EXP(-(((C128-243)/80)^2))</f>
        <v>0.64714198099129649</v>
      </c>
      <c r="BD128" s="1">
        <f>0.408*(AI128*(AG128-AH128)+0.063*6.43*(BB128+BC128*N128)*(AD128-AE128))/(AI128+0.063)</f>
        <v>6.2715628755250661</v>
      </c>
      <c r="BE128" s="1">
        <f>0.013*G128*(M128*23.9+50)/(G128+15)</f>
        <v>4.6655140990983393</v>
      </c>
      <c r="BF128" s="2">
        <f>0.408*0.0023*(G128+17.8)*((F128-E128)^0.5)*AA128</f>
        <v>4.0690403666599435</v>
      </c>
    </row>
    <row r="129" spans="1:58" ht="14" x14ac:dyDescent="0.15">
      <c r="A129" s="14">
        <v>2017</v>
      </c>
      <c r="B129" s="5">
        <v>42863</v>
      </c>
      <c r="C129">
        <v>128</v>
      </c>
      <c r="D129" s="52">
        <v>227.08920833333335</v>
      </c>
      <c r="E129" s="11">
        <v>12.83</v>
      </c>
      <c r="F129" s="11">
        <v>21.07</v>
      </c>
      <c r="G129" s="11">
        <v>16.683888888888895</v>
      </c>
      <c r="H129" s="11">
        <v>30.35</v>
      </c>
      <c r="I129" s="11">
        <v>67.62</v>
      </c>
      <c r="J129" s="11">
        <v>48.766805555555592</v>
      </c>
      <c r="K129" s="11">
        <v>2.4915329287261447</v>
      </c>
      <c r="L129" s="11">
        <v>0</v>
      </c>
      <c r="M129" s="15">
        <f>+D129*86400/1000000</f>
        <v>19.6205076</v>
      </c>
      <c r="N129" s="3">
        <f>K129*4.87/LN(67.8*$S$4-5.42)</f>
        <v>2.0240117328305702</v>
      </c>
      <c r="O129" s="11"/>
      <c r="X129" s="9">
        <f>1+0.033*COS(2*$S$9*C129/365)</f>
        <v>0.98048837231950192</v>
      </c>
      <c r="Y129" s="9">
        <f>0.409*SIN((2*$S$9*C129/365)-1.39)</f>
        <v>0.29719572959507262</v>
      </c>
      <c r="Z129" s="9">
        <f>ACOS(-TAN($U$2)*TAN(Y129))</f>
        <v>1.7413892082726501</v>
      </c>
      <c r="AA129" s="10">
        <f>(24*60/$S$9)*$S$7*X129*(Z129*SIN($U$2)*SIN(Y129)+COS($U$2)*COS(Y129)*SIN(Z129))</f>
        <v>39.482708490744535</v>
      </c>
      <c r="AB129" s="9">
        <f>AA129*(0.75+0.00002*$S$3)</f>
        <v>29.769962202021379</v>
      </c>
      <c r="AC129" s="9">
        <f>1.35*(M129/AB129)-0.35</f>
        <v>0.53974534398977125</v>
      </c>
      <c r="AD129" s="9">
        <f>(0.6108*EXP(17.27*E129/(E129+237.3))+0.6108*EXP(17.27*F129/(F129+237.3)))/2</f>
        <v>1.9894575985207639</v>
      </c>
      <c r="AE129" s="9">
        <f>(H129*0.6108*EXP(17.27*F129/(F129+237.3))+I129*0.6108*EXP(17.27*E129/(E129+237.3)))/(2*100)</f>
        <v>0.87982130825678406</v>
      </c>
      <c r="AF129" s="10">
        <f>$S$8*0.5*((E129+273)^4+(F129+273)^4)*(0.34-0.14*SQRT(AE129))*AC129</f>
        <v>3.9024103646687163</v>
      </c>
      <c r="AG129" s="9">
        <f>(1-0.23)*M129-AF129</f>
        <v>11.205380487331285</v>
      </c>
      <c r="AH129" s="9">
        <v>0</v>
      </c>
      <c r="AI129" s="8">
        <f>4098*0.6108*EXP(17.27*0.5*(E129+F129)/(0.5*(E129+F129)+237.3))/(0.5*(E129+F129)+237.3)^2</f>
        <v>0.12245225092366706</v>
      </c>
      <c r="AJ129" s="7">
        <f>(0.408*AI129*(AG129-AH129)+(900*$S$10/((E129+F129)*0.5+273))*N129*(AD129-AE129))/(AI129+$S$10*(1+0.34*N129))</f>
        <v>4.361408019653676</v>
      </c>
      <c r="AK129" s="27">
        <f>0.408*AI129*$S$8*0.98*1.14*100000000/(AI129+$S$10*(1.034*N129))</f>
        <v>0.10503480393437467</v>
      </c>
      <c r="AL129" s="12">
        <f>1.24*(AE129*10/(G129+273.16))^(1/7)</f>
        <v>0.7526575912933462</v>
      </c>
      <c r="AM129" s="12">
        <f>AI129*0.77*M129</f>
        <v>1.8499829963113856</v>
      </c>
      <c r="AN129" s="12">
        <f>AI129*0.98*$S$8*(-2.6*10000000000-AL129*(G129+273.16)^4)</f>
        <v>-18.396888771745843</v>
      </c>
      <c r="AO129" s="13">
        <f>1.17*1.013*(10^-3)*(AD129-AE129)*N129*86400/208</f>
        <v>1.1057053019339633</v>
      </c>
      <c r="AP129" s="12">
        <f>0.408*(AM129+AN129+AO129)/(AI129+$S$10*(1+0.34*N129))</f>
        <v>-26.975513869762114</v>
      </c>
      <c r="AQ129">
        <v>28</v>
      </c>
      <c r="AR129">
        <v>2.9815</v>
      </c>
      <c r="AS129" s="7"/>
      <c r="AT129" s="1">
        <f>AJ129*28.4</f>
        <v>123.86398775816438</v>
      </c>
      <c r="AU129">
        <f>1.26*AI129*0.408*(AG129-AH129)/(AI129+$S$10)</f>
        <v>3.7468597464619311</v>
      </c>
      <c r="AV129">
        <f>AU129*28.4</f>
        <v>106.41081679951884</v>
      </c>
      <c r="AW129">
        <f>0.65*AI129*D129/($S$10+AI129)</f>
        <v>96.010774608880411</v>
      </c>
      <c r="AX129" s="1">
        <f>AW129*(86400/1000000)/2.45</f>
        <v>3.3858493576356192</v>
      </c>
      <c r="AY129" s="1">
        <f>(0.2*(0.00738*G129+0.8072)^7)-0.00016</f>
        <v>0.12047676961546858</v>
      </c>
      <c r="AZ129" s="1">
        <f>0.408*(AI129*(AG129-AH129)+$S$10*6.43*(1+0.0536*N129)*(AD129-AE129))/(AI129+$S$10)</f>
        <v>4.101671397846375</v>
      </c>
      <c r="BA129" s="2">
        <f>(AI129*(AG129)+0.063*2.7*(1+0.864*N129)*(AD129-AE129))/(AI129+0.063)</f>
        <v>10.196411765654704</v>
      </c>
      <c r="BB129" s="1">
        <f>0.4+1.4*EXP(-(((C129-173)/58)^2))</f>
        <v>1.1668303308926178</v>
      </c>
      <c r="BC129" s="1">
        <f>0.605+0.345*EXP(-(((C129-243)/80)^2))</f>
        <v>0.64869082680035473</v>
      </c>
      <c r="BD129" s="1">
        <f>0.408*(AI129*(AG129-AH129)+0.063*6.43*(BB129+BC129*N129)*(AD129-AE129))/(AI129+0.063)</f>
        <v>5.4710171479328489</v>
      </c>
      <c r="BE129" s="1">
        <f>0.013*G129*(M129*23.9+50)/(G129+15)</f>
        <v>3.552311553061509</v>
      </c>
      <c r="BF129" s="2">
        <f>0.408*0.0023*(G129+17.8)*((F129-E129)^0.5)*AA129</f>
        <v>3.6675393263412324</v>
      </c>
    </row>
    <row r="130" spans="1:58" ht="14" x14ac:dyDescent="0.15">
      <c r="A130" s="14">
        <v>2017</v>
      </c>
      <c r="B130" s="5">
        <v>42864</v>
      </c>
      <c r="C130">
        <v>129</v>
      </c>
      <c r="D130" s="52">
        <v>303.1575625000001</v>
      </c>
      <c r="E130" s="11">
        <v>12.54</v>
      </c>
      <c r="F130" s="11">
        <v>22.39</v>
      </c>
      <c r="G130" s="11">
        <v>18.030486111111102</v>
      </c>
      <c r="H130" s="11">
        <v>31.3</v>
      </c>
      <c r="I130" s="11">
        <v>90.5</v>
      </c>
      <c r="J130" s="11">
        <v>55.688819444444434</v>
      </c>
      <c r="K130" s="11">
        <v>2.7124463225069326</v>
      </c>
      <c r="L130" s="11">
        <v>0</v>
      </c>
      <c r="M130" s="15">
        <f>+D130*86400/1000000</f>
        <v>26.192813400000009</v>
      </c>
      <c r="N130" s="3">
        <f>K130*4.87/LN(67.8*$S$4-5.42)</f>
        <v>2.2034720545451787</v>
      </c>
      <c r="O130" s="11"/>
      <c r="X130" s="9">
        <f>1+0.033*COS(2*$S$9*C130/365)</f>
        <v>0.98003314970158795</v>
      </c>
      <c r="Y130" s="9">
        <f>0.409*SIN((2*$S$9*C130/365)-1.39)</f>
        <v>0.30198848753368118</v>
      </c>
      <c r="Z130" s="9">
        <f>ACOS(-TAN($U$2)*TAN(Y130))</f>
        <v>1.7443429936335857</v>
      </c>
      <c r="AA130" s="10">
        <f>(24*60/$S$9)*$S$7*X130*(Z130*SIN($U$2)*SIN(Y130)+COS($U$2)*COS(Y130)*SIN(Z130))</f>
        <v>39.562007449017479</v>
      </c>
      <c r="AB130" s="9">
        <f>AA130*(0.75+0.00002*$S$3)</f>
        <v>29.829753616559181</v>
      </c>
      <c r="AC130" s="9">
        <f>1.35*(M130/AB130)-0.35</f>
        <v>0.83540362567294901</v>
      </c>
      <c r="AD130" s="9">
        <f>(0.6108*EXP(17.27*E130/(E130+237.3))+0.6108*EXP(17.27*F130/(F130+237.3)))/2</f>
        <v>2.0803650236059132</v>
      </c>
      <c r="AE130" s="9">
        <f>(H130*0.6108*EXP(17.27*F130/(F130+237.3))+I130*0.6108*EXP(17.27*E130/(E130+237.3)))/(2*100)</f>
        <v>1.081329084424195</v>
      </c>
      <c r="AF130" s="10">
        <f>$S$8*0.5*((E130+273)^4+(F130+273)^4)*(0.34-0.14*SQRT(AE130))*AC130</f>
        <v>5.6702019200103875</v>
      </c>
      <c r="AG130" s="9">
        <f>(1-0.23)*M130-AF130</f>
        <v>14.498264397989619</v>
      </c>
      <c r="AH130" s="9">
        <v>0</v>
      </c>
      <c r="AI130" s="8">
        <f>4098*0.6108*EXP(17.27*0.5*(E130+F130)/(0.5*(E130+F130)+237.3))/(0.5*(E130+F130)+237.3)^2</f>
        <v>0.12599693051946687</v>
      </c>
      <c r="AJ130" s="7">
        <f>(0.408*AI130*(AG130-AH130)+(900*$S$10/((E130+F130)*0.5+273))*N130*(AD130-AE130))/(AI130+$S$10*(1+0.34*N130))</f>
        <v>4.9528861326680191</v>
      </c>
      <c r="AK130" s="27">
        <f>0.408*AI130*$S$8*0.98*1.14*100000000/(AI130+$S$10*(1.034*N130))</f>
        <v>0.10190407348725444</v>
      </c>
      <c r="AL130" s="12">
        <f>1.24*(AE130*10/(G130+273.16))^(1/7)</f>
        <v>0.77464842589926131</v>
      </c>
      <c r="AM130" s="12">
        <f>AI130*0.77*M130</f>
        <v>2.5411648493532546</v>
      </c>
      <c r="AN130" s="12">
        <f>AI130*0.98*$S$8*(-2.6*10000000000-AL130*(G130+273.16)^4)</f>
        <v>-19.085109346614971</v>
      </c>
      <c r="AO130" s="13">
        <f>1.17*1.013*(10^-3)*(AD130-AE130)*N130*86400/208</f>
        <v>1.0837631331407851</v>
      </c>
      <c r="AP130" s="12">
        <f>0.408*(AM130+AN130+AO130)/(AI130+$S$10*(1+0.34*N130))</f>
        <v>-26.161800673637543</v>
      </c>
      <c r="AQ130">
        <v>28</v>
      </c>
      <c r="AR130">
        <v>2.9815</v>
      </c>
      <c r="AS130" s="7"/>
      <c r="AT130" s="1">
        <f>AJ130*28.4</f>
        <v>140.66196616777174</v>
      </c>
      <c r="AU130">
        <f>1.26*AI130*0.408*(AG130-AH130)/(AI130+$S$10)</f>
        <v>4.8960840701909047</v>
      </c>
      <c r="AV130">
        <f>AU130*28.4</f>
        <v>139.04878759342168</v>
      </c>
      <c r="AW130">
        <f>0.65*AI130*D130/($S$10+AI130)</f>
        <v>129.44459047741893</v>
      </c>
      <c r="AX130" s="1">
        <f>AW130*(86400/1000000)/2.45</f>
        <v>4.5649031090812224</v>
      </c>
      <c r="AY130" s="1">
        <f>(0.2*(0.00738*G130+0.8072)^7)-0.00016</f>
        <v>0.12979166499720049</v>
      </c>
      <c r="AZ130" s="1">
        <f>0.408*(AI130*(AG130-AH130)+$S$10*6.43*(1+0.0536*N130)*(AD130-AE130))/(AI130+$S$10)</f>
        <v>4.8912078322877424</v>
      </c>
      <c r="BA130" s="2">
        <f>(AI130*(AG130)+0.063*2.7*(1+0.864*N130)*(AD130-AE130))/(AI130+0.063)</f>
        <v>12.276373887657183</v>
      </c>
      <c r="BB130" s="1">
        <f>0.4+1.4*EXP(-(((C130-173)/58)^2))</f>
        <v>1.1873888082285546</v>
      </c>
      <c r="BC130" s="1">
        <f>0.605+0.345*EXP(-(((C130-243)/80)^2))</f>
        <v>0.6502824444223958</v>
      </c>
      <c r="BD130" s="1">
        <f>0.408*(AI130*(AG130-AH130)+0.063*6.43*(BB130+BC130*N130)*(AD130-AE130))/(AI130+0.063)</f>
        <v>6.2326960116238999</v>
      </c>
      <c r="BE130" s="1">
        <f>0.013*G130*(M130*23.9+50)/(G130+15)</f>
        <v>4.7971998625160248</v>
      </c>
      <c r="BF130" s="2">
        <f>0.408*0.0023*(G130+17.8)*((F130-E130)^0.5)*AA130</f>
        <v>4.1748140367976738</v>
      </c>
    </row>
    <row r="131" spans="1:58" s="2" customFormat="1" ht="14" x14ac:dyDescent="0.15">
      <c r="A131" s="26">
        <v>2017</v>
      </c>
      <c r="B131" s="25">
        <v>42865</v>
      </c>
      <c r="C131" s="18">
        <v>130</v>
      </c>
      <c r="D131" s="52">
        <v>337.65556944444455</v>
      </c>
      <c r="E131" s="11">
        <v>10.98</v>
      </c>
      <c r="F131" s="11">
        <v>26.71</v>
      </c>
      <c r="G131" s="11">
        <v>20.134374999999999</v>
      </c>
      <c r="H131" s="11">
        <v>30.56</v>
      </c>
      <c r="I131" s="11">
        <v>80.900000000000006</v>
      </c>
      <c r="J131" s="11">
        <v>50.132222222222211</v>
      </c>
      <c r="K131" s="11">
        <v>1.7373037471588066</v>
      </c>
      <c r="L131" s="11">
        <v>0</v>
      </c>
      <c r="M131" s="15">
        <f>+D131*86400/1000000</f>
        <v>29.17344120000001</v>
      </c>
      <c r="N131" s="3">
        <f>K131*4.87/LN(67.8*$S$4-5.42)</f>
        <v>1.4113091290901549</v>
      </c>
      <c r="O131" s="11"/>
      <c r="X131" s="23">
        <f>1+0.033*COS(2*$S$9*C131/365)</f>
        <v>0.97958384369233742</v>
      </c>
      <c r="Y131" s="23">
        <f>0.409*SIN((2*$S$9*C131/365)-1.39)</f>
        <v>0.30669175976598817</v>
      </c>
      <c r="Z131" s="23">
        <f>ACOS(-TAN($U$2)*TAN(Y131))</f>
        <v>1.747251709478824</v>
      </c>
      <c r="AA131" s="23">
        <f>(24*60/$S$9)*$S$7*X131*(Z131*SIN($U$2)*SIN(Y131)+COS($U$2)*COS(Y131)*SIN(Z131))</f>
        <v>39.639007829080036</v>
      </c>
      <c r="AB131" s="23">
        <f>AA131*(0.75+0.00002*$S$3)</f>
        <v>29.887811903126348</v>
      </c>
      <c r="AC131" s="23">
        <f>1.35*(M131/AB131)-0.35</f>
        <v>0.96773265127783825</v>
      </c>
      <c r="AD131" s="23">
        <f>(0.6108*EXP(17.27*E131/(E131+237.3))+0.6108*EXP(17.27*F131/(F131+237.3)))/2</f>
        <v>2.4080494160014929</v>
      </c>
      <c r="AE131" s="23">
        <f>(H131*0.6108*EXP(17.27*F131/(F131+237.3))+I131*0.6108*EXP(17.27*E131/(E131+237.3)))/(2*100)</f>
        <v>1.0658710485240908</v>
      </c>
      <c r="AF131" s="23">
        <f>$S$8*0.5*((E131+273)^4+(F131+273)^4)*(0.34-0.14*SQRT(AE131))*AC131</f>
        <v>6.7477345858646647</v>
      </c>
      <c r="AG131" s="23">
        <f>(1-0.23)*M131-AF131</f>
        <v>15.715815138135342</v>
      </c>
      <c r="AH131" s="23">
        <v>0</v>
      </c>
      <c r="AI131" s="22">
        <f>4098*0.6108*EXP(17.27*0.5*(E131+F131)/(0.5*(E131+F131)+237.3))/(0.5*(E131+F131)+237.3)^2</f>
        <v>0.13592703346920132</v>
      </c>
      <c r="AJ131" s="19">
        <f>(0.408*AI131*(AG131-AH131)+(900*$S$10/((E131+F131)*0.5+273))*N131*(AD131-AE131))/(AI131+$S$10*(1+0.34*N131))</f>
        <v>5.3832864918875503</v>
      </c>
      <c r="AK131" s="53">
        <f>0.408*AI131*$S$8*0.98*1.14*100000000/(AI131+$S$10*(1.034*N131))</f>
        <v>0.13077573060273218</v>
      </c>
      <c r="AL131" s="20">
        <f>1.24*(AE131*10/(G131+273.16))^(1/7)</f>
        <v>0.77226201783985349</v>
      </c>
      <c r="AM131" s="20">
        <f>AI131*0.77*M131</f>
        <v>3.053403675171217</v>
      </c>
      <c r="AN131" s="20">
        <f>AI131*0.98*$S$8*(-2.6*10000000000-AL131*(G131+273.16)^4)</f>
        <v>-20.683852876973333</v>
      </c>
      <c r="AO131" s="21">
        <f>1.17*1.013*(10^-3)*(AD131-AE131)*N131*86400/208</f>
        <v>0.93256282747034214</v>
      </c>
      <c r="AP131" s="20">
        <f>0.408*(AM131+AN131+AO131)/(AI131+$S$10*(1+0.34*N131))</f>
        <v>-29.200190694877168</v>
      </c>
      <c r="AQ131" s="18">
        <v>28</v>
      </c>
      <c r="AR131" s="18">
        <v>2.9815</v>
      </c>
      <c r="AS131" s="19"/>
      <c r="AT131" s="2">
        <f>AJ131*28.4</f>
        <v>152.88533636960642</v>
      </c>
      <c r="AU131" s="18">
        <f>1.26*AI131*0.408*(AG131-AH131)/(AI131+$S$10)</f>
        <v>5.4436974840851926</v>
      </c>
      <c r="AV131" s="18">
        <f>AU131*28.4</f>
        <v>154.60100854801945</v>
      </c>
      <c r="AW131" s="18">
        <f>0.65*AI131*D131/($S$10+AI131)</f>
        <v>147.88142847640538</v>
      </c>
      <c r="AX131" s="2">
        <f>AW131*(86400/1000000)/2.45</f>
        <v>5.2150838450454788</v>
      </c>
      <c r="AY131" s="2">
        <f>(0.2*(0.00738*G131+0.8072)^7)-0.00016</f>
        <v>0.14557797799581296</v>
      </c>
      <c r="AZ131" s="2">
        <f>0.408*(AI131*(AG131-AH131)+$S$10*6.43*(1+0.0536*N131)*(AD131-AE131))/(AI131+$S$10)</f>
        <v>5.5558993941526982</v>
      </c>
      <c r="BA131" s="2">
        <f>(AI131*(AG131)+0.063*2.7*(1+0.864*N131)*(AD131-AE131))/(AI131+0.063)</f>
        <v>13.285759004687367</v>
      </c>
      <c r="BB131" s="2">
        <f>0.4+1.4*EXP(-(((C131-173)/58)^2))</f>
        <v>1.2080179178207704</v>
      </c>
      <c r="BC131" s="2">
        <f>0.605+0.345*EXP(-(((C131-243)/80)^2))</f>
        <v>0.6519173792742996</v>
      </c>
      <c r="BD131" s="2">
        <f>0.408*(AI131*(AG131-AH131)+0.063*6.43*(BB131+BC131*N131)*(AD131-AE131))/(AI131+0.063)</f>
        <v>6.7544561098544635</v>
      </c>
      <c r="BE131" s="2">
        <f>0.013*G131*(M131*23.9+50)/(G131+15)</f>
        <v>5.5668873476075902</v>
      </c>
      <c r="BF131" s="2">
        <f>0.408*0.0023*(G131+17.8)*((F131-E131)^0.5)*AA131</f>
        <v>5.5963912514167236</v>
      </c>
    </row>
    <row r="132" spans="1:58" ht="14" x14ac:dyDescent="0.15">
      <c r="A132" s="14">
        <v>2017</v>
      </c>
      <c r="B132" s="5">
        <v>42866</v>
      </c>
      <c r="C132">
        <v>131</v>
      </c>
      <c r="D132" s="52">
        <v>347.24579166666666</v>
      </c>
      <c r="E132" s="11">
        <v>13.83</v>
      </c>
      <c r="F132" s="11">
        <v>32.81</v>
      </c>
      <c r="G132" s="11">
        <v>23.919583333333339</v>
      </c>
      <c r="H132" s="11">
        <v>15.51</v>
      </c>
      <c r="I132" s="11">
        <v>72</v>
      </c>
      <c r="J132" s="11">
        <v>38.150833333333338</v>
      </c>
      <c r="K132" s="11">
        <v>1.8175472891218354</v>
      </c>
      <c r="L132" s="11">
        <v>0</v>
      </c>
      <c r="M132" s="15">
        <f>+D132*86400/1000000</f>
        <v>30.002036399999998</v>
      </c>
      <c r="N132" s="3">
        <f>K132*4.87/LN(67.8*$S$4-5.42)</f>
        <v>1.4764954521543623</v>
      </c>
      <c r="O132" s="11"/>
      <c r="X132" s="9">
        <f>1+0.033*COS(2*$S$9*C132/365)</f>
        <v>0.97914058743081744</v>
      </c>
      <c r="Y132" s="9">
        <f>0.409*SIN((2*$S$9*C132/365)-1.39)</f>
        <v>0.31130415261092631</v>
      </c>
      <c r="Z132" s="9">
        <f>ACOS(-TAN($U$2)*TAN(Y132))</f>
        <v>1.7501141204939343</v>
      </c>
      <c r="AA132" s="10">
        <f>(24*60/$S$9)*$S$7*X132*(Z132*SIN($U$2)*SIN(Y132)+COS($U$2)*COS(Y132)*SIN(Z132))</f>
        <v>39.713726739884841</v>
      </c>
      <c r="AB132" s="9">
        <f>AA132*(0.75+0.00002*$S$3)</f>
        <v>29.944149961873169</v>
      </c>
      <c r="AC132" s="9">
        <f>1.35*(M132/AB132)-0.35</f>
        <v>1.0026097482002569</v>
      </c>
      <c r="AD132" s="9">
        <f>(0.6108*EXP(17.27*E132/(E132+237.3))+0.6108*EXP(17.27*F132/(F132+237.3)))/2</f>
        <v>3.2789204879074649</v>
      </c>
      <c r="AE132" s="9">
        <f>(H132*0.6108*EXP(17.27*F132/(F132+237.3))+I132*0.6108*EXP(17.27*E132/(E132+237.3)))/(2*100)</f>
        <v>0.95512931940376999</v>
      </c>
      <c r="AF132" s="10">
        <f>$S$8*0.5*((E132+273)^4+(F132+273)^4)*(0.34-0.14*SQRT(AE132))*AC132</f>
        <v>7.7367161470144694</v>
      </c>
      <c r="AG132" s="9">
        <f>(1-0.23)*M132-AF132</f>
        <v>15.36485188098553</v>
      </c>
      <c r="AH132" s="9">
        <v>0</v>
      </c>
      <c r="AI132" s="8">
        <f>4098*0.6108*EXP(17.27*0.5*(E132+F132)/(0.5*(E132+F132)+237.3))/(0.5*(E132+F132)+237.3)^2</f>
        <v>0.1728109619431793</v>
      </c>
      <c r="AJ132" s="7">
        <f>(0.408*AI132*(AG132-AH132)+(900*$S$10/((E132+F132)*0.5+273))*N132*(AD132-AE132))/(AI132+$S$10*(1+0.34*N132))</f>
        <v>6.5123540615822062</v>
      </c>
      <c r="AK132" s="27">
        <f>0.408*AI132*$S$8*0.98*1.14*100000000/(AI132+$S$10*(1.034*N132))</f>
        <v>0.14112317939357416</v>
      </c>
      <c r="AL132" s="12">
        <f>1.24*(AE132*10/(G132+273.16))^(1/7)</f>
        <v>0.75886238045739551</v>
      </c>
      <c r="AM132" s="12">
        <f>AI132*0.77*M132</f>
        <v>3.9922041933144756</v>
      </c>
      <c r="AN132" s="12">
        <f>AI132*0.98*$S$8*(-2.6*10000000000-AL132*(G132+273.16)^4)</f>
        <v>-26.459275200266003</v>
      </c>
      <c r="AO132" s="13">
        <f>1.17*1.013*(10^-3)*(AD132-AE132)*N132*86400/208</f>
        <v>1.6891760886249436</v>
      </c>
      <c r="AP132" s="12">
        <f>0.408*(AM132+AN132+AO132)/(AI132+$S$10*(1+0.34*N132))</f>
        <v>-31.206556806037785</v>
      </c>
      <c r="AQ132">
        <v>28</v>
      </c>
      <c r="AR132">
        <v>2.9815</v>
      </c>
      <c r="AS132" s="7"/>
      <c r="AT132" s="1">
        <f>AJ132*28.4</f>
        <v>184.95085534893465</v>
      </c>
      <c r="AU132">
        <f>1.26*AI132*0.408*(AG132-AH132)/(AI132+$S$10)</f>
        <v>5.720407728959688</v>
      </c>
      <c r="AV132">
        <f>AU132*28.4</f>
        <v>162.45957950245514</v>
      </c>
      <c r="AW132">
        <f>0.65*AI132*D132/($S$10+AI132)</f>
        <v>163.46254126595326</v>
      </c>
      <c r="AX132" s="1">
        <f>AW132*(86400/1000000)/2.45</f>
        <v>5.7645565572972908</v>
      </c>
      <c r="AY132" s="1">
        <f>(0.2*(0.00738*G132+0.8072)^7)-0.00016</f>
        <v>0.17813972284037927</v>
      </c>
      <c r="AZ132" s="1">
        <f>0.408*(AI132*(AG132-AH132)+$S$10*6.43*(1+0.0536*N132)*(AD132-AE132))/(AI132+$S$10)</f>
        <v>6.3543337961329369</v>
      </c>
      <c r="BA132" s="2">
        <f>(AI132*(AG132)+0.063*2.7*(1+0.864*N132)*(AD132-AE132))/(AI132+0.063)</f>
        <v>15.074546411307116</v>
      </c>
      <c r="BB132" s="1">
        <f>0.4+1.4*EXP(-(((C132-173)/58)^2))</f>
        <v>1.2286946669891239</v>
      </c>
      <c r="BC132" s="1">
        <f>0.605+0.345*EXP(-(((C132-243)/80)^2))</f>
        <v>0.65359615521776049</v>
      </c>
      <c r="BD132" s="1">
        <f>0.408*(AI132*(AG132-AH132)+0.063*6.43*(BB132+BC132*N132)*(AD132-AE132))/(AI132+0.063)</f>
        <v>8.1670039062704429</v>
      </c>
      <c r="BE132" s="1">
        <f>0.013*G132*(M132*23.9+50)/(G132+15)</f>
        <v>6.1284648790039107</v>
      </c>
      <c r="BF132" s="2">
        <f>0.408*0.0023*(G132+17.8)*((F132-E132)^0.5)*AA132</f>
        <v>6.7735557355327654</v>
      </c>
    </row>
    <row r="133" spans="1:58" ht="14" x14ac:dyDescent="0.15">
      <c r="A133" s="14">
        <v>2017</v>
      </c>
      <c r="B133" s="5">
        <v>42867</v>
      </c>
      <c r="C133">
        <v>132</v>
      </c>
      <c r="D133" s="52">
        <v>346.18702777777776</v>
      </c>
      <c r="E133" s="11">
        <v>16.850000000000001</v>
      </c>
      <c r="F133" s="11">
        <v>35.25</v>
      </c>
      <c r="G133" s="11">
        <v>26.799166666666672</v>
      </c>
      <c r="H133" s="11">
        <v>16.329999999999998</v>
      </c>
      <c r="I133" s="11">
        <v>55.85</v>
      </c>
      <c r="J133" s="11">
        <v>32.764513888888899</v>
      </c>
      <c r="K133" s="11">
        <v>1.8836117610724712</v>
      </c>
      <c r="L133" s="11">
        <v>0</v>
      </c>
      <c r="M133" s="15">
        <f>+D133*86400/1000000</f>
        <v>29.910559199999998</v>
      </c>
      <c r="N133" s="3">
        <f>K133*4.87/LN(67.8*$S$4-5.42)</f>
        <v>1.5301633225684643</v>
      </c>
      <c r="O133" s="11"/>
      <c r="X133" s="9">
        <f>1+0.033*COS(2*$S$9*C133/365)</f>
        <v>0.97870351226342489</v>
      </c>
      <c r="Y133" s="9">
        <f>0.409*SIN((2*$S$9*C133/365)-1.39)</f>
        <v>0.31582429931695188</v>
      </c>
      <c r="Z133" s="9">
        <f>ACOS(-TAN($U$2)*TAN(Y133))</f>
        <v>1.7529289865939248</v>
      </c>
      <c r="AA133" s="10">
        <f>(24*60/$S$9)*$S$7*X133*(Z133*SIN($U$2)*SIN(Y133)+COS($U$2)*COS(Y133)*SIN(Z133))</f>
        <v>39.786181867768789</v>
      </c>
      <c r="AB133" s="9">
        <f>AA133*(0.75+0.00002*$S$3)</f>
        <v>29.998781128297669</v>
      </c>
      <c r="AC133" s="9">
        <f>1.35*(M133/AB133)-0.35</f>
        <v>0.99602985192323346</v>
      </c>
      <c r="AD133" s="9">
        <f>(0.6108*EXP(17.27*E133/(E133+237.3))+0.6108*EXP(17.27*F133/(F133+237.3)))/2</f>
        <v>3.8101133835409335</v>
      </c>
      <c r="AE133" s="9">
        <f>(H133*0.6108*EXP(17.27*F133/(F133+237.3))+I133*0.6108*EXP(17.27*E133/(E133+237.3)))/(2*100)</f>
        <v>1.0014622263364259</v>
      </c>
      <c r="AF133" s="10">
        <f>$S$8*0.5*((E133+273)^4+(F133+273)^4)*(0.34-0.14*SQRT(AE133))*AC133</f>
        <v>7.8407269944701028</v>
      </c>
      <c r="AG133" s="9">
        <f>(1-0.23)*M133-AF133</f>
        <v>15.190403589529897</v>
      </c>
      <c r="AH133" s="9">
        <v>0</v>
      </c>
      <c r="AI133" s="8">
        <f>4098*0.6108*EXP(17.27*0.5*(E133+F133)/(0.5*(E133+F133)+237.3))/(0.5*(E133+F133)+237.3)^2</f>
        <v>0.19921133453623632</v>
      </c>
      <c r="AJ133" s="7">
        <f>(0.408*AI133*(AG133-AH133)+(900*$S$10/((E133+F133)*0.5+273))*N133*(AD133-AE133))/(AI133+$S$10*(1+0.34*N133))</f>
        <v>6.9699800429298726</v>
      </c>
      <c r="AK133" s="27">
        <f>0.408*AI133*$S$8*0.98*1.14*100000000/(AI133+$S$10*(1.034*N133))</f>
        <v>0.14656498643664442</v>
      </c>
      <c r="AL133" s="12">
        <f>1.24*(AE133*10/(G133+273.16))^(1/7)</f>
        <v>0.76296297231662469</v>
      </c>
      <c r="AM133" s="12">
        <f>AI133*0.77*M133</f>
        <v>4.5880622595169678</v>
      </c>
      <c r="AN133" s="12">
        <f>AI133*0.98*$S$8*(-2.6*10000000000-AL133*(G133+273.16)^4)</f>
        <v>-30.755455859104558</v>
      </c>
      <c r="AO133" s="13">
        <f>1.17*1.013*(10^-3)*(AD133-AE133)*N133*86400/208</f>
        <v>2.115832600434508</v>
      </c>
      <c r="AP133" s="12">
        <f>0.408*(AM133+AN133+AO133)/(AI133+$S$10*(1+0.34*N133))</f>
        <v>-32.791554785267003</v>
      </c>
      <c r="AQ133">
        <v>28</v>
      </c>
      <c r="AR133">
        <v>2.9815</v>
      </c>
      <c r="AS133" s="7"/>
      <c r="AT133" s="1">
        <f>AJ133*28.4</f>
        <v>197.94743321920836</v>
      </c>
      <c r="AU133">
        <f>1.26*AI133*0.408*(AG133-AH133)/(AI133+$S$10)</f>
        <v>5.8699974676141728</v>
      </c>
      <c r="AV133">
        <f>AU133*28.4</f>
        <v>166.70792808024251</v>
      </c>
      <c r="AW133">
        <f>0.65*AI133*D133/($S$10+AI133)</f>
        <v>169.14611987440765</v>
      </c>
      <c r="AX133" s="1">
        <f>AW133*(86400/1000000)/2.45</f>
        <v>5.9649896967954374</v>
      </c>
      <c r="AY133" s="1">
        <f>(0.2*(0.00738*G133+0.8072)^7)-0.00016</f>
        <v>0.20691392949415052</v>
      </c>
      <c r="AZ133" s="1">
        <f>0.408*(AI133*(AG133-AH133)+$S$10*6.43*(1+0.0536*N133)*(AD133-AE133))/(AI133+$S$10)</f>
        <v>6.6384300326830683</v>
      </c>
      <c r="BA133" s="2">
        <f>(AI133*(AG133)+0.063*2.7*(1+0.864*N133)*(AD133-AE133))/(AI133+0.063)</f>
        <v>15.771510796259493</v>
      </c>
      <c r="BB133" s="1">
        <f>0.4+1.4*EXP(-(((C133-173)/58)^2))</f>
        <v>1.2493953817268213</v>
      </c>
      <c r="BC133" s="1">
        <f>0.605+0.345*EXP(-(((C133-243)/80)^2))</f>
        <v>0.65531927311469329</v>
      </c>
      <c r="BD133" s="1">
        <f>0.408*(AI133*(AG133-AH133)+0.063*6.43*(BB133+BC133*N133)*(AD133-AE133))/(AI133+0.063)</f>
        <v>8.6956702935874262</v>
      </c>
      <c r="BE133" s="1">
        <f>0.013*G133*(M133*23.9+50)/(G133+15)</f>
        <v>6.3750017803043706</v>
      </c>
      <c r="BF133" s="2">
        <f>0.408*0.0023*(G133+17.8)*((F133-E133)^0.5)*AA133</f>
        <v>7.1425932356712032</v>
      </c>
    </row>
    <row r="134" spans="1:58" ht="14" x14ac:dyDescent="0.15">
      <c r="A134" s="14">
        <v>2017</v>
      </c>
      <c r="B134" s="5">
        <v>42868</v>
      </c>
      <c r="C134">
        <v>133</v>
      </c>
      <c r="D134" s="52">
        <v>351.3764583333334</v>
      </c>
      <c r="E134" s="11">
        <v>17.91</v>
      </c>
      <c r="F134" s="11">
        <v>32.08</v>
      </c>
      <c r="G134" s="11">
        <v>25.289097222222221</v>
      </c>
      <c r="H134" s="11">
        <v>19.59</v>
      </c>
      <c r="I134" s="11">
        <v>84.7</v>
      </c>
      <c r="J134" s="11">
        <v>44.662916666666639</v>
      </c>
      <c r="K134" s="11">
        <v>2.5953784961194613</v>
      </c>
      <c r="L134" s="11">
        <v>0</v>
      </c>
      <c r="M134" s="15">
        <f>+D134*86400/1000000</f>
        <v>30.358926000000007</v>
      </c>
      <c r="N134" s="3">
        <f>K134*4.87/LN(67.8*$S$4-5.42)</f>
        <v>2.1083713029503124</v>
      </c>
      <c r="O134" s="11"/>
      <c r="X134" s="9">
        <f>1+0.033*COS(2*$S$9*C134/365)</f>
        <v>0.97827274770496442</v>
      </c>
      <c r="Y134" s="9">
        <f>0.409*SIN((2*$S$9*C134/365)-1.39)</f>
        <v>0.32025086046704321</v>
      </c>
      <c r="Z134" s="9">
        <f>ACOS(-TAN($U$2)*TAN(Y134))</f>
        <v>1.7556950641855453</v>
      </c>
      <c r="AA134" s="10">
        <f>(24*60/$S$9)*$S$7*X134*(Z134*SIN($U$2)*SIN(Y134)+COS($U$2)*COS(Y134)*SIN(Z134))</f>
        <v>39.856391415716352</v>
      </c>
      <c r="AB134" s="9">
        <f>AA134*(0.75+0.00002*$S$3)</f>
        <v>30.051719127450131</v>
      </c>
      <c r="AC134" s="9">
        <f>1.35*(M134/AB134)-0.35</f>
        <v>1.0138005175738356</v>
      </c>
      <c r="AD134" s="9">
        <f>(0.6108*EXP(17.27*E134/(E134+237.3))+0.6108*EXP(17.27*F134/(F134+237.3)))/2</f>
        <v>3.4143254258043476</v>
      </c>
      <c r="AE134" s="9">
        <f>(H134*0.6108*EXP(17.27*F134/(F134+237.3))+I134*0.6108*EXP(17.27*E134/(E134+237.3)))/(2*100)</f>
        <v>1.3370050559640827</v>
      </c>
      <c r="AF134" s="10">
        <f>$S$8*0.5*((E134+273)^4+(F134+273)^4)*(0.34-0.14*SQRT(AE134))*AC134</f>
        <v>6.9953894909763994</v>
      </c>
      <c r="AG134" s="9">
        <f>(1-0.23)*M134-AF134</f>
        <v>16.380983529023606</v>
      </c>
      <c r="AH134" s="9">
        <v>0</v>
      </c>
      <c r="AI134" s="8">
        <f>4098*0.6108*EXP(17.27*0.5*(E134+F134)/(0.5*(E134+F134)+237.3))/(0.5*(E134+F134)+237.3)^2</f>
        <v>0.18863283109355833</v>
      </c>
      <c r="AJ134" s="7">
        <f>(0.408*AI134*(AG134-AH134)+(900*$S$10/((E134+F134)*0.5+273))*N134*(AD134-AE134))/(AI134+$S$10*(1+0.34*N134))</f>
        <v>7.0659721453899946</v>
      </c>
      <c r="AK134" s="27">
        <f>0.408*AI134*$S$8*0.98*1.14*100000000/(AI134+$S$10*(1.034*N134))</f>
        <v>0.1267611100440548</v>
      </c>
      <c r="AL134" s="12">
        <f>1.24*(AE134*10/(G134+273.16))^(1/7)</f>
        <v>0.79569190441516491</v>
      </c>
      <c r="AM134" s="12">
        <f>AI134*0.77*M134</f>
        <v>4.4095514234616751</v>
      </c>
      <c r="AN134" s="12">
        <f>AI134*0.98*$S$8*(-2.6*10000000000-AL134*(G134+273.16)^4)</f>
        <v>-29.245573300260041</v>
      </c>
      <c r="AO134" s="13">
        <f>1.17*1.013*(10^-3)*(AD134-AE134)*N134*86400/208</f>
        <v>2.1562359906884576</v>
      </c>
      <c r="AP134" s="12">
        <f>0.408*(AM134+AN134+AO134)/(AI134+$S$10*(1+0.34*N134))</f>
        <v>-30.67949664876183</v>
      </c>
      <c r="AQ134">
        <v>28</v>
      </c>
      <c r="AR134">
        <v>2.9815</v>
      </c>
      <c r="AS134" s="7"/>
      <c r="AT134" s="1">
        <f>AJ134*28.4</f>
        <v>200.67360892907584</v>
      </c>
      <c r="AU134">
        <f>1.26*AI134*0.408*(AG134-AH134)/(AI134+$S$10)</f>
        <v>6.2431335475374361</v>
      </c>
      <c r="AV134">
        <f>AU134*28.4</f>
        <v>177.30499275006318</v>
      </c>
      <c r="AW134">
        <f>0.65*AI134*D134/($S$10+AI134)</f>
        <v>169.32378226757814</v>
      </c>
      <c r="AX134" s="1">
        <f>AW134*(86400/1000000)/2.45</f>
        <v>5.9712550154770412</v>
      </c>
      <c r="AY134" s="1">
        <f>(0.2*(0.00738*G134+0.8072)^7)-0.00016</f>
        <v>0.19136502730571123</v>
      </c>
      <c r="AZ134" s="1">
        <f>0.408*(AI134*(AG134-AH134)+$S$10*6.43*(1+0.0536*N134)*(AD134-AE134))/(AI134+$S$10)</f>
        <v>6.5236436204294384</v>
      </c>
      <c r="BA134" s="2">
        <f>(AI134*(AG134)+0.063*2.7*(1+0.864*N134)*(AD134-AE134))/(AI134+0.063)</f>
        <v>16.242003980784641</v>
      </c>
      <c r="BB134" s="1">
        <f>0.4+1.4*EXP(-(((C134-173)/58)^2))</f>
        <v>1.2700957462605342</v>
      </c>
      <c r="BC134" s="1">
        <f>0.605+0.345*EXP(-(((C134-243)/80)^2))</f>
        <v>0.65708720936729048</v>
      </c>
      <c r="BD134" s="1">
        <f>0.408*(AI134*(AG134-AH134)+0.063*6.43*(BB134+BC134*N134)*(AD134-AE134))/(AI134+0.063)</f>
        <v>8.6333305586196225</v>
      </c>
      <c r="BE134" s="1">
        <f>0.013*G134*(M134*23.9+50)/(G134+15)</f>
        <v>6.3287043721661611</v>
      </c>
      <c r="BF134" s="2">
        <f>0.408*0.0023*(G134+17.8)*((F134-E134)^0.5)*AA134</f>
        <v>6.0665012943656738</v>
      </c>
    </row>
    <row r="135" spans="1:58" ht="14" x14ac:dyDescent="0.15">
      <c r="A135" s="14">
        <v>2017</v>
      </c>
      <c r="B135" s="5">
        <v>42869</v>
      </c>
      <c r="C135">
        <v>134</v>
      </c>
      <c r="D135" s="52">
        <v>347.84997222222222</v>
      </c>
      <c r="E135" s="11">
        <v>17.059999999999999</v>
      </c>
      <c r="F135" s="11">
        <v>31.68</v>
      </c>
      <c r="G135" s="11">
        <v>24.182708333333338</v>
      </c>
      <c r="H135" s="11">
        <v>14.29</v>
      </c>
      <c r="I135" s="11">
        <v>92.1</v>
      </c>
      <c r="J135" s="11">
        <v>44.226666666666681</v>
      </c>
      <c r="K135" s="11">
        <v>3.2122599752222754</v>
      </c>
      <c r="L135" s="11">
        <v>0</v>
      </c>
      <c r="M135" s="15">
        <f>+D135*86400/1000000</f>
        <v>30.0542376</v>
      </c>
      <c r="N135" s="3">
        <f>K135*4.87/LN(67.8*$S$4-5.42)</f>
        <v>2.6094986760122998</v>
      </c>
      <c r="O135" s="11"/>
      <c r="X135" s="9">
        <f>1+0.033*COS(2*$S$9*C135/365)</f>
        <v>0.97784842140027151</v>
      </c>
      <c r="Y135" s="9">
        <f>0.409*SIN((2*$S$9*C135/365)-1.39)</f>
        <v>0.32458252437559854</v>
      </c>
      <c r="Z135" s="9">
        <f>ACOS(-TAN($U$2)*TAN(Y135))</f>
        <v>1.7584111074963891</v>
      </c>
      <c r="AA135" s="10">
        <f>(24*60/$S$9)*$S$7*X135*(Z135*SIN($U$2)*SIN(Y135)+COS($U$2)*COS(Y135)*SIN(Z135))</f>
        <v>39.924374043114199</v>
      </c>
      <c r="AB135" s="9">
        <f>AA135*(0.75+0.00002*$S$3)</f>
        <v>30.102978028508105</v>
      </c>
      <c r="AC135" s="9">
        <f>1.35*(M135/AB135)-0.35</f>
        <v>0.99781418375206521</v>
      </c>
      <c r="AD135" s="9">
        <f>(0.6108*EXP(17.27*E135/(E135+237.3))+0.6108*EXP(17.27*F135/(F135+237.3)))/2</f>
        <v>3.3072885876472951</v>
      </c>
      <c r="AE135" s="9">
        <f>(H135*0.6108*EXP(17.27*F135/(F135+237.3))+I135*0.6108*EXP(17.27*E135/(E135+237.3)))/(2*100)</f>
        <v>1.2293563896118211</v>
      </c>
      <c r="AF135" s="10">
        <f>$S$8*0.5*((E135+273)^4+(F135+273)^4)*(0.34-0.14*SQRT(AE135))*AC135</f>
        <v>7.0841934118372709</v>
      </c>
      <c r="AG135" s="9">
        <f>(1-0.23)*M135-AF135</f>
        <v>16.057569540162731</v>
      </c>
      <c r="AH135" s="9">
        <v>0</v>
      </c>
      <c r="AI135" s="8">
        <f>4098*0.6108*EXP(17.27*0.5*(E135+F135)/(0.5*(E135+F135)+237.3))/(0.5*(E135+F135)+237.3)^2</f>
        <v>0.1825921682792781</v>
      </c>
      <c r="AJ135" s="7">
        <f>(0.408*AI135*(AG135-AH135)+(900*$S$10/((E135+F135)*0.5+273))*N135*(AD135-AE135))/(AI135+$S$10*(1+0.34*N135))</f>
        <v>7.4195472224282044</v>
      </c>
      <c r="AK135" s="27">
        <f>0.408*AI135*$S$8*0.98*1.14*100000000/(AI135+$S$10*(1.034*N135))</f>
        <v>0.11314253260198692</v>
      </c>
      <c r="AL135" s="12">
        <f>1.24*(AE135*10/(G135+273.16))^(1/7)</f>
        <v>0.78662450650889815</v>
      </c>
      <c r="AM135" s="12">
        <f>AI135*0.77*M135</f>
        <v>4.2255046752107477</v>
      </c>
      <c r="AN135" s="12">
        <f>AI135*0.98*$S$8*(-2.6*10000000000-AL135*(G135+273.16)^4)</f>
        <v>-28.16537890408172</v>
      </c>
      <c r="AO135" s="13">
        <f>1.17*1.013*(10^-3)*(AD135-AE135)*N135*86400/208</f>
        <v>2.6695260801511513</v>
      </c>
      <c r="AP135" s="12">
        <f>0.408*(AM135+AN135+AO135)/(AI135+$S$10*(1+0.34*N135))</f>
        <v>-28.287863322262425</v>
      </c>
      <c r="AQ135">
        <v>28</v>
      </c>
      <c r="AR135">
        <v>2.9815</v>
      </c>
      <c r="AS135" s="7"/>
      <c r="AT135" s="1">
        <f>AJ135*28.4</f>
        <v>210.71514111696101</v>
      </c>
      <c r="AU135">
        <f>1.26*AI135*0.408*(AG135-AH135)/(AI135+$S$10)</f>
        <v>6.0679540206146658</v>
      </c>
      <c r="AV135">
        <f>AU135*28.4</f>
        <v>172.32989418545651</v>
      </c>
      <c r="AW135">
        <f>0.65*AI135*D135/($S$10+AI135)</f>
        <v>166.20232363866876</v>
      </c>
      <c r="AX135" s="1">
        <f>AW135*(86400/1000000)/2.45</f>
        <v>5.8611758213799918</v>
      </c>
      <c r="AY135" s="1">
        <f>(0.2*(0.00738*G135+0.8072)^7)-0.00016</f>
        <v>0.18061808927102477</v>
      </c>
      <c r="AZ135" s="1">
        <f>0.408*(AI135*(AG135-AH135)+$S$10*6.43*(1+0.0536*N135)*(AD135-AE135))/(AI135+$S$10)</f>
        <v>6.4620272134862642</v>
      </c>
      <c r="BA135" s="2">
        <f>(AI135*(AG135)+0.063*2.7*(1+0.864*N135)*(AD135-AE135))/(AI135+0.063)</f>
        <v>16.622466659932297</v>
      </c>
      <c r="BB135" s="1">
        <f>0.4+1.4*EXP(-(((C135-173)/58)^2))</f>
        <v>1.2907708455412408</v>
      </c>
      <c r="BC135" s="1">
        <f>0.605+0.345*EXP(-(((C135-243)/80)^2))</f>
        <v>0.65890041444496772</v>
      </c>
      <c r="BD135" s="1">
        <f>0.408*(AI135*(AG135-AH135)+0.063*6.43*(BB135+BC135*N135)*(AD135-AE135))/(AI135+0.063)</f>
        <v>9.0802767319760118</v>
      </c>
      <c r="BE135" s="1">
        <f>0.013*G135*(M135*23.9+50)/(G135+15)</f>
        <v>6.1642829945396764</v>
      </c>
      <c r="BF135" s="2">
        <f>0.408*0.0023*(G135+17.8)*((F135-E135)^0.5)*AA135</f>
        <v>6.0140945696214683</v>
      </c>
    </row>
    <row r="136" spans="1:58" ht="14" x14ac:dyDescent="0.15">
      <c r="A136" s="14">
        <v>2017</v>
      </c>
      <c r="B136" s="5">
        <v>42870</v>
      </c>
      <c r="C136">
        <v>135</v>
      </c>
      <c r="D136" s="52">
        <v>348.88840972222226</v>
      </c>
      <c r="E136" s="11">
        <v>14.69</v>
      </c>
      <c r="F136" s="11">
        <v>26.02</v>
      </c>
      <c r="G136" s="11">
        <v>21.015069444444432</v>
      </c>
      <c r="H136" s="11">
        <v>27.36</v>
      </c>
      <c r="I136" s="11">
        <v>81.7</v>
      </c>
      <c r="J136" s="11">
        <v>49.761527777777786</v>
      </c>
      <c r="K136" s="11">
        <v>2.8379773287905876</v>
      </c>
      <c r="L136" s="11">
        <v>0</v>
      </c>
      <c r="M136" s="15">
        <f>+D136*86400/1000000</f>
        <v>30.143958600000005</v>
      </c>
      <c r="N136" s="3">
        <f>K136*4.87/LN(67.8*$S$4-5.42)</f>
        <v>2.3054479211382999</v>
      </c>
      <c r="O136" s="11"/>
      <c r="X136" s="9">
        <f>1+0.033*COS(2*$S$9*C136/365)</f>
        <v>0.97743065908638782</v>
      </c>
      <c r="Y136" s="9">
        <f>0.409*SIN((2*$S$9*C136/365)-1.39)</f>
        <v>0.32881800747711681</v>
      </c>
      <c r="Z136" s="9">
        <f>ACOS(-TAN($U$2)*TAN(Y136))</f>
        <v>1.7610758699691125</v>
      </c>
      <c r="AA136" s="10">
        <f>(24*60/$S$9)*$S$7*X136*(Z136*SIN($U$2)*SIN(Y136)+COS($U$2)*COS(Y136)*SIN(Z136))</f>
        <v>39.990148806099285</v>
      </c>
      <c r="AB136" s="9">
        <f>AA136*(0.75+0.00002*$S$3)</f>
        <v>30.152572199798861</v>
      </c>
      <c r="AC136" s="9">
        <f>1.35*(M136/AB136)-0.35</f>
        <v>0.99961434932809701</v>
      </c>
      <c r="AD136" s="9">
        <f>(0.6108*EXP(17.27*E136/(E136+237.3))+0.6108*EXP(17.27*F136/(F136+237.3)))/2</f>
        <v>2.5185116408009862</v>
      </c>
      <c r="AE136" s="9">
        <f>(H136*0.6108*EXP(17.27*F136/(F136+237.3))+I136*0.6108*EXP(17.27*E136/(E136+237.3)))/(2*100)</f>
        <v>1.1432404775034306</v>
      </c>
      <c r="AF136" s="10">
        <f>$S$8*0.5*((E136+273)^4+(F136+273)^4)*(0.34-0.14*SQRT(AE136))*AC136</f>
        <v>6.9131663893396276</v>
      </c>
      <c r="AG136" s="9">
        <f>(1-0.23)*M136-AF136</f>
        <v>16.297681732660379</v>
      </c>
      <c r="AH136" s="9">
        <v>0</v>
      </c>
      <c r="AI136" s="8">
        <f>4098*0.6108*EXP(17.27*0.5*(E136+F136)/(0.5*(E136+F136)+237.3))/(0.5*(E136+F136)+237.3)^2</f>
        <v>0.14754423552324458</v>
      </c>
      <c r="AJ136" s="7">
        <f>(0.408*AI136*(AG136-AH136)+(900*$S$10/((E136+F136)*0.5+273))*N136*(AD136-AE136))/(AI136+$S$10*(1+0.34*N136))</f>
        <v>6.1193058431630822</v>
      </c>
      <c r="AK136" s="27">
        <f>0.408*AI136*$S$8*0.98*1.14*100000000/(AI136+$S$10*(1.034*N136))</f>
        <v>0.10816460254373138</v>
      </c>
      <c r="AL136" s="12">
        <f>1.24*(AE136*10/(G136+273.16))^(1/7)</f>
        <v>0.77969763648379553</v>
      </c>
      <c r="AM136" s="12">
        <f>AI136*0.77*M136</f>
        <v>3.4246268420066279</v>
      </c>
      <c r="AN136" s="12">
        <f>AI136*0.98*$S$8*(-2.6*10000000000-AL136*(G136+273.16)^4)</f>
        <v>-22.539859494956797</v>
      </c>
      <c r="AO136" s="13">
        <f>1.17*1.013*(10^-3)*(AD136-AE136)*N136*86400/208</f>
        <v>1.5609513497596212</v>
      </c>
      <c r="AP136" s="12">
        <f>0.408*(AM136+AN136+AO136)/(AI136+$S$10*(1+0.34*N136))</f>
        <v>-27.033655410903325</v>
      </c>
      <c r="AQ136">
        <v>28</v>
      </c>
      <c r="AR136">
        <v>2.9815</v>
      </c>
      <c r="AS136" s="7"/>
      <c r="AT136" s="1">
        <f>AJ136*28.4</f>
        <v>173.78828594583152</v>
      </c>
      <c r="AU136">
        <f>1.26*AI136*0.408*(AG136-AH136)/(AI136+$S$10)</f>
        <v>5.7940646599638832</v>
      </c>
      <c r="AV136">
        <f>AU136*28.4</f>
        <v>164.55143634297428</v>
      </c>
      <c r="AW136">
        <f>0.65*AI136*D136/($S$10+AI136)</f>
        <v>156.82911641048025</v>
      </c>
      <c r="AX136" s="1">
        <f>AW136*(86400/1000000)/2.45</f>
        <v>5.5306267991287728</v>
      </c>
      <c r="AY136" s="1">
        <f>(0.2*(0.00738*G136+0.8072)^7)-0.00016</f>
        <v>0.15265839529524089</v>
      </c>
      <c r="AZ136" s="1">
        <f>0.408*(AI136*(AG136-AH136)+$S$10*6.43*(1+0.0536*N136)*(AD136-AE136))/(AI136+$S$10)</f>
        <v>5.8488323282956358</v>
      </c>
      <c r="BA136" s="2">
        <f>(AI136*(AG136)+0.063*2.7*(1+0.864*N136)*(AD136-AE136))/(AI136+0.063)</f>
        <v>14.74529395231146</v>
      </c>
      <c r="BB136" s="1">
        <f>0.4+1.4*EXP(-(((C136-173)/58)^2))</f>
        <v>1.3113952105856121</v>
      </c>
      <c r="BC136" s="1">
        <f>0.605+0.345*EXP(-(((C136-243)/80)^2))</f>
        <v>0.660759311400542</v>
      </c>
      <c r="BD136" s="1">
        <f>0.408*(AI136*(AG136-AH136)+0.063*6.43*(BB136+BC136*N136)*(AD136-AE136))/(AI136+0.063)</f>
        <v>7.7201174052418704</v>
      </c>
      <c r="BE136" s="1">
        <f>0.013*G136*(M136*23.9+50)/(G136+15)</f>
        <v>5.8442541241748351</v>
      </c>
      <c r="BF136" s="2">
        <f>0.408*0.0023*(G136+17.8)*((F136-E136)^0.5)*AA136</f>
        <v>4.9029373259892317</v>
      </c>
    </row>
    <row r="137" spans="1:58" ht="14" x14ac:dyDescent="0.15">
      <c r="A137" s="14">
        <v>2017</v>
      </c>
      <c r="B137" s="5">
        <v>42871</v>
      </c>
      <c r="C137">
        <v>136</v>
      </c>
      <c r="D137" s="52">
        <v>347.76474999999994</v>
      </c>
      <c r="E137" s="11">
        <v>13.76</v>
      </c>
      <c r="F137" s="11">
        <v>24.96</v>
      </c>
      <c r="G137" s="11">
        <v>19.666388888888889</v>
      </c>
      <c r="H137" s="11">
        <v>30.6</v>
      </c>
      <c r="I137" s="11">
        <v>77.17</v>
      </c>
      <c r="J137" s="11">
        <v>48.616111111111088</v>
      </c>
      <c r="K137" s="11">
        <v>2.2361045323971065</v>
      </c>
      <c r="L137" s="11">
        <v>0</v>
      </c>
      <c r="M137" s="15">
        <f>+D137*86400/1000000</f>
        <v>30.046874399999997</v>
      </c>
      <c r="N137" s="3">
        <f>K137*4.87/LN(67.8*$S$4-5.42)</f>
        <v>1.8165129415814438</v>
      </c>
      <c r="O137" s="11"/>
      <c r="X137" s="9">
        <f>1+0.033*COS(2*$S$9*C137/365)</f>
        <v>0.97701958455530324</v>
      </c>
      <c r="Y137" s="9">
        <f>0.409*SIN((2*$S$9*C137/365)-1.39)</f>
        <v>0.33295605470654577</v>
      </c>
      <c r="Z137" s="9">
        <f>ACOS(-TAN($U$2)*TAN(Y137))</f>
        <v>1.7636881057187637</v>
      </c>
      <c r="AA137" s="10">
        <f>(24*60/$S$9)*$S$7*X137*(Z137*SIN($U$2)*SIN(Y137)+COS($U$2)*COS(Y137)*SIN(Z137))</f>
        <v>40.053735098599496</v>
      </c>
      <c r="AB137" s="9">
        <f>AA137*(0.75+0.00002*$S$3)</f>
        <v>30.200516264344021</v>
      </c>
      <c r="AC137" s="9">
        <f>1.35*(M137/AB137)-0.35</f>
        <v>0.99313202082213026</v>
      </c>
      <c r="AD137" s="9">
        <f>(0.6108*EXP(17.27*E137/(E137+237.3))+0.6108*EXP(17.27*F137/(F137+237.3)))/2</f>
        <v>2.3670573375868909</v>
      </c>
      <c r="AE137" s="9">
        <f>(H137*0.6108*EXP(17.27*F137/(F137+237.3))+I137*0.6108*EXP(17.27*E137/(E137+237.3)))/(2*100)</f>
        <v>1.0907967371642737</v>
      </c>
      <c r="AF137" s="10">
        <f>$S$8*0.5*((E137+273)^4+(F137+273)^4)*(0.34-0.14*SQRT(AE137))*AC137</f>
        <v>6.8990510384096151</v>
      </c>
      <c r="AG137" s="9">
        <f>(1-0.23)*M137-AF137</f>
        <v>16.237042249590381</v>
      </c>
      <c r="AH137" s="9">
        <v>0</v>
      </c>
      <c r="AI137" s="8">
        <f>4098*0.6108*EXP(17.27*0.5*(E137+F137)/(0.5*(E137+F137)+237.3))/(0.5*(E137+F137)+237.3)^2</f>
        <v>0.13979885829487251</v>
      </c>
      <c r="AJ137" s="7">
        <f>(0.408*AI137*(AG137-AH137)+(900*$S$10/((E137+F137)*0.5+273))*N137*(AD137-AE137))/(AI137+$S$10*(1+0.34*N137))</f>
        <v>5.6681491920547247</v>
      </c>
      <c r="AK137" s="27">
        <f>0.408*AI137*$S$8*0.98*1.14*100000000/(AI137+$S$10*(1.034*N137))</f>
        <v>0.11844476182807669</v>
      </c>
      <c r="AL137" s="12">
        <f>1.24*(AE137*10/(G137+273.16))^(1/7)</f>
        <v>0.77499324362976485</v>
      </c>
      <c r="AM137" s="12">
        <f>AI137*0.77*M137</f>
        <v>3.2343994270660628</v>
      </c>
      <c r="AN137" s="12">
        <f>AI137*0.98*$S$8*(-2.6*10000000000-AL137*(G137+273.16)^4)</f>
        <v>-21.262087645298781</v>
      </c>
      <c r="AO137" s="13">
        <f>1.17*1.013*(10^-3)*(AD137-AE137)*N137*86400/208</f>
        <v>1.1413624309285129</v>
      </c>
      <c r="AP137" s="12">
        <f>0.408*(AM137+AN137+AO137)/(AI137+$S$10*(1+0.34*N137))</f>
        <v>-27.978219924789595</v>
      </c>
      <c r="AQ137">
        <v>28</v>
      </c>
      <c r="AR137">
        <v>2.9815</v>
      </c>
      <c r="AS137" s="7"/>
      <c r="AT137" s="1">
        <f>AJ137*28.4</f>
        <v>160.97543705435416</v>
      </c>
      <c r="AU137">
        <f>1.26*AI137*0.408*(AG137-AH137)/(AI137+$S$10)</f>
        <v>5.6755175438134771</v>
      </c>
      <c r="AV137">
        <f>AU137*28.4</f>
        <v>161.18469824430275</v>
      </c>
      <c r="AW137">
        <f>0.65*AI137*D137/($S$10+AI137)</f>
        <v>153.6974836609518</v>
      </c>
      <c r="AX137" s="1">
        <f>AW137*(86400/1000000)/2.45</f>
        <v>5.4201888115535652</v>
      </c>
      <c r="AY137" s="1">
        <f>(0.2*(0.00738*G137+0.8072)^7)-0.00016</f>
        <v>0.14193134745668559</v>
      </c>
      <c r="AZ137" s="1">
        <f>0.408*(AI137*(AG137-AH137)+$S$10*6.43*(1+0.0536*N137)*(AD137-AE137))/(AI137+$S$10)</f>
        <v>5.6803561483958216</v>
      </c>
      <c r="BA137" s="2">
        <f>(AI137*(AG137)+0.063*2.7*(1+0.864*N137)*(AD137-AE137))/(AI137+0.063)</f>
        <v>13.943523040824751</v>
      </c>
      <c r="BB137" s="1">
        <f>0.4+1.4*EXP(-(((C137-173)/58)^2))</f>
        <v>1.3319428665738</v>
      </c>
      <c r="BC137" s="1">
        <f>0.605+0.345*EXP(-(((C137-243)/80)^2))</f>
        <v>0.66266429437809438</v>
      </c>
      <c r="BD137" s="1">
        <f>0.408*(AI137*(AG137-AH137)+0.063*6.43*(BB137+BC137*N137)*(AD137-AE137))/(AI137+0.063)</f>
        <v>7.2041539861784702</v>
      </c>
      <c r="BE137" s="1">
        <f>0.013*G137*(M137*23.9+50)/(G137+15)</f>
        <v>5.6648525778458785</v>
      </c>
      <c r="BF137" s="2">
        <f>0.408*0.0023*(G137+17.8)*((F137-E137)^0.5)*AA137</f>
        <v>4.7128310203231791</v>
      </c>
    </row>
    <row r="138" spans="1:58" s="2" customFormat="1" ht="14" x14ac:dyDescent="0.15">
      <c r="A138" s="26">
        <v>2017</v>
      </c>
      <c r="B138" s="25">
        <v>42872</v>
      </c>
      <c r="C138" s="18">
        <v>137</v>
      </c>
      <c r="D138" s="52">
        <v>360.98559027777782</v>
      </c>
      <c r="E138" s="11">
        <v>10.53</v>
      </c>
      <c r="F138" s="11">
        <v>28.4</v>
      </c>
      <c r="G138" s="11">
        <v>21.433888888888891</v>
      </c>
      <c r="H138" s="11">
        <v>11.37</v>
      </c>
      <c r="I138" s="11">
        <v>59.82</v>
      </c>
      <c r="J138" s="11">
        <v>31.957500000000007</v>
      </c>
      <c r="K138" s="17">
        <v>2.0640196145009</v>
      </c>
      <c r="L138" s="11">
        <v>0</v>
      </c>
      <c r="M138" s="15">
        <f>+D138*86400/1000000</f>
        <v>31.189155000000003</v>
      </c>
      <c r="N138" s="3">
        <f>K138*4.87/LN(67.8*$S$4-5.42)</f>
        <v>1.6767187253985638</v>
      </c>
      <c r="O138" s="11"/>
      <c r="X138" s="23">
        <f>1+0.033*COS(2*$S$9*C138/365)</f>
        <v>0.97661531961727288</v>
      </c>
      <c r="Y138" s="23">
        <f>0.409*SIN((2*$S$9*C138/365)-1.39)</f>
        <v>0.33699543987118497</v>
      </c>
      <c r="Z138" s="23">
        <f>ACOS(-TAN($U$2)*TAN(Y138))</f>
        <v>1.7662465710508843</v>
      </c>
      <c r="AA138" s="23">
        <f>(24*60/$S$9)*$S$7*X138*(Z138*SIN($U$2)*SIN(Y138)+COS($U$2)*COS(Y138)*SIN(Z138))</f>
        <v>40.115152594160769</v>
      </c>
      <c r="AB138" s="23">
        <f>AA138*(0.75+0.00002*$S$3)</f>
        <v>30.24682505599722</v>
      </c>
      <c r="AC138" s="23">
        <f>1.35*(M138/AB138)-0.35</f>
        <v>1.0420588085542395</v>
      </c>
      <c r="AD138" s="23">
        <f>(0.6108*EXP(17.27*E138/(E138+237.3))+0.6108*EXP(17.27*F138/(F138+237.3)))/2</f>
        <v>2.5705625403975723</v>
      </c>
      <c r="AE138" s="23">
        <f>(H138*0.6108*EXP(17.27*F138/(F138+237.3))+I138*0.6108*EXP(17.27*E138/(E138+237.3)))/(2*100)</f>
        <v>0.60047827633673356</v>
      </c>
      <c r="AF138" s="23">
        <f>$S$8*0.5*((E138+273)^4+(F138+273)^4)*(0.34-0.14*SQRT(AE138))*AC138</f>
        <v>8.6902198566018285</v>
      </c>
      <c r="AG138" s="23">
        <f>(1-0.23)*M138-AF138</f>
        <v>15.325429493398175</v>
      </c>
      <c r="AH138" s="23">
        <v>0</v>
      </c>
      <c r="AI138" s="22">
        <f>4098*0.6108*EXP(17.27*0.5*(E138+F138)/(0.5*(E138+F138)+237.3))/(0.5*(E138+F138)+237.3)^2</f>
        <v>0.14059961048828232</v>
      </c>
      <c r="AJ138" s="19">
        <f>(0.408*AI138*(AG138-AH138)+(900*$S$10/((E138+F138)*0.5+273))*N138*(AD138-AE138))/(AI138+$S$10*(1+0.34*N138))</f>
        <v>6.3465968372539052</v>
      </c>
      <c r="AK138" s="53">
        <f>0.408*AI138*$S$8*0.98*1.14*100000000/(AI138+$S$10*(1.034*N138))</f>
        <v>0.12319770316945566</v>
      </c>
      <c r="AL138" s="20">
        <f>1.24*(AE138*10/(G138+273.16))^(1/7)</f>
        <v>0.71103231268120159</v>
      </c>
      <c r="AM138" s="20">
        <f>AI138*0.77*M138</f>
        <v>3.376590944233171</v>
      </c>
      <c r="AN138" s="20">
        <f>AI138*0.98*$S$8*(-2.6*10000000000-AL138*(G138+273.16)^4)</f>
        <v>-21.152545722037789</v>
      </c>
      <c r="AO138" s="21">
        <f>1.17*1.013*(10^-3)*(AD138-AE138)*N138*86400/208</f>
        <v>1.6262628128146375</v>
      </c>
      <c r="AP138" s="20">
        <f>0.408*(AM138+AN138+AO138)/(AI138+$S$10*(1+0.34*N138))</f>
        <v>-27.01299683781604</v>
      </c>
      <c r="AQ138" s="18">
        <v>28</v>
      </c>
      <c r="AR138" s="18">
        <v>2.9815</v>
      </c>
      <c r="AS138" s="19"/>
      <c r="AT138" s="2">
        <f>AJ138*28.4</f>
        <v>180.2433501780109</v>
      </c>
      <c r="AU138" s="18">
        <f>1.26*AI138*0.408*(AG138-AH138)/(AI138+$S$10)</f>
        <v>5.366653809601635</v>
      </c>
      <c r="AV138" s="18">
        <f>AU138*28.4</f>
        <v>152.41296819268644</v>
      </c>
      <c r="AW138" s="18">
        <f>0.65*AI138*D138/($S$10+AI138)</f>
        <v>159.83189224542167</v>
      </c>
      <c r="AX138" s="2">
        <f>AW138*(86400/1000000)/2.45</f>
        <v>5.6365206081650738</v>
      </c>
      <c r="AY138" s="2">
        <f>(0.2*(0.00738*G138+0.8072)^7)-0.00016</f>
        <v>0.15612766011242563</v>
      </c>
      <c r="AZ138" s="2">
        <f>0.408*(AI138*(AG138-AH138)+$S$10*6.43*(1+0.0536*N138)*(AD138-AE138))/(AI138+$S$10)</f>
        <v>6.0551426774298278</v>
      </c>
      <c r="BA138" s="2">
        <f>(AI138*(AG138)+0.063*2.7*(1+0.864*N138)*(AD138-AE138))/(AI138+0.063)</f>
        <v>14.613640459829719</v>
      </c>
      <c r="BB138" s="2">
        <f>0.4+1.4*EXP(-(((C138-173)/58)^2))</f>
        <v>1.3523873835956142</v>
      </c>
      <c r="BC138" s="2">
        <f>0.605+0.345*EXP(-(((C138-243)/80)^2))</f>
        <v>0.66461572711507233</v>
      </c>
      <c r="BD138" s="2">
        <f>0.408*(AI138*(AG138-AH138)+0.063*6.43*(BB138+BC138*N138)*(AD138-AE138))/(AI138+0.063)</f>
        <v>8.2629701881175706</v>
      </c>
      <c r="BE138" s="2">
        <f>0.013*G138*(M138*23.9+50)/(G138+15)</f>
        <v>6.0832511056462772</v>
      </c>
      <c r="BF138" s="2">
        <f>0.408*0.0023*(G138+17.8)*((F138-E138)^0.5)*AA138</f>
        <v>6.2433844981673081</v>
      </c>
    </row>
    <row r="139" spans="1:58" ht="14" x14ac:dyDescent="0.15">
      <c r="A139" s="14">
        <v>2017</v>
      </c>
      <c r="B139" s="5">
        <v>42873</v>
      </c>
      <c r="C139">
        <v>138</v>
      </c>
      <c r="D139" s="52">
        <v>349.55468055555554</v>
      </c>
      <c r="E139" s="11">
        <v>14.42</v>
      </c>
      <c r="F139" s="11">
        <v>28.12</v>
      </c>
      <c r="G139" s="11">
        <v>22.068749999999991</v>
      </c>
      <c r="H139" s="11">
        <v>27.51</v>
      </c>
      <c r="I139" s="11">
        <v>65.959999999999994</v>
      </c>
      <c r="J139" s="11">
        <v>44.477569444444462</v>
      </c>
      <c r="K139" s="11">
        <v>2.6522290664428829</v>
      </c>
      <c r="L139" s="11">
        <v>0</v>
      </c>
      <c r="M139" s="15">
        <f>+D139*86400/1000000</f>
        <v>30.2015244</v>
      </c>
      <c r="N139" s="3">
        <f>K139*4.87/LN(67.8*$S$4-5.42)</f>
        <v>2.1545542050609203</v>
      </c>
      <c r="O139" s="11"/>
      <c r="X139" s="9">
        <f>1+0.033*COS(2*$S$9*C139/365)</f>
        <v>0.9762179840647226</v>
      </c>
      <c r="Y139" s="9">
        <f>0.409*SIN((2*$S$9*C139/365)-1.39)</f>
        <v>0.34093496601403311</v>
      </c>
      <c r="Z139" s="9">
        <f>ACOS(-TAN($U$2)*TAN(Y139))</f>
        <v>1.7687500260377036</v>
      </c>
      <c r="AA139" s="10">
        <f>(24*60/$S$9)*$S$7*X139*(Z139*SIN($U$2)*SIN(Y139)+COS($U$2)*COS(Y139)*SIN(Z139))</f>
        <v>40.174421188650967</v>
      </c>
      <c r="AB139" s="9">
        <f>AA139*(0.75+0.00002*$S$3)</f>
        <v>30.291513576242831</v>
      </c>
      <c r="AC139" s="9">
        <f>1.35*(M139/AB139)-0.35</f>
        <v>0.99598945798393201</v>
      </c>
      <c r="AD139" s="9">
        <f>(0.6108*EXP(17.27*E139/(E139+237.3))+0.6108*EXP(17.27*F139/(F139+237.3)))/2</f>
        <v>2.7245608605069895</v>
      </c>
      <c r="AE139" s="9">
        <f>(H139*0.6108*EXP(17.27*F139/(F139+237.3))+I139*0.6108*EXP(17.27*E139/(E139+237.3)))/(2*100)</f>
        <v>1.0653357976738678</v>
      </c>
      <c r="AF139" s="10">
        <f>$S$8*0.5*((E139+273)^4+(F139+273)^4)*(0.34-0.14*SQRT(AE139))*AC139</f>
        <v>7.1718983374943344</v>
      </c>
      <c r="AG139" s="9">
        <f>(1-0.23)*M139-AF139</f>
        <v>16.083275450505667</v>
      </c>
      <c r="AH139" s="9">
        <v>0</v>
      </c>
      <c r="AI139" s="8">
        <f>4098*0.6108*EXP(17.27*0.5*(E139+F139)/(0.5*(E139+F139)+237.3))/(0.5*(E139+F139)+237.3)^2</f>
        <v>0.15498422312122312</v>
      </c>
      <c r="AJ139" s="7">
        <f>(0.408*AI139*(AG139-AH139)+(900*$S$10/((E139+F139)*0.5+273))*N139*(AD139-AE139))/(AI139+$S$10*(1+0.34*N139))</f>
        <v>6.4554510654744615</v>
      </c>
      <c r="AK139" s="27">
        <f>0.408*AI139*$S$8*0.98*1.14*100000000/(AI139+$S$10*(1.034*N139))</f>
        <v>0.11468407050486087</v>
      </c>
      <c r="AL139" s="12">
        <f>1.24*(AE139*10/(G139+273.16))^(1/7)</f>
        <v>0.77148176784375955</v>
      </c>
      <c r="AM139" s="12">
        <f>AI139*0.77*M139</f>
        <v>3.6041850430822113</v>
      </c>
      <c r="AN139" s="12">
        <f>AI139*0.98*$S$8*(-2.6*10000000000-AL139*(G139+273.16)^4)</f>
        <v>-23.692575288071133</v>
      </c>
      <c r="AO139" s="13">
        <f>1.17*1.013*(10^-3)*(AD139-AE139)*N139*86400/208</f>
        <v>1.7599828605715631</v>
      </c>
      <c r="AP139" s="12">
        <f>0.408*(AM139+AN139+AO139)/(AI139+$S$10*(1+0.34*N139))</f>
        <v>-27.799397631801966</v>
      </c>
      <c r="AQ139">
        <v>28</v>
      </c>
      <c r="AR139">
        <v>2.9815</v>
      </c>
      <c r="AS139" s="7"/>
      <c r="AT139" s="1">
        <f>AJ139*28.4</f>
        <v>183.33481025947469</v>
      </c>
      <c r="AU139">
        <f>1.26*AI139*0.408*(AG139-AH139)/(AI139+$S$10)</f>
        <v>5.8037756450961044</v>
      </c>
      <c r="AV139">
        <f>AU139*28.4</f>
        <v>164.82722832072935</v>
      </c>
      <c r="AW139">
        <f>0.65*AI139*D139/($S$10+AI139)</f>
        <v>159.4901571237537</v>
      </c>
      <c r="AX139" s="1">
        <f>AW139*(86400/1000000)/2.45</f>
        <v>5.6244692144866608</v>
      </c>
      <c r="AY139" s="1">
        <f>(0.2*(0.00738*G139+0.8072)^7)-0.00016</f>
        <v>0.16151515541462891</v>
      </c>
      <c r="AZ139" s="1">
        <f>0.408*(AI139*(AG139-AH139)+$S$10*6.43*(1+0.0536*N139)*(AD139-AE139))/(AI139+$S$10)</f>
        <v>6.0533785090697529</v>
      </c>
      <c r="BA139" s="2">
        <f>(AI139*(AG139)+0.063*2.7*(1+0.864*N139)*(AD139-AE139))/(AI139+0.063)</f>
        <v>15.139980545336014</v>
      </c>
      <c r="BB139" s="1">
        <f>0.4+1.4*EXP(-(((C139-173)/58)^2))</f>
        <v>1.3727019299233896</v>
      </c>
      <c r="BC139" s="1">
        <f>0.605+0.345*EXP(-(((C139-243)/80)^2))</f>
        <v>0.66661394144129027</v>
      </c>
      <c r="BD139" s="1">
        <f>0.408*(AI139*(AG139-AH139)+0.063*6.43*(BB139+BC139*N139)*(AD139-AE139))/(AI139+0.063)</f>
        <v>8.199248865993809</v>
      </c>
      <c r="BE139" s="1">
        <f>0.013*G139*(M139*23.9+50)/(G139+15)</f>
        <v>5.9734766028230437</v>
      </c>
      <c r="BF139" s="2">
        <f>0.408*0.0023*(G139+17.8)*((F139-E139)^0.5)*AA139</f>
        <v>5.5632750302522016</v>
      </c>
    </row>
    <row r="140" spans="1:58" ht="14" x14ac:dyDescent="0.15">
      <c r="A140" s="14">
        <v>2017</v>
      </c>
      <c r="B140" s="5">
        <v>42874</v>
      </c>
      <c r="C140">
        <v>139</v>
      </c>
      <c r="D140" s="52">
        <v>347.65104861111115</v>
      </c>
      <c r="E140" s="11">
        <v>14.7</v>
      </c>
      <c r="F140" s="11">
        <v>32.39</v>
      </c>
      <c r="G140" s="11">
        <v>23.89895833333334</v>
      </c>
      <c r="H140" s="11">
        <v>14.77</v>
      </c>
      <c r="I140" s="11">
        <v>78.67</v>
      </c>
      <c r="J140" s="11">
        <v>40.55055555555554</v>
      </c>
      <c r="K140" s="11">
        <v>2.1282491334475657</v>
      </c>
      <c r="L140" s="11">
        <v>0</v>
      </c>
      <c r="M140" s="15">
        <f>+D140*86400/1000000</f>
        <v>30.037050600000004</v>
      </c>
      <c r="N140" s="3">
        <f>K140*4.87/LN(67.8*$S$4-5.42)</f>
        <v>1.7288959607235574</v>
      </c>
      <c r="O140" s="11"/>
      <c r="X140" s="9">
        <f>1+0.033*COS(2*$S$9*C140/365)</f>
        <v>0.97582769563675187</v>
      </c>
      <c r="Y140" s="9">
        <f>0.409*SIN((2*$S$9*C140/365)-1.39)</f>
        <v>0.34477346576847218</v>
      </c>
      <c r="Z140" s="9">
        <f>ACOS(-TAN($U$2)*TAN(Y140))</f>
        <v>1.7711972361494044</v>
      </c>
      <c r="AA140" s="10">
        <f>(24*60/$S$9)*$S$7*X140*(Z140*SIN($U$2)*SIN(Y140)+COS($U$2)*COS(Y140)*SIN(Z140))</f>
        <v>40.231560943925302</v>
      </c>
      <c r="AB140" s="9">
        <f>AA140*(0.75+0.00002*$S$3)</f>
        <v>30.334596951719679</v>
      </c>
      <c r="AC140" s="9">
        <f>1.35*(M140/AB140)-0.35</f>
        <v>0.98675810410598574</v>
      </c>
      <c r="AD140" s="9">
        <f>(0.6108*EXP(17.27*E140/(E140+237.3))+0.6108*EXP(17.27*F140/(F140+237.3)))/2</f>
        <v>3.2666291071829203</v>
      </c>
      <c r="AE140" s="9">
        <f>(H140*0.6108*EXP(17.27*F140/(F140+237.3))+I140*0.6108*EXP(17.27*E140/(E140+237.3)))/(2*100)</f>
        <v>1.0169044262255067</v>
      </c>
      <c r="AF140" s="10">
        <f>$S$8*0.5*((E140+273)^4+(F140+273)^4)*(0.34-0.14*SQRT(AE140))*AC140</f>
        <v>7.46776388927755</v>
      </c>
      <c r="AG140" s="9">
        <f>(1-0.23)*M140-AF140</f>
        <v>15.660765072722455</v>
      </c>
      <c r="AH140" s="9">
        <v>0</v>
      </c>
      <c r="AI140" s="8">
        <f>4098*0.6108*EXP(17.27*0.5*(E140+F140)/(0.5*(E140+F140)+237.3))/(0.5*(E140+F140)+237.3)^2</f>
        <v>0.17486884128858562</v>
      </c>
      <c r="AJ140" s="7">
        <f>(0.408*AI140*(AG140-AH140)+(900*$S$10/((E140+F140)*0.5+273))*N140*(AD140-AE140))/(AI140+$S$10*(1+0.34*N140))</f>
        <v>6.7803981272484108</v>
      </c>
      <c r="AK140" s="27">
        <f>0.408*AI140*$S$8*0.98*1.14*100000000/(AI140+$S$10*(1.034*N140))</f>
        <v>0.13341447607140863</v>
      </c>
      <c r="AL140" s="12">
        <f>1.24*(AE140*10/(G140+273.16))^(1/7)</f>
        <v>0.76569464786502484</v>
      </c>
      <c r="AM140" s="12">
        <f>AI140*0.77*M140</f>
        <v>4.0444590602944341</v>
      </c>
      <c r="AN140" s="12">
        <f>AI140*0.98*$S$8*(-2.6*10000000000-AL140*(G140+273.16)^4)</f>
        <v>-26.817621336454781</v>
      </c>
      <c r="AO140" s="13">
        <f>1.17*1.013*(10^-3)*(AD140-AE140)*N140*86400/208</f>
        <v>1.9148905112070442</v>
      </c>
      <c r="AP140" s="12">
        <f>0.408*(AM140+AN140+AO140)/(AI140+$S$10*(1+0.34*N140))</f>
        <v>-30.463216286891466</v>
      </c>
      <c r="AQ140">
        <v>28</v>
      </c>
      <c r="AR140">
        <v>2.9815</v>
      </c>
      <c r="AS140" s="7"/>
      <c r="AT140" s="1">
        <f>AJ140*28.4</f>
        <v>192.56330681385487</v>
      </c>
      <c r="AU140">
        <f>1.26*AI140*0.408*(AG140-AH140)/(AI140+$S$10)</f>
        <v>5.849562180617597</v>
      </c>
      <c r="AV140">
        <f>AU140*28.4</f>
        <v>166.12756592953974</v>
      </c>
      <c r="AW140">
        <f>0.65*AI140*D140/($S$10+AI140)</f>
        <v>164.18617268667845</v>
      </c>
      <c r="AX140" s="1">
        <f>AW140*(86400/1000000)/2.45</f>
        <v>5.7900756408689862</v>
      </c>
      <c r="AY140" s="1">
        <f>(0.2*(0.00738*G140+0.8072)^7)-0.00016</f>
        <v>0.17794669362082732</v>
      </c>
      <c r="AZ140" s="1">
        <f>0.408*(AI140*(AG140-AH140)+$S$10*6.43*(1+0.0536*N140)*(AD140-AE140))/(AI140+$S$10)</f>
        <v>6.4058223529901852</v>
      </c>
      <c r="BA140" s="2">
        <f>(AI140*(AG140)+0.063*2.7*(1+0.864*N140)*(AD140-AE140))/(AI140+0.063)</f>
        <v>15.524898801164907</v>
      </c>
      <c r="BB140" s="1">
        <f>0.4+1.4*EXP(-(((C140-173)/58)^2))</f>
        <v>1.3928593276764611</v>
      </c>
      <c r="BC140" s="1">
        <f>0.605+0.345*EXP(-(((C140-243)/80)^2))</f>
        <v>0.66865923577758124</v>
      </c>
      <c r="BD140" s="1">
        <f>0.408*(AI140*(AG140-AH140)+0.063*6.43*(BB140+BC140*N140)*(AD140-AE140))/(AI140+0.063)</f>
        <v>8.6816385368014029</v>
      </c>
      <c r="BE140" s="1">
        <f>0.013*G140*(M140*23.9+50)/(G140+15)</f>
        <v>6.133111001532793</v>
      </c>
      <c r="BF140" s="2">
        <f>0.408*0.0023*(G140+17.8)*((F140-E140)^0.5)*AA140</f>
        <v>6.6213112717767499</v>
      </c>
    </row>
    <row r="141" spans="1:58" ht="14" x14ac:dyDescent="0.15">
      <c r="A141" s="14">
        <v>2017</v>
      </c>
      <c r="B141" s="5">
        <v>42875</v>
      </c>
      <c r="C141">
        <v>140</v>
      </c>
      <c r="D141" s="52">
        <v>353.26918055555552</v>
      </c>
      <c r="E141" s="11">
        <v>15.55</v>
      </c>
      <c r="F141" s="11">
        <v>34.44</v>
      </c>
      <c r="G141" s="11">
        <v>25.900694444444451</v>
      </c>
      <c r="H141" s="11">
        <v>9.85</v>
      </c>
      <c r="I141" s="11">
        <v>43.99</v>
      </c>
      <c r="J141" s="11">
        <v>23.708680555555549</v>
      </c>
      <c r="K141" s="11">
        <v>1.9294726751062683</v>
      </c>
      <c r="L141" s="11">
        <v>0</v>
      </c>
      <c r="M141" s="15">
        <f>+D141*86400/1000000</f>
        <v>30.522457199999995</v>
      </c>
      <c r="N141" s="3">
        <f>K141*4.87/LN(67.8*$S$4-5.42)</f>
        <v>1.5674187114146383</v>
      </c>
      <c r="O141" s="11"/>
      <c r="X141" s="9">
        <f>1+0.033*COS(2*$S$9*C141/365)</f>
        <v>0.97544456998424511</v>
      </c>
      <c r="Y141" s="9">
        <f>0.409*SIN((2*$S$9*C141/365)-1.39)</f>
        <v>0.34850980170418311</v>
      </c>
      <c r="Z141" s="9">
        <f>ACOS(-TAN($U$2)*TAN(Y141))</f>
        <v>1.773586973937098</v>
      </c>
      <c r="AA141" s="10">
        <f>(24*60/$S$9)*$S$7*X141*(Z141*SIN($U$2)*SIN(Y141)+COS($U$2)*COS(Y141)*SIN(Z141))</f>
        <v>40.286592032534415</v>
      </c>
      <c r="AB141" s="9">
        <f>AA141*(0.75+0.00002*$S$3)</f>
        <v>30.376090392530948</v>
      </c>
      <c r="AC141" s="9">
        <f>1.35*(M141/AB141)-0.35</f>
        <v>1.0065049579300633</v>
      </c>
      <c r="AD141" s="9">
        <f>(0.6108*EXP(17.27*E141/(E141+237.3))+0.6108*EXP(17.27*F141/(F141+237.3)))/2</f>
        <v>3.6088227970814355</v>
      </c>
      <c r="AE141" s="9">
        <f>(H141*0.6108*EXP(17.27*F141/(F141+237.3))+I141*0.6108*EXP(17.27*E141/(E141+237.3)))/(2*100)</f>
        <v>0.65704084878502567</v>
      </c>
      <c r="AF141" s="10">
        <f>$S$8*0.5*((E141+273)^4+(F141+273)^4)*(0.34-0.14*SQRT(AE141))*AC141</f>
        <v>8.8553886341678467</v>
      </c>
      <c r="AG141" s="9">
        <f>(1-0.23)*M141-AF141</f>
        <v>14.64690340983215</v>
      </c>
      <c r="AH141" s="9">
        <v>0</v>
      </c>
      <c r="AI141" s="8">
        <f>4098*0.6108*EXP(17.27*0.5*(E141+F141)/(0.5*(E141+F141)+237.3))/(0.5*(E141+F141)+237.3)^2</f>
        <v>0.18863283109355833</v>
      </c>
      <c r="AJ141" s="7">
        <f>(0.408*AI141*(AG141-AH141)+(900*$S$10/((E141+F141)*0.5+273))*N141*(AD141-AE141))/(AI141+$S$10*(1+0.34*N141))</f>
        <v>7.0699057772036351</v>
      </c>
      <c r="AK141" s="27">
        <f>0.408*AI141*$S$8*0.98*1.14*100000000/(AI141+$S$10*(1.034*N141))</f>
        <v>0.14256246040510501</v>
      </c>
      <c r="AL141" s="12">
        <f>1.24*(AE141*10/(G141+273.16))^(1/7)</f>
        <v>0.71868849061512718</v>
      </c>
      <c r="AM141" s="12">
        <f>AI141*0.77*M141</f>
        <v>4.433303885447331</v>
      </c>
      <c r="AN141" s="12">
        <f>AI141*0.98*$S$8*(-2.6*10000000000-AL141*(G141+273.16)^4)</f>
        <v>-28.735068372766779</v>
      </c>
      <c r="AO141" s="13">
        <f>1.17*1.013*(10^-3)*(AD141-AE141)*N141*86400/208</f>
        <v>2.2777969865116408</v>
      </c>
      <c r="AP141" s="12">
        <f>0.408*(AM141+AN141+AO141)/(AI141+$S$10*(1+0.34*N141))</f>
        <v>-31.037879811736246</v>
      </c>
      <c r="AQ141">
        <v>28</v>
      </c>
      <c r="AR141">
        <v>2.9815</v>
      </c>
      <c r="AS141" s="7"/>
      <c r="AT141" s="1">
        <f>AJ141*28.4</f>
        <v>200.78532407258322</v>
      </c>
      <c r="AU141">
        <f>1.26*AI141*0.408*(AG141-AH141)/(AI141+$S$10)</f>
        <v>5.5822395452291884</v>
      </c>
      <c r="AV141">
        <f>AU141*28.4</f>
        <v>158.53560308450895</v>
      </c>
      <c r="AW141">
        <f>0.65*AI141*D141/($S$10+AI141)</f>
        <v>170.23586068902011</v>
      </c>
      <c r="AX141" s="1">
        <f>AW141*(86400/1000000)/2.45</f>
        <v>6.0034197402168719</v>
      </c>
      <c r="AY141" s="1">
        <f>(0.2*(0.00738*G141+0.8072)^7)-0.00016</f>
        <v>0.1975374178248781</v>
      </c>
      <c r="AZ141" s="1">
        <f>0.408*(AI141*(AG141-AH141)+$S$10*6.43*(1+0.0536*N141)*(AD141-AE141))/(AI141+$S$10)</f>
        <v>6.6014389188166556</v>
      </c>
      <c r="BA141" s="2">
        <f>(AI141*(AG141)+0.063*2.7*(1+0.864*N141)*(AD141-AE141))/(AI141+0.063)</f>
        <v>15.677410601451177</v>
      </c>
      <c r="BB141" s="1">
        <f>0.4+1.4*EXP(-(((C141-173)/58)^2))</f>
        <v>1.4128321107290782</v>
      </c>
      <c r="BC141" s="1">
        <f>0.605+0.345*EXP(-(((C141-243)/80)^2))</f>
        <v>0.6707518736369521</v>
      </c>
      <c r="BD141" s="1">
        <f>0.408*(AI141*(AG141-AH141)+0.063*6.43*(BB141+BC141*N141)*(AD141-AE141))/(AI141+0.063)</f>
        <v>9.2572789840380469</v>
      </c>
      <c r="BE141" s="1">
        <f>0.013*G141*(M141*23.9+50)/(G141+15)</f>
        <v>6.4170112905366281</v>
      </c>
      <c r="BF141" s="2">
        <f>0.408*0.0023*(G141+17.8)*((F141-E141)^0.5)*AA141</f>
        <v>7.1804695867173267</v>
      </c>
    </row>
    <row r="142" spans="1:58" ht="14" x14ac:dyDescent="0.15">
      <c r="A142" s="14">
        <v>2017</v>
      </c>
      <c r="B142" s="5">
        <v>42876</v>
      </c>
      <c r="C142">
        <v>141</v>
      </c>
      <c r="D142" s="52">
        <v>353.4287291666667</v>
      </c>
      <c r="E142" s="11">
        <v>15.74</v>
      </c>
      <c r="F142" s="11">
        <v>33.840000000000003</v>
      </c>
      <c r="G142" s="11">
        <v>26.402569444444438</v>
      </c>
      <c r="H142" s="11">
        <v>11.7</v>
      </c>
      <c r="I142" s="11">
        <v>70.239999999999995</v>
      </c>
      <c r="J142" s="11">
        <v>26.984791666666663</v>
      </c>
      <c r="K142" s="11">
        <v>2.1525875324767738</v>
      </c>
      <c r="L142" s="11">
        <v>0</v>
      </c>
      <c r="M142" s="15">
        <f>+D142*86400/1000000</f>
        <v>30.536242200000004</v>
      </c>
      <c r="N142" s="3">
        <f>K142*4.87/LN(67.8*$S$4-5.42)</f>
        <v>1.748667405293072</v>
      </c>
      <c r="O142" s="11"/>
      <c r="X142" s="9">
        <f>1+0.033*COS(2*$S$9*C142/365)</f>
        <v>0.97506872063560157</v>
      </c>
      <c r="Y142" s="9">
        <f>0.409*SIN((2*$S$9*C142/365)-1.39)</f>
        <v>0.35214286666419159</v>
      </c>
      <c r="Z142" s="9">
        <f>ACOS(-TAN($U$2)*TAN(Y142))</f>
        <v>1.7759180207637899</v>
      </c>
      <c r="AA142" s="10">
        <f>(24*60/$S$9)*$S$7*X142*(Z142*SIN($U$2)*SIN(Y142)+COS($U$2)*COS(Y142)*SIN(Z142))</f>
        <v>40.339534683550319</v>
      </c>
      <c r="AB142" s="9">
        <f>AA142*(0.75+0.00002*$S$3)</f>
        <v>30.416009151396942</v>
      </c>
      <c r="AC142" s="9">
        <f>1.35*(M142/AB142)-0.35</f>
        <v>1.0053364862828063</v>
      </c>
      <c r="AD142" s="9">
        <f>(0.6108*EXP(17.27*E142/(E142+237.3))+0.6108*EXP(17.27*F142/(F142+237.3)))/2</f>
        <v>3.5301823891967761</v>
      </c>
      <c r="AE142" s="9">
        <f>(H142*0.6108*EXP(17.27*F142/(F142+237.3))+I142*0.6108*EXP(17.27*E142/(E142+237.3)))/(2*100)</f>
        <v>0.93646941410257345</v>
      </c>
      <c r="AF142" s="10">
        <f>$S$8*0.5*((E142+273)^4+(F142+273)^4)*(0.34-0.14*SQRT(AE142))*AC142</f>
        <v>7.9603045433931836</v>
      </c>
      <c r="AG142" s="9">
        <f>(1-0.23)*M142-AF142</f>
        <v>15.552601950606819</v>
      </c>
      <c r="AH142" s="9">
        <v>0</v>
      </c>
      <c r="AI142" s="8">
        <f>4098*0.6108*EXP(17.27*0.5*(E142+F142)/(0.5*(E142+F142)+237.3))/(0.5*(E142+F142)+237.3)^2</f>
        <v>0.18663321275633504</v>
      </c>
      <c r="AJ142" s="7">
        <f>(0.408*AI142*(AG142-AH142)+(900*$S$10/((E142+F142)*0.5+273))*N142*(AD142-AE142))/(AI142+$S$10*(1+0.34*N142))</f>
        <v>7.1556134755079501</v>
      </c>
      <c r="AK142" s="27">
        <f>0.408*AI142*$S$8*0.98*1.14*100000000/(AI142+$S$10*(1.034*N142))</f>
        <v>0.13628211527228914</v>
      </c>
      <c r="AL142" s="12">
        <f>1.24*(AE142*10/(G142+273.16))^(1/7)</f>
        <v>0.7558272568652904</v>
      </c>
      <c r="AM142" s="12">
        <f>AI142*0.77*M142</f>
        <v>4.3882892802145141</v>
      </c>
      <c r="AN142" s="12">
        <f>AI142*0.98*$S$8*(-2.6*10000000000-AL142*(G142+273.16)^4)</f>
        <v>-28.732917994287739</v>
      </c>
      <c r="AO142" s="13">
        <f>1.17*1.013*(10^-3)*(AD142-AE142)*N142*86400/208</f>
        <v>2.232928640556171</v>
      </c>
      <c r="AP142" s="12">
        <f>0.408*(AM142+AN142+AO142)/(AI142+$S$10*(1+0.34*N142))</f>
        <v>-30.941811532034698</v>
      </c>
      <c r="AQ142">
        <v>28</v>
      </c>
      <c r="AR142">
        <v>2.9815</v>
      </c>
      <c r="AS142" s="7"/>
      <c r="AT142" s="1">
        <f>AJ142*28.4</f>
        <v>203.21942270442577</v>
      </c>
      <c r="AU142">
        <f>1.26*AI142*0.408*(AG142-AH142)/(AI142+$S$10)</f>
        <v>5.9110402529334154</v>
      </c>
      <c r="AV142">
        <f>AU142*28.4</f>
        <v>167.87354318330898</v>
      </c>
      <c r="AW142">
        <f>0.65*AI142*D142/($S$10+AI142)</f>
        <v>169.84210252105106</v>
      </c>
      <c r="AX142" s="1">
        <f>AW142*(86400/1000000)/2.45</f>
        <v>5.9895337378852291</v>
      </c>
      <c r="AY142" s="1">
        <f>(0.2*(0.00738*G142+0.8072)^7)-0.00016</f>
        <v>0.20272907509301077</v>
      </c>
      <c r="AZ142" s="1">
        <f>0.408*(AI142*(AG142-AH142)+$S$10*6.43*(1+0.0536*N142)*(AD142-AE142))/(AI142+$S$10)</f>
        <v>6.6313693433469858</v>
      </c>
      <c r="BA142" s="2">
        <f>(AI142*(AG142)+0.063*2.7*(1+0.864*N142)*(AD142-AE142))/(AI142+0.063)</f>
        <v>16.065149280722959</v>
      </c>
      <c r="BB142" s="1">
        <f>0.4+1.4*EXP(-(((C142-173)/58)^2))</f>
        <v>1.4325925847009784</v>
      </c>
      <c r="BC142" s="1">
        <f>0.605+0.345*EXP(-(((C142-243)/80)^2))</f>
        <v>0.67289208213117968</v>
      </c>
      <c r="BD142" s="1">
        <f>0.408*(AI142*(AG142-AH142)+0.063*6.43*(BB142+BC142*N142)*(AD142-AE142))/(AI142+0.063)</f>
        <v>9.2247787802498209</v>
      </c>
      <c r="BE142" s="1">
        <f>0.013*G142*(M142*23.9+50)/(G142+15)</f>
        <v>6.4647911358899037</v>
      </c>
      <c r="BF142" s="2">
        <f>0.408*0.0023*(G142+17.8)*((F142-E142)^0.5)*AA142</f>
        <v>7.1187818743703328</v>
      </c>
    </row>
    <row r="143" spans="1:58" ht="14" x14ac:dyDescent="0.15">
      <c r="A143" s="14">
        <v>2017</v>
      </c>
      <c r="B143" s="5">
        <v>42877</v>
      </c>
      <c r="C143">
        <v>142</v>
      </c>
      <c r="D143" s="52">
        <v>353.35178472222231</v>
      </c>
      <c r="E143" s="11">
        <v>16.52</v>
      </c>
      <c r="F143" s="11">
        <v>36.79</v>
      </c>
      <c r="G143" s="11">
        <v>27.289791666666666</v>
      </c>
      <c r="H143" s="11">
        <v>9.2899999999999991</v>
      </c>
      <c r="I143" s="11">
        <v>83.1</v>
      </c>
      <c r="J143" s="11">
        <v>34.229027777777794</v>
      </c>
      <c r="K143" s="11">
        <v>2.3888085795393841</v>
      </c>
      <c r="L143" s="11">
        <v>0</v>
      </c>
      <c r="M143" s="15">
        <f>+D143*86400/1000000</f>
        <v>30.529594200000005</v>
      </c>
      <c r="N143" s="3">
        <f>K143*4.87/LN(67.8*$S$4-5.42)</f>
        <v>1.9405629910522746</v>
      </c>
      <c r="O143" s="11"/>
      <c r="X143" s="9">
        <f>1+0.033*COS(2*$S$9*C143/365)</f>
        <v>0.97470025896309476</v>
      </c>
      <c r="Y143" s="9">
        <f>0.409*SIN((2*$S$9*C143/365)-1.39)</f>
        <v>0.35567158409294203</v>
      </c>
      <c r="Z143" s="9">
        <f>ACOS(-TAN($U$2)*TAN(Y143))</f>
        <v>1.7781891685792885</v>
      </c>
      <c r="AA143" s="10">
        <f>(24*60/$S$9)*$S$7*X143*(Z143*SIN($U$2)*SIN(Y143)+COS($U$2)*COS(Y143)*SIN(Z143))</f>
        <v>40.390409129581421</v>
      </c>
      <c r="AB143" s="9">
        <f>AA143*(0.75+0.00002*$S$3)</f>
        <v>30.454368483704393</v>
      </c>
      <c r="AC143" s="9">
        <f>1.35*(M143/AB143)-0.35</f>
        <v>1.0033346518760822</v>
      </c>
      <c r="AD143" s="9">
        <f>(0.6108*EXP(17.27*E143/(E143+237.3))+0.6108*EXP(17.27*F143/(F143+237.3)))/2</f>
        <v>4.0414813650544748</v>
      </c>
      <c r="AE143" s="9">
        <f>(H143*0.6108*EXP(17.27*F143/(F143+237.3))+I143*0.6108*EXP(17.27*E143/(E143+237.3)))/(2*100)</f>
        <v>1.0691073614168891</v>
      </c>
      <c r="AF143" s="10">
        <f>$S$8*0.5*((E143+273)^4+(F143+273)^4)*(0.34-0.14*SQRT(AE143))*AC143</f>
        <v>7.7861127666255783</v>
      </c>
      <c r="AG143" s="9">
        <f>(1-0.23)*M143-AF143</f>
        <v>15.721674767374427</v>
      </c>
      <c r="AH143" s="9">
        <v>0</v>
      </c>
      <c r="AI143" s="8">
        <f>4098*0.6108*EXP(17.27*0.5*(E143+F143)/(0.5*(E143+F143)+237.3))/(0.5*(E143+F143)+237.3)^2</f>
        <v>0.20549981898111253</v>
      </c>
      <c r="AJ143" s="7">
        <f>(0.408*AI143*(AG143-AH143)+(900*$S$10/((E143+F143)*0.5+273))*N143*(AD143-AE143))/(AI143+$S$10*(1+0.34*N143))</f>
        <v>7.8106695275995612</v>
      </c>
      <c r="AK143" s="27">
        <f>0.408*AI143*$S$8*0.98*1.14*100000000/(AI143+$S$10*(1.034*N143))</f>
        <v>0.13586661389813409</v>
      </c>
      <c r="AL143" s="12">
        <f>1.24*(AE143*10/(G143+273.16))^(1/7)</f>
        <v>0.76994076733472006</v>
      </c>
      <c r="AM143" s="12">
        <f>AI143*0.77*M143</f>
        <v>4.8308460828834541</v>
      </c>
      <c r="AN143" s="12">
        <f>AI143*0.98*$S$8*(-2.6*10000000000-AL143*(G143+273.16)^4)</f>
        <v>-31.82231766448561</v>
      </c>
      <c r="AO143" s="13">
        <f>1.17*1.013*(10^-3)*(AD143-AE143)*N143*86400/208</f>
        <v>2.8397291107341625</v>
      </c>
      <c r="AP143" s="12">
        <f>0.408*(AM143+AN143+AO143)/(AI143+$S$10*(1+0.34*N143))</f>
        <v>-31.309496457061197</v>
      </c>
      <c r="AQ143">
        <v>28</v>
      </c>
      <c r="AR143">
        <v>2.9815</v>
      </c>
      <c r="AS143" s="7"/>
      <c r="AT143" s="1">
        <f>AJ143*28.4</f>
        <v>221.82301458382753</v>
      </c>
      <c r="AU143">
        <f>1.26*AI143*0.408*(AG143-AH143)/(AI143+$S$10)</f>
        <v>6.1218125057729926</v>
      </c>
      <c r="AV143">
        <f>AU143*28.4</f>
        <v>173.85947516395299</v>
      </c>
      <c r="AW143">
        <f>0.65*AI143*D143/($S$10+AI143)</f>
        <v>173.96871436857973</v>
      </c>
      <c r="AX143" s="1">
        <f>AW143*(86400/1000000)/2.45</f>
        <v>6.1350599679368516</v>
      </c>
      <c r="AY143" s="1">
        <f>(0.2*(0.00738*G143+0.8072)^7)-0.00016</f>
        <v>0.21219315166623381</v>
      </c>
      <c r="AZ143" s="1">
        <f>0.408*(AI143*(AG143-AH143)+$S$10*6.43*(1+0.0536*N143)*(AD143-AE143))/(AI143+$S$10)</f>
        <v>6.9467296093548461</v>
      </c>
      <c r="BA143" s="2">
        <f>(AI143*(AG143)+0.063*2.7*(1+0.864*N143)*(AD143-AE143))/(AI143+0.063)</f>
        <v>17.07306901668823</v>
      </c>
      <c r="BB143" s="1">
        <f>0.4+1.4*EXP(-(((C143-173)/58)^2))</f>
        <v>1.4521128888576946</v>
      </c>
      <c r="BC143" s="1">
        <f>0.605+0.345*EXP(-(((C143-243)/80)^2))</f>
        <v>0.67508005048587605</v>
      </c>
      <c r="BD143" s="1">
        <f>0.408*(AI143*(AG143-AH143)+0.063*6.43*(BB143+BC143*N143)*(AD143-AE143))/(AI143+0.063)</f>
        <v>9.9631782642206872</v>
      </c>
      <c r="BE143" s="1">
        <f>0.013*G143*(M143*23.9+50)/(G143+15)</f>
        <v>6.5405124579211824</v>
      </c>
      <c r="BF143" s="2">
        <f>0.408*0.0023*(G143+17.8)*((F143-E143)^0.5)*AA143</f>
        <v>7.6943396692179009</v>
      </c>
    </row>
    <row r="144" spans="1:58" ht="14" x14ac:dyDescent="0.15">
      <c r="A144" s="14">
        <v>2017</v>
      </c>
      <c r="B144" s="5">
        <v>42878</v>
      </c>
      <c r="C144">
        <v>143</v>
      </c>
      <c r="D144" s="52">
        <v>355.15516666666673</v>
      </c>
      <c r="E144" s="11">
        <v>17.62</v>
      </c>
      <c r="F144" s="11">
        <v>36.630000000000003</v>
      </c>
      <c r="G144" s="11">
        <v>28.123958333333338</v>
      </c>
      <c r="H144" s="11">
        <v>11.53</v>
      </c>
      <c r="I144" s="11">
        <v>64.63</v>
      </c>
      <c r="J144" s="11">
        <v>31.199027777777783</v>
      </c>
      <c r="K144" s="11">
        <v>2.2186531142021968</v>
      </c>
      <c r="L144" s="11">
        <v>0</v>
      </c>
      <c r="M144" s="15">
        <f>+D144*86400/1000000</f>
        <v>30.685406400000005</v>
      </c>
      <c r="N144" s="3">
        <f>K144*4.87/LN(67.8*$S$4-5.42)</f>
        <v>1.8023361772393851</v>
      </c>
      <c r="O144" s="11"/>
      <c r="X144" s="9">
        <f>1+0.033*COS(2*$S$9*C144/365)</f>
        <v>0.97433929414987031</v>
      </c>
      <c r="Y144" s="9">
        <f>0.409*SIN((2*$S$9*C144/365)-1.39)</f>
        <v>0.35909490835530428</v>
      </c>
      <c r="Z144" s="9">
        <f>ACOS(-TAN($U$2)*TAN(Y144))</f>
        <v>1.7803992217346576</v>
      </c>
      <c r="AA144" s="10">
        <f>(24*60/$S$9)*$S$7*X144*(Z144*SIN($U$2)*SIN(Y144)+COS($U$2)*COS(Y144)*SIN(Z144))</f>
        <v>40.439235555042359</v>
      </c>
      <c r="AB144" s="9">
        <f>AA144*(0.75+0.00002*$S$3)</f>
        <v>30.491183608501938</v>
      </c>
      <c r="AC144" s="9">
        <f>1.35*(M144/AB144)-0.35</f>
        <v>1.0085992322203357</v>
      </c>
      <c r="AD144" s="9">
        <f>(0.6108*EXP(17.27*E144/(E144+237.3))+0.6108*EXP(17.27*F144/(F144+237.3)))/2</f>
        <v>4.0823218616519759</v>
      </c>
      <c r="AE144" s="9">
        <f>(H144*0.6108*EXP(17.27*F144/(F144+237.3))+I144*0.6108*EXP(17.27*E144/(E144+237.3)))/(2*100)</f>
        <v>1.0057238216580808</v>
      </c>
      <c r="AF144" s="10">
        <f>$S$8*0.5*((E144+273)^4+(F144+273)^4)*(0.34-0.14*SQRT(AE144))*AC144</f>
        <v>8.045170315625608</v>
      </c>
      <c r="AG144" s="9">
        <f>(1-0.23)*M144-AF144</f>
        <v>15.582592612374395</v>
      </c>
      <c r="AH144" s="9">
        <v>0</v>
      </c>
      <c r="AI144" s="8">
        <f>4098*0.6108*EXP(17.27*0.5*(E144+F144)/(0.5*(E144+F144)+237.3))/(0.5*(E144+F144)+237.3)^2</f>
        <v>0.21049958961170348</v>
      </c>
      <c r="AJ144" s="7">
        <f>(0.408*AI144*(AG144-AH144)+(900*$S$10/((E144+F144)*0.5+273))*N144*(AD144-AE144))/(AI144+$S$10*(1+0.34*N144))</f>
        <v>7.6825582587948045</v>
      </c>
      <c r="AK144" s="27">
        <f>0.408*AI144*$S$8*0.98*1.14*100000000/(AI144+$S$10*(1.034*N144))</f>
        <v>0.14101279768986821</v>
      </c>
      <c r="AL144" s="12">
        <f>1.24*(AE144*10/(G144+273.16))^(1/7)</f>
        <v>0.76294547838428728</v>
      </c>
      <c r="AM144" s="12">
        <f>AI144*0.77*M144</f>
        <v>4.973634399786623</v>
      </c>
      <c r="AN144" s="12">
        <f>AI144*0.98*$S$8*(-2.6*10000000000-AL144*(G144+273.16)^4)</f>
        <v>-32.609000710654293</v>
      </c>
      <c r="AO144" s="13">
        <f>1.17*1.013*(10^-3)*(AD144-AE144)*N144*86400/208</f>
        <v>2.7299347938861493</v>
      </c>
      <c r="AP144" s="12">
        <f>0.408*(AM144+AN144+AO144)/(AI144+$S$10*(1+0.34*N144))</f>
        <v>-32.092097034471813</v>
      </c>
      <c r="AQ144">
        <v>28</v>
      </c>
      <c r="AR144">
        <v>2.9815</v>
      </c>
      <c r="AS144" s="7"/>
      <c r="AT144" s="1">
        <f>AJ144*28.4</f>
        <v>218.18465454977243</v>
      </c>
      <c r="AU144">
        <f>1.26*AI144*0.408*(AG144-AH144)/(AI144+$S$10)</f>
        <v>6.1028151253297533</v>
      </c>
      <c r="AV144">
        <f>AU144*28.4</f>
        <v>173.319949559365</v>
      </c>
      <c r="AW144">
        <f>0.65*AI144*D144/($S$10+AI144)</f>
        <v>175.86980524041246</v>
      </c>
      <c r="AX144" s="1">
        <f>AW144*(86400/1000000)/2.45</f>
        <v>6.2021025194986272</v>
      </c>
      <c r="AY144" s="1">
        <f>(0.2*(0.00738*G144+0.8072)^7)-0.00016</f>
        <v>0.22143391640702248</v>
      </c>
      <c r="AZ144" s="1">
        <f>0.408*(AI144*(AG144-AH144)+$S$10*6.43*(1+0.0536*N144)*(AD144-AE144))/(AI144+$S$10)</f>
        <v>6.9515193928535961</v>
      </c>
      <c r="BA144" s="2">
        <f>(AI144*(AG144)+0.063*2.7*(1+0.864*N144)*(AD144-AE144))/(AI144+0.063)</f>
        <v>16.886302351301875</v>
      </c>
      <c r="BB144" s="1">
        <f>0.4+1.4*EXP(-(((C144-173)/58)^2))</f>
        <v>1.4713650597361196</v>
      </c>
      <c r="BC144" s="1">
        <f>0.605+0.345*EXP(-(((C144-243)/80)^2))</f>
        <v>0.67731592856712874</v>
      </c>
      <c r="BD144" s="1">
        <f>0.408*(AI144*(AG144-AH144)+0.063*6.43*(BB144+BC144*N144)*(AD144-AE144))/(AI144+0.063)</f>
        <v>9.8983949589496412</v>
      </c>
      <c r="BE144" s="1">
        <f>0.013*G144*(M144*23.9+50)/(G144+15)</f>
        <v>6.641624720239415</v>
      </c>
      <c r="BF144" s="2">
        <f>0.408*0.0023*(G144+17.8)*((F144-E144)^0.5)*AA144</f>
        <v>7.5983852479655507</v>
      </c>
    </row>
    <row r="145" spans="1:58" s="2" customFormat="1" ht="14" x14ac:dyDescent="0.15">
      <c r="A145" s="26">
        <v>2017</v>
      </c>
      <c r="B145" s="25">
        <v>42879</v>
      </c>
      <c r="C145" s="18">
        <v>144</v>
      </c>
      <c r="D145" s="52">
        <v>354.52020138888889</v>
      </c>
      <c r="E145" s="11">
        <v>17.95</v>
      </c>
      <c r="F145" s="11">
        <v>36.659999999999997</v>
      </c>
      <c r="G145" s="11">
        <v>28.087708333333325</v>
      </c>
      <c r="H145" s="11">
        <v>9.0299999999999994</v>
      </c>
      <c r="I145" s="11">
        <v>71.81</v>
      </c>
      <c r="J145" s="11">
        <v>37.60048611111111</v>
      </c>
      <c r="K145" s="17">
        <v>2.5448309123042887</v>
      </c>
      <c r="L145" s="11">
        <v>0</v>
      </c>
      <c r="M145" s="15">
        <f>+D145*86400/1000000</f>
        <v>30.630545399999999</v>
      </c>
      <c r="N145" s="3">
        <f>K145*4.87/LN(67.8*$S$4-5.42)</f>
        <v>2.0673086697703233</v>
      </c>
      <c r="O145" s="11"/>
      <c r="X145" s="23">
        <f>1+0.033*COS(2*$S$9*C145/365)</f>
        <v>0.97398593315759263</v>
      </c>
      <c r="Y145" s="23">
        <f>0.409*SIN((2*$S$9*C145/365)-1.39)</f>
        <v>0.36241182504641795</v>
      </c>
      <c r="Z145" s="23">
        <f>ACOS(-TAN($U$2)*TAN(Y145))</f>
        <v>1.7825469988314888</v>
      </c>
      <c r="AA145" s="23">
        <f>(24*60/$S$9)*$S$7*X145*(Z145*SIN($U$2)*SIN(Y145)+COS($U$2)*COS(Y145)*SIN(Z145))</f>
        <v>40.486034045739572</v>
      </c>
      <c r="AB145" s="23">
        <f>AA145*(0.75+0.00002*$S$3)</f>
        <v>30.526469670487639</v>
      </c>
      <c r="AC145" s="23">
        <f>1.35*(M145/AB145)-0.35</f>
        <v>1.0046026362156617</v>
      </c>
      <c r="AD145" s="23">
        <f>(0.6108*EXP(17.27*E145/(E145+237.3))+0.6108*EXP(17.27*F145/(F145+237.3)))/2</f>
        <v>4.1085244368430773</v>
      </c>
      <c r="AE145" s="23">
        <f>(H145*0.6108*EXP(17.27*F145/(F145+237.3))+I145*0.6108*EXP(17.27*E145/(E145+237.3)))/(2*100)</f>
        <v>1.0168519267333966</v>
      </c>
      <c r="AF145" s="23">
        <f>$S$8*0.5*((E145+273)^4+(F145+273)^4)*(0.34-0.14*SQRT(AE145))*AC145</f>
        <v>7.9998047028915851</v>
      </c>
      <c r="AG145" s="23">
        <f>(1-0.23)*M145-AF145</f>
        <v>15.585715255108415</v>
      </c>
      <c r="AH145" s="23">
        <v>0</v>
      </c>
      <c r="AI145" s="22">
        <f>4098*0.6108*EXP(17.27*0.5*(E145+F145)/(0.5*(E145+F145)+237.3))/(0.5*(E145+F145)+237.3)^2</f>
        <v>0.21244129025026207</v>
      </c>
      <c r="AJ145" s="19">
        <f>(0.408*AI145*(AG145-AH145)+(900*$S$10/((E145+F145)*0.5+273))*N145*(AD145-AE145))/(AI145+$S$10*(1+0.34*N145))</f>
        <v>8.0474813621934924</v>
      </c>
      <c r="AK145" s="53">
        <f>0.408*AI145*$S$8*0.98*1.14*100000000/(AI145+$S$10*(1.034*N145))</f>
        <v>0.13426439550408759</v>
      </c>
      <c r="AL145" s="20">
        <f>1.24*(AE145*10/(G145+273.16))^(1/7)</f>
        <v>0.76415890776529105</v>
      </c>
      <c r="AM145" s="20">
        <f>AI145*0.77*M145</f>
        <v>5.0105382911008265</v>
      </c>
      <c r="AN145" s="20">
        <f>AI145*0.98*$S$8*(-2.6*10000000000-AL145*(G145+273.16)^4)</f>
        <v>-32.916897229161734</v>
      </c>
      <c r="AO145" s="21">
        <f>1.17*1.013*(10^-3)*(AD145-AE145)*N145*86400/208</f>
        <v>3.1466216394064257</v>
      </c>
      <c r="AP145" s="20">
        <f>0.408*(AM145+AN145+AO145)/(AI145+$S$10*(1+0.34*N145))</f>
        <v>-31.13057224536572</v>
      </c>
      <c r="AQ145" s="18">
        <v>28</v>
      </c>
      <c r="AR145" s="18">
        <v>2.9815</v>
      </c>
      <c r="AS145" s="19"/>
      <c r="AT145" s="2">
        <f>AJ145*28.4</f>
        <v>228.54847068629516</v>
      </c>
      <c r="AU145" s="18">
        <f>1.26*AI145*0.408*(AG145-AH145)/(AI145+$S$10)</f>
        <v>6.1173545396786961</v>
      </c>
      <c r="AV145" s="18">
        <f>AU145*28.4</f>
        <v>173.73286892687497</v>
      </c>
      <c r="AW145" s="18">
        <f>0.65*AI145*D145/($S$10+AI145)</f>
        <v>175.93836411037049</v>
      </c>
      <c r="AX145" s="2">
        <f>AW145*(86400/1000000)/2.45</f>
        <v>6.2045202690351058</v>
      </c>
      <c r="AY145" s="2">
        <f>(0.2*(0.00738*G145+0.8072)^7)-0.00016</f>
        <v>0.22102530013656541</v>
      </c>
      <c r="AZ145" s="2">
        <f>0.408*(AI145*(AG145-AH145)+$S$10*6.43*(1+0.0536*N145)*(AD145-AE145))/(AI145+$S$10)</f>
        <v>6.9858488359626048</v>
      </c>
      <c r="BA145" s="2">
        <f>(AI145*(AG145)+0.063*2.7*(1+0.864*N145)*(AD145-AE145))/(AI145+0.063)</f>
        <v>17.340428804088326</v>
      </c>
      <c r="BB145" s="2">
        <f>0.4+1.4*EXP(-(((C145-173)/58)^2))</f>
        <v>1.4903210962999669</v>
      </c>
      <c r="BC145" s="2">
        <f>0.605+0.345*EXP(-(((C145-243)/80)^2))</f>
        <v>0.67959982542289898</v>
      </c>
      <c r="BD145" s="2">
        <f>0.408*(AI145*(AG145-AH145)+0.063*6.43*(BB145+BC145*N145)*(AD145-AE145))/(AI145+0.063)</f>
        <v>10.275635670692859</v>
      </c>
      <c r="BE145" s="2">
        <f>0.013*G145*(M145*23.9+50)/(G145+15)</f>
        <v>6.627533154557395</v>
      </c>
      <c r="BF145" s="2">
        <f>0.408*0.0023*(G145+17.8)*((F145-E145)^0.5)*AA145</f>
        <v>7.540957585496173</v>
      </c>
    </row>
    <row r="146" spans="1:58" ht="14" x14ac:dyDescent="0.15">
      <c r="A146" s="14">
        <v>2017</v>
      </c>
      <c r="B146" s="5">
        <v>42880</v>
      </c>
      <c r="C146">
        <v>145</v>
      </c>
      <c r="D146" s="52">
        <v>323.85511111111117</v>
      </c>
      <c r="E146" s="11">
        <v>20.03</v>
      </c>
      <c r="F146" s="11">
        <v>33.71</v>
      </c>
      <c r="G146" s="11">
        <v>26.865138888888882</v>
      </c>
      <c r="H146" s="11">
        <v>17.46</v>
      </c>
      <c r="I146" s="11">
        <v>76.39</v>
      </c>
      <c r="J146" s="11">
        <v>45.644236111111113</v>
      </c>
      <c r="K146" s="11">
        <v>2.7410867188986576</v>
      </c>
      <c r="L146" s="11">
        <v>0</v>
      </c>
      <c r="M146" s="15">
        <f>+D146*86400/1000000</f>
        <v>27.981081600000007</v>
      </c>
      <c r="N146" s="3">
        <f>K146*4.87/LN(67.8*$S$4-5.42)</f>
        <v>2.2267382524996275</v>
      </c>
      <c r="O146" s="11"/>
      <c r="X146" s="9">
        <f>1+0.033*COS(2*$S$9*C146/365)</f>
        <v>0.97364028069474995</v>
      </c>
      <c r="Y146" s="9">
        <f>0.409*SIN((2*$S$9*C146/365)-1.39)</f>
        <v>0.36562135129228263</v>
      </c>
      <c r="Z146" s="9">
        <f>ACOS(-TAN($U$2)*TAN(Y146))</f>
        <v>1.7846313346009537</v>
      </c>
      <c r="AA146" s="10">
        <f>(24*60/$S$9)*$S$7*X146*(Z146*SIN($U$2)*SIN(Y146)+COS($U$2)*COS(Y146)*SIN(Z146))</f>
        <v>40.530824539828693</v>
      </c>
      <c r="AB146" s="9">
        <f>AA146*(0.75+0.00002*$S$3)</f>
        <v>30.560241703030833</v>
      </c>
      <c r="AC146" s="9">
        <f>1.35*(M146/AB146)-0.35</f>
        <v>0.88606549081232255</v>
      </c>
      <c r="AD146" s="9">
        <f>(0.6108*EXP(17.27*E146/(E146+237.3))+0.6108*EXP(17.27*F146/(F146+237.3)))/2</f>
        <v>3.7882986177942817</v>
      </c>
      <c r="AE146" s="9">
        <f>(H146*0.6108*EXP(17.27*F146/(F146+237.3))+I146*0.6108*EXP(17.27*E146/(E146+237.3)))/(2*100)</f>
        <v>1.3516920387755342</v>
      </c>
      <c r="AF146" s="10">
        <f>$S$8*0.5*((E146+273)^4+(F146+273)^4)*(0.34-0.14*SQRT(AE146))*AC146</f>
        <v>6.2364457928782198</v>
      </c>
      <c r="AG146" s="9">
        <f>(1-0.23)*M146-AF146</f>
        <v>15.308987039121787</v>
      </c>
      <c r="AH146" s="9">
        <v>0</v>
      </c>
      <c r="AI146" s="8">
        <f>4098*0.6108*EXP(17.27*0.5*(E146+F146)/(0.5*(E146+F146)+237.3))/(0.5*(E146+F146)+237.3)^2</f>
        <v>0.20777440743582989</v>
      </c>
      <c r="AJ146" s="7">
        <f>(0.408*AI146*(AG146-AH146)+(900*$S$10/((E146+F146)*0.5+273))*N146*(AD146-AE146))/(AI146+$S$10*(1+0.34*N146))</f>
        <v>7.3263997721154777</v>
      </c>
      <c r="AK146" s="27">
        <f>0.408*AI146*$S$8*0.98*1.14*100000000/(AI146+$S$10*(1.034*N146))</f>
        <v>0.12905568569565537</v>
      </c>
      <c r="AL146" s="12">
        <f>1.24*(AE146*10/(G146+273.16))^(1/7)</f>
        <v>0.79633533495900988</v>
      </c>
      <c r="AM146" s="12">
        <f>AI146*0.77*M146</f>
        <v>4.4765895396172759</v>
      </c>
      <c r="AN146" s="12">
        <f>AI146*0.98*$S$8*(-2.6*10000000000-AL146*(G146+273.16)^4)</f>
        <v>-32.352467422620421</v>
      </c>
      <c r="AO146" s="13">
        <f>1.17*1.013*(10^-3)*(AD146-AE146)*N146*86400/208</f>
        <v>2.6711624251444066</v>
      </c>
      <c r="AP146" s="12">
        <f>0.408*(AM146+AN146+AO146)/(AI146+$S$10*(1+0.34*N146))</f>
        <v>-31.797808391412005</v>
      </c>
      <c r="AQ146">
        <v>28</v>
      </c>
      <c r="AR146">
        <v>2.9815</v>
      </c>
      <c r="AS146" s="7"/>
      <c r="AT146" s="1">
        <f>AJ146*28.4</f>
        <v>208.06975352807956</v>
      </c>
      <c r="AU146">
        <f>1.26*AI146*0.408*(AG146-AH146)/(AI146+$S$10)</f>
        <v>5.9769883911931965</v>
      </c>
      <c r="AV146">
        <f>AU146*28.4</f>
        <v>169.74647030988677</v>
      </c>
      <c r="AW146">
        <f>0.65*AI146*D146/($S$10+AI146)</f>
        <v>159.87087830470762</v>
      </c>
      <c r="AX146" s="1">
        <f>AW146*(86400/1000000)/2.45</f>
        <v>5.6378954634803016</v>
      </c>
      <c r="AY146" s="1">
        <f>(0.2*(0.00738*G146+0.8072)^7)-0.00016</f>
        <v>0.20761718914432531</v>
      </c>
      <c r="AZ146" s="1">
        <f>0.408*(AI146*(AG146-AH146)+$S$10*6.43*(1+0.0536*N146)*(AD146-AE146))/(AI146+$S$10)</f>
        <v>6.46475663454365</v>
      </c>
      <c r="BA146" s="2">
        <f>(AI146*(AG146)+0.063*2.7*(1+0.864*N146)*(AD146-AE146))/(AI146+0.063)</f>
        <v>16.222640589663168</v>
      </c>
      <c r="BB146" s="1">
        <f>0.4+1.4*EXP(-(((C146-173)/58)^2))</f>
        <v>1.5089530264195612</v>
      </c>
      <c r="BC146" s="1">
        <f>0.605+0.345*EXP(-(((C146-243)/80)^2))</f>
        <v>0.68193180784243212</v>
      </c>
      <c r="BD146" s="1">
        <f>0.408*(AI146*(AG146-AH146)+0.063*6.43*(BB146+BC146*N146)*(AD146-AE146))/(AI146+0.063)</f>
        <v>9.2954315867685349</v>
      </c>
      <c r="BE146" s="1">
        <f>0.013*G146*(M146*23.9+50)/(G146+15)</f>
        <v>5.9959287693385459</v>
      </c>
      <c r="BF146" s="2">
        <f>0.408*0.0023*(G146+17.8)*((F146-E146)^0.5)*AA146</f>
        <v>6.2832620891307061</v>
      </c>
    </row>
    <row r="147" spans="1:58" ht="14" x14ac:dyDescent="0.15">
      <c r="A147" s="14">
        <v>2017</v>
      </c>
      <c r="B147" s="5">
        <v>42881</v>
      </c>
      <c r="C147">
        <v>146</v>
      </c>
      <c r="D147" s="52">
        <v>340.29103472222215</v>
      </c>
      <c r="E147" s="11">
        <v>19.170000000000002</v>
      </c>
      <c r="F147" s="11">
        <v>32.74</v>
      </c>
      <c r="G147" s="11">
        <v>26.458888888888879</v>
      </c>
      <c r="H147" s="11">
        <v>21.81</v>
      </c>
      <c r="I147" s="11">
        <v>85.5</v>
      </c>
      <c r="J147" s="11">
        <v>50.018194444444418</v>
      </c>
      <c r="K147" s="11">
        <v>2.3273432832026741</v>
      </c>
      <c r="L147" s="11">
        <v>0</v>
      </c>
      <c r="M147" s="15">
        <f>+D147*86400/1000000</f>
        <v>29.401145399999994</v>
      </c>
      <c r="N147" s="3">
        <f>K147*4.87/LN(67.8*$S$4-5.42)</f>
        <v>1.8906312885597798</v>
      </c>
      <c r="O147" s="11"/>
      <c r="X147" s="9">
        <f>1+0.033*COS(2*$S$9*C147/365)</f>
        <v>0.97330243918562676</v>
      </c>
      <c r="Y147" s="9">
        <f>0.409*SIN((2*$S$9*C147/365)-1.39)</f>
        <v>0.3687225360410043</v>
      </c>
      <c r="Z147" s="9">
        <f>ACOS(-TAN($U$2)*TAN(Y147))</f>
        <v>1.7866510818072747</v>
      </c>
      <c r="AA147" s="10">
        <f>(24*60/$S$9)*$S$7*X147*(Z147*SIN($U$2)*SIN(Y147)+COS($U$2)*COS(Y147)*SIN(Z147))</f>
        <v>40.573626780194779</v>
      </c>
      <c r="AB147" s="9">
        <f>AA147*(0.75+0.00002*$S$3)</f>
        <v>30.592514592266863</v>
      </c>
      <c r="AC147" s="9">
        <f>1.35*(M147/AB147)-0.35</f>
        <v>0.94742673392507515</v>
      </c>
      <c r="AD147" s="9">
        <f>(0.6108*EXP(17.27*E147/(E147+237.3))+0.6108*EXP(17.27*F147/(F147+237.3)))/2</f>
        <v>3.5890292524308709</v>
      </c>
      <c r="AE147" s="9">
        <f>(H147*0.6108*EXP(17.27*F147/(F147+237.3))+I147*0.6108*EXP(17.27*E147/(E147+237.3)))/(2*100)</f>
        <v>1.489983192383298</v>
      </c>
      <c r="AF147" s="10">
        <f>$S$8*0.5*((E147+273)^4+(F147+273)^4)*(0.34-0.14*SQRT(AE147))*AC147</f>
        <v>6.2851810394295935</v>
      </c>
      <c r="AG147" s="9">
        <f>(1-0.23)*M147-AF147</f>
        <v>16.353700918570404</v>
      </c>
      <c r="AH147" s="9">
        <v>0</v>
      </c>
      <c r="AI147" s="8">
        <f>4098*0.6108*EXP(17.27*0.5*(E147+F147)/(0.5*(E147+F147)+237.3))/(0.5*(E147+F147)+237.3)^2</f>
        <v>0.19823875735761298</v>
      </c>
      <c r="AJ147" s="7">
        <f>(0.408*AI147*(AG147-AH147)+(900*$S$10/((E147+F147)*0.5+273))*N147*(AD147-AE147))/(AI147+$S$10*(1+0.34*N147))</f>
        <v>6.8840745885952028</v>
      </c>
      <c r="AK147" s="27">
        <f>0.408*AI147*$S$8*0.98*1.14*100000000/(AI147+$S$10*(1.034*N147))</f>
        <v>0.13533956483235934</v>
      </c>
      <c r="AL147" s="12">
        <f>1.24*(AE147*10/(G147+273.16))^(1/7)</f>
        <v>0.80765042362430306</v>
      </c>
      <c r="AM147" s="12">
        <f>AI147*0.77*M147</f>
        <v>4.4879038273196032</v>
      </c>
      <c r="AN147" s="12">
        <f>AI147*0.98*$S$8*(-2.6*10000000000-AL147*(G147+273.16)^4)</f>
        <v>-30.921235682824395</v>
      </c>
      <c r="AO147" s="13">
        <f>1.17*1.013*(10^-3)*(AD147-AE147)*N147*86400/208</f>
        <v>1.9537748914150097</v>
      </c>
      <c r="AP147" s="12">
        <f>0.408*(AM147+AN147+AO147)/(AI147+$S$10*(1+0.34*N147))</f>
        <v>-32.602364872749497</v>
      </c>
      <c r="AQ147">
        <v>28</v>
      </c>
      <c r="AR147">
        <v>2.9815</v>
      </c>
      <c r="AS147" s="7"/>
      <c r="AT147" s="1">
        <f>AJ147*28.4</f>
        <v>195.50771831610376</v>
      </c>
      <c r="AU147">
        <f>1.26*AI147*0.408*(AG147-AH147)/(AI147+$S$10)</f>
        <v>6.3118388162553627</v>
      </c>
      <c r="AV147">
        <f>AU147*28.4</f>
        <v>179.25622238165229</v>
      </c>
      <c r="AW147">
        <f>0.65*AI147*D147/($S$10+AI147)</f>
        <v>166.06304792004627</v>
      </c>
      <c r="AX147" s="1">
        <f>AW147*(86400/1000000)/2.45</f>
        <v>5.8562642205273461</v>
      </c>
      <c r="AY147" s="1">
        <f>(0.2*(0.00738*G147+0.8072)^7)-0.00016</f>
        <v>0.20331889859440708</v>
      </c>
      <c r="AZ147" s="1">
        <f>0.408*(AI147*(AG147-AH147)+$S$10*6.43*(1+0.0536*N147)*(AD147-AE147))/(AI147+$S$10)</f>
        <v>6.5208927944172821</v>
      </c>
      <c r="BA147" s="2">
        <f>(AI147*(AG147)+0.063*2.7*(1+0.864*N147)*(AD147-AE147))/(AI147+0.063)</f>
        <v>16.009203765107138</v>
      </c>
      <c r="BB147" s="1">
        <f>0.4+1.4*EXP(-(((C147-173)/58)^2))</f>
        <v>1.5272329744610538</v>
      </c>
      <c r="BC147" s="1">
        <f>0.605+0.345*EXP(-(((C147-243)/80)^2))</f>
        <v>0.68431189893699751</v>
      </c>
      <c r="BD147" s="1">
        <f>0.408*(AI147*(AG147-AH147)+0.063*6.43*(BB147+BC147*N147)*(AD147-AE147))/(AI147+0.063)</f>
        <v>8.8095140442209612</v>
      </c>
      <c r="BE147" s="1">
        <f>0.013*G147*(M147*23.9+50)/(G147+15)</f>
        <v>6.2447050092447416</v>
      </c>
      <c r="BF147" s="2">
        <f>0.408*0.0023*(G147+17.8)*((F147-E147)^0.5)*AA147</f>
        <v>6.2075790645852784</v>
      </c>
    </row>
    <row r="148" spans="1:58" ht="14" x14ac:dyDescent="0.15">
      <c r="A148" s="14">
        <v>2017</v>
      </c>
      <c r="B148" s="5">
        <v>42882</v>
      </c>
      <c r="C148">
        <v>147</v>
      </c>
      <c r="D148" s="52">
        <v>357.94650000000001</v>
      </c>
      <c r="E148" s="11">
        <v>18.87</v>
      </c>
      <c r="F148" s="11">
        <v>32.67</v>
      </c>
      <c r="G148" s="11">
        <v>26.313263888888898</v>
      </c>
      <c r="H148" s="11">
        <v>10.94</v>
      </c>
      <c r="I148" s="11">
        <v>91</v>
      </c>
      <c r="J148" s="11">
        <v>36.451388888888893</v>
      </c>
      <c r="K148" s="11">
        <v>2.2303389189503346</v>
      </c>
      <c r="L148" s="11">
        <v>0</v>
      </c>
      <c r="M148" s="15">
        <f>+D148*86400/1000000</f>
        <v>30.926577600000002</v>
      </c>
      <c r="N148" s="3">
        <f>K148*4.87/LN(67.8*$S$4-5.42)</f>
        <v>1.8118292108834921</v>
      </c>
      <c r="O148" s="11"/>
      <c r="X148" s="9">
        <f>1+0.033*COS(2*$S$9*C148/365)</f>
        <v>0.97297250873995333</v>
      </c>
      <c r="Y148" s="9">
        <f>0.409*SIN((2*$S$9*C148/365)-1.39)</f>
        <v>0.37171446034461308</v>
      </c>
      <c r="Z148" s="9">
        <f>ACOS(-TAN($U$2)*TAN(Y148))</f>
        <v>1.7886051131699747</v>
      </c>
      <c r="AA148" s="10">
        <f>(24*60/$S$9)*$S$7*X148*(Z148*SIN($U$2)*SIN(Y148)+COS($U$2)*COS(Y148)*SIN(Z148))</f>
        <v>40.614460268301592</v>
      </c>
      <c r="AB148" s="9">
        <f>AA148*(0.75+0.00002*$S$3)</f>
        <v>30.623303042299401</v>
      </c>
      <c r="AC148" s="9">
        <f>1.35*(M148/AB148)-0.35</f>
        <v>1.0133695784654675</v>
      </c>
      <c r="AD148" s="9">
        <f>(0.6108*EXP(17.27*E148/(E148+237.3))+0.6108*EXP(17.27*F148/(F148+237.3)))/2</f>
        <v>3.5587091180568171</v>
      </c>
      <c r="AE148" s="9">
        <f>(H148*0.6108*EXP(17.27*F148/(F148+237.3))+I148*0.6108*EXP(17.27*E148/(E148+237.3)))/(2*100)</f>
        <v>1.261830642594421</v>
      </c>
      <c r="AF148" s="10">
        <f>$S$8*0.5*((E148+273)^4+(F148+273)^4)*(0.34-0.14*SQRT(AE148))*AC148</f>
        <v>7.24719096461215</v>
      </c>
      <c r="AG148" s="9">
        <f>(1-0.23)*M148-AF148</f>
        <v>16.56627378738785</v>
      </c>
      <c r="AH148" s="9">
        <v>0</v>
      </c>
      <c r="AI148" s="8">
        <f>4098*0.6108*EXP(17.27*0.5*(E148+F148)/(0.5*(E148+F148)+237.3))/(0.5*(E148+F148)+237.3)^2</f>
        <v>0.19635625811190502</v>
      </c>
      <c r="AJ148" s="7">
        <f>(0.408*AI148*(AG148-AH148)+(900*$S$10/((E148+F148)*0.5+273))*N148*(AD148-AE148))/(AI148+$S$10*(1+0.34*N148))</f>
        <v>7.1097687409228945</v>
      </c>
      <c r="AK148" s="27">
        <f>0.408*AI148*$S$8*0.98*1.14*100000000/(AI148+$S$10*(1.034*N148))</f>
        <v>0.13709265618170077</v>
      </c>
      <c r="AL148" s="12">
        <f>1.24*(AE148*10/(G148+273.16))^(1/7)</f>
        <v>0.78875498257964605</v>
      </c>
      <c r="AM148" s="12">
        <f>AI148*0.77*M148</f>
        <v>4.675922831382465</v>
      </c>
      <c r="AN148" s="12">
        <f>AI148*0.98*$S$8*(-2.6*10000000000-AL148*(G148+273.16)^4)</f>
        <v>-30.472504539249169</v>
      </c>
      <c r="AO148" s="13">
        <f>1.17*1.013*(10^-3)*(AD148-AE148)*N148*86400/208</f>
        <v>2.0488067191026076</v>
      </c>
      <c r="AP148" s="12">
        <f>0.408*(AM148+AN148+AO148)/(AI148+$S$10*(1+0.34*N148))</f>
        <v>-32.008678051397439</v>
      </c>
      <c r="AQ148">
        <v>28</v>
      </c>
      <c r="AR148">
        <v>2.9815</v>
      </c>
      <c r="AS148" s="7"/>
      <c r="AT148" s="1">
        <f>AJ148*28.4</f>
        <v>201.9174322422102</v>
      </c>
      <c r="AU148">
        <f>1.26*AI148*0.408*(AG148-AH148)/(AI148+$S$10)</f>
        <v>6.3786420331954297</v>
      </c>
      <c r="AV148">
        <f>AU148*28.4</f>
        <v>181.1534337427502</v>
      </c>
      <c r="AW148">
        <f>0.65*AI148*D148/($S$10+AI148)</f>
        <v>174.26259000121135</v>
      </c>
      <c r="AX148" s="1">
        <f>AW148*(86400/1000000)/2.45</f>
        <v>6.1454235820835343</v>
      </c>
      <c r="AY148" s="1">
        <f>(0.2*(0.00738*G148+0.8072)^7)-0.00016</f>
        <v>0.20179679827572922</v>
      </c>
      <c r="AZ148" s="1">
        <f>0.408*(AI148*(AG148-AH148)+$S$10*6.43*(1+0.0536*N148)*(AD148-AE148))/(AI148+$S$10)</f>
        <v>6.7218556103259459</v>
      </c>
      <c r="BA148" s="2">
        <f>(AI148*(AG148)+0.063*2.7*(1+0.864*N148)*(AD148-AE148))/(AI148+0.063)</f>
        <v>16.406771273145107</v>
      </c>
      <c r="BB148" s="1">
        <f>0.4+1.4*EXP(-(((C148-173)/58)^2))</f>
        <v>1.5451332297615936</v>
      </c>
      <c r="BC148" s="1">
        <f>0.605+0.345*EXP(-(((C148-243)/80)^2))</f>
        <v>0.686740076745332</v>
      </c>
      <c r="BD148" s="1">
        <f>0.408*(AI148*(AG148-AH148)+0.063*6.43*(BB148+BC148*N148)*(AD148-AE148))/(AI148+0.063)</f>
        <v>9.2000444016802732</v>
      </c>
      <c r="BE148" s="1">
        <f>0.013*G148*(M148*23.9+50)/(G148+15)</f>
        <v>6.5340956584422072</v>
      </c>
      <c r="BF148" s="2">
        <f>0.408*0.0023*(G148+17.8)*((F148-E148)^0.5)*AA148</f>
        <v>6.2456467969530118</v>
      </c>
    </row>
    <row r="149" spans="1:58" ht="14" x14ac:dyDescent="0.15">
      <c r="A149" s="14">
        <v>2017</v>
      </c>
      <c r="B149" s="5">
        <v>42883</v>
      </c>
      <c r="C149">
        <v>148</v>
      </c>
      <c r="D149" s="52">
        <v>368.57566666666656</v>
      </c>
      <c r="E149" s="11">
        <v>14.24</v>
      </c>
      <c r="F149" s="11">
        <v>34.1</v>
      </c>
      <c r="G149" s="11">
        <v>25.53583333333335</v>
      </c>
      <c r="H149" s="11">
        <v>9.19</v>
      </c>
      <c r="I149" s="11">
        <v>46.85</v>
      </c>
      <c r="J149" s="11">
        <v>22.552638888888897</v>
      </c>
      <c r="K149" s="11">
        <v>2.1422009174064001</v>
      </c>
      <c r="L149" s="11">
        <v>0</v>
      </c>
      <c r="M149" s="15">
        <f>+D149*86400/1000000</f>
        <v>31.844937599999991</v>
      </c>
      <c r="N149" s="3">
        <f>K149*4.87/LN(67.8*$S$4-5.42)</f>
        <v>1.7402297761835184</v>
      </c>
      <c r="O149" s="11"/>
      <c r="X149" s="9">
        <f>1+0.033*COS(2*$S$9*C149/365)</f>
        <v>0.97265058712324137</v>
      </c>
      <c r="Y149" s="9">
        <f>0.409*SIN((2*$S$9*C149/365)-1.39)</f>
        <v>0.37459623763136657</v>
      </c>
      <c r="Z149" s="9">
        <f>ACOS(-TAN($U$2)*TAN(Y149))</f>
        <v>1.7904923232989869</v>
      </c>
      <c r="AA149" s="10">
        <f>(24*60/$S$9)*$S$7*X149*(Z149*SIN($U$2)*SIN(Y149)+COS($U$2)*COS(Y149)*SIN(Z149))</f>
        <v>40.653344219551499</v>
      </c>
      <c r="AB149" s="9">
        <f>AA149*(0.75+0.00002*$S$3)</f>
        <v>30.65262154154183</v>
      </c>
      <c r="AC149" s="9">
        <f>1.35*(M149/AB149)-0.35</f>
        <v>1.0525118765694179</v>
      </c>
      <c r="AD149" s="9">
        <f>(0.6108*EXP(17.27*E149/(E149+237.3))+0.6108*EXP(17.27*F149/(F149+237.3)))/2</f>
        <v>3.4863110561782129</v>
      </c>
      <c r="AE149" s="9">
        <f>(H149*0.6108*EXP(17.27*F149/(F149+237.3))+I149*0.6108*EXP(17.27*E149/(E149+237.3)))/(2*100)</f>
        <v>0.62612965447090585</v>
      </c>
      <c r="AF149" s="10">
        <f>$S$8*0.5*((E149+273)^4+(F149+273)^4)*(0.34-0.14*SQRT(AE149))*AC149</f>
        <v>9.2734583891137863</v>
      </c>
      <c r="AG149" s="9">
        <f>(1-0.23)*M149-AF149</f>
        <v>15.247143562886206</v>
      </c>
      <c r="AH149" s="9">
        <v>0</v>
      </c>
      <c r="AI149" s="8">
        <f>4098*0.6108*EXP(17.27*0.5*(E149+F149)/(0.5*(E149+F149)+237.3))/(0.5*(E149+F149)+237.3)^2</f>
        <v>0.18069393818890978</v>
      </c>
      <c r="AJ149" s="7">
        <f>(0.408*AI149*(AG149-AH149)+(900*$S$10/((E149+F149)*0.5+273))*N149*(AD149-AE149))/(AI149+$S$10*(1+0.34*N149))</f>
        <v>7.4134033086981406</v>
      </c>
      <c r="AK149" s="27">
        <f>0.408*AI149*$S$8*0.98*1.14*100000000/(AI149+$S$10*(1.034*N149))</f>
        <v>0.13481843724664525</v>
      </c>
      <c r="AL149" s="12">
        <f>1.24*(AE149*10/(G149+273.16))^(1/7)</f>
        <v>0.71388244217999164</v>
      </c>
      <c r="AM149" s="12">
        <f>AI149*0.77*M149</f>
        <v>4.4307241334695471</v>
      </c>
      <c r="AN149" s="12">
        <f>AI149*0.98*$S$8*(-2.6*10000000000-AL149*(G149+273.16)^4)</f>
        <v>-27.468264060787845</v>
      </c>
      <c r="AO149" s="13">
        <f>1.17*1.013*(10^-3)*(AD149-AE149)*N149*86400/208</f>
        <v>2.4504502421076766</v>
      </c>
      <c r="AP149" s="12">
        <f>0.408*(AM149+AN149+AO149)/(AI149+$S$10*(1+0.34*N149))</f>
        <v>-29.42684812612481</v>
      </c>
      <c r="AQ149">
        <v>28</v>
      </c>
      <c r="AR149">
        <v>2.9815</v>
      </c>
      <c r="AS149" s="7"/>
      <c r="AT149" s="1">
        <f>AJ149*28.4</f>
        <v>210.54065396702717</v>
      </c>
      <c r="AU149">
        <f>1.26*AI149*0.408*(AG149-AH149)/(AI149+$S$10)</f>
        <v>5.7457133522807409</v>
      </c>
      <c r="AV149">
        <f>AU149*28.4</f>
        <v>163.17825920477304</v>
      </c>
      <c r="AW149">
        <f>0.65*AI149*D149/($S$10+AI149)</f>
        <v>175.61628036685028</v>
      </c>
      <c r="AX149" s="1">
        <f>AW149*(86400/1000000)/2.45</f>
        <v>6.1931618872228018</v>
      </c>
      <c r="AY149" s="1">
        <f>(0.2*(0.00738*G149+0.8072)^7)-0.00016</f>
        <v>0.19383497004623268</v>
      </c>
      <c r="AZ149" s="1">
        <f>0.408*(AI149*(AG149-AH149)+$S$10*6.43*(1+0.0536*N149)*(AD149-AE149))/(AI149+$S$10)</f>
        <v>6.7501138586251797</v>
      </c>
      <c r="BA149" s="2">
        <f>(AI149*(AG149)+0.063*2.7*(1+0.864*N149)*(AD149-AE149))/(AI149+0.063)</f>
        <v>16.303605540206945</v>
      </c>
      <c r="BB149" s="1">
        <f>0.4+1.4*EXP(-(((C149-173)/58)^2))</f>
        <v>1.5626263157594167</v>
      </c>
      <c r="BC149" s="1">
        <f>0.605+0.345*EXP(-(((C149-243)/80)^2))</f>
        <v>0.6892162728672161</v>
      </c>
      <c r="BD149" s="1">
        <f>0.408*(AI149*(AG149-AH149)+0.063*6.43*(BB149+BC149*N149)*(AD149-AE149))/(AI149+0.063)</f>
        <v>9.9704307376021966</v>
      </c>
      <c r="BE149" s="1">
        <f>0.013*G149*(M149*23.9+50)/(G149+15)</f>
        <v>6.6424068866603969</v>
      </c>
      <c r="BF149" s="2">
        <f>0.408*0.0023*(G149+17.8)*((F149-E149)^0.5)*AA149</f>
        <v>7.3675153739139665</v>
      </c>
    </row>
    <row r="150" spans="1:58" ht="14" x14ac:dyDescent="0.15">
      <c r="A150" s="14">
        <v>2017</v>
      </c>
      <c r="B150" s="5">
        <v>42884</v>
      </c>
      <c r="C150">
        <v>149</v>
      </c>
      <c r="D150" s="52">
        <v>348.51702083333333</v>
      </c>
      <c r="E150" s="11">
        <v>16.399999999999999</v>
      </c>
      <c r="F150" s="11">
        <v>33.22</v>
      </c>
      <c r="G150" s="11">
        <v>25.954930555555553</v>
      </c>
      <c r="H150" s="11">
        <v>12.52</v>
      </c>
      <c r="I150" s="11">
        <v>58.6</v>
      </c>
      <c r="J150" s="11">
        <v>33.238263888888895</v>
      </c>
      <c r="K150" s="11">
        <v>2.1948552989558361</v>
      </c>
      <c r="L150" s="11">
        <v>0</v>
      </c>
      <c r="M150" s="15">
        <f>+D150*86400/1000000</f>
        <v>30.111870600000003</v>
      </c>
      <c r="N150" s="3">
        <f>K150*4.87/LN(67.8*$S$4-5.42)</f>
        <v>1.7830038791513181</v>
      </c>
      <c r="O150" s="11"/>
      <c r="X150" s="9">
        <f>1+0.033*COS(2*$S$9*C150/365)</f>
        <v>0.97233676972781347</v>
      </c>
      <c r="Y150" s="9">
        <f>0.409*SIN((2*$S$9*C150/365)-1.39)</f>
        <v>0.37736701396846101</v>
      </c>
      <c r="Z150" s="9">
        <f>ACOS(-TAN($U$2)*TAN(Y150))</f>
        <v>1.7923116306364508</v>
      </c>
      <c r="AA150" s="10">
        <f>(24*60/$S$9)*$S$7*X150*(Z150*SIN($U$2)*SIN(Y150)+COS($U$2)*COS(Y150)*SIN(Z150))</f>
        <v>40.690297520192729</v>
      </c>
      <c r="AB150" s="9">
        <f>AA150*(0.75+0.00002*$S$3)</f>
        <v>30.680484330225319</v>
      </c>
      <c r="AC150" s="9">
        <f>1.35*(M150/AB150)-0.35</f>
        <v>0.97497990815458124</v>
      </c>
      <c r="AD150" s="9">
        <f>(0.6108*EXP(17.27*E150/(E150+237.3))+0.6108*EXP(17.27*F150/(F150+237.3)))/2</f>
        <v>3.4789100931105486</v>
      </c>
      <c r="AE150" s="9">
        <f>(H150*0.6108*EXP(17.27*F150/(F150+237.3))+I150*0.6108*EXP(17.27*E150/(E150+237.3)))/(2*100)</f>
        <v>0.86531685602903496</v>
      </c>
      <c r="AF150" s="10">
        <f>$S$8*0.5*((E150+273)^4+(F150+273)^4)*(0.34-0.14*SQRT(AE150))*AC150</f>
        <v>7.9142188235336235</v>
      </c>
      <c r="AG150" s="9">
        <f>(1-0.23)*M150-AF150</f>
        <v>15.27192153846638</v>
      </c>
      <c r="AH150" s="9">
        <v>0</v>
      </c>
      <c r="AI150" s="8">
        <f>4098*0.6108*EXP(17.27*0.5*(E150+F150)/(0.5*(E150+F150)+237.3))/(0.5*(E150+F150)+237.3)^2</f>
        <v>0.18682750786824281</v>
      </c>
      <c r="AJ150" s="7">
        <f>(0.408*AI150*(AG150-AH150)+(900*$S$10/((E150+F150)*0.5+273))*N150*(AD150-AE150))/(AI150+$S$10*(1+0.34*N150))</f>
        <v>7.1475815145862436</v>
      </c>
      <c r="AK150" s="27">
        <f>0.408*AI150*$S$8*0.98*1.14*100000000/(AI150+$S$10*(1.034*N150))</f>
        <v>0.13530360400863939</v>
      </c>
      <c r="AL150" s="12">
        <f>1.24*(AE150*10/(G150+273.16))^(1/7)</f>
        <v>0.74750257910304763</v>
      </c>
      <c r="AM150" s="12">
        <f>AI150*0.77*M150</f>
        <v>4.3318088209157377</v>
      </c>
      <c r="AN150" s="12">
        <f>AI150*0.98*$S$8*(-2.6*10000000000-AL150*(G150+273.16)^4)</f>
        <v>-28.670556333293611</v>
      </c>
      <c r="AO150" s="13">
        <f>1.17*1.013*(10^-3)*(AD150-AE150)*N150*86400/208</f>
        <v>2.2942249599859905</v>
      </c>
      <c r="AP150" s="12">
        <f>0.408*(AM150+AN150+AO150)/(AI150+$S$10*(1+0.34*N150))</f>
        <v>-30.74630365344256</v>
      </c>
      <c r="AQ150">
        <v>28</v>
      </c>
      <c r="AR150">
        <v>2.9815</v>
      </c>
      <c r="AS150" s="7"/>
      <c r="AT150" s="1">
        <f>AJ150*28.4</f>
        <v>202.9913150142493</v>
      </c>
      <c r="AU150">
        <f>1.26*AI150*0.408*(AG150-AH150)/(AI150+$S$10)</f>
        <v>5.8059367299106146</v>
      </c>
      <c r="AV150">
        <f>AU150*28.4</f>
        <v>164.88860312946144</v>
      </c>
      <c r="AW150">
        <f>0.65*AI150*D150/($S$10+AI150)</f>
        <v>167.52717152597137</v>
      </c>
      <c r="AX150" s="1">
        <f>AW150*(86400/1000000)/2.45</f>
        <v>5.907896987691398</v>
      </c>
      <c r="AY150" s="1">
        <f>(0.2*(0.00738*G150+0.8072)^7)-0.00016</f>
        <v>0.19809291871935897</v>
      </c>
      <c r="AZ150" s="1">
        <f>0.408*(AI150*(AG150-AH150)+$S$10*6.43*(1+0.0536*N150)*(AD150-AE150))/(AI150+$S$10)</f>
        <v>6.5646076380064544</v>
      </c>
      <c r="BA150" s="2">
        <f>(AI150*(AG150)+0.063*2.7*(1+0.864*N150)*(AD150-AE150))/(AI150+0.063)</f>
        <v>15.941629481966839</v>
      </c>
      <c r="BB150" s="1">
        <f>0.4+1.4*EXP(-(((C150-173)/58)^2))</f>
        <v>1.5796850595411733</v>
      </c>
      <c r="BC150" s="1">
        <f>0.605+0.345*EXP(-(((C150-243)/80)^2))</f>
        <v>0.69174037112865183</v>
      </c>
      <c r="BD150" s="1">
        <f>0.408*(AI150*(AG150-AH150)+0.063*6.43*(BB150+BC150*N150)*(AD150-AE150))/(AI150+0.063)</f>
        <v>9.5236057881976297</v>
      </c>
      <c r="BE150" s="1">
        <f>0.013*G150*(M150*23.9+50)/(G150+15)</f>
        <v>6.3410865455021197</v>
      </c>
      <c r="BF150" s="2">
        <f>0.408*0.0023*(G150+17.8)*((F150-E150)^0.5)*AA150</f>
        <v>6.8520237416297602</v>
      </c>
    </row>
    <row r="151" spans="1:58" ht="14" x14ac:dyDescent="0.15">
      <c r="A151" s="14">
        <v>2017</v>
      </c>
      <c r="B151" s="5">
        <v>42885</v>
      </c>
      <c r="C151">
        <v>150</v>
      </c>
      <c r="D151" s="52">
        <v>346.17153472222225</v>
      </c>
      <c r="E151" s="11">
        <v>18.649999999999999</v>
      </c>
      <c r="F151" s="11">
        <v>34.07</v>
      </c>
      <c r="G151" s="11">
        <v>26.243819444444441</v>
      </c>
      <c r="H151" s="11">
        <v>15.5</v>
      </c>
      <c r="I151" s="11">
        <v>76.42</v>
      </c>
      <c r="J151" s="11">
        <v>41.660208333333358</v>
      </c>
      <c r="K151" s="11">
        <v>2.1396300374163455</v>
      </c>
      <c r="L151" s="11">
        <v>0</v>
      </c>
      <c r="M151" s="15">
        <f>+D151*86400/1000000</f>
        <v>29.909220600000001</v>
      </c>
      <c r="N151" s="3">
        <f>K151*4.87/LN(67.8*$S$4-5.42)</f>
        <v>1.7381413063890494</v>
      </c>
      <c r="O151" s="11"/>
      <c r="X151" s="9">
        <f>1+0.033*COS(2*$S$9*C151/365)</f>
        <v>0.97203114954453662</v>
      </c>
      <c r="Y151" s="9">
        <f>0.409*SIN((2*$S$9*C151/365)-1.39)</f>
        <v>0.38002596831506935</v>
      </c>
      <c r="Z151" s="9">
        <f>ACOS(-TAN($U$2)*TAN(Y151))</f>
        <v>1.7940619793988046</v>
      </c>
      <c r="AA151" s="10">
        <f>(24*60/$S$9)*$S$7*X151*(Z151*SIN($U$2)*SIN(Y151)+COS($U$2)*COS(Y151)*SIN(Z151))</f>
        <v>40.725338685806406</v>
      </c>
      <c r="AB151" s="9">
        <f>AA151*(0.75+0.00002*$S$3)</f>
        <v>30.706905369098031</v>
      </c>
      <c r="AC151" s="9">
        <f>1.35*(M151/AB151)-0.35</f>
        <v>0.96493054492667796</v>
      </c>
      <c r="AD151" s="9">
        <f>(0.6108*EXP(17.27*E151/(E151+237.3))+0.6108*EXP(17.27*F151/(F151+237.3)))/2</f>
        <v>3.7449477354462033</v>
      </c>
      <c r="AE151" s="9">
        <f>(H151*0.6108*EXP(17.27*F151/(F151+237.3))+I151*0.6108*EXP(17.27*E151/(E151+237.3)))/(2*100)</f>
        <v>1.2353167661657596</v>
      </c>
      <c r="AF151" s="10">
        <f>$S$8*0.5*((E151+273)^4+(F151+273)^4)*(0.34-0.14*SQRT(AE151))*AC151</f>
        <v>7.0241252665890048</v>
      </c>
      <c r="AG151" s="9">
        <f>(1-0.23)*M151-AF151</f>
        <v>16.005974595410997</v>
      </c>
      <c r="AH151" s="9">
        <v>0</v>
      </c>
      <c r="AI151" s="8">
        <f>4098*0.6108*EXP(17.27*0.5*(E151+F151)/(0.5*(E151+F151)+237.3))/(0.5*(E151+F151)+237.3)^2</f>
        <v>0.20241298840976815</v>
      </c>
      <c r="AJ151" s="7">
        <f>(0.408*AI151*(AG151-AH151)+(900*$S$10/((E151+F151)*0.5+273))*N151*(AD151-AE151))/(AI151+$S$10*(1+0.34*N151))</f>
        <v>7.1142483584037821</v>
      </c>
      <c r="AK151" s="27">
        <f>0.408*AI151*$S$8*0.98*1.14*100000000/(AI151+$S$10*(1.034*N151))</f>
        <v>0.14086187381895887</v>
      </c>
      <c r="AL151" s="12">
        <f>1.24*(AE151*10/(G151+273.16))^(1/7)</f>
        <v>0.78639179007983262</v>
      </c>
      <c r="AM151" s="12">
        <f>AI151*0.77*M151</f>
        <v>4.6615913364428092</v>
      </c>
      <c r="AN151" s="12">
        <f>AI151*0.98*$S$8*(-2.6*10000000000-AL151*(G151+273.16)^4)</f>
        <v>-31.388291626222863</v>
      </c>
      <c r="AO151" s="13">
        <f>1.17*1.013*(10^-3)*(AD151-AE151)*N151*86400/208</f>
        <v>2.1475370253917445</v>
      </c>
      <c r="AP151" s="12">
        <f>0.408*(AM151+AN151+AO151)/(AI151+$S$10*(1+0.34*N151))</f>
        <v>-32.653762726146084</v>
      </c>
      <c r="AQ151">
        <v>28</v>
      </c>
      <c r="AR151">
        <v>2.9815</v>
      </c>
      <c r="AS151" s="7"/>
      <c r="AT151" s="1">
        <f>AJ151*28.4</f>
        <v>202.04465337866739</v>
      </c>
      <c r="AU151">
        <f>1.26*AI151*0.408*(AG151-AH151)/(AI151+$S$10)</f>
        <v>6.2095458786548665</v>
      </c>
      <c r="AV151">
        <f>AU151*28.4</f>
        <v>176.3511029537982</v>
      </c>
      <c r="AW151">
        <f>0.65*AI151*D151/($S$10+AI151)</f>
        <v>169.80548667193341</v>
      </c>
      <c r="AX151" s="1">
        <f>AW151*(86400/1000000)/2.45</f>
        <v>5.9882424687571616</v>
      </c>
      <c r="AY151" s="1">
        <f>(0.2*(0.00738*G151+0.8072)^7)-0.00016</f>
        <v>0.20107439521851425</v>
      </c>
      <c r="AZ151" s="1">
        <f>0.408*(AI151*(AG151-AH151)+$S$10*6.43*(1+0.0536*N151)*(AD151-AE151))/(AI151+$S$10)</f>
        <v>6.6940379105787509</v>
      </c>
      <c r="BA151" s="2">
        <f>(AI151*(AG151)+0.063*2.7*(1+0.864*N151)*(AD151-AE151))/(AI151+0.063)</f>
        <v>16.230503810646262</v>
      </c>
      <c r="BB151" s="1">
        <f>0.4+1.4*EXP(-(((C151-173)/58)^2))</f>
        <v>1.5962826615632322</v>
      </c>
      <c r="BC151" s="1">
        <f>0.605+0.345*EXP(-(((C151-243)/80)^2))</f>
        <v>0.6943122062821504</v>
      </c>
      <c r="BD151" s="1">
        <f>0.408*(AI151*(AG151-AH151)+0.063*6.43*(BB151+BC151*N151)*(AD151-AE151))/(AI151+0.063)</f>
        <v>9.3609711335096168</v>
      </c>
      <c r="BE151" s="1">
        <f>0.013*G151*(M151*23.9+50)/(G151+15)</f>
        <v>6.3266912735038794</v>
      </c>
      <c r="BF151" s="2">
        <f>0.408*0.0023*(G151+17.8)*((F151-E151)^0.5)*AA151</f>
        <v>6.6096713275725918</v>
      </c>
    </row>
    <row r="152" spans="1:58" s="2" customFormat="1" ht="14" x14ac:dyDescent="0.15">
      <c r="A152" s="26">
        <v>2017</v>
      </c>
      <c r="B152" s="25">
        <v>42886</v>
      </c>
      <c r="C152" s="18">
        <v>151</v>
      </c>
      <c r="D152" s="52">
        <v>350.59538194444445</v>
      </c>
      <c r="E152" s="11">
        <v>16.809999999999999</v>
      </c>
      <c r="F152" s="11">
        <v>31.91</v>
      </c>
      <c r="G152" s="11">
        <v>24.962361111111104</v>
      </c>
      <c r="H152" s="11">
        <v>25.51</v>
      </c>
      <c r="I152" s="11">
        <v>84.5</v>
      </c>
      <c r="J152" s="11">
        <v>56.045624999999994</v>
      </c>
      <c r="K152" s="11">
        <v>2.3308387417830696</v>
      </c>
      <c r="L152" s="11">
        <v>0</v>
      </c>
      <c r="M152" s="15">
        <f>+D152*86400/1000000</f>
        <v>30.291440999999999</v>
      </c>
      <c r="N152" s="3">
        <f>K152*4.87/LN(67.8*$S$4-5.42)</f>
        <v>1.893470845322917</v>
      </c>
      <c r="O152" s="11"/>
      <c r="X152" s="23">
        <f>1+0.033*COS(2*$S$9*C152/365)</f>
        <v>0.97173381713526685</v>
      </c>
      <c r="Y152" s="23">
        <f>0.409*SIN((2*$S$9*C152/365)-1.39)</f>
        <v>0.38257231276563386</v>
      </c>
      <c r="Z152" s="23">
        <f>ACOS(-TAN($U$2)*TAN(Y152))</f>
        <v>1.79574234151257</v>
      </c>
      <c r="AA152" s="23">
        <f>(24*60/$S$9)*$S$7*X152*(Z152*SIN($U$2)*SIN(Y152)+COS($U$2)*COS(Y152)*SIN(Z152))</f>
        <v>40.758485821401322</v>
      </c>
      <c r="AB152" s="23">
        <f>AA152*(0.75+0.00002*$S$3)</f>
        <v>30.731898309336596</v>
      </c>
      <c r="AC152" s="23">
        <f>1.35*(M152/AB152)-0.35</f>
        <v>0.98065145987341251</v>
      </c>
      <c r="AD152" s="23">
        <f>(0.6108*EXP(17.27*E152/(E152+237.3))+0.6108*EXP(17.27*F152/(F152+237.3)))/2</f>
        <v>3.3225836562123967</v>
      </c>
      <c r="AE152" s="23">
        <f>(H152*0.6108*EXP(17.27*F152/(F152+237.3))+I152*0.6108*EXP(17.27*E152/(E152+237.3)))/(2*100)</f>
        <v>1.4122788949332528</v>
      </c>
      <c r="AF152" s="23">
        <f>$S$8*0.5*((E152+273)^4+(F152+273)^4)*(0.34-0.14*SQRT(AE152))*AC152</f>
        <v>6.5429727535001447</v>
      </c>
      <c r="AG152" s="23">
        <f>(1-0.23)*M152-AF152</f>
        <v>16.781436816499856</v>
      </c>
      <c r="AH152" s="23">
        <v>0</v>
      </c>
      <c r="AI152" s="22">
        <f>4098*0.6108*EXP(17.27*0.5*(E152+F152)/(0.5*(E152+F152)+237.3))/(0.5*(E152+F152)+237.3)^2</f>
        <v>0.18249685920881142</v>
      </c>
      <c r="AJ152" s="19">
        <f>(0.408*AI152*(AG152-AH152)+(900*$S$10/((E152+F152)*0.5+273))*N152*(AD152-AE152))/(AI152+$S$10*(1+0.34*N152))</f>
        <v>6.7773177409423875</v>
      </c>
      <c r="AK152" s="53">
        <f>0.408*AI152*$S$8*0.98*1.14*100000000/(AI152+$S$10*(1.034*N152))</f>
        <v>0.13081475907164161</v>
      </c>
      <c r="AL152" s="20">
        <f>1.24*(AE152*10/(G152+273.16))^(1/7)</f>
        <v>0.80206783778901192</v>
      </c>
      <c r="AM152" s="20">
        <f>AI152*0.77*M152</f>
        <v>4.2566314894249437</v>
      </c>
      <c r="AN152" s="20">
        <f>AI152*0.98*$S$8*(-2.6*10000000000-AL152*(G152+273.16)^4)</f>
        <v>-28.314187847852917</v>
      </c>
      <c r="AO152" s="21">
        <f>1.17*1.013*(10^-3)*(AD152-AE152)*N152*86400/208</f>
        <v>1.7807665744385279</v>
      </c>
      <c r="AP152" s="20">
        <f>0.408*(AM152+AN152+AO152)/(AI152+$S$10*(1+0.34*N152))</f>
        <v>-31.26896913243375</v>
      </c>
      <c r="AQ152" s="18">
        <v>28</v>
      </c>
      <c r="AR152" s="18">
        <v>2.9815</v>
      </c>
      <c r="AS152" s="19"/>
      <c r="AT152" s="2">
        <f>AJ152*28.4</f>
        <v>192.47582384276379</v>
      </c>
      <c r="AU152" s="18">
        <f>1.26*AI152*0.408*(AG152-AH152)/(AI152+$S$10)</f>
        <v>6.340617110979097</v>
      </c>
      <c r="AV152" s="18">
        <f>AU152*28.4</f>
        <v>180.07352595180635</v>
      </c>
      <c r="AW152" s="18">
        <f>0.65*AI152*D152/($S$10+AI152)</f>
        <v>167.4909037442018</v>
      </c>
      <c r="AX152" s="2">
        <f>AW152*(86400/1000000)/2.45</f>
        <v>5.9066179932649128</v>
      </c>
      <c r="AY152" s="2">
        <f>(0.2*(0.00738*G152+0.8072)^7)-0.00016</f>
        <v>0.18813576328024578</v>
      </c>
      <c r="AZ152" s="2">
        <f>0.408*(AI152*(AG152-AH152)+$S$10*6.43*(1+0.0536*N152)*(AD152-AE152))/(AI152+$S$10)</f>
        <v>6.4952336115827478</v>
      </c>
      <c r="BA152" s="2">
        <f>(AI152*(AG152)+0.063*2.7*(1+0.864*N152)*(AD152-AE152))/(AI152+0.063)</f>
        <v>15.963933169383033</v>
      </c>
      <c r="BB152" s="2">
        <f>0.4+1.4*EXP(-(((C152-173)/58)^2))</f>
        <v>1.6123927652991696</v>
      </c>
      <c r="BC152" s="2">
        <f>0.605+0.345*EXP(-(((C152-243)/80)^2))</f>
        <v>0.69693156274566581</v>
      </c>
      <c r="BD152" s="2">
        <f>0.408*(AI152*(AG152-AH152)+0.063*6.43*(BB152+BC152*N152)*(AD152-AE152))/(AI152+0.063)</f>
        <v>8.8605831470932728</v>
      </c>
      <c r="BE152" s="2">
        <f>0.013*G152*(M152*23.9+50)/(G152+15)</f>
        <v>6.28491549034415</v>
      </c>
      <c r="BF152" s="2">
        <f>0.408*0.0023*(G152+17.8)*((F152-E152)^0.5)*AA152</f>
        <v>6.3555946527963183</v>
      </c>
    </row>
    <row r="153" spans="1:58" ht="14" x14ac:dyDescent="0.15">
      <c r="A153" s="14">
        <v>2017</v>
      </c>
      <c r="B153" s="5">
        <v>42887</v>
      </c>
      <c r="C153">
        <v>152</v>
      </c>
      <c r="D153" s="52">
        <v>331.66614583333325</v>
      </c>
      <c r="E153" s="11">
        <v>17.11</v>
      </c>
      <c r="F153" s="11">
        <v>30.06</v>
      </c>
      <c r="G153" s="11">
        <v>24.00277777777778</v>
      </c>
      <c r="H153" s="11">
        <v>24.24</v>
      </c>
      <c r="I153" s="11">
        <v>89</v>
      </c>
      <c r="J153" s="11">
        <v>54.792430555555569</v>
      </c>
      <c r="K153" s="11">
        <v>2.4843895220967336</v>
      </c>
      <c r="L153" s="11">
        <v>0</v>
      </c>
      <c r="M153" s="15">
        <f>+D153*86400/1000000</f>
        <v>28.655954999999992</v>
      </c>
      <c r="N153" s="3">
        <f>K153*4.87/LN(67.8*$S$4-5.42)</f>
        <v>2.0182087435689753</v>
      </c>
      <c r="O153" s="11"/>
      <c r="X153" s="9">
        <f>1+0.033*COS(2*$S$9*C153/365)</f>
        <v>0.9714448606060142</v>
      </c>
      <c r="Y153" s="9">
        <f>0.409*SIN((2*$S$9*C153/365)-1.39)</f>
        <v>0.38500529278333917</v>
      </c>
      <c r="Z153" s="9">
        <f>ACOS(-TAN($U$2)*TAN(Y153))</f>
        <v>1.7973517185370689</v>
      </c>
      <c r="AA153" s="10">
        <f>(24*60/$S$9)*$S$7*X153*(Z153*SIN($U$2)*SIN(Y153)+COS($U$2)*COS(Y153)*SIN(Z153))</f>
        <v>40.789756583140381</v>
      </c>
      <c r="AB153" s="9">
        <f>AA153*(0.75+0.00002*$S$3)</f>
        <v>30.755476463687849</v>
      </c>
      <c r="AC153" s="9">
        <f>1.35*(M153/AB153)-0.35</f>
        <v>0.9078422999128285</v>
      </c>
      <c r="AD153" s="9">
        <f>(0.6108*EXP(17.27*E153/(E153+237.3))+0.6108*EXP(17.27*F153/(F153+237.3)))/2</f>
        <v>3.1044838515662581</v>
      </c>
      <c r="AE153" s="9">
        <f>(H153*0.6108*EXP(17.27*F153/(F153+237.3))+I153*0.6108*EXP(17.27*E153/(E153+237.3)))/(2*100)</f>
        <v>1.384350836540519</v>
      </c>
      <c r="AF153" s="10">
        <f>$S$8*0.5*((E153+273)^4+(F153+273)^4)*(0.34-0.14*SQRT(AE153))*AC153</f>
        <v>6.0452843362883115</v>
      </c>
      <c r="AG153" s="9">
        <f>(1-0.23)*M153-AF153</f>
        <v>16.019801013711682</v>
      </c>
      <c r="AH153" s="9">
        <v>0</v>
      </c>
      <c r="AI153" s="8">
        <f>4098*0.6108*EXP(17.27*0.5*(E153+F153)/(0.5*(E153+F153)+237.3))/(0.5*(E153+F153)+237.3)^2</f>
        <v>0.17523684181142443</v>
      </c>
      <c r="AJ153" s="7">
        <f>(0.408*AI153*(AG153-AH153)+(900*$S$10/((E153+F153)*0.5+273))*N153*(AD153-AE153))/(AI153+$S$10*(1+0.34*N153))</f>
        <v>6.4242401527215929</v>
      </c>
      <c r="AK153" s="27">
        <f>0.408*AI153*$S$8*0.98*1.14*100000000/(AI153+$S$10*(1.034*N153))</f>
        <v>0.12511735324267037</v>
      </c>
      <c r="AL153" s="12">
        <f>1.24*(AE153*10/(G153+273.16))^(1/7)</f>
        <v>0.80015097049495154</v>
      </c>
      <c r="AM153" s="12">
        <f>AI153*0.77*M153</f>
        <v>3.8666158710335274</v>
      </c>
      <c r="AN153" s="12">
        <f>AI153*0.98*$S$8*(-2.6*10000000000-AL153*(G153+273.16)^4)</f>
        <v>-27.106981441287871</v>
      </c>
      <c r="AO153" s="13">
        <f>1.17*1.013*(10^-3)*(AD153-AE153)*N153*86400/208</f>
        <v>1.7091250104072382</v>
      </c>
      <c r="AP153" s="12">
        <f>0.408*(AM153+AN153+AO153)/(AI153+$S$10*(1+0.34*N153))</f>
        <v>-30.694404248865656</v>
      </c>
      <c r="AQ153">
        <v>28</v>
      </c>
      <c r="AR153">
        <v>2.9815</v>
      </c>
      <c r="AS153" s="7"/>
      <c r="AT153" s="1">
        <f>AJ153*28.4</f>
        <v>182.44842033729324</v>
      </c>
      <c r="AU153">
        <f>1.26*AI153*0.408*(AG153-AH153)/(AI153+$S$10)</f>
        <v>5.9871060096845463</v>
      </c>
      <c r="AV153">
        <f>AU153*28.4</f>
        <v>170.03381067504111</v>
      </c>
      <c r="AW153">
        <f>0.65*AI153*D153/($S$10+AI153)</f>
        <v>156.72692874569154</v>
      </c>
      <c r="AX153" s="1">
        <f>AW153*(86400/1000000)/2.45</f>
        <v>5.5270231198480602</v>
      </c>
      <c r="AY153" s="1">
        <f>(0.2*(0.00738*G153+0.8072)^7)-0.00016</f>
        <v>0.17892016059287172</v>
      </c>
      <c r="AZ153" s="1">
        <f>0.408*(AI153*(AG153-AH153)+$S$10*6.43*(1+0.0536*N153)*(AD153-AE153))/(AI153+$S$10)</f>
        <v>6.1169417059458242</v>
      </c>
      <c r="BA153" s="2">
        <f>(AI153*(AG153)+0.063*2.7*(1+0.864*N153)*(AD153-AE153))/(AI153+0.063)</f>
        <v>15.153242673712548</v>
      </c>
      <c r="BB153" s="1">
        <f>0.4+1.4*EXP(-(((C153-173)/58)^2))</f>
        <v>1.6279895265622626</v>
      </c>
      <c r="BC153" s="1">
        <f>0.605+0.345*EXP(-(((C153-243)/80)^2))</f>
        <v>0.69959817338373076</v>
      </c>
      <c r="BD153" s="1">
        <f>0.408*(AI153*(AG153-AH153)+0.063*6.43*(BB153+BC153*N153)*(AD153-AE153))/(AI153+0.063)</f>
        <v>8.4353290005856234</v>
      </c>
      <c r="BE153" s="1">
        <f>0.013*G153*(M153*23.9+50)/(G153+15)</f>
        <v>5.8792802858100188</v>
      </c>
      <c r="BF153" s="2">
        <f>0.408*0.0023*(G153+17.8)*((F153-E153)^0.5)*AA153</f>
        <v>5.7580991440775291</v>
      </c>
    </row>
    <row r="154" spans="1:58" ht="14" x14ac:dyDescent="0.15">
      <c r="A154" s="14">
        <v>2017</v>
      </c>
      <c r="B154" s="5">
        <v>42888</v>
      </c>
      <c r="C154">
        <v>153</v>
      </c>
      <c r="D154" s="52">
        <v>351.55791666666664</v>
      </c>
      <c r="E154" s="11">
        <v>15.42</v>
      </c>
      <c r="F154" s="11">
        <v>31.95</v>
      </c>
      <c r="G154" s="11">
        <v>24.44895833333333</v>
      </c>
      <c r="H154" s="11">
        <v>20.079999999999998</v>
      </c>
      <c r="I154" s="11">
        <v>83.4</v>
      </c>
      <c r="J154" s="11">
        <v>47.957361111111112</v>
      </c>
      <c r="K154" s="11">
        <v>1.8273414521504427</v>
      </c>
      <c r="L154" s="11">
        <v>0</v>
      </c>
      <c r="M154" s="15">
        <f>+D154*86400/1000000</f>
        <v>30.374603999999998</v>
      </c>
      <c r="N154" s="3">
        <f>K154*4.87/LN(67.8*$S$4-5.42)</f>
        <v>1.4844517992909387</v>
      </c>
      <c r="O154" s="11"/>
      <c r="X154" s="9">
        <f>1+0.033*COS(2*$S$9*C154/365)</f>
        <v>0.9711643655808343</v>
      </c>
      <c r="Y154" s="9">
        <f>0.409*SIN((2*$S$9*C154/365)-1.39)</f>
        <v>0.38732418742369806</v>
      </c>
      <c r="Z154" s="9">
        <f>ACOS(-TAN($U$2)*TAN(Y154))</f>
        <v>1.7988891435671646</v>
      </c>
      <c r="AA154" s="10">
        <f>(24*60/$S$9)*$S$7*X154*(Z154*SIN($U$2)*SIN(Y154)+COS($U$2)*COS(Y154)*SIN(Z154))</f>
        <v>40.819168141718457</v>
      </c>
      <c r="AB154" s="9">
        <f>AA154*(0.75+0.00002*$S$3)</f>
        <v>30.777652778855717</v>
      </c>
      <c r="AC154" s="9">
        <f>1.35*(M154/AB154)-0.35</f>
        <v>0.9823210738205147</v>
      </c>
      <c r="AD154" s="9">
        <f>(0.6108*EXP(17.27*E154/(E154+237.3))+0.6108*EXP(17.27*F154/(F154+237.3)))/2</f>
        <v>3.2466832292483998</v>
      </c>
      <c r="AE154" s="9">
        <f>(H154*0.6108*EXP(17.27*F154/(F154+237.3))+I154*0.6108*EXP(17.27*E154/(E154+237.3)))/(2*100)</f>
        <v>1.2066200295137863</v>
      </c>
      <c r="AF154" s="10">
        <f>$S$8*0.5*((E154+273)^4+(F154+273)^4)*(0.34-0.14*SQRT(AE154))*AC154</f>
        <v>6.9712433439092045</v>
      </c>
      <c r="AG154" s="9">
        <f>(1-0.23)*M154-AF154</f>
        <v>16.417201736090796</v>
      </c>
      <c r="AH154" s="9">
        <v>0</v>
      </c>
      <c r="AI154" s="8">
        <f>4098*0.6108*EXP(17.27*0.5*(E154+F154)/(0.5*(E154+F154)+237.3))/(0.5*(E154+F154)+237.3)^2</f>
        <v>0.17615970197733385</v>
      </c>
      <c r="AJ154" s="7">
        <f>(0.408*AI154*(AG154-AH154)+(900*$S$10/((E154+F154)*0.5+273))*N154*(AD154-AE154))/(AI154+$S$10*(1+0.34*N154))</f>
        <v>6.4848414422525948</v>
      </c>
      <c r="AK154" s="27">
        <f>0.408*AI154*$S$8*0.98*1.14*100000000/(AI154+$S$10*(1.034*N154))</f>
        <v>0.141838792938177</v>
      </c>
      <c r="AL154" s="12">
        <f>1.24*(AE154*10/(G154+273.16))^(1/7)</f>
        <v>0.78442921668170951</v>
      </c>
      <c r="AM154" s="12">
        <f>AI154*0.77*M154</f>
        <v>4.1201015150060396</v>
      </c>
      <c r="AN154" s="12">
        <f>AI154*0.98*$S$8*(-2.6*10000000000-AL154*(G154+273.16)^4)</f>
        <v>-27.17723581369594</v>
      </c>
      <c r="AO154" s="13">
        <f>1.17*1.013*(10^-3)*(AD154-AE154)*N154*86400/208</f>
        <v>1.4909237632615617</v>
      </c>
      <c r="AP154" s="12">
        <f>0.408*(AM154+AN154+AO154)/(AI154+$S$10*(1+0.34*N154))</f>
        <v>-31.975414683634888</v>
      </c>
      <c r="AQ154">
        <v>28</v>
      </c>
      <c r="AR154">
        <v>2.9815</v>
      </c>
      <c r="AS154" s="7"/>
      <c r="AT154" s="1">
        <f>AJ154*28.4</f>
        <v>184.16949695997369</v>
      </c>
      <c r="AU154">
        <f>1.26*AI154*0.408*(AG154-AH154)/(AI154+$S$10)</f>
        <v>6.1444151516261707</v>
      </c>
      <c r="AV154">
        <f>AU154*28.4</f>
        <v>174.50139030618323</v>
      </c>
      <c r="AW154">
        <f>0.65*AI154*D154/($S$10+AI154)</f>
        <v>166.36461034737147</v>
      </c>
      <c r="AX154" s="1">
        <f>AW154*(86400/1000000)/2.45</f>
        <v>5.8668989118419974</v>
      </c>
      <c r="AY154" s="1">
        <f>(0.2*(0.00738*G154+0.8072)^7)-0.00016</f>
        <v>0.18315588775273245</v>
      </c>
      <c r="AZ154" s="1">
        <f>0.408*(AI154*(AG154-AH154)+$S$10*6.43*(1+0.0536*N154)*(AD154-AE154))/(AI154+$S$10)</f>
        <v>6.4479005010109951</v>
      </c>
      <c r="BA154" s="2">
        <f>(AI154*(AG154)+0.063*2.7*(1+0.864*N154)*(AD154-AE154))/(AI154+0.063)</f>
        <v>15.404491342791571</v>
      </c>
      <c r="BB154" s="1">
        <f>0.4+1.4*EXP(-(((C154-173)/58)^2))</f>
        <v>1.6430476822495583</v>
      </c>
      <c r="BC154" s="1">
        <f>0.605+0.345*EXP(-(((C154-243)/80)^2))</f>
        <v>0.70231171833436634</v>
      </c>
      <c r="BD154" s="1">
        <f>0.408*(AI154*(AG154-AH154)+0.063*6.43*(BB154+BC154*N154)*(AD154-AE154))/(AI154+0.063)</f>
        <v>8.7199962587957707</v>
      </c>
      <c r="BE154" s="1">
        <f>0.013*G154*(M154*23.9+50)/(G154+15)</f>
        <v>6.2517788830867618</v>
      </c>
      <c r="BF154" s="2">
        <f>0.408*0.0023*(G154+17.8)*((F154-E154)^0.5)*AA154</f>
        <v>6.5796771082496797</v>
      </c>
    </row>
    <row r="155" spans="1:58" ht="14" x14ac:dyDescent="0.15">
      <c r="A155" s="14">
        <v>2017</v>
      </c>
      <c r="B155" s="5">
        <v>42889</v>
      </c>
      <c r="C155">
        <v>154</v>
      </c>
      <c r="D155" s="52">
        <v>344.46880555555555</v>
      </c>
      <c r="E155" s="11">
        <v>16.89</v>
      </c>
      <c r="F155" s="11">
        <v>34.06</v>
      </c>
      <c r="G155" s="11">
        <v>25.951388888888893</v>
      </c>
      <c r="H155" s="11">
        <v>21.37</v>
      </c>
      <c r="I155" s="11">
        <v>71.19</v>
      </c>
      <c r="J155" s="11">
        <v>44.644722222222221</v>
      </c>
      <c r="K155" s="11">
        <v>1.8221956946430449</v>
      </c>
      <c r="L155" s="11">
        <v>0</v>
      </c>
      <c r="M155" s="15">
        <f>+D155*86400/1000000</f>
        <v>29.762104799999999</v>
      </c>
      <c r="N155" s="3">
        <f>K155*4.87/LN(67.8*$S$4-5.42)</f>
        <v>1.4802716122867081</v>
      </c>
      <c r="O155" s="11"/>
      <c r="X155" s="9">
        <f>1+0.033*COS(2*$S$9*C155/365)</f>
        <v>0.97089241517645686</v>
      </c>
      <c r="Y155" s="9">
        <f>0.409*SIN((2*$S$9*C155/365)-1.39)</f>
        <v>0.38952830954818274</v>
      </c>
      <c r="Z155" s="9">
        <f>ACOS(-TAN($U$2)*TAN(Y155))</f>
        <v>1.800353683109025</v>
      </c>
      <c r="AA155" s="10">
        <f>(24*60/$S$9)*$S$7*X155*(Z155*SIN($U$2)*SIN(Y155)+COS($U$2)*COS(Y155)*SIN(Z155))</f>
        <v>40.846737147408206</v>
      </c>
      <c r="AB155" s="9">
        <f>AA155*(0.75+0.00002*$S$3)</f>
        <v>30.798439809145787</v>
      </c>
      <c r="AC155" s="9">
        <f>1.35*(M155/AB155)-0.35</f>
        <v>0.95457392416575104</v>
      </c>
      <c r="AD155" s="9">
        <f>(0.6108*EXP(17.27*E155/(E155+237.3))+0.6108*EXP(17.27*F155/(F155+237.3)))/2</f>
        <v>3.6306594872358517</v>
      </c>
      <c r="AE155" s="9">
        <f>(H155*0.6108*EXP(17.27*F155/(F155+237.3))+I155*0.6108*EXP(17.27*E155/(E155+237.3)))/(2*100)</f>
        <v>1.2552057869546911</v>
      </c>
      <c r="AF155" s="10">
        <f>$S$8*0.5*((E155+273)^4+(F155+273)^4)*(0.34-0.14*SQRT(AE155))*AC155</f>
        <v>6.8271528472205976</v>
      </c>
      <c r="AG155" s="9">
        <f>(1-0.23)*M155-AF155</f>
        <v>16.089667848779399</v>
      </c>
      <c r="AH155" s="9">
        <v>0</v>
      </c>
      <c r="AI155" s="8">
        <f>4098*0.6108*EXP(17.27*0.5*(E155+F155)/(0.5*(E155+F155)+237.3))/(0.5*(E155+F155)+237.3)^2</f>
        <v>0.19338557476845122</v>
      </c>
      <c r="AJ155" s="7">
        <f>(0.408*AI155*(AG155-AH155)+(900*$S$10/((E155+F155)*0.5+273))*N155*(AD155-AE155))/(AI155+$S$10*(1+0.34*N155))</f>
        <v>6.7299073528602955</v>
      </c>
      <c r="AK155" s="27">
        <f>0.408*AI155*$S$8*0.98*1.14*100000000/(AI155+$S$10*(1.034*N155))</f>
        <v>0.14673939470851435</v>
      </c>
      <c r="AL155" s="12">
        <f>1.24*(AE155*10/(G155+273.16))^(1/7)</f>
        <v>0.78829820914566018</v>
      </c>
      <c r="AM155" s="12">
        <f>AI155*0.77*M155</f>
        <v>4.431782542161498</v>
      </c>
      <c r="AN155" s="12">
        <f>AI155*0.98*$S$8*(-2.6*10000000000-AL155*(G155+273.16)^4)</f>
        <v>-29.979690646544775</v>
      </c>
      <c r="AO155" s="13">
        <f>1.17*1.013*(10^-3)*(AD155-AE155)*N155*86400/208</f>
        <v>1.7311459946870562</v>
      </c>
      <c r="AP155" s="12">
        <f>0.408*(AM155+AN155+AO155)/(AI155+$S$10*(1+0.34*N155))</f>
        <v>-33.242588302552896</v>
      </c>
      <c r="AQ155">
        <v>28</v>
      </c>
      <c r="AR155">
        <v>2.9815</v>
      </c>
      <c r="AS155" s="7"/>
      <c r="AT155" s="1">
        <f>AJ155*28.4</f>
        <v>191.12936882123239</v>
      </c>
      <c r="AU155">
        <f>1.26*AI155*0.408*(AG155-AH155)/(AI155+$S$10)</f>
        <v>6.1713342609585249</v>
      </c>
      <c r="AV155">
        <f>AU155*28.4</f>
        <v>175.26589301122209</v>
      </c>
      <c r="AW155">
        <f>0.65*AI155*D155/($S$10+AI155)</f>
        <v>167.05694641619706</v>
      </c>
      <c r="AX155" s="1">
        <f>AW155*(86400/1000000)/2.45</f>
        <v>5.8913143552487455</v>
      </c>
      <c r="AY155" s="1">
        <f>(0.2*(0.00738*G155+0.8072)^7)-0.00016</f>
        <v>0.19805660322816737</v>
      </c>
      <c r="AZ155" s="1">
        <f>0.408*(AI155*(AG155-AH155)+$S$10*6.43*(1+0.0536*N155)*(AD155-AE155))/(AI155+$S$10)</f>
        <v>6.6056459180783271</v>
      </c>
      <c r="BA155" s="2">
        <f>(AI155*(AG155)+0.063*2.7*(1+0.864*N155)*(AD155-AE155))/(AI155+0.063)</f>
        <v>15.727697419702647</v>
      </c>
      <c r="BB155" s="1">
        <f>0.4+1.4*EXP(-(((C155-173)/58)^2))</f>
        <v>1.6575426182530126</v>
      </c>
      <c r="BC155" s="1">
        <f>0.605+0.345*EXP(-(((C155-243)/80)^2))</f>
        <v>0.7050718238853354</v>
      </c>
      <c r="BD155" s="1">
        <f>0.408*(AI155*(AG155-AH155)+0.063*6.43*(BB155+BC155*N155)*(AD155-AE155))/(AI155+0.063)</f>
        <v>9.0879620434370736</v>
      </c>
      <c r="BE155" s="1">
        <f>0.013*G155*(M155*23.9+50)/(G155+15)</f>
        <v>6.2719027026627643</v>
      </c>
      <c r="BF155" s="2">
        <f>0.408*0.0023*(G155+17.8)*((F155-E155)^0.5)*AA155</f>
        <v>6.9490007988044669</v>
      </c>
    </row>
    <row r="156" spans="1:58" ht="14" x14ac:dyDescent="0.15">
      <c r="A156" s="14">
        <v>2017</v>
      </c>
      <c r="B156" s="5">
        <v>42890</v>
      </c>
      <c r="C156">
        <v>155</v>
      </c>
      <c r="D156" s="52">
        <v>341.3621319444444</v>
      </c>
      <c r="E156" s="11">
        <v>19.23</v>
      </c>
      <c r="F156" s="11">
        <v>34.26</v>
      </c>
      <c r="G156" s="11">
        <v>27.066180555555547</v>
      </c>
      <c r="H156" s="11">
        <v>22.29</v>
      </c>
      <c r="I156" s="11">
        <v>78.27</v>
      </c>
      <c r="J156" s="11">
        <v>46.106597222222199</v>
      </c>
      <c r="K156" s="11">
        <v>1.8299151722548466</v>
      </c>
      <c r="L156" s="11">
        <v>0</v>
      </c>
      <c r="M156" s="15">
        <f>+D156*86400/1000000</f>
        <v>29.493688199999994</v>
      </c>
      <c r="N156" s="3">
        <f>K156*4.87/LN(67.8*$S$4-5.42)</f>
        <v>1.4865425762693505</v>
      </c>
      <c r="O156" s="11"/>
      <c r="X156" s="9">
        <f>1+0.033*COS(2*$S$9*C156/365)</f>
        <v>0.97062908997765562</v>
      </c>
      <c r="Y156" s="9">
        <f>0.409*SIN((2*$S$9*C156/365)-1.39)</f>
        <v>0.39161700602783883</v>
      </c>
      <c r="Z156" s="9">
        <f>ACOS(-TAN($U$2)*TAN(Y156))</f>
        <v>1.8017444389218313</v>
      </c>
      <c r="AA156" s="10">
        <f>(24*60/$S$9)*$S$7*X156*(Z156*SIN($U$2)*SIN(Y156)+COS($U$2)*COS(Y156)*SIN(Z156))</f>
        <v>40.872479696786236</v>
      </c>
      <c r="AB156" s="9">
        <f>AA156*(0.75+0.00002*$S$3)</f>
        <v>30.817849691376821</v>
      </c>
      <c r="AC156" s="9">
        <f>1.35*(M156/AB156)-0.35</f>
        <v>0.94199407060321583</v>
      </c>
      <c r="AD156" s="9">
        <f>(0.6108*EXP(17.27*E156/(E156+237.3))+0.6108*EXP(17.27*F156/(F156+237.3)))/2</f>
        <v>3.8129360382884214</v>
      </c>
      <c r="AE156" s="9">
        <f>(H156*0.6108*EXP(17.27*F156/(F156+237.3))+I156*0.6108*EXP(17.27*E156/(E156+237.3)))/(2*100)</f>
        <v>1.4738347675866954</v>
      </c>
      <c r="AF156" s="10">
        <f>$S$8*0.5*((E156+273)^4+(F156+273)^4)*(0.34-0.14*SQRT(AE156))*AC156</f>
        <v>6.3544468801414835</v>
      </c>
      <c r="AG156" s="9">
        <f>(1-0.23)*M156-AF156</f>
        <v>16.355693033858511</v>
      </c>
      <c r="AH156" s="9">
        <v>0</v>
      </c>
      <c r="AI156" s="8">
        <f>4098*0.6108*EXP(17.27*0.5*(E156+F156)/(0.5*(E156+F156)+237.3))/(0.5*(E156+F156)+237.3)^2</f>
        <v>0.20644941004059678</v>
      </c>
      <c r="AJ156" s="7">
        <f>(0.408*AI156*(AG156-AH156)+(900*$S$10/((E156+F156)*0.5+273))*N156*(AD156-AE156))/(AI156+$S$10*(1+0.34*N156))</f>
        <v>6.7580992334487551</v>
      </c>
      <c r="AK156" s="27">
        <f>0.408*AI156*$S$8*0.98*1.14*100000000/(AI156+$S$10*(1.034*N156))</f>
        <v>0.14978178211807744</v>
      </c>
      <c r="AL156" s="12">
        <f>1.24*(AE156*10/(G156+273.16))^(1/7)</f>
        <v>0.80616087861324726</v>
      </c>
      <c r="AM156" s="12">
        <f>AI156*0.77*M156</f>
        <v>4.6884949871847086</v>
      </c>
      <c r="AN156" s="12">
        <f>AI156*0.98*$S$8*(-2.6*10000000000-AL156*(G156+273.16)^4)</f>
        <v>-32.242375062324243</v>
      </c>
      <c r="AO156" s="13">
        <f>1.17*1.013*(10^-3)*(AD156-AE156)*N156*86400/208</f>
        <v>1.7118751667331518</v>
      </c>
      <c r="AP156" s="12">
        <f>0.408*(AM156+AN156+AO156)/(AI156+$S$10*(1+0.34*N156))</f>
        <v>-34.510468671445608</v>
      </c>
      <c r="AQ156">
        <v>28</v>
      </c>
      <c r="AR156">
        <v>2.9815</v>
      </c>
      <c r="AS156" s="7"/>
      <c r="AT156" s="1">
        <f>AJ156*28.4</f>
        <v>191.93001822994464</v>
      </c>
      <c r="AU156">
        <f>1.26*AI156*0.408*(AG156-AH156)/(AI156+$S$10)</f>
        <v>6.3758041267658045</v>
      </c>
      <c r="AV156">
        <f>AU156*28.4</f>
        <v>181.07283720014885</v>
      </c>
      <c r="AW156">
        <f>0.65*AI156*D156/($S$10+AI156)</f>
        <v>168.25346083652482</v>
      </c>
      <c r="AX156" s="1">
        <f>AW156*(86400/1000000)/2.45</f>
        <v>5.9335098025615283</v>
      </c>
      <c r="AY156" s="1">
        <f>(0.2*(0.00738*G156+0.8072)^7)-0.00016</f>
        <v>0.20977292002423056</v>
      </c>
      <c r="AZ156" s="1">
        <f>0.408*(AI156*(AG156-AH156)+$S$10*6.43*(1+0.0536*N156)*(AD156-AE156))/(AI156+$S$10)</f>
        <v>6.6615972164097803</v>
      </c>
      <c r="BA156" s="2">
        <f>(AI156*(AG156)+0.063*2.7*(1+0.864*N156)*(AD156-AE156))/(AI156+0.063)</f>
        <v>15.904774085755834</v>
      </c>
      <c r="BB156" s="1">
        <f>0.4+1.4*EXP(-(((C156-173)/58)^2))</f>
        <v>1.6714504362833442</v>
      </c>
      <c r="BC156" s="1">
        <f>0.605+0.345*EXP(-(((C156-243)/80)^2))</f>
        <v>0.70787806140331111</v>
      </c>
      <c r="BD156" s="1">
        <f>0.408*(AI156*(AG156-AH156)+0.063*6.43*(BB156+BC156*N156)*(AD156-AE156))/(AI156+0.063)</f>
        <v>9.0208320937080959</v>
      </c>
      <c r="BE156" s="1">
        <f>0.013*G156*(M156*23.9+50)/(G156+15)</f>
        <v>6.3143140836189584</v>
      </c>
      <c r="BF156" s="2">
        <f>0.408*0.0023*(G156+17.8)*((F156-E156)^0.5)*AA156</f>
        <v>6.6714091447396218</v>
      </c>
    </row>
    <row r="157" spans="1:58" ht="14" x14ac:dyDescent="0.15">
      <c r="A157" s="14">
        <v>2017</v>
      </c>
      <c r="B157" s="5">
        <v>42891</v>
      </c>
      <c r="C157">
        <v>156</v>
      </c>
      <c r="D157" s="52">
        <v>338.06422222222216</v>
      </c>
      <c r="E157" s="11">
        <v>20.010000000000002</v>
      </c>
      <c r="F157" s="11">
        <v>33.97</v>
      </c>
      <c r="G157" s="11">
        <v>27.461875000000003</v>
      </c>
      <c r="H157" s="11">
        <v>27.14</v>
      </c>
      <c r="I157" s="11">
        <v>87.6</v>
      </c>
      <c r="J157" s="11">
        <v>52.315833333333345</v>
      </c>
      <c r="K157" s="11">
        <v>1.9986505620174333</v>
      </c>
      <c r="L157" s="11">
        <v>0</v>
      </c>
      <c r="M157" s="15">
        <f>+D157*86400/1000000</f>
        <v>29.208748799999995</v>
      </c>
      <c r="N157" s="3">
        <f>K157*4.87/LN(67.8*$S$4-5.42)</f>
        <v>1.6236157831636404</v>
      </c>
      <c r="O157" s="11"/>
      <c r="X157" s="9">
        <f>1+0.033*COS(2*$S$9*C157/365)</f>
        <v>0.97037446801337024</v>
      </c>
      <c r="Y157" s="9">
        <f>0.409*SIN((2*$S$9*C157/365)-1.39)</f>
        <v>0.3935896579368216</v>
      </c>
      <c r="Z157" s="9">
        <f>ACOS(-TAN($U$2)*TAN(Y157))</f>
        <v>1.8030605498183394</v>
      </c>
      <c r="AA157" s="10">
        <f>(24*60/$S$9)*$S$7*X157*(Z157*SIN($U$2)*SIN(Y157)+COS($U$2)*COS(Y157)*SIN(Z157))</f>
        <v>40.896411301149499</v>
      </c>
      <c r="AB157" s="9">
        <f>AA157*(0.75+0.00002*$S$3)</f>
        <v>30.835894121066723</v>
      </c>
      <c r="AC157" s="9">
        <f>1.35*(M157/AB157)-0.35</f>
        <v>0.92876333746588668</v>
      </c>
      <c r="AD157" s="9">
        <f>(0.6108*EXP(17.27*E157/(E157+237.3))+0.6108*EXP(17.27*F157/(F157+237.3)))/2</f>
        <v>3.8250553284981859</v>
      </c>
      <c r="AE157" s="9">
        <f>(H157*0.6108*EXP(17.27*F157/(F157+237.3))+I157*0.6108*EXP(17.27*E157/(E157+237.3)))/(2*100)</f>
        <v>1.7454201306477504</v>
      </c>
      <c r="AF157" s="10">
        <f>$S$8*0.5*((E157+273)^4+(F157+273)^4)*(0.34-0.14*SQRT(AE157))*AC157</f>
        <v>5.7282983503264386</v>
      </c>
      <c r="AG157" s="9">
        <f>(1-0.23)*M157-AF157</f>
        <v>16.762438225673556</v>
      </c>
      <c r="AH157" s="9">
        <v>0</v>
      </c>
      <c r="AI157" s="8">
        <f>4098*0.6108*EXP(17.27*0.5*(E157+F157)/(0.5*(E157+F157)+237.3))/(0.5*(E157+F157)+237.3)^2</f>
        <v>0.2090531264395013</v>
      </c>
      <c r="AJ157" s="7">
        <f>(0.408*AI157*(AG157-AH157)+(900*$S$10/((E157+F157)*0.5+273))*N157*(AD157-AE157))/(AI157+$S$10*(1+0.34*N157))</f>
        <v>6.7366125798609326</v>
      </c>
      <c r="AK157" s="27">
        <f>0.408*AI157*$S$8*0.98*1.14*100000000/(AI157+$S$10*(1.034*N157))</f>
        <v>0.14600766026044176</v>
      </c>
      <c r="AL157" s="12">
        <f>1.24*(AE157*10/(G157+273.16))^(1/7)</f>
        <v>0.82572042649627353</v>
      </c>
      <c r="AM157" s="12">
        <f>AI157*0.77*M157</f>
        <v>4.7017587971400445</v>
      </c>
      <c r="AN157" s="12">
        <f>AI157*0.98*$S$8*(-2.6*10000000000-AL157*(G157+273.16)^4)</f>
        <v>-32.843953368031841</v>
      </c>
      <c r="AO157" s="13">
        <f>1.17*1.013*(10^-3)*(AD157-AE157)*N157*86400/208</f>
        <v>1.6623257730553662</v>
      </c>
      <c r="AP157" s="12">
        <f>0.408*(AM157+AN157+AO157)/(AI157+$S$10*(1+0.34*N157))</f>
        <v>-34.717905001548914</v>
      </c>
      <c r="AQ157">
        <v>28</v>
      </c>
      <c r="AR157">
        <v>2.9815</v>
      </c>
      <c r="AS157" s="7"/>
      <c r="AT157" s="1">
        <f>AJ157*28.4</f>
        <v>191.31979726805048</v>
      </c>
      <c r="AU157">
        <f>1.26*AI157*0.408*(AG157-AH157)/(AI157+$S$10)</f>
        <v>6.5540930124664545</v>
      </c>
      <c r="AV157">
        <f>AU157*28.4</f>
        <v>186.1362415540473</v>
      </c>
      <c r="AW157">
        <f>0.65*AI157*D157/($S$10+AI157)</f>
        <v>167.13109928181092</v>
      </c>
      <c r="AX157" s="1">
        <f>AW157*(86400/1000000)/2.45</f>
        <v>5.8939293787544749</v>
      </c>
      <c r="AY157" s="1">
        <f>(0.2*(0.00738*G157+0.8072)^7)-0.00016</f>
        <v>0.21407192506042896</v>
      </c>
      <c r="AZ157" s="1">
        <f>0.408*(AI157*(AG157-AH157)+$S$10*6.43*(1+0.0536*N157)*(AD157-AE157))/(AI157+$S$10)</f>
        <v>6.6215658621047773</v>
      </c>
      <c r="BA157" s="2">
        <f>(AI157*(AG157)+0.063*2.7*(1+0.864*N157)*(AD157-AE157))/(AI157+0.063)</f>
        <v>16.0050441786289</v>
      </c>
      <c r="BB157" s="1">
        <f>0.4+1.4*EXP(-(((C157-173)/58)^2))</f>
        <v>1.6847480193535977</v>
      </c>
      <c r="BC157" s="1">
        <f>0.605+0.345*EXP(-(((C157-243)/80)^2))</f>
        <v>0.71072994631951014</v>
      </c>
      <c r="BD157" s="1">
        <f>0.408*(AI157*(AG157-AH157)+0.063*6.43*(BB157+BC157*N157)*(AD157-AE157))/(AI157+0.063)</f>
        <v>8.8417828787062955</v>
      </c>
      <c r="BE157" s="1">
        <f>0.013*G157*(M157*23.9+50)/(G157+15)</f>
        <v>6.2896676200953516</v>
      </c>
      <c r="BF157" s="2">
        <f>0.408*0.0023*(G157+17.8)*((F157-E157)^0.5)*AA157</f>
        <v>6.4900560734087405</v>
      </c>
    </row>
    <row r="158" spans="1:58" ht="14" x14ac:dyDescent="0.15">
      <c r="A158" s="14">
        <v>2017</v>
      </c>
      <c r="B158" s="5">
        <v>42892</v>
      </c>
      <c r="C158">
        <v>157</v>
      </c>
      <c r="D158" s="52">
        <v>326.84049305555556</v>
      </c>
      <c r="E158" s="11">
        <v>19.920000000000002</v>
      </c>
      <c r="F158" s="11">
        <v>34.22</v>
      </c>
      <c r="G158" s="11">
        <v>27.484652777777779</v>
      </c>
      <c r="H158" s="11">
        <v>23.51</v>
      </c>
      <c r="I158" s="11">
        <v>87.1</v>
      </c>
      <c r="J158" s="11">
        <v>50.037777777777748</v>
      </c>
      <c r="K158" s="11">
        <v>2.049899764113674</v>
      </c>
      <c r="L158" s="11">
        <v>0</v>
      </c>
      <c r="M158" s="15">
        <f>+D158*86400/1000000</f>
        <v>28.239018600000001</v>
      </c>
      <c r="N158" s="3">
        <f>K158*4.87/LN(67.8*$S$4-5.42)</f>
        <v>1.6652483801664946</v>
      </c>
      <c r="O158" s="11"/>
      <c r="X158" s="9">
        <f>1+0.033*COS(2*$S$9*C158/365)</f>
        <v>0.97012862473358386</v>
      </c>
      <c r="Y158" s="9">
        <f>0.409*SIN((2*$S$9*C158/365)-1.39)</f>
        <v>0.39544568073579722</v>
      </c>
      <c r="Z158" s="9">
        <f>ACOS(-TAN($U$2)*TAN(Y158))</f>
        <v>1.8043011934172042</v>
      </c>
      <c r="AA158" s="10">
        <f>(24*60/$S$9)*$S$7*X158*(Z158*SIN($U$2)*SIN(Y158)+COS($U$2)*COS(Y158)*SIN(Z158))</f>
        <v>40.918546856628218</v>
      </c>
      <c r="AB158" s="9">
        <f>AA158*(0.75+0.00002*$S$3)</f>
        <v>30.852584329897677</v>
      </c>
      <c r="AC158" s="9">
        <f>1.35*(M158/AB158)-0.35</f>
        <v>0.88563960485012749</v>
      </c>
      <c r="AD158" s="9">
        <f>(0.6108*EXP(17.27*E158/(E158+237.3))+0.6108*EXP(17.27*F158/(F158+237.3)))/2</f>
        <v>3.8557457908238844</v>
      </c>
      <c r="AE158" s="9">
        <f>(H158*0.6108*EXP(17.27*F158/(F158+237.3))+I158*0.6108*EXP(17.27*E158/(E158+237.3)))/(2*100)</f>
        <v>1.6462685624640168</v>
      </c>
      <c r="AF158" s="10">
        <f>$S$8*0.5*((E158+273)^4+(F158+273)^4)*(0.34-0.14*SQRT(AE158))*AC158</f>
        <v>5.657043451504034</v>
      </c>
      <c r="AG158" s="9">
        <f>(1-0.23)*M158-AF158</f>
        <v>16.087000870495967</v>
      </c>
      <c r="AH158" s="9">
        <v>0</v>
      </c>
      <c r="AI158" s="8">
        <f>4098*0.6108*EXP(17.27*0.5*(E158+F158)/(0.5*(E158+F158)+237.3))/(0.5*(E158+F158)+237.3)^2</f>
        <v>0.20990927723192512</v>
      </c>
      <c r="AJ158" s="7">
        <f>(0.408*AI158*(AG158-AH158)+(900*$S$10/((E158+F158)*0.5+273))*N158*(AD158-AE158))/(AI158+$S$10*(1+0.34*N158))</f>
        <v>6.7224056065571878</v>
      </c>
      <c r="AK158" s="27">
        <f>0.408*AI158*$S$8*0.98*1.14*100000000/(AI158+$S$10*(1.034*N158))</f>
        <v>0.14493235693877979</v>
      </c>
      <c r="AL158" s="12">
        <f>1.24*(AE158*10/(G158+273.16))^(1/7)</f>
        <v>0.81884152175804314</v>
      </c>
      <c r="AM158" s="12">
        <f>AI158*0.77*M158</f>
        <v>4.5642766277299653</v>
      </c>
      <c r="AN158" s="12">
        <f>AI158*0.98*$S$8*(-2.6*10000000000-AL158*(G158+273.16)^4)</f>
        <v>-32.923918376620783</v>
      </c>
      <c r="AO158" s="13">
        <f>1.17*1.013*(10^-3)*(AD158-AE158)*N158*86400/208</f>
        <v>1.8113995871896063</v>
      </c>
      <c r="AP158" s="12">
        <f>0.408*(AM158+AN158+AO158)/(AI158+$S$10*(1+0.34*N158))</f>
        <v>-34.608735556908456</v>
      </c>
      <c r="AQ158">
        <v>28</v>
      </c>
      <c r="AR158">
        <v>2.9815</v>
      </c>
      <c r="AS158" s="7"/>
      <c r="AT158" s="1">
        <f>AJ158*28.4</f>
        <v>190.91631922622412</v>
      </c>
      <c r="AU158">
        <f>1.26*AI158*0.408*(AG158-AH158)/(AI158+$S$10)</f>
        <v>6.2961461179715741</v>
      </c>
      <c r="AV158">
        <f>AU158*28.4</f>
        <v>178.81054975039268</v>
      </c>
      <c r="AW158">
        <f>0.65*AI158*D158/($S$10+AI158)</f>
        <v>161.74029037419768</v>
      </c>
      <c r="AX158" s="1">
        <f>AW158*(86400/1000000)/2.45</f>
        <v>5.7038208523798692</v>
      </c>
      <c r="AY158" s="1">
        <f>(0.2*(0.00738*G158+0.8072)^7)-0.00016</f>
        <v>0.21432167301456423</v>
      </c>
      <c r="AZ158" s="1">
        <f>0.408*(AI158*(AG158-AH158)+$S$10*6.43*(1+0.0536*N158)*(AD158-AE158))/(AI158+$S$10)</f>
        <v>6.5039007457520617</v>
      </c>
      <c r="BA158" s="2">
        <f>(AI158*(AG158)+0.063*2.7*(1+0.864*N158)*(AD158-AE158))/(AI158+0.063)</f>
        <v>15.731896296884265</v>
      </c>
      <c r="BB158" s="1">
        <f>0.4+1.4*EXP(-(((C158-173)/58)^2))</f>
        <v>1.6974130956719895</v>
      </c>
      <c r="BC158" s="1">
        <f>0.605+0.345*EXP(-(((C158-243)/80)^2))</f>
        <v>0.71362693717532366</v>
      </c>
      <c r="BD158" s="1">
        <f>0.408*(AI158*(AG158-AH158)+0.063*6.43*(BB158+BC158*N158)*(AD158-AE158))/(AI158+0.063)</f>
        <v>8.9097507036329624</v>
      </c>
      <c r="BE158" s="1">
        <f>0.013*G158*(M158*23.9+50)/(G158+15)</f>
        <v>6.0965922425442125</v>
      </c>
      <c r="BF158" s="2">
        <f>0.408*0.0023*(G158+17.8)*((F158-E158)^0.5)*AA158</f>
        <v>6.5754769868239178</v>
      </c>
    </row>
    <row r="159" spans="1:58" s="2" customFormat="1" ht="14" x14ac:dyDescent="0.15">
      <c r="A159" s="26">
        <v>2017</v>
      </c>
      <c r="B159" s="25">
        <v>42893</v>
      </c>
      <c r="C159" s="18">
        <v>158</v>
      </c>
      <c r="D159" s="52">
        <v>320.92382638888893</v>
      </c>
      <c r="E159" s="11">
        <v>21.31</v>
      </c>
      <c r="F159" s="11">
        <v>35.32</v>
      </c>
      <c r="G159" s="11">
        <v>28.794583333333346</v>
      </c>
      <c r="H159" s="11">
        <v>18.760000000000002</v>
      </c>
      <c r="I159" s="11">
        <v>52.45</v>
      </c>
      <c r="J159" s="11">
        <v>33.972638888888895</v>
      </c>
      <c r="K159" s="17">
        <v>1.9402808632218675</v>
      </c>
      <c r="L159" s="11">
        <v>0</v>
      </c>
      <c r="M159" s="15">
        <f>+D159*86400/1000000</f>
        <v>27.727818600000003</v>
      </c>
      <c r="N159" s="3">
        <f>K159*4.87/LN(67.8*$S$4-5.42)</f>
        <v>1.576198807918439</v>
      </c>
      <c r="O159" s="11"/>
      <c r="X159" s="23">
        <f>1+0.033*COS(2*$S$9*C159/365)</f>
        <v>0.96989163298696601</v>
      </c>
      <c r="Y159" s="23">
        <f>0.409*SIN((2*$S$9*C159/365)-1.39)</f>
        <v>0.39718452444515417</v>
      </c>
      <c r="Z159" s="23">
        <f>ACOS(-TAN($U$2)*TAN(Y159))</f>
        <v>1.805465587840041</v>
      </c>
      <c r="AA159" s="23">
        <f>(24*60/$S$9)*$S$7*X159*(Z159*SIN($U$2)*SIN(Y159)+COS($U$2)*COS(Y159)*SIN(Z159))</f>
        <v>40.938900615999607</v>
      </c>
      <c r="AB159" s="23">
        <f>AA159*(0.75+0.00002*$S$3)</f>
        <v>30.867931064463704</v>
      </c>
      <c r="AC159" s="23">
        <f>1.35*(M159/AB159)-0.35</f>
        <v>0.86266809336287975</v>
      </c>
      <c r="AD159" s="23">
        <f>(0.6108*EXP(17.27*E159/(E159+237.3))+0.6108*EXP(17.27*F159/(F159+237.3)))/2</f>
        <v>4.1288255370937978</v>
      </c>
      <c r="AE159" s="23">
        <f>(H159*0.6108*EXP(17.27*F159/(F159+237.3))+I159*0.6108*EXP(17.27*E159/(E159+237.3)))/(2*100)</f>
        <v>1.2015476214942233</v>
      </c>
      <c r="AF159" s="23">
        <f>$S$8*0.5*((E159+273)^4+(F159+273)^4)*(0.34-0.14*SQRT(AE159))*AC159</f>
        <v>6.5154374298489923</v>
      </c>
      <c r="AG159" s="23">
        <f>(1-0.23)*M159-AF159</f>
        <v>14.834982892151009</v>
      </c>
      <c r="AH159" s="23">
        <v>0</v>
      </c>
      <c r="AI159" s="22">
        <f>4098*0.6108*EXP(17.27*0.5*(E159+F159)/(0.5*(E159+F159)+237.3))/(0.5*(E159+F159)+237.3)^2</f>
        <v>0.22361789998207843</v>
      </c>
      <c r="AJ159" s="19">
        <f>(0.408*AI159*(AG159-AH159)+(900*$S$10/((E159+F159)*0.5+273))*N159*(AD159-AE159))/(AI159+$S$10*(1+0.34*N159))</f>
        <v>6.9617067011725062</v>
      </c>
      <c r="AK159" s="53">
        <f>0.408*AI159*$S$8*0.98*1.14*100000000/(AI159+$S$10*(1.034*N159))</f>
        <v>0.15082803617606499</v>
      </c>
      <c r="AL159" s="20">
        <f>1.24*(AE159*10/(G159+273.16))^(1/7)</f>
        <v>0.78233547286130734</v>
      </c>
      <c r="AM159" s="20">
        <f>AI159*0.77*M159</f>
        <v>4.7743361561403308</v>
      </c>
      <c r="AN159" s="20">
        <f>AI159*0.98*$S$8*(-2.6*10000000000-AL159*(G159+273.16)^4)</f>
        <v>-34.874392870149457</v>
      </c>
      <c r="AO159" s="21">
        <f>1.17*1.013*(10^-3)*(AD159-AE159)*N159*86400/208</f>
        <v>2.2715414479025013</v>
      </c>
      <c r="AP159" s="20">
        <f>0.408*(AM159+AN159+AO159)/(AI159+$S$10*(1+0.34*N159))</f>
        <v>-34.968673807801075</v>
      </c>
      <c r="AQ159" s="18">
        <v>28</v>
      </c>
      <c r="AR159" s="18">
        <v>2.9815</v>
      </c>
      <c r="AS159" s="19"/>
      <c r="AT159" s="2">
        <f>AJ159*28.4</f>
        <v>197.71247031329918</v>
      </c>
      <c r="AU159" s="18">
        <f>1.26*AI159*0.408*(AG159-AH159)/(AI159+$S$10)</f>
        <v>5.8923457024986359</v>
      </c>
      <c r="AV159" s="18">
        <f>AU159*28.4</f>
        <v>167.34261795096126</v>
      </c>
      <c r="AW159" s="18">
        <f>0.65*AI159*D159/($S$10+AI159)</f>
        <v>161.17058384491676</v>
      </c>
      <c r="AX159" s="2">
        <f>AW159*(86400/1000000)/2.45</f>
        <v>5.6837299772248198</v>
      </c>
      <c r="AY159" s="2">
        <f>(0.2*(0.00738*G159+0.8072)^7)-0.00016</f>
        <v>0.2291108972615763</v>
      </c>
      <c r="AZ159" s="2">
        <f>0.408*(AI159*(AG159-AH159)+$S$10*6.43*(1+0.0536*N159)*(AD159-AE159))/(AI159+$S$10)</f>
        <v>6.5700954515595154</v>
      </c>
      <c r="BA159" s="2">
        <f>(AI159*(AG159)+0.063*2.7*(1+0.864*N159)*(AD159-AE159))/(AI159+0.063)</f>
        <v>15.677306068980652</v>
      </c>
      <c r="BB159" s="2">
        <f>0.4+1.4*EXP(-(((C159-173)/58)^2))</f>
        <v>1.709424300697425</v>
      </c>
      <c r="BC159" s="2">
        <f>0.605+0.345*EXP(-(((C159-243)/80)^2))</f>
        <v>0.71656843473143916</v>
      </c>
      <c r="BD159" s="2">
        <f>0.408*(AI159*(AG159-AH159)+0.063*6.43*(BB159+BC159*N159)*(AD159-AE159))/(AI159+0.063)</f>
        <v>9.514292113493374</v>
      </c>
      <c r="BE159" s="2">
        <f>0.013*G159*(M159*23.9+50)/(G159+15)</f>
        <v>6.0916842079876243</v>
      </c>
      <c r="BF159" s="2">
        <f>0.408*0.0023*(G159+17.8)*((F159-E159)^0.5)*AA159</f>
        <v>6.7000597399903237</v>
      </c>
    </row>
    <row r="160" spans="1:58" ht="14" x14ac:dyDescent="0.15">
      <c r="A160" s="14">
        <v>2017</v>
      </c>
      <c r="B160" s="5">
        <v>42894</v>
      </c>
      <c r="C160">
        <v>159</v>
      </c>
      <c r="D160" s="52">
        <v>333.4111388888889</v>
      </c>
      <c r="E160" s="11">
        <v>21.04</v>
      </c>
      <c r="F160" s="11">
        <v>35.51</v>
      </c>
      <c r="G160" s="11">
        <v>28.878472222222214</v>
      </c>
      <c r="H160" s="11">
        <v>19.48</v>
      </c>
      <c r="I160" s="11">
        <v>72.34</v>
      </c>
      <c r="J160" s="11">
        <v>40.322013888888861</v>
      </c>
      <c r="K160" s="11">
        <v>1.8293308647887905</v>
      </c>
      <c r="L160" s="11">
        <v>0</v>
      </c>
      <c r="M160" s="15">
        <f>+D160*86400/1000000</f>
        <v>28.806722400000002</v>
      </c>
      <c r="N160" s="3">
        <f>K160*4.87/LN(67.8*$S$4-5.42)</f>
        <v>1.4860679105913486</v>
      </c>
      <c r="O160" s="11"/>
      <c r="X160" s="9">
        <f>1+0.033*COS(2*$S$9*C160/365)</f>
        <v>0.9696635629992858</v>
      </c>
      <c r="Y160" s="9">
        <f>0.409*SIN((2*$S$9*C160/365)-1.39)</f>
        <v>0.39880567380797383</v>
      </c>
      <c r="Z160" s="9">
        <f>ACOS(-TAN($U$2)*TAN(Y160))</f>
        <v>1.80655299334629</v>
      </c>
      <c r="AA160" s="10">
        <f>(24*60/$S$9)*$S$7*X160*(Z160*SIN($U$2)*SIN(Y160)+COS($U$2)*COS(Y160)*SIN(Z160))</f>
        <v>40.957486162203729</v>
      </c>
      <c r="AB160" s="9">
        <f>AA160*(0.75+0.00002*$S$3)</f>
        <v>30.881944566301613</v>
      </c>
      <c r="AC160" s="9">
        <f>1.35*(M160/AB160)-0.35</f>
        <v>0.90928194568536902</v>
      </c>
      <c r="AD160" s="9">
        <f>(0.6108*EXP(17.27*E160/(E160+237.3))+0.6108*EXP(17.27*F160/(F160+237.3)))/2</f>
        <v>4.1381231467527178</v>
      </c>
      <c r="AE160" s="9">
        <f>(H160*0.6108*EXP(17.27*F160/(F160+237.3))+I160*0.6108*EXP(17.27*E160/(E160+237.3)))/(2*100)</f>
        <v>1.4650386601985539</v>
      </c>
      <c r="AF160" s="10">
        <f>$S$8*0.5*((E160+273)^4+(F160+273)^4)*(0.34-0.14*SQRT(AE160))*AC160</f>
        <v>6.2767299787653235</v>
      </c>
      <c r="AG160" s="9">
        <f>(1-0.23)*M160-AF160</f>
        <v>15.904446269234679</v>
      </c>
      <c r="AH160" s="9">
        <v>0</v>
      </c>
      <c r="AI160" s="8">
        <f>4098*0.6108*EXP(17.27*0.5*(E160+F160)/(0.5*(E160+F160)+237.3))/(0.5*(E160+F160)+237.3)^2</f>
        <v>0.22316605607974876</v>
      </c>
      <c r="AJ160" s="7">
        <f>(0.408*AI160*(AG160-AH160)+(900*$S$10/((E160+F160)*0.5+273))*N160*(AD160-AE160))/(AI160+$S$10*(1+0.34*N160))</f>
        <v>6.9176995441300262</v>
      </c>
      <c r="AK160" s="27">
        <f>0.408*AI160*$S$8*0.98*1.14*100000000/(AI160+$S$10*(1.034*N160))</f>
        <v>0.15357972028624306</v>
      </c>
      <c r="AL160" s="12">
        <f>1.24*(AE160*10/(G160+273.16))^(1/7)</f>
        <v>0.80477957424879076</v>
      </c>
      <c r="AM160" s="12">
        <f>AI160*0.77*M160</f>
        <v>4.9500856224759602</v>
      </c>
      <c r="AN160" s="12">
        <f>AI160*0.98*$S$8*(-2.6*10000000000-AL160*(G160+273.16)^4)</f>
        <v>-35.011675316306622</v>
      </c>
      <c r="AO160" s="13">
        <f>1.17*1.013*(10^-3)*(AD160-AE160)*N160*86400/208</f>
        <v>1.9556766767164357</v>
      </c>
      <c r="AP160" s="12">
        <f>0.408*(AM160+AN160+AO160)/(AI160+$S$10*(1+0.34*N160))</f>
        <v>-35.587802093117254</v>
      </c>
      <c r="AQ160">
        <v>28</v>
      </c>
      <c r="AR160">
        <v>2.9815</v>
      </c>
      <c r="AS160" s="7"/>
      <c r="AT160" s="1">
        <f>AJ160*28.4</f>
        <v>196.46266705329273</v>
      </c>
      <c r="AU160">
        <f>1.26*AI160*0.408*(AG160-AH160)/(AI160+$S$10)</f>
        <v>6.3142218491143218</v>
      </c>
      <c r="AV160">
        <f>AU160*28.4</f>
        <v>179.32390051484674</v>
      </c>
      <c r="AW160">
        <f>0.65*AI160*D160/($S$10+AI160)</f>
        <v>167.36476685950984</v>
      </c>
      <c r="AX160" s="1">
        <f>AW160*(86400/1000000)/2.45</f>
        <v>5.9021697374129189</v>
      </c>
      <c r="AY160" s="1">
        <f>(0.2*(0.00738*G160+0.8072)^7)-0.00016</f>
        <v>0.23008706567261594</v>
      </c>
      <c r="AZ160" s="1">
        <f>0.408*(AI160*(AG160-AH160)+$S$10*6.43*(1+0.0536*N160)*(AD160-AE160))/(AI160+$S$10)</f>
        <v>6.7354710422560666</v>
      </c>
      <c r="BA160" s="2">
        <f>(AI160*(AG160)+0.063*2.7*(1+0.864*N160)*(AD160-AE160))/(AI160+0.063)</f>
        <v>16.032059903760707</v>
      </c>
      <c r="BB160" s="1">
        <f>0.4+1.4*EXP(-(((C160-173)/58)^2))</f>
        <v>1.720761237116097</v>
      </c>
      <c r="BC160" s="1">
        <f>0.605+0.345*EXP(-(((C160-243)/80)^2))</f>
        <v>0.71955378114390789</v>
      </c>
      <c r="BD160" s="1">
        <f>0.408*(AI160*(AG160-AH160)+0.063*6.43*(BB160+BC160*N160)*(AD160-AE160))/(AI160+0.063)</f>
        <v>9.3679017045632964</v>
      </c>
      <c r="BE160" s="1">
        <f>0.013*G160*(M160*23.9+50)/(G160+15)</f>
        <v>6.3183720835157509</v>
      </c>
      <c r="BF160" s="2">
        <f>0.408*0.0023*(G160+17.8)*((F160-E160)^0.5)*AA160</f>
        <v>6.8245212609162511</v>
      </c>
    </row>
    <row r="161" spans="1:58" ht="14" x14ac:dyDescent="0.15">
      <c r="A161" s="14">
        <v>2017</v>
      </c>
      <c r="B161" s="5">
        <v>42895</v>
      </c>
      <c r="C161">
        <v>160</v>
      </c>
      <c r="D161" s="52">
        <v>359.83481944444452</v>
      </c>
      <c r="E161" s="11">
        <v>20.53</v>
      </c>
      <c r="F161" s="11">
        <v>34.97</v>
      </c>
      <c r="G161" s="11">
        <v>28.042847222222221</v>
      </c>
      <c r="H161" s="11">
        <v>14.8</v>
      </c>
      <c r="I161" s="11">
        <v>71.349999999999994</v>
      </c>
      <c r="J161" s="11">
        <v>37.273611111111116</v>
      </c>
      <c r="K161" s="11">
        <v>2.2492354812636104</v>
      </c>
      <c r="L161" s="11">
        <v>0</v>
      </c>
      <c r="M161" s="15">
        <f>+D161*86400/1000000</f>
        <v>31.089728400000006</v>
      </c>
      <c r="N161" s="3">
        <f>K161*4.87/LN(67.8*$S$4-5.42)</f>
        <v>1.8271799467261802</v>
      </c>
      <c r="O161" s="11"/>
      <c r="X161" s="9">
        <f>1+0.033*COS(2*$S$9*C161/365)</f>
        <v>0.96944448235260294</v>
      </c>
      <c r="Y161" s="9">
        <f>0.409*SIN((2*$S$9*C161/365)-1.39)</f>
        <v>0.4003086484427128</v>
      </c>
      <c r="Z161" s="9">
        <f>ACOS(-TAN($U$2)*TAN(Y161))</f>
        <v>1.8075627138990957</v>
      </c>
      <c r="AA161" s="10">
        <f>(24*60/$S$9)*$S$7*X161*(Z161*SIN($U$2)*SIN(Y161)+COS($U$2)*COS(Y161)*SIN(Z161))</f>
        <v>40.974316383561231</v>
      </c>
      <c r="AB161" s="9">
        <f>AA161*(0.75+0.00002*$S$3)</f>
        <v>30.894634553205169</v>
      </c>
      <c r="AC161" s="9">
        <f>1.35*(M161/AB161)-0.35</f>
        <v>1.0085249978509849</v>
      </c>
      <c r="AD161" s="9">
        <f>(0.6108*EXP(17.27*E161/(E161+237.3))+0.6108*EXP(17.27*F161/(F161+237.3)))/2</f>
        <v>4.0147355061319949</v>
      </c>
      <c r="AE161" s="9">
        <f>(H161*0.6108*EXP(17.27*F161/(F161+237.3))+I161*0.6108*EXP(17.27*E161/(E161+237.3)))/(2*100)</f>
        <v>1.2773348706157146</v>
      </c>
      <c r="AF161" s="10">
        <f>$S$8*0.5*((E161+273)^4+(F161+273)^4)*(0.34-0.14*SQRT(AE161))*AC161</f>
        <v>7.3685062087563464</v>
      </c>
      <c r="AG161" s="9">
        <f>(1-0.23)*M161-AF161</f>
        <v>16.570584659243657</v>
      </c>
      <c r="AH161" s="9">
        <v>0</v>
      </c>
      <c r="AI161" s="8">
        <f>4098*0.6108*EXP(17.27*0.5*(E161+F161)/(0.5*(E161+F161)+237.3))/(0.5*(E161+F161)+237.3)^2</f>
        <v>0.21730633422173207</v>
      </c>
      <c r="AJ161" s="7">
        <f>(0.408*AI161*(AG161-AH161)+(900*$S$10/((E161+F161)*0.5+273))*N161*(AD161-AE161))/(AI161+$S$10*(1+0.34*N161))</f>
        <v>7.5746380744407809</v>
      </c>
      <c r="AK161" s="27">
        <f>0.408*AI161*$S$8*0.98*1.14*100000000/(AI161+$S$10*(1.034*N161))</f>
        <v>0.14195190128987556</v>
      </c>
      <c r="AL161" s="12">
        <f>1.24*(AE161*10/(G161+273.16))^(1/7)</f>
        <v>0.78948248383488417</v>
      </c>
      <c r="AM161" s="12">
        <f>AI161*0.77*M161</f>
        <v>5.2021160811260234</v>
      </c>
      <c r="AN161" s="12">
        <f>AI161*0.98*$S$8*(-2.6*10000000000-AL161*(G161+273.16)^4)</f>
        <v>-33.884128615389763</v>
      </c>
      <c r="AO161" s="13">
        <f>1.17*1.013*(10^-3)*(AD161-AE161)*N161*86400/208</f>
        <v>2.4624385333945216</v>
      </c>
      <c r="AP161" s="12">
        <f>0.408*(AM161+AN161+AO161)/(AI161+$S$10*(1+0.34*N161))</f>
        <v>-33.01769159234334</v>
      </c>
      <c r="AQ161">
        <v>28</v>
      </c>
      <c r="AR161">
        <v>2.9815</v>
      </c>
      <c r="AS161" s="7"/>
      <c r="AT161" s="1">
        <f>AJ161*28.4</f>
        <v>215.11972131411815</v>
      </c>
      <c r="AU161">
        <f>1.26*AI161*0.408*(AG161-AH161)/(AI161+$S$10)</f>
        <v>6.5385339736051025</v>
      </c>
      <c r="AV161">
        <f>AU161*28.4</f>
        <v>185.69436485038491</v>
      </c>
      <c r="AW161">
        <f>0.65*AI161*D161/($S$10+AI161)</f>
        <v>179.52642670285928</v>
      </c>
      <c r="AX161" s="1">
        <f>AW161*(86400/1000000)/2.45</f>
        <v>6.3310543947457312</v>
      </c>
      <c r="AY161" s="1">
        <f>(0.2*(0.00738*G161+0.8072)^7)-0.00016</f>
        <v>0.22052051226698705</v>
      </c>
      <c r="AZ161" s="1">
        <f>0.408*(AI161*(AG161-AH161)+$S$10*6.43*(1+0.0536*N161)*(AD161-AE161))/(AI161+$S$10)</f>
        <v>7.0220462819177998</v>
      </c>
      <c r="BA161" s="2">
        <f>(AI161*(AG161)+0.063*2.7*(1+0.864*N161)*(AD161-AE161))/(AI161+0.063)</f>
        <v>17.129866769498367</v>
      </c>
      <c r="BB161" s="1">
        <f>0.4+1.4*EXP(-(((C161-173)/58)^2))</f>
        <v>1.7314045325038232</v>
      </c>
      <c r="BC161" s="1">
        <f>0.605+0.345*EXP(-(((C161-243)/80)^2))</f>
        <v>0.72258225921055574</v>
      </c>
      <c r="BD161" s="1">
        <f>0.408*(AI161*(AG161-AH161)+0.063*6.43*(BB161+BC161*N161)*(AD161-AE161))/(AI161+0.063)</f>
        <v>10.166867067702036</v>
      </c>
      <c r="BE161" s="1">
        <f>0.013*G161*(M161*23.9+50)/(G161+15)</f>
        <v>6.71679400068275</v>
      </c>
      <c r="BF161" s="2">
        <f>0.408*0.0023*(G161+17.8)*((F161-E161)^0.5)*AA161</f>
        <v>6.6981504061934345</v>
      </c>
    </row>
    <row r="162" spans="1:58" ht="14" x14ac:dyDescent="0.15">
      <c r="A162" s="14">
        <v>2017</v>
      </c>
      <c r="B162" s="5">
        <v>42896</v>
      </c>
      <c r="C162">
        <v>161</v>
      </c>
      <c r="D162" s="52">
        <v>362.61332638888894</v>
      </c>
      <c r="E162" s="11">
        <v>19.41</v>
      </c>
      <c r="F162" s="11">
        <v>34.49</v>
      </c>
      <c r="G162" s="11">
        <v>27.719097222222224</v>
      </c>
      <c r="H162" s="11">
        <v>13.06</v>
      </c>
      <c r="I162" s="11">
        <v>70.790000000000006</v>
      </c>
      <c r="J162" s="11">
        <v>31.003263888888895</v>
      </c>
      <c r="K162" s="11">
        <v>2.8381043617086106</v>
      </c>
      <c r="L162" s="11">
        <v>0</v>
      </c>
      <c r="M162" s="15">
        <f>+D162*86400/1000000</f>
        <v>31.329791400000001</v>
      </c>
      <c r="N162" s="3">
        <f>K162*4.87/LN(67.8*$S$4-5.42)</f>
        <v>2.3055511170919112</v>
      </c>
      <c r="O162" s="11"/>
      <c r="X162" s="9">
        <f>1+0.033*COS(2*$S$9*C162/365)</f>
        <v>0.96923445596524105</v>
      </c>
      <c r="Y162" s="9">
        <f>0.409*SIN((2*$S$9*C162/365)-1.39)</f>
        <v>0.40169300298555</v>
      </c>
      <c r="Z162" s="9">
        <f>ACOS(-TAN($U$2)*TAN(Y162))</f>
        <v>1.8084940986555942</v>
      </c>
      <c r="AA162" s="10">
        <f>(24*60/$S$9)*$S$7*X162*(Z162*SIN($U$2)*SIN(Y162)+COS($U$2)*COS(Y162)*SIN(Z162))</f>
        <v>40.989403450690489</v>
      </c>
      <c r="AB162" s="9">
        <f>AA162*(0.75+0.00002*$S$3)</f>
        <v>30.906010201820628</v>
      </c>
      <c r="AC162" s="9">
        <f>1.35*(M162/AB162)-0.35</f>
        <v>1.0185111120395751</v>
      </c>
      <c r="AD162" s="9">
        <f>(0.6108*EXP(17.27*E162/(E162+237.3))+0.6108*EXP(17.27*F162/(F162+237.3)))/2</f>
        <v>3.8601725714526438</v>
      </c>
      <c r="AE162" s="9">
        <f>(H162*0.6108*EXP(17.27*F162/(F162+237.3))+I162*0.6108*EXP(17.27*E162/(E162+237.3)))/(2*100)</f>
        <v>1.1548227420953883</v>
      </c>
      <c r="AF162" s="10">
        <f>$S$8*0.5*((E162+273)^4+(F162+273)^4)*(0.34-0.14*SQRT(AE162))*AC162</f>
        <v>7.6802475443187523</v>
      </c>
      <c r="AG162" s="9">
        <f>(1-0.23)*M162-AF162</f>
        <v>16.44369183368125</v>
      </c>
      <c r="AH162" s="9">
        <v>0</v>
      </c>
      <c r="AI162" s="8">
        <f>4098*0.6108*EXP(17.27*0.5*(E162+F162)/(0.5*(E162+F162)+237.3))/(0.5*(E162+F162)+237.3)^2</f>
        <v>0.2086261534780407</v>
      </c>
      <c r="AJ162" s="7">
        <f>(0.408*AI162*(AG162-AH162)+(900*$S$10/((E162+F162)*0.5+273))*N162*(AD162-AE162))/(AI162+$S$10*(1+0.34*N162))</f>
        <v>8.0709014681741778</v>
      </c>
      <c r="AK162" s="27">
        <f>0.408*AI162*$S$8*0.98*1.14*100000000/(AI162+$S$10*(1.034*N162))</f>
        <v>0.12738146527038638</v>
      </c>
      <c r="AL162" s="12">
        <f>1.24*(AE162*10/(G162+273.16))^(1/7)</f>
        <v>0.77831174951443849</v>
      </c>
      <c r="AM162" s="12">
        <f>AI162*0.77*M162</f>
        <v>5.0328846791695776</v>
      </c>
      <c r="AN162" s="12">
        <f>AI162*0.98*$S$8*(-2.6*10000000000-AL162*(G162+273.16)^4)</f>
        <v>-32.411085085073026</v>
      </c>
      <c r="AO162" s="13">
        <f>1.17*1.013*(10^-3)*(AD162-AE162)*N162*86400/208</f>
        <v>3.070746050528065</v>
      </c>
      <c r="AP162" s="12">
        <f>0.408*(AM162+AN162+AO162)/(AI162+$S$10*(1+0.34*N162))</f>
        <v>-30.419856031510825</v>
      </c>
      <c r="AQ162">
        <v>28</v>
      </c>
      <c r="AR162">
        <v>2.9815</v>
      </c>
      <c r="AS162" s="7"/>
      <c r="AT162" s="1">
        <f>AJ162*28.4</f>
        <v>229.21360169614664</v>
      </c>
      <c r="AU162">
        <f>1.26*AI162*0.408*(AG162-AH162)/(AI162+$S$10)</f>
        <v>6.4263146902902442</v>
      </c>
      <c r="AV162">
        <f>AU162*28.4</f>
        <v>182.50733720424293</v>
      </c>
      <c r="AW162">
        <f>0.65*AI162*D162/($S$10+AI162)</f>
        <v>179.17980876270593</v>
      </c>
      <c r="AX162" s="1">
        <f>AW162*(86400/1000000)/2.45</f>
        <v>6.3188308069786903</v>
      </c>
      <c r="AY162" s="1">
        <f>(0.2*(0.00738*G162+0.8072)^7)-0.00016</f>
        <v>0.21690678790567527</v>
      </c>
      <c r="AZ162" s="1">
        <f>0.408*(AI162*(AG162-AH162)+$S$10*6.43*(1+0.0536*N162)*(AD162-AE162))/(AI162+$S$10)</f>
        <v>7.0124520802673036</v>
      </c>
      <c r="BA162" s="2">
        <f>(AI162*(AG162)+0.063*2.7*(1+0.864*N162)*(AD162-AE162))/(AI162+0.063)</f>
        <v>17.698741184684103</v>
      </c>
      <c r="BB162" s="1">
        <f>0.4+1.4*EXP(-(((C162-173)/58)^2))</f>
        <v>1.741335894446185</v>
      </c>
      <c r="BC162" s="1">
        <f>0.605+0.345*EXP(-(((C162-243)/80)^2))</f>
        <v>0.7256530916910745</v>
      </c>
      <c r="BD162" s="1">
        <f>0.408*(AI162*(AG162-AH162)+0.063*6.43*(BB162+BC162*N162)*(AD162-AE162))/(AI162+0.063)</f>
        <v>10.773441577076708</v>
      </c>
      <c r="BE162" s="1">
        <f>0.013*G162*(M162*23.9+50)/(G162+15)</f>
        <v>6.7379633665712824</v>
      </c>
      <c r="BF162" s="2">
        <f>0.408*0.0023*(G162+17.8)*((F162-E162)^0.5)*AA162</f>
        <v>6.7991388102584631</v>
      </c>
    </row>
    <row r="163" spans="1:58" ht="14" x14ac:dyDescent="0.15">
      <c r="A163" s="14">
        <v>2017</v>
      </c>
      <c r="B163" s="5">
        <v>42897</v>
      </c>
      <c r="C163">
        <v>162</v>
      </c>
      <c r="D163" s="52">
        <v>359.90897222222213</v>
      </c>
      <c r="E163" s="11">
        <v>19.940000000000001</v>
      </c>
      <c r="F163" s="11">
        <v>32.94</v>
      </c>
      <c r="G163" s="11">
        <v>26.722986111111116</v>
      </c>
      <c r="H163" s="11">
        <v>21.64</v>
      </c>
      <c r="I163" s="11">
        <v>91.2</v>
      </c>
      <c r="J163" s="11">
        <v>50.472708333333337</v>
      </c>
      <c r="K163" s="11">
        <v>2.8572404905116962</v>
      </c>
      <c r="L163" s="11">
        <v>0</v>
      </c>
      <c r="M163" s="15">
        <f>+D163*86400/1000000</f>
        <v>31.096135199999992</v>
      </c>
      <c r="N163" s="3">
        <f>K163*4.87/LN(67.8*$S$4-5.42)</f>
        <v>2.3210964662108586</v>
      </c>
      <c r="O163" s="11"/>
      <c r="X163" s="9">
        <f>1+0.033*COS(2*$S$9*C163/365)</f>
        <v>0.96903354607255143</v>
      </c>
      <c r="Y163" s="9">
        <f>0.409*SIN((2*$S$9*C163/365)-1.39)</f>
        <v>0.40295832722235758</v>
      </c>
      <c r="Z163" s="9">
        <f>ACOS(-TAN($U$2)*TAN(Y163))</f>
        <v>1.8093465433752307</v>
      </c>
      <c r="AA163" s="10">
        <f>(24*60/$S$9)*$S$7*X163*(Z163*SIN($U$2)*SIN(Y163)+COS($U$2)*COS(Y163)*SIN(Z163))</f>
        <v>41.002758795120656</v>
      </c>
      <c r="AB163" s="9">
        <f>AA163*(0.75+0.00002*$S$3)</f>
        <v>30.916080131520975</v>
      </c>
      <c r="AC163" s="9">
        <f>1.35*(M163/AB163)-0.35</f>
        <v>1.0078623920436423</v>
      </c>
      <c r="AD163" s="9">
        <f>(0.6108*EXP(17.27*E163/(E163+237.3))+0.6108*EXP(17.27*F163/(F163+237.3)))/2</f>
        <v>3.6714270719779578</v>
      </c>
      <c r="AE163" s="9">
        <f>(H163*0.6108*EXP(17.27*F163/(F163+237.3))+I163*0.6108*EXP(17.27*E163/(E163+237.3)))/(2*100)</f>
        <v>1.6047353807091784</v>
      </c>
      <c r="AF163" s="10">
        <f>$S$8*0.5*((E163+273)^4+(F163+273)^4)*(0.34-0.14*SQRT(AE163))*AC163</f>
        <v>6.4708860625964606</v>
      </c>
      <c r="AG163" s="9">
        <f>(1-0.23)*M163-AF163</f>
        <v>17.473138041403534</v>
      </c>
      <c r="AH163" s="9">
        <v>0</v>
      </c>
      <c r="AI163" s="8">
        <f>4098*0.6108*EXP(17.27*0.5*(E163+F163)/(0.5*(E163+F163)+237.3))/(0.5*(E163+F163)+237.3)^2</f>
        <v>0.20324621373805202</v>
      </c>
      <c r="AJ163" s="7">
        <f>(0.408*AI163*(AG163-AH163)+(900*$S$10/((E163+F163)*0.5+273))*N163*(AD163-AE163))/(AI163+$S$10*(1+0.34*N163))</f>
        <v>7.4699398303416737</v>
      </c>
      <c r="AK163" s="27">
        <f>0.408*AI163*$S$8*0.98*1.14*100000000/(AI163+$S$10*(1.034*N163))</f>
        <v>0.12558164002935679</v>
      </c>
      <c r="AL163" s="12">
        <f>1.24*(AE163*10/(G163+273.16))^(1/7)</f>
        <v>0.81615362498165833</v>
      </c>
      <c r="AM163" s="12">
        <f>AI163*0.77*M163</f>
        <v>4.8665322407906517</v>
      </c>
      <c r="AN163" s="12">
        <f>AI163*0.98*$S$8*(-2.6*10000000000-AL163*(G163+273.16)^4)</f>
        <v>-31.791768888952515</v>
      </c>
      <c r="AO163" s="13">
        <f>1.17*1.013*(10^-3)*(AD163-AE163)*N163*86400/208</f>
        <v>2.361644907493313</v>
      </c>
      <c r="AP163" s="12">
        <f>0.408*(AM163+AN163+AO163)/(AI163+$S$10*(1+0.34*N163))</f>
        <v>-31.222320977279516</v>
      </c>
      <c r="AQ163">
        <v>28</v>
      </c>
      <c r="AR163">
        <v>2.9815</v>
      </c>
      <c r="AS163" s="7"/>
      <c r="AT163" s="1">
        <f>AJ163*28.4</f>
        <v>212.14629118170353</v>
      </c>
      <c r="AU163">
        <f>1.26*AI163*0.408*(AG163-AH163)/(AI163+$S$10)</f>
        <v>6.7855595806196858</v>
      </c>
      <c r="AV163">
        <f>AU163*28.4</f>
        <v>192.70989208959907</v>
      </c>
      <c r="AW163">
        <f>0.65*AI163*D163/($S$10+AI163)</f>
        <v>176.72178195343048</v>
      </c>
      <c r="AX163" s="1">
        <f>AW163*(86400/1000000)/2.45</f>
        <v>6.2321477390924054</v>
      </c>
      <c r="AY163" s="1">
        <f>(0.2*(0.00738*G163+0.8072)^7)-0.00016</f>
        <v>0.20610438882546073</v>
      </c>
      <c r="AZ163" s="1">
        <f>0.408*(AI163*(AG163-AH163)+$S$10*6.43*(1+0.0536*N163)*(AD163-AE163))/(AI163+$S$10)</f>
        <v>6.8764636107668355</v>
      </c>
      <c r="BA163" s="2">
        <f>(AI163*(AG163)+0.063*2.7*(1+0.864*N163)*(AD163-AE163))/(AI163+0.063)</f>
        <v>17.306874741979613</v>
      </c>
      <c r="BB163" s="1">
        <f>0.4+1.4*EXP(-(((C163-173)/58)^2))</f>
        <v>1.7505381628971288</v>
      </c>
      <c r="BC163" s="1">
        <f>0.605+0.345*EXP(-(((C163-243)/80)^2))</f>
        <v>0.72876544070405602</v>
      </c>
      <c r="BD163" s="1">
        <f>0.408*(AI163*(AG163-AH163)+0.063*6.43*(BB163+BC163*N163)*(AD163-AE163))/(AI163+0.063)</f>
        <v>9.8580935417879179</v>
      </c>
      <c r="BE163" s="1">
        <f>0.013*G163*(M163*23.9+50)/(G163+15)</f>
        <v>6.6044151288447521</v>
      </c>
      <c r="BF163" s="2">
        <f>0.408*0.0023*(G163+17.8)*((F163-E163)^0.5)*AA163</f>
        <v>6.1767075330873009</v>
      </c>
    </row>
    <row r="164" spans="1:58" ht="14" x14ac:dyDescent="0.15">
      <c r="A164" s="14">
        <v>2017</v>
      </c>
      <c r="B164" s="5">
        <v>42898</v>
      </c>
      <c r="C164">
        <v>163</v>
      </c>
      <c r="D164" s="52">
        <v>358.52264583333334</v>
      </c>
      <c r="E164" s="11">
        <v>20.170000000000002</v>
      </c>
      <c r="F164" s="11">
        <v>31.89</v>
      </c>
      <c r="G164" s="11">
        <v>26.620902777777772</v>
      </c>
      <c r="H164" s="11">
        <v>18.48</v>
      </c>
      <c r="I164" s="11">
        <v>96.1</v>
      </c>
      <c r="J164" s="11">
        <v>48.549027777777773</v>
      </c>
      <c r="K164" s="11">
        <v>2.235049480979356</v>
      </c>
      <c r="L164" s="11">
        <v>0</v>
      </c>
      <c r="M164" s="15">
        <f>+D164*86400/1000000</f>
        <v>30.976356600000003</v>
      </c>
      <c r="N164" s="3">
        <f>K164*4.87/LN(67.8*$S$4-5.42)</f>
        <v>1.8156558642281222</v>
      </c>
      <c r="O164" s="11"/>
      <c r="X164" s="9">
        <f>1+0.033*COS(2*$S$9*C164/365)</f>
        <v>0.96884181220847143</v>
      </c>
      <c r="Y164" s="9">
        <f>0.409*SIN((2*$S$9*C164/365)-1.39)</f>
        <v>0.40410424621025626</v>
      </c>
      <c r="Z164" s="9">
        <f>ACOS(-TAN($U$2)*TAN(Y164))</f>
        <v>1.8101194917400023</v>
      </c>
      <c r="AA164" s="10">
        <f>(24*60/$S$9)*$S$7*X164*(Z164*SIN($U$2)*SIN(Y164)+COS($U$2)*COS(Y164)*SIN(Z164))</f>
        <v>41.014393089595522</v>
      </c>
      <c r="AB164" s="9">
        <f>AA164*(0.75+0.00002*$S$3)</f>
        <v>30.924852389555024</v>
      </c>
      <c r="AC164" s="9">
        <f>1.35*(M164/AB164)-0.35</f>
        <v>1.0022483756179286</v>
      </c>
      <c r="AD164" s="9">
        <f>(0.6108*EXP(17.27*E164/(E164+237.3))+0.6108*EXP(17.27*F164/(F164+237.3)))/2</f>
        <v>3.5441505420730111</v>
      </c>
      <c r="AE164" s="9">
        <f>(H164*0.6108*EXP(17.27*F164/(F164+237.3))+I164*0.6108*EXP(17.27*E164/(E164+237.3)))/(2*100)</f>
        <v>1.5720399570119787</v>
      </c>
      <c r="AF164" s="10">
        <f>$S$8*0.5*((E164+273)^4+(F164+273)^4)*(0.34-0.14*SQRT(AE164))*AC164</f>
        <v>6.4677476917341483</v>
      </c>
      <c r="AG164" s="9">
        <f>(1-0.23)*M164-AF164</f>
        <v>17.384046890265857</v>
      </c>
      <c r="AH164" s="9">
        <v>0</v>
      </c>
      <c r="AI164" s="8">
        <f>4098*0.6108*EXP(17.27*0.5*(E164+F164)/(0.5*(E164+F164)+237.3))/(0.5*(E164+F164)+237.3)^2</f>
        <v>0.19900624840532971</v>
      </c>
      <c r="AJ164" s="7">
        <f>(0.408*AI164*(AG164-AH164)+(900*$S$10/((E164+F164)*0.5+273))*N164*(AD164-AE164))/(AI164+$S$10*(1+0.34*N164))</f>
        <v>6.9431017990391695</v>
      </c>
      <c r="AK164" s="27">
        <f>0.408*AI164*$S$8*0.98*1.14*100000000/(AI164+$S$10*(1.034*N164))</f>
        <v>0.13768915886058899</v>
      </c>
      <c r="AL164" s="12">
        <f>1.24*(AE164*10/(G164+273.16))^(1/7)</f>
        <v>0.81379668459478993</v>
      </c>
      <c r="AM164" s="12">
        <f>AI164*0.77*M164</f>
        <v>4.7466561574983901</v>
      </c>
      <c r="AN164" s="12">
        <f>AI164*0.98*$S$8*(-2.6*10000000000-AL164*(G164+273.16)^4)</f>
        <v>-31.101800198018498</v>
      </c>
      <c r="AO164" s="13">
        <f>1.17*1.013*(10^-3)*(AD164-AE164)*N164*86400/208</f>
        <v>1.7628303355261066</v>
      </c>
      <c r="AP164" s="12">
        <f>0.408*(AM164+AN164+AO164)/(AI164+$S$10*(1+0.34*N164))</f>
        <v>-32.850121640314626</v>
      </c>
      <c r="AQ164">
        <v>28</v>
      </c>
      <c r="AR164">
        <v>2.9815</v>
      </c>
      <c r="AS164" s="7"/>
      <c r="AT164" s="1">
        <f>AJ164*28.4</f>
        <v>197.18409109271241</v>
      </c>
      <c r="AU164">
        <f>1.26*AI164*0.408*(AG164-AH164)/(AI164+$S$10)</f>
        <v>6.7159640883311118</v>
      </c>
      <c r="AV164">
        <f>AU164*28.4</f>
        <v>190.73338010860357</v>
      </c>
      <c r="AW164">
        <f>0.65*AI164*D164/($S$10+AI164)</f>
        <v>175.12845716791813</v>
      </c>
      <c r="AX164" s="1">
        <f>AW164*(86400/1000000)/2.45</f>
        <v>6.1759586527788271</v>
      </c>
      <c r="AY164" s="1">
        <f>(0.2*(0.00738*G164+0.8072)^7)-0.00016</f>
        <v>0.2050238436938972</v>
      </c>
      <c r="AZ164" s="1">
        <f>0.408*(AI164*(AG164-AH164)+$S$10*6.43*(1+0.0536*N164)*(AD164-AE164))/(AI164+$S$10)</f>
        <v>6.7409399538051584</v>
      </c>
      <c r="BA164" s="2">
        <f>(AI164*(AG164)+0.063*2.7*(1+0.864*N164)*(AD164-AE164))/(AI164+0.063)</f>
        <v>16.492846181177473</v>
      </c>
      <c r="BB164" s="1">
        <f>0.4+1.4*EXP(-(((C164-173)/58)^2))</f>
        <v>1.7589953595663697</v>
      </c>
      <c r="BC164" s="1">
        <f>0.605+0.345*EXP(-(((C164-243)/80)^2))</f>
        <v>0.73191840720414758</v>
      </c>
      <c r="BD164" s="1">
        <f>0.408*(AI164*(AG164-AH164)+0.063*6.43*(BB164+BC164*N164)*(AD164-AE164))/(AI164+0.063)</f>
        <v>9.2286906574043446</v>
      </c>
      <c r="BE164" s="1">
        <f>0.013*G164*(M164*23.9+50)/(G164+15)</f>
        <v>6.5715196107641001</v>
      </c>
      <c r="BF164" s="2">
        <f>0.408*0.0023*(G164+17.8)*((F164-E164)^0.5)*AA164</f>
        <v>5.8529589070752603</v>
      </c>
    </row>
    <row r="165" spans="1:58" ht="14" x14ac:dyDescent="0.15">
      <c r="A165" s="14">
        <v>2017</v>
      </c>
      <c r="B165" s="5">
        <v>42899</v>
      </c>
      <c r="C165">
        <v>164</v>
      </c>
      <c r="D165" s="52">
        <v>361.73961805555564</v>
      </c>
      <c r="E165" s="11">
        <v>17.32</v>
      </c>
      <c r="F165" s="11">
        <v>37.229999999999997</v>
      </c>
      <c r="G165" s="11">
        <v>27.819444444444443</v>
      </c>
      <c r="H165" s="11">
        <v>8.58</v>
      </c>
      <c r="I165" s="11">
        <v>47.86</v>
      </c>
      <c r="J165" s="11">
        <v>28.097500000000011</v>
      </c>
      <c r="K165" s="11">
        <v>1.9586606082639619</v>
      </c>
      <c r="L165" s="11">
        <v>0</v>
      </c>
      <c r="M165" s="15">
        <f>+D165*86400/1000000</f>
        <v>31.254303000000007</v>
      </c>
      <c r="N165" s="3">
        <f>K165*4.87/LN(67.8*$S$4-5.42)</f>
        <v>1.5911297041481163</v>
      </c>
      <c r="O165" s="11"/>
      <c r="X165" s="9">
        <f>1+0.033*COS(2*$S$9*C165/365)</f>
        <v>0.96865931118788273</v>
      </c>
      <c r="Y165" s="9">
        <f>0.409*SIN((2*$S$9*C165/365)-1.39)</f>
        <v>0.40513042038871888</v>
      </c>
      <c r="Z165" s="9">
        <f>ACOS(-TAN($U$2)*TAN(Y165))</f>
        <v>1.810812436580828</v>
      </c>
      <c r="AA165" s="10">
        <f>(24*60/$S$9)*$S$7*X165*(Z165*SIN($U$2)*SIN(Y165)+COS($U$2)*COS(Y165)*SIN(Z165))</f>
        <v>41.024316230062368</v>
      </c>
      <c r="AB165" s="9">
        <f>AA165*(0.75+0.00002*$S$3)</f>
        <v>30.932334437467027</v>
      </c>
      <c r="AC165" s="9">
        <f>1.35*(M165/AB165)-0.35</f>
        <v>1.0140518834845209</v>
      </c>
      <c r="AD165" s="9">
        <f>(0.6108*EXP(17.27*E165/(E165+237.3))+0.6108*EXP(17.27*F165/(F165+237.3)))/2</f>
        <v>4.1656131264224854</v>
      </c>
      <c r="AE165" s="9">
        <f>(H165*0.6108*EXP(17.27*F165/(F165+237.3))+I165*0.6108*EXP(17.27*E165/(E165+237.3)))/(2*100)</f>
        <v>0.74576613157492044</v>
      </c>
      <c r="AF165" s="10">
        <f>$S$8*0.5*((E165+273)^4+(F165+273)^4)*(0.34-0.14*SQRT(AE165))*AC165</f>
        <v>8.9017242767616693</v>
      </c>
      <c r="AG165" s="9">
        <f>(1-0.23)*M165-AF165</f>
        <v>15.164089033238337</v>
      </c>
      <c r="AH165" s="9">
        <v>0</v>
      </c>
      <c r="AI165" s="8">
        <f>4098*0.6108*EXP(17.27*0.5*(E165+F165)/(0.5*(E165+F165)+237.3))/(0.5*(E165+F165)+237.3)^2</f>
        <v>0.21211663178960743</v>
      </c>
      <c r="AJ165" s="7">
        <f>(0.408*AI165*(AG165-AH165)+(900*$S$10/((E165+F165)*0.5+273))*N165*(AD165-AE165))/(AI165+$S$10*(1+0.34*N165))</f>
        <v>7.6090530624355166</v>
      </c>
      <c r="AK165" s="27">
        <f>0.408*AI165*$S$8*0.98*1.14*100000000/(AI165+$S$10*(1.034*N165))</f>
        <v>0.14775285205435351</v>
      </c>
      <c r="AL165" s="12">
        <f>1.24*(AE165*10/(G165+273.16))^(1/7)</f>
        <v>0.7311433202201576</v>
      </c>
      <c r="AM165" s="12">
        <f>AI165*0.77*M165</f>
        <v>5.1047592605947045</v>
      </c>
      <c r="AN165" s="12">
        <f>AI165*0.98*$S$8*(-2.6*10000000000-AL165*(G165+273.16)^4)</f>
        <v>-32.568062668466261</v>
      </c>
      <c r="AO165" s="13">
        <f>1.17*1.013*(10^-3)*(AD165-AE165)*N165*86400/208</f>
        <v>2.6789090790782777</v>
      </c>
      <c r="AP165" s="12">
        <f>0.408*(AM165+AN165+AO165)/(AI165+$S$10*(1+0.34*N165))</f>
        <v>-32.252779071463181</v>
      </c>
      <c r="AQ165">
        <v>28</v>
      </c>
      <c r="AR165">
        <v>2.9815</v>
      </c>
      <c r="AS165" s="7"/>
      <c r="AT165" s="1">
        <f>AJ165*28.4</f>
        <v>216.09710697316865</v>
      </c>
      <c r="AU165">
        <f>1.26*AI165*0.408*(AG165-AH165)/(AI165+$S$10)</f>
        <v>5.9497135788150137</v>
      </c>
      <c r="AV165">
        <f>AU165*28.4</f>
        <v>168.97186563834637</v>
      </c>
      <c r="AW165">
        <f>0.65*AI165*D165/($S$10+AI165)</f>
        <v>179.45619601225664</v>
      </c>
      <c r="AX165" s="1">
        <f>AW165*(86400/1000000)/2.45</f>
        <v>6.3285776879424382</v>
      </c>
      <c r="AY165" s="1">
        <f>(0.2*(0.00738*G165+0.8072)^7)-0.00016</f>
        <v>0.21802140683531429</v>
      </c>
      <c r="AZ165" s="1">
        <f>0.408*(AI165*(AG165-AH165)+$S$10*6.43*(1+0.0536*N165)*(AD165-AE165))/(AI165+$S$10)</f>
        <v>7.0275141983872844</v>
      </c>
      <c r="BA165" s="2">
        <f>(AI165*(AG165)+0.063*2.7*(1+0.864*N165)*(AD165-AE165))/(AI165+0.063)</f>
        <v>16.712829617918455</v>
      </c>
      <c r="BB165" s="1">
        <f>0.4+1.4*EXP(-(((C165-173)/58)^2))</f>
        <v>1.7666927341367318</v>
      </c>
      <c r="BC165" s="1">
        <f>0.605+0.345*EXP(-(((C165-243)/80)^2))</f>
        <v>0.73511103054241467</v>
      </c>
      <c r="BD165" s="1">
        <f>0.408*(AI165*(AG165-AH165)+0.063*6.43*(BB165+BC165*N165)*(AD165-AE165))/(AI165+0.063)</f>
        <v>10.802841792225886</v>
      </c>
      <c r="BE165" s="1">
        <f>0.013*G165*(M165*23.9+50)/(G165+15)</f>
        <v>6.7312701978677589</v>
      </c>
      <c r="BF165" s="2">
        <f>0.408*0.0023*(G165+17.8)*((F165-E165)^0.5)*AA165</f>
        <v>7.8363707056584015</v>
      </c>
    </row>
    <row r="166" spans="1:58" s="2" customFormat="1" ht="14" x14ac:dyDescent="0.15">
      <c r="A166" s="26">
        <v>2017</v>
      </c>
      <c r="B166" s="25">
        <v>42900</v>
      </c>
      <c r="C166" s="18">
        <v>165</v>
      </c>
      <c r="D166" s="52">
        <v>366.61038888888885</v>
      </c>
      <c r="E166" s="11">
        <v>16.920000000000002</v>
      </c>
      <c r="F166" s="11">
        <v>39.229999999999997</v>
      </c>
      <c r="G166" s="11">
        <v>29.722500000000007</v>
      </c>
      <c r="H166" s="11">
        <v>5.2350000000000003</v>
      </c>
      <c r="I166" s="11">
        <v>41.88</v>
      </c>
      <c r="J166" s="11">
        <v>18.82833333333333</v>
      </c>
      <c r="K166" s="11">
        <v>1.7634423210156216</v>
      </c>
      <c r="L166" s="11">
        <v>0</v>
      </c>
      <c r="M166" s="15">
        <f>+D166*86400/1000000</f>
        <v>31.675137599999999</v>
      </c>
      <c r="N166" s="3">
        <f>K166*4.87/LN(67.8*$S$4-5.42)</f>
        <v>1.4325429564884151</v>
      </c>
      <c r="O166" s="11"/>
      <c r="X166" s="23">
        <f>1+0.033*COS(2*$S$9*C166/365)</f>
        <v>0.96848609708977662</v>
      </c>
      <c r="Y166" s="23">
        <f>0.409*SIN((2*$S$9*C166/365)-1.39)</f>
        <v>0.40603654568018976</v>
      </c>
      <c r="Z166" s="23">
        <f>ACOS(-TAN($U$2)*TAN(Y166))</f>
        <v>1.8114249210046054</v>
      </c>
      <c r="AA166" s="23">
        <f>(24*60/$S$9)*$S$7*X166*(Z166*SIN($U$2)*SIN(Y166)+COS($U$2)*COS(Y166)*SIN(Z166))</f>
        <v>41.032537319339475</v>
      </c>
      <c r="AB166" s="23">
        <f>AA166*(0.75+0.00002*$S$3)</f>
        <v>30.938533138781963</v>
      </c>
      <c r="AC166" s="23">
        <f>1.35*(M166/AB166)-0.35</f>
        <v>1.0321416667746872</v>
      </c>
      <c r="AD166" s="23">
        <f>(0.6108*EXP(17.27*E166/(E166+237.3))+0.6108*EXP(17.27*F166/(F166+237.3)))/2</f>
        <v>4.5030908192024803</v>
      </c>
      <c r="AE166" s="23">
        <f>(H166*0.6108*EXP(17.27*F166/(F166+237.3))+I166*0.6108*EXP(17.27*E166/(E166+237.3)))/(2*100)</f>
        <v>0.58898128663907801</v>
      </c>
      <c r="AF166" s="23">
        <f>$S$8*0.5*((E166+273)^4+(F166+273)^4)*(0.34-0.14*SQRT(AE166))*AC166</f>
        <v>9.7358040812190634</v>
      </c>
      <c r="AG166" s="23">
        <f>(1-0.23)*M166-AF166</f>
        <v>14.654051870780938</v>
      </c>
      <c r="AH166" s="23">
        <v>0</v>
      </c>
      <c r="AI166" s="22">
        <f>4098*0.6108*EXP(17.27*0.5*(E166+F166)/(0.5*(E166+F166)+237.3))/(0.5*(E166+F166)+237.3)^2</f>
        <v>0.22091832363936431</v>
      </c>
      <c r="AJ166" s="19">
        <f>(0.408*AI166*(AG166-AH166)+(900*$S$10/((E166+F166)*0.5+273))*N166*(AD166-AE166))/(AI166+$S$10*(1+0.34*N166))</f>
        <v>7.6035827700821867</v>
      </c>
      <c r="AK166" s="53">
        <f>0.408*AI166*$S$8*0.98*1.14*100000000/(AI166+$S$10*(1.034*N166))</f>
        <v>0.15484523475826401</v>
      </c>
      <c r="AL166" s="20">
        <f>1.24*(AE166*10/(G166+273.16))^(1/7)</f>
        <v>0.70626623558228885</v>
      </c>
      <c r="AM166" s="20">
        <f>AI166*0.77*M166</f>
        <v>5.3881660907214126</v>
      </c>
      <c r="AN166" s="20">
        <f>AI166*0.98*$S$8*(-2.6*10000000000-AL166*(G166+273.16)^4)</f>
        <v>-33.859924447225893</v>
      </c>
      <c r="AO166" s="21">
        <f>1.17*1.013*(10^-3)*(AD166-AE166)*N166*86400/208</f>
        <v>2.7604910479178408</v>
      </c>
      <c r="AP166" s="20">
        <f>0.408*(AM166+AN166+AO166)/(AI166+$S$10*(1+0.34*N166))</f>
        <v>-32.907552705164001</v>
      </c>
      <c r="AQ166" s="18">
        <v>28</v>
      </c>
      <c r="AR166" s="18">
        <v>2.9815</v>
      </c>
      <c r="AS166" s="19"/>
      <c r="AT166" s="2">
        <f>AJ166*28.4</f>
        <v>215.9417506703341</v>
      </c>
      <c r="AU166" s="18">
        <f>1.26*AI166*0.408*(AG166-AH166)/(AI166+$S$10)</f>
        <v>5.804354194893337</v>
      </c>
      <c r="AV166" s="18">
        <f>AU166*28.4</f>
        <v>164.84365913497075</v>
      </c>
      <c r="AW166" s="18">
        <f>0.65*AI166*D166/($S$10+AI166)</f>
        <v>183.60461696481809</v>
      </c>
      <c r="AX166" s="2">
        <f>AW166*(86400/1000000)/2.45</f>
        <v>6.474873022759299</v>
      </c>
      <c r="AY166" s="2">
        <f>(0.2*(0.00738*G166+0.8072)^7)-0.00016</f>
        <v>0.24010848939555909</v>
      </c>
      <c r="AZ166" s="2">
        <f>0.408*(AI166*(AG166-AH166)+$S$10*6.43*(1+0.0536*N166)*(AD166-AE166))/(AI166+$S$10)</f>
        <v>7.1443262586922911</v>
      </c>
      <c r="BA166" s="2">
        <f>(AI166*(AG166)+0.063*2.7*(1+0.864*N166)*(AD166-AE166))/(AI166+0.063)</f>
        <v>16.649852891797373</v>
      </c>
      <c r="BB166" s="2">
        <f>0.4+1.4*EXP(-(((C166-173)/58)^2))</f>
        <v>1.7736168071243537</v>
      </c>
      <c r="BC166" s="2">
        <f>0.605+0.345*EXP(-(((C166-243)/80)^2))</f>
        <v>0.73834228811289015</v>
      </c>
      <c r="BD166" s="2">
        <f>0.408*(AI166*(AG166-AH166)+0.063*6.43*(BB166+BC166*N166)*(AD166-AE166))/(AI166+0.063)</f>
        <v>11.103380881884664</v>
      </c>
      <c r="BE166" s="2">
        <f>0.013*G166*(M166*23.9+50)/(G166+15)</f>
        <v>6.9726105643039</v>
      </c>
      <c r="BF166" s="2">
        <f>0.408*0.0023*(G166+17.8)*((F166-E166)^0.5)*AA166</f>
        <v>8.6430183841582018</v>
      </c>
    </row>
    <row r="167" spans="1:58" ht="14" x14ac:dyDescent="0.15">
      <c r="A167" s="14">
        <v>2017</v>
      </c>
      <c r="B167" s="5">
        <v>42901</v>
      </c>
      <c r="C167">
        <v>166</v>
      </c>
      <c r="D167" s="52">
        <v>353.63451388888888</v>
      </c>
      <c r="E167" s="11">
        <v>18.75</v>
      </c>
      <c r="F167" s="11">
        <v>37.22</v>
      </c>
      <c r="G167" s="11">
        <v>30.078263888888898</v>
      </c>
      <c r="H167" s="11">
        <v>9.1300000000000008</v>
      </c>
      <c r="I167" s="11">
        <v>32.74</v>
      </c>
      <c r="J167" s="11">
        <v>16.149861111111107</v>
      </c>
      <c r="K167" s="11">
        <v>2.016532385517523</v>
      </c>
      <c r="L167" s="11">
        <v>0</v>
      </c>
      <c r="M167" s="15">
        <f>+D167*86400/1000000</f>
        <v>30.554022</v>
      </c>
      <c r="N167" s="3">
        <f>K167*4.87/LN(67.8*$S$4-5.42)</f>
        <v>1.6381421898393456</v>
      </c>
      <c r="O167" s="11"/>
      <c r="X167" s="9">
        <f>1+0.033*COS(2*$S$9*C167/365)</f>
        <v>0.96832222124122846</v>
      </c>
      <c r="Y167" s="9">
        <f>0.409*SIN((2*$S$9*C167/365)-1.39)</f>
        <v>0.40682235358018931</v>
      </c>
      <c r="Z167" s="9">
        <f>ACOS(-TAN($U$2)*TAN(Y167))</f>
        <v>1.8119565394169033</v>
      </c>
      <c r="AA167" s="10">
        <f>(24*60/$S$9)*$S$7*X167*(Z167*SIN($U$2)*SIN(Y167)+COS($U$2)*COS(Y167)*SIN(Z167))</f>
        <v>41.039064652455238</v>
      </c>
      <c r="AB167" s="9">
        <f>AA167*(0.75+0.00002*$S$3)</f>
        <v>30.94345474795125</v>
      </c>
      <c r="AC167" s="9">
        <f>1.35*(M167/AB167)-0.35</f>
        <v>0.98300984120821255</v>
      </c>
      <c r="AD167" s="9">
        <f>(0.6108*EXP(17.27*E167/(E167+237.3))+0.6108*EXP(17.27*F167/(F167+237.3)))/2</f>
        <v>4.2568754261136243</v>
      </c>
      <c r="AE167" s="9">
        <f>(H167*0.6108*EXP(17.27*F167/(F167+237.3))+I167*0.6108*EXP(17.27*E167/(E167+237.3)))/(2*100)</f>
        <v>0.6440366855739087</v>
      </c>
      <c r="AF167" s="10">
        <f>$S$8*0.5*((E167+273)^4+(F167+273)^4)*(0.34-0.14*SQRT(AE167))*AC167</f>
        <v>9.0424867292164404</v>
      </c>
      <c r="AG167" s="9">
        <f>(1-0.23)*M167-AF167</f>
        <v>14.484110210783561</v>
      </c>
      <c r="AH167" s="9">
        <v>0</v>
      </c>
      <c r="AI167" s="8">
        <f>4098*0.6108*EXP(17.27*0.5*(E167+F167)/(0.5*(E167+F167)+237.3))/(0.5*(E167+F167)+237.3)^2</f>
        <v>0.21991306713044459</v>
      </c>
      <c r="AJ167" s="7">
        <f>(0.408*AI167*(AG167-AH167)+(900*$S$10/((E167+F167)*0.5+273))*N167*(AD167-AE167))/(AI167+$S$10*(1+0.34*N167))</f>
        <v>7.6438360761992108</v>
      </c>
      <c r="AK167" s="27">
        <f>0.408*AI167*$S$8*0.98*1.14*100000000/(AI167+$S$10*(1.034*N167))</f>
        <v>0.14810084670500903</v>
      </c>
      <c r="AL167" s="12">
        <f>1.24*(AE167*10/(G167+273.16))^(1/7)</f>
        <v>0.7152201996668166</v>
      </c>
      <c r="AM167" s="12">
        <f>AI167*0.77*M167</f>
        <v>5.1738060922171325</v>
      </c>
      <c r="AN167" s="12">
        <f>AI167*0.98*$S$8*(-2.6*10000000000-AL167*(G167+273.16)^4)</f>
        <v>-33.815254316141115</v>
      </c>
      <c r="AO167" s="13">
        <f>1.17*1.013*(10^-3)*(AD167-AE167)*N167*86400/208</f>
        <v>2.9137070677083399</v>
      </c>
      <c r="AP167" s="12">
        <f>0.408*(AM167+AN167+AO167)/(AI167+$S$10*(1+0.34*N167))</f>
        <v>-32.561436802798212</v>
      </c>
      <c r="AQ167">
        <v>28</v>
      </c>
      <c r="AR167">
        <v>2.9815</v>
      </c>
      <c r="AS167" s="7"/>
      <c r="AT167" s="1">
        <f>AJ167*28.4</f>
        <v>217.08494456405757</v>
      </c>
      <c r="AU167">
        <f>1.26*AI167*0.408*(AG167-AH167)/(AI167+$S$10)</f>
        <v>5.731029005417656</v>
      </c>
      <c r="AV167">
        <f>AU167*28.4</f>
        <v>162.76122375386143</v>
      </c>
      <c r="AW167">
        <f>0.65*AI167*D167/($S$10+AI167)</f>
        <v>176.92046766398747</v>
      </c>
      <c r="AX167" s="1">
        <f>AW167*(86400/1000000)/2.45</f>
        <v>6.2391544514973534</v>
      </c>
      <c r="AY167" s="1">
        <f>(0.2*(0.00738*G167+0.8072)^7)-0.00016</f>
        <v>0.24444325693305496</v>
      </c>
      <c r="AZ167" s="1">
        <f>0.408*(AI167*(AG167-AH167)+$S$10*6.43*(1+0.0536*N167)*(AD167-AE167))/(AI167+$S$10)</f>
        <v>6.9231020760091884</v>
      </c>
      <c r="BA167" s="2">
        <f>(AI167*(AG167)+0.063*2.7*(1+0.864*N167)*(AD167-AE167))/(AI167+0.063)</f>
        <v>16.505376248932631</v>
      </c>
      <c r="BB167" s="1">
        <f>0.4+1.4*EXP(-(((C167-173)/58)^2))</f>
        <v>1.779755409207481</v>
      </c>
      <c r="BC167" s="1">
        <f>0.605+0.345*EXP(-(((C167-243)/80)^2))</f>
        <v>0.74161109508817669</v>
      </c>
      <c r="BD167" s="1">
        <f>0.408*(AI167*(AG167-AH167)+0.063*6.43*(BB167+BC167*N167)*(AD167-AE167))/(AI167+0.063)</f>
        <v>10.914030404347969</v>
      </c>
      <c r="BE167" s="1">
        <f>0.013*G167*(M167*23.9+50)/(G167+15)</f>
        <v>6.7679598525818454</v>
      </c>
      <c r="BF167" s="2">
        <f>0.408*0.0023*(G167+17.8)*((F167-E167)^0.5)*AA167</f>
        <v>7.9242340588393967</v>
      </c>
    </row>
    <row r="168" spans="1:58" ht="14" x14ac:dyDescent="0.15">
      <c r="A168" s="14">
        <v>2017</v>
      </c>
      <c r="B168" s="5">
        <v>42902</v>
      </c>
      <c r="C168">
        <v>167</v>
      </c>
      <c r="D168" s="52">
        <v>347.64983333333333</v>
      </c>
      <c r="E168" s="11">
        <v>20.57</v>
      </c>
      <c r="F168" s="11">
        <v>36.71</v>
      </c>
      <c r="G168" s="11">
        <v>28.957916666666662</v>
      </c>
      <c r="H168" s="11">
        <v>16.97</v>
      </c>
      <c r="I168" s="11">
        <v>84.3</v>
      </c>
      <c r="J168" s="11">
        <v>45.003263888888874</v>
      </c>
      <c r="K168" s="11">
        <v>2.1192064429416724</v>
      </c>
      <c r="L168" s="11">
        <v>0</v>
      </c>
      <c r="M168" s="15">
        <f>+D168*86400/1000000</f>
        <v>30.036945600000003</v>
      </c>
      <c r="N168" s="3">
        <f>K168*4.87/LN(67.8*$S$4-5.42)</f>
        <v>1.7215500768023517</v>
      </c>
      <c r="O168" s="11"/>
      <c r="X168" s="9">
        <f>1+0.033*COS(2*$S$9*C168/365)</f>
        <v>0.96816773220218899</v>
      </c>
      <c r="Y168" s="9">
        <f>0.409*SIN((2*$S$9*C168/365)-1.39)</f>
        <v>0.40748761123687749</v>
      </c>
      <c r="Z168" s="9">
        <f>ACOS(-TAN($U$2)*TAN(Y168))</f>
        <v>1.8124069384356603</v>
      </c>
      <c r="AA168" s="10">
        <f>(24*60/$S$9)*$S$7*X168*(Z168*SIN($U$2)*SIN(Y168)+COS($U$2)*COS(Y168)*SIN(Z168))</f>
        <v>41.043905703652015</v>
      </c>
      <c r="AB168" s="9">
        <f>AA168*(0.75+0.00002*$S$3)</f>
        <v>30.947104900553619</v>
      </c>
      <c r="AC168" s="9">
        <f>1.35*(M168/AB168)-0.35</f>
        <v>0.96029628426646785</v>
      </c>
      <c r="AD168" s="9">
        <f>(0.6108*EXP(17.27*E168/(E168+237.3))+0.6108*EXP(17.27*F168/(F168+237.3)))/2</f>
        <v>4.2992232363639946</v>
      </c>
      <c r="AE168" s="9">
        <f>(H168*0.6108*EXP(17.27*F168/(F168+237.3))+I168*0.6108*EXP(17.27*E168/(E168+237.3)))/(2*100)</f>
        <v>1.544968238542292</v>
      </c>
      <c r="AF168" s="10">
        <f>$S$8*0.5*((E168+273)^4+(F168+273)^4)*(0.34-0.14*SQRT(AE168))*AC168</f>
        <v>6.4883069297729437</v>
      </c>
      <c r="AG168" s="9">
        <f>(1-0.23)*M168-AF168</f>
        <v>16.640141182227058</v>
      </c>
      <c r="AH168" s="9">
        <v>0</v>
      </c>
      <c r="AI168" s="8">
        <f>4098*0.6108*EXP(17.27*0.5*(E168+F168)/(0.5*(E168+F168)+237.3))/(0.5*(E168+F168)+237.3)^2</f>
        <v>0.22731770000509563</v>
      </c>
      <c r="AJ168" s="7">
        <f>(0.408*AI168*(AG168-AH168)+(900*$S$10/((E168+F168)*0.5+273))*N168*(AD168-AE168))/(AI168+$S$10*(1+0.34*N168))</f>
        <v>7.4607266595668271</v>
      </c>
      <c r="AK168" s="27">
        <f>0.408*AI168*$S$8*0.98*1.14*100000000/(AI168+$S$10*(1.034*N168))</f>
        <v>0.14727435627442331</v>
      </c>
      <c r="AL168" s="12">
        <f>1.24*(AE168*10/(G168+273.16))^(1/7)</f>
        <v>0.81087966617148055</v>
      </c>
      <c r="AM168" s="12">
        <f>AI168*0.77*M168</f>
        <v>5.2575056295070368</v>
      </c>
      <c r="AN168" s="12">
        <f>AI168*0.98*$S$8*(-2.6*10000000000-AL168*(G168+273.16)^4)</f>
        <v>-35.726129550031814</v>
      </c>
      <c r="AO168" s="13">
        <f>1.17*1.013*(10^-3)*(AD168-AE168)*N168*86400/208</f>
        <v>2.3343690732455054</v>
      </c>
      <c r="AP168" s="12">
        <f>0.408*(AM168+AN168+AO168)/(AI168+$S$10*(1+0.34*N168))</f>
        <v>-34.61178829058565</v>
      </c>
      <c r="AQ168">
        <v>28</v>
      </c>
      <c r="AR168">
        <v>2.9815</v>
      </c>
      <c r="AS168" s="7"/>
      <c r="AT168" s="1">
        <f>AJ168*28.4</f>
        <v>211.88463713169787</v>
      </c>
      <c r="AU168">
        <f>1.26*AI168*0.408*(AG168-AH168)/(AI168+$S$10)</f>
        <v>6.6338911810112231</v>
      </c>
      <c r="AV168">
        <f>AU168*28.4</f>
        <v>188.40250954071874</v>
      </c>
      <c r="AW168">
        <f>0.65*AI168*D168/($S$10+AI168)</f>
        <v>175.24111610926724</v>
      </c>
      <c r="AX168" s="1">
        <f>AW168*(86400/1000000)/2.45</f>
        <v>6.1799316048329347</v>
      </c>
      <c r="AY168" s="1">
        <f>(0.2*(0.00738*G168+0.8072)^7)-0.00016</f>
        <v>0.2310147987592262</v>
      </c>
      <c r="AZ168" s="1">
        <f>0.408*(AI168*(AG168-AH168)+$S$10*6.43*(1+0.0536*N168)*(AD168-AE168))/(AI168+$S$10)</f>
        <v>7.0368460863073281</v>
      </c>
      <c r="BA168" s="2">
        <f>(AI168*(AG168)+0.063*2.7*(1+0.864*N168)*(AD168-AE168))/(AI168+0.063)</f>
        <v>17.043230573743504</v>
      </c>
      <c r="BB168" s="1">
        <f>0.4+1.4*EXP(-(((C168-173)/58)^2))</f>
        <v>1.7850977168632416</v>
      </c>
      <c r="BC168" s="1">
        <f>0.605+0.345*EXP(-(((C168-243)/80)^2))</f>
        <v>0.74491630424684563</v>
      </c>
      <c r="BD168" s="1">
        <f>0.408*(AI168*(AG168-AH168)+0.063*6.43*(BB168+BC168*N168)*(AD168-AE168))/(AI168+0.063)</f>
        <v>10.125713090505593</v>
      </c>
      <c r="BE168" s="1">
        <f>0.013*G168*(M168*23.9+50)/(G168+15)</f>
        <v>6.5761031656834854</v>
      </c>
      <c r="BF168" s="2">
        <f>0.408*0.0023*(G168+17.8)*((F168-E168)^0.5)*AA168</f>
        <v>7.2350843397986955</v>
      </c>
    </row>
    <row r="169" spans="1:58" ht="14" x14ac:dyDescent="0.15">
      <c r="A169" s="14">
        <v>2017</v>
      </c>
      <c r="B169" s="5">
        <v>42903</v>
      </c>
      <c r="C169">
        <v>168</v>
      </c>
      <c r="D169" s="52">
        <v>343.1239652777777</v>
      </c>
      <c r="E169" s="11">
        <v>21.72</v>
      </c>
      <c r="F169" s="11">
        <v>36.79</v>
      </c>
      <c r="G169" s="11">
        <v>29.19284722222222</v>
      </c>
      <c r="H169" s="11">
        <v>26.39</v>
      </c>
      <c r="I169" s="11">
        <v>81.3</v>
      </c>
      <c r="J169" s="11">
        <v>52.286666666666683</v>
      </c>
      <c r="K169" s="11">
        <v>2.1202161392747514</v>
      </c>
      <c r="L169" s="11">
        <v>0</v>
      </c>
      <c r="M169" s="15">
        <f>+D169*86400/1000000</f>
        <v>29.645910599999993</v>
      </c>
      <c r="N169" s="3">
        <f>K169*4.87/LN(67.8*$S$4-5.42)</f>
        <v>1.7223703096803467</v>
      </c>
      <c r="O169" s="11"/>
      <c r="X169" s="9">
        <f>1+0.033*COS(2*$S$9*C169/365)</f>
        <v>0.96802267575109457</v>
      </c>
      <c r="Y169" s="9">
        <f>0.409*SIN((2*$S$9*C169/365)-1.39)</f>
        <v>0.4080321215200533</v>
      </c>
      <c r="Z169" s="9">
        <f>ACOS(-TAN($U$2)*TAN(Y169))</f>
        <v>1.8127758176917321</v>
      </c>
      <c r="AA169" s="10">
        <f>(24*60/$S$9)*$S$7*X169*(Z169*SIN($U$2)*SIN(Y169)+COS($U$2)*COS(Y169)*SIN(Z169))</f>
        <v>41.047067115047788</v>
      </c>
      <c r="AB169" s="9">
        <f>AA169*(0.75+0.00002*$S$3)</f>
        <v>30.949488604746033</v>
      </c>
      <c r="AC169" s="9">
        <f>1.35*(M169/AB169)-0.35</f>
        <v>0.94313863053177294</v>
      </c>
      <c r="AD169" s="9">
        <f>(0.6108*EXP(17.27*E169/(E169+237.3))+0.6108*EXP(17.27*F169/(F169+237.3)))/2</f>
        <v>4.401270283025875</v>
      </c>
      <c r="AE169" s="9">
        <f>(H169*0.6108*EXP(17.27*F169/(F169+237.3))+I169*0.6108*EXP(17.27*E169/(E169+237.3)))/(2*100)</f>
        <v>1.8750901011199397</v>
      </c>
      <c r="AF169" s="10">
        <f>$S$8*0.5*((E169+273)^4+(F169+273)^4)*(0.34-0.14*SQRT(AE169))*AC169</f>
        <v>5.7364955455276307</v>
      </c>
      <c r="AG169" s="9">
        <f>(1-0.23)*M169-AF169</f>
        <v>17.090855616472364</v>
      </c>
      <c r="AH169" s="9">
        <v>0</v>
      </c>
      <c r="AI169" s="8">
        <f>4098*0.6108*EXP(17.27*0.5*(E169+F169)/(0.5*(E169+F169)+237.3))/(0.5*(E169+F169)+237.3)^2</f>
        <v>0.23445961239001326</v>
      </c>
      <c r="AJ169" s="7">
        <f>(0.408*AI169*(AG169-AH169)+(900*$S$10/((E169+F169)*0.5+273))*N169*(AD169-AE169))/(AI169+$S$10*(1+0.34*N169))</f>
        <v>7.3419443248966596</v>
      </c>
      <c r="AK169" s="27">
        <f>0.408*AI169*$S$8*0.98*1.14*100000000/(AI169+$S$10*(1.034*N169))</f>
        <v>0.14879233331712749</v>
      </c>
      <c r="AL169" s="12">
        <f>1.24*(AE169*10/(G169+273.16))^(1/7)</f>
        <v>0.8335330782706516</v>
      </c>
      <c r="AM169" s="12">
        <f>AI169*0.77*M169</f>
        <v>5.3520919053332374</v>
      </c>
      <c r="AN169" s="12">
        <f>AI169*0.98*$S$8*(-2.6*10000000000-AL169*(G169+273.16)^4)</f>
        <v>-37.08521970125787</v>
      </c>
      <c r="AO169" s="13">
        <f>1.17*1.013*(10^-3)*(AD169-AE169)*N169*86400/208</f>
        <v>2.1420843528131237</v>
      </c>
      <c r="AP169" s="12">
        <f>0.408*(AM169+AN169+AO169)/(AI169+$S$10*(1+0.34*N169))</f>
        <v>-35.634622684734069</v>
      </c>
      <c r="AQ169">
        <v>28</v>
      </c>
      <c r="AR169">
        <v>2.9815</v>
      </c>
      <c r="AS169" s="7"/>
      <c r="AT169" s="1">
        <f>AJ169*28.4</f>
        <v>208.51121882706514</v>
      </c>
      <c r="AU169">
        <f>1.26*AI169*0.408*(AG169-AH169)/(AI169+$S$10)</f>
        <v>6.8604927163953384</v>
      </c>
      <c r="AV169">
        <f>AU169*28.4</f>
        <v>194.83799314562759</v>
      </c>
      <c r="AW169">
        <f>0.65*AI169*D169/($S$10+AI169)</f>
        <v>174.15069135739955</v>
      </c>
      <c r="AX169" s="1">
        <f>AW169*(86400/1000000)/2.45</f>
        <v>6.1414774421548248</v>
      </c>
      <c r="AY169" s="1">
        <f>(0.2*(0.00738*G169+0.8072)^7)-0.00016</f>
        <v>0.23377703274457828</v>
      </c>
      <c r="AZ169" s="1">
        <f>0.408*(AI169*(AG169-AH169)+$S$10*6.43*(1+0.0536*N169)*(AD169-AE169))/(AI169+$S$10)</f>
        <v>7.0313744559678284</v>
      </c>
      <c r="BA169" s="2">
        <f>(AI169*(AG169)+0.063*2.7*(1+0.864*N169)*(AD169-AE169))/(AI169+0.063)</f>
        <v>17.065416058729053</v>
      </c>
      <c r="BB169" s="1">
        <f>0.4+1.4*EXP(-(((C169-173)/58)^2))</f>
        <v>1.7896342841663482</v>
      </c>
      <c r="BC169" s="1">
        <f>0.605+0.345*EXP(-(((C169-243)/80)^2))</f>
        <v>0.74825670589523519</v>
      </c>
      <c r="BD169" s="1">
        <f>0.408*(AI169*(AG169-AH169)+0.063*6.43*(BB169+BC169*N169)*(AD169-AE169))/(AI169+0.063)</f>
        <v>9.8171203175520567</v>
      </c>
      <c r="BE169" s="1">
        <f>0.013*G169*(M169*23.9+50)/(G169+15)</f>
        <v>6.5139548553200814</v>
      </c>
      <c r="BF169" s="2">
        <f>0.408*0.0023*(G169+17.8)*((F169-E169)^0.5)*AA169</f>
        <v>7.0268149361896386</v>
      </c>
    </row>
    <row r="170" spans="1:58" ht="14" x14ac:dyDescent="0.15">
      <c r="A170" s="14">
        <v>2017</v>
      </c>
      <c r="B170" s="5">
        <v>42904</v>
      </c>
      <c r="C170">
        <v>169</v>
      </c>
      <c r="D170" s="52">
        <v>352.92206250000004</v>
      </c>
      <c r="E170" s="11">
        <v>20.6</v>
      </c>
      <c r="F170" s="11">
        <v>36.58</v>
      </c>
      <c r="G170" s="11">
        <v>29.505069444444441</v>
      </c>
      <c r="H170" s="11">
        <v>20.43</v>
      </c>
      <c r="I170" s="11">
        <v>81</v>
      </c>
      <c r="J170" s="11">
        <v>45.679444444444471</v>
      </c>
      <c r="K170" s="11">
        <v>2.1052743436809838</v>
      </c>
      <c r="L170" s="11">
        <v>0</v>
      </c>
      <c r="M170" s="15">
        <f>+D170*86400/1000000</f>
        <v>30.492466200000003</v>
      </c>
      <c r="N170" s="3">
        <f>K170*4.87/LN(67.8*$S$4-5.42)</f>
        <v>1.7102322523251088</v>
      </c>
      <c r="O170" s="11"/>
      <c r="X170" s="9">
        <f>1+0.033*COS(2*$S$9*C170/365)</f>
        <v>0.96788709487130231</v>
      </c>
      <c r="Y170" s="9">
        <f>0.409*SIN((2*$S$9*C170/365)-1.39)</f>
        <v>0.40845572307956829</v>
      </c>
      <c r="Z170" s="9">
        <f>ACOS(-TAN($U$2)*TAN(Y170))</f>
        <v>1.8130629305126051</v>
      </c>
      <c r="AA170" s="10">
        <f>(24*60/$S$9)*$S$7*X170*(Z170*SIN($U$2)*SIN(Y170)+COS($U$2)*COS(Y170)*SIN(Z170))</f>
        <v>41.048554686949032</v>
      </c>
      <c r="AB170" s="9">
        <f>AA170*(0.75+0.00002*$S$3)</f>
        <v>30.950610233959569</v>
      </c>
      <c r="AC170" s="9">
        <f>1.35*(M170/AB170)-0.35</f>
        <v>0.98001672855009547</v>
      </c>
      <c r="AD170" s="9">
        <f>(0.6108*EXP(17.27*E170/(E170+237.3))+0.6108*EXP(17.27*F170/(F170+237.3)))/2</f>
        <v>4.2796182190541296</v>
      </c>
      <c r="AE170" s="9">
        <f>(H170*0.6108*EXP(17.27*F170/(F170+237.3))+I170*0.6108*EXP(17.27*E170/(E170+237.3)))/(2*100)</f>
        <v>1.6092073698740672</v>
      </c>
      <c r="AF170" s="10">
        <f>$S$8*0.5*((E170+273)^4+(F170+273)^4)*(0.34-0.14*SQRT(AE170))*AC170</f>
        <v>6.4738662276155177</v>
      </c>
      <c r="AG170" s="9">
        <f>(1-0.23)*M170-AF170</f>
        <v>17.005332746384486</v>
      </c>
      <c r="AH170" s="9">
        <v>0</v>
      </c>
      <c r="AI170" s="8">
        <f>4098*0.6108*EXP(17.27*0.5*(E170+F170)/(0.5*(E170+F170)+237.3))/(0.5*(E170+F170)+237.3)^2</f>
        <v>0.22674517695882032</v>
      </c>
      <c r="AJ170" s="7">
        <f>(0.408*AI170*(AG170-AH170)+(900*$S$10/((E170+F170)*0.5+273))*N170*(AD170-AE170))/(AI170+$S$10*(1+0.34*N170))</f>
        <v>7.4665652519151609</v>
      </c>
      <c r="AK170" s="27">
        <f>0.408*AI170*$S$8*0.98*1.14*100000000/(AI170+$S$10*(1.034*N170))</f>
        <v>0.14747827319012996</v>
      </c>
      <c r="AL170" s="12">
        <f>1.24*(AE170*10/(G170+273.16))^(1/7)</f>
        <v>0.8154017587799125</v>
      </c>
      <c r="AM170" s="12">
        <f>AI170*0.77*M170</f>
        <v>5.3237951262109826</v>
      </c>
      <c r="AN170" s="12">
        <f>AI170*0.98*$S$8*(-2.6*10000000000-AL170*(G170+273.16)^4)</f>
        <v>-35.73082229799958</v>
      </c>
      <c r="AO170" s="13">
        <f>1.17*1.013*(10^-3)*(AD170-AE170)*N170*86400/208</f>
        <v>2.2484275117615695</v>
      </c>
      <c r="AP170" s="12">
        <f>0.408*(AM170+AN170+AO170)/(AI170+$S$10*(1+0.34*N170))</f>
        <v>-34.728207266692763</v>
      </c>
      <c r="AQ170">
        <v>28</v>
      </c>
      <c r="AR170">
        <v>2.9815</v>
      </c>
      <c r="AS170" s="7"/>
      <c r="AT170" s="1">
        <f>AJ170*28.4</f>
        <v>212.05045315439057</v>
      </c>
      <c r="AU170">
        <f>1.26*AI170*0.408*(AG170-AH170)/(AI170+$S$10)</f>
        <v>6.7756405226301837</v>
      </c>
      <c r="AV170">
        <f>AU170*28.4</f>
        <v>192.42819084269721</v>
      </c>
      <c r="AW170">
        <f>0.65*AI170*D170/($S$10+AI170)</f>
        <v>177.79792142935455</v>
      </c>
      <c r="AX170" s="1">
        <f>AW170*(86400/1000000)/2.45</f>
        <v>6.2700981271413196</v>
      </c>
      <c r="AY170" s="1">
        <f>(0.2*(0.00738*G170+0.8072)^7)-0.00016</f>
        <v>0.23749178434499546</v>
      </c>
      <c r="AZ170" s="1">
        <f>0.408*(AI170*(AG170-AH170)+$S$10*6.43*(1+0.0536*N170)*(AD170-AE170))/(AI170+$S$10)</f>
        <v>7.0978133534118948</v>
      </c>
      <c r="BA170" s="2">
        <f>(AI170*(AG170)+0.063*2.7*(1+0.864*N170)*(AD170-AE170))/(AI170+0.063)</f>
        <v>17.192047903912481</v>
      </c>
      <c r="BB170" s="1">
        <f>0.4+1.4*EXP(-(((C170-173)/58)^2))</f>
        <v>1.7933570706189688</v>
      </c>
      <c r="BC170" s="1">
        <f>0.605+0.345*EXP(-(((C170-243)/80)^2))</f>
        <v>0.75163102788611569</v>
      </c>
      <c r="BD170" s="1">
        <f>0.408*(AI170*(AG170-AH170)+0.063*6.43*(BB170+BC170*N170)*(AD170-AE170))/(AI170+0.063)</f>
        <v>10.119430480463929</v>
      </c>
      <c r="BE170" s="1">
        <f>0.013*G170*(M170*23.9+50)/(G170+15)</f>
        <v>6.7118105792722744</v>
      </c>
      <c r="BF170" s="2">
        <f>0.408*0.0023*(G170+17.8)*((F170-E170)^0.5)*AA170</f>
        <v>7.2842013363812121</v>
      </c>
    </row>
    <row r="171" spans="1:58" ht="14" x14ac:dyDescent="0.15">
      <c r="A171" s="14">
        <v>2017</v>
      </c>
      <c r="B171" s="5">
        <v>42905</v>
      </c>
      <c r="C171">
        <v>170</v>
      </c>
      <c r="D171" s="52">
        <v>344.20623611111102</v>
      </c>
      <c r="E171" s="11">
        <v>20.46</v>
      </c>
      <c r="F171" s="11">
        <v>36.979999999999997</v>
      </c>
      <c r="G171" s="11">
        <v>29.88229166666666</v>
      </c>
      <c r="H171" s="11">
        <v>17.350000000000001</v>
      </c>
      <c r="I171" s="11">
        <v>73.61</v>
      </c>
      <c r="J171" s="11">
        <v>43.300694444444439</v>
      </c>
      <c r="K171" s="11">
        <v>2.1543936129348467</v>
      </c>
      <c r="L171" s="11">
        <v>0</v>
      </c>
      <c r="M171" s="15">
        <f>+D171*86400/1000000</f>
        <v>29.739418799999992</v>
      </c>
      <c r="N171" s="3">
        <f>K171*4.87/LN(67.8*$S$4-5.42)</f>
        <v>1.7501345855961812</v>
      </c>
      <c r="O171" s="11"/>
      <c r="X171" s="9">
        <f>1+0.033*COS(2*$S$9*C171/365)</f>
        <v>0.96776102973835298</v>
      </c>
      <c r="Y171" s="9">
        <f>0.409*SIN((2*$S$9*C171/365)-1.39)</f>
        <v>0.40875829039313832</v>
      </c>
      <c r="Z171" s="9">
        <f>ACOS(-TAN($U$2)*TAN(Y171))</f>
        <v>1.8132680844861262</v>
      </c>
      <c r="AA171" s="10">
        <f>(24*60/$S$9)*$S$7*X171*(Z171*SIN($U$2)*SIN(Y171)+COS($U$2)*COS(Y171)*SIN(Z171))</f>
        <v>41.048373369808679</v>
      </c>
      <c r="AB171" s="9">
        <f>AA171*(0.75+0.00002*$S$3)</f>
        <v>30.950473520835743</v>
      </c>
      <c r="AC171" s="9">
        <f>1.35*(M171/AB171)-0.35</f>
        <v>0.94717612730455836</v>
      </c>
      <c r="AD171" s="9">
        <f>(0.6108*EXP(17.27*E171/(E171+237.3))+0.6108*EXP(17.27*F171/(F171+237.3)))/2</f>
        <v>4.3368410478764847</v>
      </c>
      <c r="AE171" s="9">
        <f>(H171*0.6108*EXP(17.27*F171/(F171+237.3))+I171*0.6108*EXP(17.27*E171/(E171+237.3)))/(2*100)</f>
        <v>1.4291651443247704</v>
      </c>
      <c r="AF171" s="10">
        <f>$S$8*0.5*((E171+273)^4+(F171+273)^4)*(0.34-0.14*SQRT(AE171))*AC171</f>
        <v>6.664410427179992</v>
      </c>
      <c r="AG171" s="9">
        <f>(1-0.23)*M171-AF171</f>
        <v>16.234942048820002</v>
      </c>
      <c r="AH171" s="9">
        <v>0</v>
      </c>
      <c r="AI171" s="8">
        <f>4098*0.6108*EXP(17.27*0.5*(E171+F171)/(0.5*(E171+F171)+237.3))/(0.5*(E171+F171)+237.3)^2</f>
        <v>0.22823626166266814</v>
      </c>
      <c r="AJ171" s="7">
        <f>(0.408*AI171*(AG171-AH171)+(900*$S$10/((E171+F171)*0.5+273))*N171*(AD171-AE171))/(AI171+$S$10*(1+0.34*N171))</f>
        <v>7.5351364762724975</v>
      </c>
      <c r="AK171" s="27">
        <f>0.408*AI171*$S$8*0.98*1.14*100000000/(AI171+$S$10*(1.034*N171))</f>
        <v>0.1466503314392972</v>
      </c>
      <c r="AL171" s="12">
        <f>1.24*(AE171*10/(G171+273.16))^(1/7)</f>
        <v>0.80155438765532638</v>
      </c>
      <c r="AM171" s="12">
        <f>AI171*0.77*M171</f>
        <v>5.2264626036180024</v>
      </c>
      <c r="AN171" s="12">
        <f>AI171*0.98*$S$8*(-2.6*10000000000-AL171*(G171+273.16)^4)</f>
        <v>-35.875327284926975</v>
      </c>
      <c r="AO171" s="13">
        <f>1.17*1.013*(10^-3)*(AD171-AE171)*N171*86400/208</f>
        <v>2.5053197340388351</v>
      </c>
      <c r="AP171" s="12">
        <f>0.408*(AM171+AN171+AO171)/(AI171+$S$10*(1+0.34*N171))</f>
        <v>-34.461311591035994</v>
      </c>
      <c r="AQ171">
        <v>28</v>
      </c>
      <c r="AR171">
        <v>2.9815</v>
      </c>
      <c r="AS171" s="7"/>
      <c r="AT171" s="1">
        <f>AJ171*28.4</f>
        <v>213.99787592613893</v>
      </c>
      <c r="AU171">
        <f>1.26*AI171*0.408*(AG171-AH171)/(AI171+$S$10)</f>
        <v>6.4782045403255761</v>
      </c>
      <c r="AV171">
        <f>AU171*28.4</f>
        <v>183.98100894524634</v>
      </c>
      <c r="AW171">
        <f>0.65*AI171*D171/($S$10+AI171)</f>
        <v>173.66219907629056</v>
      </c>
      <c r="AX171" s="1">
        <f>AW171*(86400/1000000)/2.45</f>
        <v>6.1242506123230633</v>
      </c>
      <c r="AY171" s="1">
        <f>(0.2*(0.00738*G171+0.8072)^7)-0.00016</f>
        <v>0.24204723737734507</v>
      </c>
      <c r="AZ171" s="1">
        <f>0.408*(AI171*(AG171-AH171)+$S$10*6.43*(1+0.0536*N171)*(AD171-AE171))/(AI171+$S$10)</f>
        <v>7.0087554107883099</v>
      </c>
      <c r="BA171" s="2">
        <f>(AI171*(AG171)+0.063*2.7*(1+0.864*N171)*(AD171-AE171))/(AI171+0.063)</f>
        <v>16.989245404664192</v>
      </c>
      <c r="BB171" s="1">
        <f>0.4+1.4*EXP(-(((C171-173)/58)^2))</f>
        <v>1.7962594648969961</v>
      </c>
      <c r="BC171" s="1">
        <f>0.605+0.345*EXP(-(((C171-243)/80)^2))</f>
        <v>0.755037935736524</v>
      </c>
      <c r="BD171" s="1">
        <f>0.408*(AI171*(AG171-AH171)+0.063*6.43*(BB171+BC171*N171)*(AD171-AE171))/(AI171+0.063)</f>
        <v>10.335491875446502</v>
      </c>
      <c r="BE171" s="1">
        <f>0.013*G171*(M171*23.9+50)/(G171+15)</f>
        <v>6.5847124074736421</v>
      </c>
      <c r="BF171" s="2">
        <f>0.408*0.0023*(G171+17.8)*((F171-E171)^0.5)*AA171</f>
        <v>7.4652798460076957</v>
      </c>
    </row>
    <row r="172" spans="1:58" ht="14" x14ac:dyDescent="0.15">
      <c r="A172" s="14">
        <v>2017</v>
      </c>
      <c r="B172" s="5">
        <v>42906</v>
      </c>
      <c r="C172">
        <v>171</v>
      </c>
      <c r="D172" s="52">
        <v>300.48781250000008</v>
      </c>
      <c r="E172" s="11">
        <v>22.77</v>
      </c>
      <c r="F172" s="11">
        <v>38.840000000000003</v>
      </c>
      <c r="G172" s="11">
        <v>30.085208333333348</v>
      </c>
      <c r="H172" s="11">
        <v>15.98</v>
      </c>
      <c r="I172" s="11">
        <v>73.040000000000006</v>
      </c>
      <c r="J172" s="11">
        <v>44.689166666666658</v>
      </c>
      <c r="K172" s="11">
        <v>1.7440119608352236</v>
      </c>
      <c r="L172" s="11">
        <v>0</v>
      </c>
      <c r="M172" s="15">
        <f>+D172*86400/1000000</f>
        <v>25.962147000000009</v>
      </c>
      <c r="N172" s="3">
        <f>K172*4.87/LN(67.8*$S$4-5.42)</f>
        <v>1.4167585867436585</v>
      </c>
      <c r="O172" s="11"/>
      <c r="X172" s="9">
        <f>1+0.033*COS(2*$S$9*C172/365)</f>
        <v>0.96764451770806614</v>
      </c>
      <c r="Y172" s="9">
        <f>0.409*SIN((2*$S$9*C172/365)-1.39)</f>
        <v>0.40893973380353849</v>
      </c>
      <c r="Z172" s="9">
        <f>ACOS(-TAN($U$2)*TAN(Y172))</f>
        <v>1.8133911419016302</v>
      </c>
      <c r="AA172" s="10">
        <f>(24*60/$S$9)*$S$7*X172*(Z172*SIN($U$2)*SIN(Y172)+COS($U$2)*COS(Y172)*SIN(Z172))</f>
        <v>41.046527257823641</v>
      </c>
      <c r="AB172" s="9">
        <f>AA172*(0.75+0.00002*$S$3)</f>
        <v>30.949081552399026</v>
      </c>
      <c r="AC172" s="9">
        <f>1.35*(M172/AB172)-0.35</f>
        <v>0.78246974359028088</v>
      </c>
      <c r="AD172" s="9">
        <f>(0.6108*EXP(17.27*E172/(E172+237.3))+0.6108*EXP(17.27*F172/(F172+237.3)))/2</f>
        <v>4.8511162316732728</v>
      </c>
      <c r="AE172" s="9">
        <f>(H172*0.6108*EXP(17.27*F172/(F172+237.3))+I172*0.6108*EXP(17.27*E172/(E172+237.3)))/(2*100)</f>
        <v>1.565657995330447</v>
      </c>
      <c r="AF172" s="10">
        <f>$S$8*0.5*((E172+273)^4+(F172+273)^4)*(0.34-0.14*SQRT(AE172))*AC172</f>
        <v>5.4016468722525826</v>
      </c>
      <c r="AG172" s="9">
        <f>(1-0.23)*M172-AF172</f>
        <v>14.589206317747424</v>
      </c>
      <c r="AH172" s="9">
        <v>0</v>
      </c>
      <c r="AI172" s="8">
        <f>4098*0.6108*EXP(17.27*0.5*(E172+F172)/(0.5*(E172+F172)+237.3))/(0.5*(E172+F172)+237.3)^2</f>
        <v>0.25329947255417801</v>
      </c>
      <c r="AJ172" s="7">
        <f>(0.408*AI172*(AG172-AH172)+(900*$S$10/((E172+F172)*0.5+273))*N172*(AD172-AE172))/(AI172+$S$10*(1+0.34*N172))</f>
        <v>6.8846281476305187</v>
      </c>
      <c r="AK172" s="27">
        <f>0.408*AI172*$S$8*0.98*1.14*100000000/(AI172+$S$10*(1.034*N172))</f>
        <v>0.16164727723325156</v>
      </c>
      <c r="AL172" s="12">
        <f>1.24*(AE172*10/(G172+273.16))^(1/7)</f>
        <v>0.81198999568009356</v>
      </c>
      <c r="AM172" s="12">
        <f>AI172*0.77*M172</f>
        <v>5.0636725689350088</v>
      </c>
      <c r="AN172" s="12">
        <f>AI172*0.98*$S$8*(-2.6*10000000000-AL172*(G172+273.16)^4)</f>
        <v>-39.944165905212408</v>
      </c>
      <c r="AO172" s="13">
        <f>1.17*1.013*(10^-3)*(AD172-AE172)*N172*86400/208</f>
        <v>2.2915931694927134</v>
      </c>
      <c r="AP172" s="12">
        <f>0.408*(AM172+AN172+AO172)/(AI172+$S$10*(1+0.34*N172))</f>
        <v>-37.902087556667738</v>
      </c>
      <c r="AQ172">
        <v>28</v>
      </c>
      <c r="AR172">
        <v>2.9815</v>
      </c>
      <c r="AS172" s="7"/>
      <c r="AT172" s="1">
        <f>AJ172*28.4</f>
        <v>195.52343939270673</v>
      </c>
      <c r="AU172">
        <f>1.26*AI172*0.408*(AG172-AH172)/(AI172+$S$10)</f>
        <v>5.9533423041588955</v>
      </c>
      <c r="AV172">
        <f>AU172*28.4</f>
        <v>169.07492143811263</v>
      </c>
      <c r="AW172">
        <f>0.65*AI172*D172/($S$10+AI172)</f>
        <v>155.0381932933733</v>
      </c>
      <c r="AX172" s="1">
        <f>AW172*(86400/1000000)/2.45</f>
        <v>5.4674693471622255</v>
      </c>
      <c r="AY172" s="1">
        <f>(0.2*(0.00738*G172+0.8072)^7)-0.00016</f>
        <v>0.2445285333031027</v>
      </c>
      <c r="AZ172" s="1">
        <f>0.408*(AI172*(AG172-AH172)+$S$10*6.43*(1+0.0536*N172)*(AD172-AE172))/(AI172+$S$10)</f>
        <v>6.6373317492848658</v>
      </c>
      <c r="BA172" s="2">
        <f>(AI172*(AG172)+0.063*2.7*(1+0.864*N172)*(AD172-AE172))/(AI172+0.063)</f>
        <v>15.612986468455397</v>
      </c>
      <c r="BB172" s="1">
        <f>0.4+1.4*EXP(-(((C172-173)/58)^2))</f>
        <v>1.7983363044145606</v>
      </c>
      <c r="BC172" s="1">
        <f>0.605+0.345*EXP(-(((C172-243)/80)^2))</f>
        <v>0.75847603284691467</v>
      </c>
      <c r="BD172" s="1">
        <f>0.408*(AI172*(AG172-AH172)+0.063*6.43*(BB172+BC172*N172)*(AD172-AE172))/(AI172+0.063)</f>
        <v>9.6989065111118489</v>
      </c>
      <c r="BE172" s="1">
        <f>0.013*G172*(M172*23.9+50)/(G172+15)</f>
        <v>5.8164505638786581</v>
      </c>
      <c r="BF172" s="2">
        <f>0.408*0.0023*(G172+17.8)*((F172-E172)^0.5)*AA172</f>
        <v>7.3939028202613262</v>
      </c>
    </row>
    <row r="173" spans="1:58" ht="14" x14ac:dyDescent="0.15">
      <c r="A173" s="14">
        <v>2017</v>
      </c>
      <c r="B173" s="5">
        <v>42907</v>
      </c>
      <c r="C173">
        <v>172</v>
      </c>
      <c r="D173" s="52">
        <v>336.10175000000004</v>
      </c>
      <c r="E173" s="11">
        <v>25.03</v>
      </c>
      <c r="F173" s="11">
        <v>36.69</v>
      </c>
      <c r="G173" s="11">
        <v>30.865694444444458</v>
      </c>
      <c r="H173" s="11">
        <v>33.76</v>
      </c>
      <c r="I173" s="11">
        <v>77.13</v>
      </c>
      <c r="J173" s="11">
        <v>53.152291666666649</v>
      </c>
      <c r="K173" s="11">
        <v>2.3490387567453102</v>
      </c>
      <c r="L173" s="11">
        <v>0</v>
      </c>
      <c r="M173" s="15">
        <f>+D173*86400/1000000</f>
        <v>29.039191200000005</v>
      </c>
      <c r="N173" s="3">
        <f>K173*4.87/LN(67.8*$S$4-5.42)</f>
        <v>1.9082557367431963</v>
      </c>
      <c r="O173" s="11"/>
      <c r="X173" s="9">
        <f>1+0.033*COS(2*$S$9*C173/365)</f>
        <v>0.96753759330547084</v>
      </c>
      <c r="Y173" s="9">
        <f>0.409*SIN((2*$S$9*C173/365)-1.39)</f>
        <v>0.40899999954517041</v>
      </c>
      <c r="Z173" s="9">
        <f>ACOS(-TAN($U$2)*TAN(Y173))</f>
        <v>1.8134320200664111</v>
      </c>
      <c r="AA173" s="10">
        <f>(24*60/$S$9)*$S$7*X173*(Z173*SIN($U$2)*SIN(Y173)+COS($U$2)*COS(Y173)*SIN(Z173))</f>
        <v>41.043019584167354</v>
      </c>
      <c r="AB173" s="9">
        <f>AA173*(0.75+0.00002*$S$3)</f>
        <v>30.946436766462185</v>
      </c>
      <c r="AC173" s="9">
        <f>1.35*(M173/AB173)-0.35</f>
        <v>0.91679877285535094</v>
      </c>
      <c r="AD173" s="9">
        <f>(0.6108*EXP(17.27*E173/(E173+237.3))+0.6108*EXP(17.27*F173/(F173+237.3)))/2</f>
        <v>4.6715397083391323</v>
      </c>
      <c r="AE173" s="9">
        <f>(H173*0.6108*EXP(17.27*F173/(F173+237.3))+I173*0.6108*EXP(17.27*E173/(E173+237.3)))/(2*100)</f>
        <v>2.2652728812092575</v>
      </c>
      <c r="AF173" s="10">
        <f>$S$8*0.5*((E173+273)^4+(F173+273)^4)*(0.34-0.14*SQRT(AE173))*AC173</f>
        <v>4.9582406657024123</v>
      </c>
      <c r="AG173" s="9">
        <f>(1-0.23)*M173-AF173</f>
        <v>17.401936558297592</v>
      </c>
      <c r="AH173" s="9">
        <v>0</v>
      </c>
      <c r="AI173" s="8">
        <f>4098*0.6108*EXP(17.27*0.5*(E173+F173)/(0.5*(E173+F173)+237.3))/(0.5*(E173+F173)+237.3)^2</f>
        <v>0.25399062261746769</v>
      </c>
      <c r="AJ173" s="7">
        <f>(0.408*AI173*(AG173-AH173)+(900*$S$10/((E173+F173)*0.5+273))*N173*(AD173-AE173))/(AI173+$S$10*(1+0.34*N173))</f>
        <v>7.4437930186920731</v>
      </c>
      <c r="AK173" s="27">
        <f>0.408*AI173*$S$8*0.98*1.14*100000000/(AI173+$S$10*(1.034*N173))</f>
        <v>0.14767372956397298</v>
      </c>
      <c r="AL173" s="12">
        <f>1.24*(AE173*10/(G173+273.16))^(1/7)</f>
        <v>0.85567503607693984</v>
      </c>
      <c r="AM173" s="12">
        <f>AI173*0.77*M173</f>
        <v>5.679275334960681</v>
      </c>
      <c r="AN173" s="12">
        <f>AI173*0.98*$S$8*(-2.6*10000000000-AL173*(G173+273.16)^4)</f>
        <v>-40.594478230694612</v>
      </c>
      <c r="AO173" s="13">
        <f>1.17*1.013*(10^-3)*(AD173-AE173)*N173*86400/208</f>
        <v>2.2606122423343602</v>
      </c>
      <c r="AP173" s="12">
        <f>0.408*(AM173+AN173+AO173)/(AI173+$S$10*(1+0.34*N173))</f>
        <v>-36.753923830255424</v>
      </c>
      <c r="AQ173">
        <v>28</v>
      </c>
      <c r="AR173">
        <v>2.9815</v>
      </c>
      <c r="AS173" s="7"/>
      <c r="AT173" s="1">
        <f>AJ173*28.4</f>
        <v>211.40372173085487</v>
      </c>
      <c r="AU173">
        <f>1.26*AI173*0.408*(AG173-AH173)/(AI173+$S$10)</f>
        <v>7.1051057997853162</v>
      </c>
      <c r="AV173">
        <f>AU173*28.4</f>
        <v>201.78500471390296</v>
      </c>
      <c r="AW173">
        <f>0.65*AI173*D173/($S$10+AI173)</f>
        <v>173.5107513447345</v>
      </c>
      <c r="AX173" s="1">
        <f>AW173*(86400/1000000)/2.45</f>
        <v>6.1189097617081876</v>
      </c>
      <c r="AY173" s="1">
        <f>(0.2*(0.00738*G173+0.8072)^7)-0.00016</f>
        <v>0.25427662147666297</v>
      </c>
      <c r="AZ173" s="1">
        <f>0.408*(AI173*(AG173-AH173)+$S$10*6.43*(1+0.0536*N173)*(AD173-AE173))/(AI173+$S$10)</f>
        <v>7.0708489482580106</v>
      </c>
      <c r="BA173" s="2">
        <f>(AI173*(AG173)+0.063*2.7*(1+0.864*N173)*(AD173-AE173))/(AI173+0.063)</f>
        <v>17.363513512174606</v>
      </c>
      <c r="BB173" s="1">
        <f>0.4+1.4*EXP(-(((C173-173)/58)^2))</f>
        <v>1.7995838906257418</v>
      </c>
      <c r="BC173" s="1">
        <f>0.605+0.345*EXP(-(((C173-243)/80)^2))</f>
        <v>0.76194386082359777</v>
      </c>
      <c r="BD173" s="1">
        <f>0.408*(AI173*(AG173-AH173)+0.063*6.43*(BB173+BC173*N173)*(AD173-AE173))/(AI173+0.063)</f>
        <v>9.7708707287920209</v>
      </c>
      <c r="BE173" s="1">
        <f>0.013*G173*(M173*23.9+50)/(G173+15)</f>
        <v>6.5091723594218047</v>
      </c>
      <c r="BF173" s="2">
        <f>0.408*0.0023*(G173+17.8)*((F173-E173)^0.5)*AA173</f>
        <v>6.4002878138981361</v>
      </c>
    </row>
    <row r="174" spans="1:58" s="2" customFormat="1" ht="14" x14ac:dyDescent="0.15">
      <c r="A174" s="26">
        <v>2017</v>
      </c>
      <c r="B174" s="25">
        <v>42908</v>
      </c>
      <c r="C174" s="18">
        <v>173</v>
      </c>
      <c r="D174" s="52">
        <v>256.49815277777782</v>
      </c>
      <c r="E174" s="11">
        <v>26.56</v>
      </c>
      <c r="F174" s="11">
        <v>34.659999999999997</v>
      </c>
      <c r="G174" s="11">
        <v>29.87958333333334</v>
      </c>
      <c r="H174" s="11">
        <v>37.119999999999997</v>
      </c>
      <c r="I174" s="11">
        <v>62.63</v>
      </c>
      <c r="J174" s="11">
        <v>51.509861111111071</v>
      </c>
      <c r="K174" s="17">
        <v>2.0565857763526472</v>
      </c>
      <c r="L174" s="11">
        <v>0</v>
      </c>
      <c r="M174" s="15">
        <f>+D174*86400/1000000</f>
        <v>22.161440400000004</v>
      </c>
      <c r="N174" s="3">
        <f>K174*4.87/LN(67.8*$S$4-5.42)</f>
        <v>1.6706798023490015</v>
      </c>
      <c r="O174" s="11"/>
      <c r="X174" s="23">
        <f>1+0.033*COS(2*$S$9*C174/365)</f>
        <v>0.96744028821457528</v>
      </c>
      <c r="Y174" s="23">
        <f>0.409*SIN((2*$S$9*C174/365)-1.39)</f>
        <v>0.40893906975999411</v>
      </c>
      <c r="Z174" s="23">
        <f>ACOS(-TAN($U$2)*TAN(Y174))</f>
        <v>1.8133906914960587</v>
      </c>
      <c r="AA174" s="23">
        <f>(24*60/$S$9)*$S$7*X174*(Z174*SIN($U$2)*SIN(Y174)+COS($U$2)*COS(Y174)*SIN(Z174))</f>
        <v>41.037852717853269</v>
      </c>
      <c r="AB174" s="23">
        <f>AA174*(0.75+0.00002*$S$3)</f>
        <v>30.942540949261364</v>
      </c>
      <c r="AC174" s="23">
        <f>1.35*(M174/AB174)-0.35</f>
        <v>0.61688712762983955</v>
      </c>
      <c r="AD174" s="23">
        <f>(0.6108*EXP(17.27*E174/(E174+237.3))+0.6108*EXP(17.27*F174/(F174+237.3)))/2</f>
        <v>4.4961053548768648</v>
      </c>
      <c r="AE174" s="23">
        <f>(H174*0.6108*EXP(17.27*F174/(F174+237.3))+I174*0.6108*EXP(17.27*E174/(E174+237.3)))/(2*100)</f>
        <v>2.1121056217352261</v>
      </c>
      <c r="AF174" s="23">
        <f>$S$8*0.5*((E174+273)^4+(F174+273)^4)*(0.34-0.14*SQRT(AE174))*AC174</f>
        <v>3.5077173721082748</v>
      </c>
      <c r="AG174" s="23">
        <f>(1-0.23)*M174-AF174</f>
        <v>13.556591735891729</v>
      </c>
      <c r="AH174" s="23">
        <v>0</v>
      </c>
      <c r="AI174" s="22">
        <f>4098*0.6108*EXP(17.27*0.5*(E174+F174)/(0.5*(E174+F174)+237.3))/(0.5*(E174+F174)+237.3)^2</f>
        <v>0.25086171929071183</v>
      </c>
      <c r="AJ174" s="19">
        <f>(0.408*AI174*(AG174-AH174)+(900*$S$10/((E174+F174)*0.5+273))*N174*(AD174-AE174))/(AI174+$S$10*(1+0.34*N174))</f>
        <v>6.1135514405484184</v>
      </c>
      <c r="AK174" s="53">
        <f>0.408*AI174*$S$8*0.98*1.14*100000000/(AI174+$S$10*(1.034*N174))</f>
        <v>0.1535743930714516</v>
      </c>
      <c r="AL174" s="20">
        <f>1.24*(AE174*10/(G174+273.16))^(1/7)</f>
        <v>0.84755300288468394</v>
      </c>
      <c r="AM174" s="20">
        <f>AI174*0.77*M174</f>
        <v>4.2807819213410339</v>
      </c>
      <c r="AN174" s="20">
        <f>AI174*0.98*$S$8*(-2.6*10000000000-AL174*(G174+273.16)^4)</f>
        <v>-39.898341732308459</v>
      </c>
      <c r="AO174" s="21">
        <f>1.17*1.013*(10^-3)*(AD174-AE174)*N174*86400/208</f>
        <v>1.9608534621233942</v>
      </c>
      <c r="AP174" s="20">
        <f>0.408*(AM174+AN174+AO174)/(AI174+$S$10*(1+0.34*N174))</f>
        <v>-38.785371555801035</v>
      </c>
      <c r="AQ174" s="18">
        <v>28</v>
      </c>
      <c r="AR174" s="18">
        <v>2.9815</v>
      </c>
      <c r="AS174" s="19"/>
      <c r="AT174" s="2">
        <f>AJ174*28.4</f>
        <v>173.62486091157507</v>
      </c>
      <c r="AU174" s="18">
        <f>1.26*AI174*0.408*(AG174-AH174)/(AI174+$S$10)</f>
        <v>5.5209048263573814</v>
      </c>
      <c r="AV174" s="18">
        <f>AU174*28.4</f>
        <v>156.79369706854962</v>
      </c>
      <c r="AW174" s="18">
        <f>0.65*AI174*D174/($S$10+AI174)</f>
        <v>132.07682899732652</v>
      </c>
      <c r="AX174" s="2">
        <f>AW174*(86400/1000000)/2.45</f>
        <v>4.6577298062730659</v>
      </c>
      <c r="AY174" s="2">
        <f>(0.2*(0.00738*G174+0.8072)^7)-0.00016</f>
        <v>0.24201426587732106</v>
      </c>
      <c r="AZ174" s="2">
        <f>0.408*(AI174*(AG174-AH174)+$S$10*6.43*(1+0.0536*N174)*(AD174-AE174))/(AI174+$S$10)</f>
        <v>5.7977627474669644</v>
      </c>
      <c r="BA174" s="2">
        <f>(AI174*(AG174)+0.063*2.7*(1+0.864*N174)*(AD174-AE174))/(AI174+0.063)</f>
        <v>13.992470249348017</v>
      </c>
      <c r="BB174" s="2">
        <f>0.4+1.4*EXP(-(((C174-173)/58)^2))</f>
        <v>1.7999999999999998</v>
      </c>
      <c r="BC174" s="2">
        <f>0.605+0.345*EXP(-(((C174-243)/80)^2))</f>
        <v>0.76543989990624939</v>
      </c>
      <c r="BD174" s="2">
        <f>0.408*(AI174*(AG174-AH174)+0.063*6.43*(BB174+BC174*N174)*(AD174-AE174))/(AI174+0.063)</f>
        <v>8.2859683873869958</v>
      </c>
      <c r="BE174" s="2">
        <f>0.013*G174*(M174*23.9+50)/(G174+15)</f>
        <v>5.0169667872300057</v>
      </c>
      <c r="BF174" s="2">
        <f>0.408*0.0023*(G174+17.8)*((F174-E174)^0.5)*AA174</f>
        <v>5.2257374775658398</v>
      </c>
    </row>
    <row r="175" spans="1:58" ht="14" x14ac:dyDescent="0.15">
      <c r="A175" s="14">
        <v>2017</v>
      </c>
      <c r="B175" s="5">
        <v>42909</v>
      </c>
      <c r="C175">
        <v>174</v>
      </c>
      <c r="D175" s="52">
        <v>159.94872222222219</v>
      </c>
      <c r="E175" s="11">
        <v>25.2</v>
      </c>
      <c r="F175" s="11">
        <v>33.43</v>
      </c>
      <c r="G175" s="11">
        <v>28.842083333333349</v>
      </c>
      <c r="H175" s="11">
        <v>44.21</v>
      </c>
      <c r="I175" s="11">
        <v>80.900000000000006</v>
      </c>
      <c r="J175" s="11">
        <v>63.169722222222163</v>
      </c>
      <c r="K175" s="11">
        <v>1.6579735346557589</v>
      </c>
      <c r="L175" s="11">
        <v>0</v>
      </c>
      <c r="M175" s="15">
        <f>+D175*86400/1000000</f>
        <v>13.819569599999998</v>
      </c>
      <c r="N175" s="3">
        <f>K175*4.87/LN(67.8*$S$4-5.42)</f>
        <v>1.3468647546960331</v>
      </c>
      <c r="O175" s="11"/>
      <c r="X175" s="9">
        <f>1+0.033*COS(2*$S$9*C175/365)</f>
        <v>0.96735263126897797</v>
      </c>
      <c r="Y175" s="9">
        <f>0.409*SIN((2*$S$9*C175/365)-1.39)</f>
        <v>0.40875696250282001</v>
      </c>
      <c r="Z175" s="9">
        <f>ACOS(-TAN($U$2)*TAN(Y175))</f>
        <v>1.8132671839777714</v>
      </c>
      <c r="AA175" s="10">
        <f>(24*60/$S$9)*$S$7*X175*(Z175*SIN($U$2)*SIN(Y175)+COS($U$2)*COS(Y175)*SIN(Z175))</f>
        <v>41.031028162226725</v>
      </c>
      <c r="AB175" s="9">
        <f>AA175*(0.75+0.00002*$S$3)</f>
        <v>30.937395234318952</v>
      </c>
      <c r="AC175" s="9">
        <f>1.35*(M175/AB175)-0.35</f>
        <v>0.25303780647002794</v>
      </c>
      <c r="AD175" s="9">
        <f>(0.6108*EXP(17.27*E175/(E175+237.3))+0.6108*EXP(17.27*F175/(F175+237.3)))/2</f>
        <v>4.179230868027294</v>
      </c>
      <c r="AE175" s="9">
        <f>(H175*0.6108*EXP(17.27*F175/(F175+237.3))+I175*0.6108*EXP(17.27*E175/(E175+237.3)))/(2*100)</f>
        <v>2.4357258777177497</v>
      </c>
      <c r="AF175" s="10">
        <f>$S$8*0.5*((E175+273)^4+(F175+273)^4)*(0.34-0.14*SQRT(AE175))*AC175</f>
        <v>1.2587542943096701</v>
      </c>
      <c r="AG175" s="9">
        <f>(1-0.23)*M175-AF175</f>
        <v>9.3823142976903284</v>
      </c>
      <c r="AH175" s="9">
        <v>0</v>
      </c>
      <c r="AI175" s="8">
        <f>4098*0.6108*EXP(17.27*0.5*(E175+F175)/(0.5*(E175+F175)+237.3))/(0.5*(E175+F175)+237.3)^2</f>
        <v>0.23516635499537272</v>
      </c>
      <c r="AJ175" s="7">
        <f>(0.408*AI175*(AG175-AH175)+(900*$S$10/((E175+F175)*0.5+273))*N175*(AD175-AE175))/(AI175+$S$10*(1+0.34*N175))</f>
        <v>4.1081990698180881</v>
      </c>
      <c r="AK175" s="27">
        <f>0.408*AI175*$S$8*0.98*1.14*100000000/(AI175+$S$10*(1.034*N175))</f>
        <v>0.16058615082013317</v>
      </c>
      <c r="AL175" s="12">
        <f>1.24*(AE175*10/(G175+273.16))^(1/7)</f>
        <v>0.86541481165662348</v>
      </c>
      <c r="AM175" s="12">
        <f>AI175*0.77*M175</f>
        <v>2.5024213140363827</v>
      </c>
      <c r="AN175" s="12">
        <f>AI175*0.98*$S$8*(-2.6*10000000000-AL175*(G175+273.16)^4)</f>
        <v>-37.459840153263123</v>
      </c>
      <c r="AO175" s="13">
        <f>1.17*1.013*(10^-3)*(AD175-AE175)*N175*86400/208</f>
        <v>1.1560933355775149</v>
      </c>
      <c r="AP175" s="12">
        <f>0.408*(AM175+AN175+AO175)/(AI175+$S$10*(1+0.34*N175))</f>
        <v>-41.650779970697421</v>
      </c>
      <c r="AQ175">
        <v>28</v>
      </c>
      <c r="AR175">
        <v>2.9815</v>
      </c>
      <c r="AS175" s="7"/>
      <c r="AT175" s="1">
        <f>AJ175*28.4</f>
        <v>116.6728535828337</v>
      </c>
      <c r="AU175">
        <f>1.26*AI175*0.408*(AG175-AH175)/(AI175+$S$10)</f>
        <v>3.7686657434939446</v>
      </c>
      <c r="AV175">
        <f>AU175*28.4</f>
        <v>107.03010711522802</v>
      </c>
      <c r="AW175">
        <f>0.65*AI175*D175/($S$10+AI175)</f>
        <v>81.234603712483775</v>
      </c>
      <c r="AX175" s="1">
        <f>AW175*(86400/1000000)/2.45</f>
        <v>2.8647631676565704</v>
      </c>
      <c r="AY175" s="1">
        <f>(0.2*(0.00738*G175+0.8072)^7)-0.00016</f>
        <v>0.22966319178212963</v>
      </c>
      <c r="AZ175" s="1">
        <f>0.408*(AI175*(AG175-AH175)+$S$10*6.43*(1+0.0536*N175)*(AD175-AE175))/(AI175+$S$10)</f>
        <v>4.0632930498398485</v>
      </c>
      <c r="BA175" s="2">
        <f>(AI175*(AG175)+0.063*2.7*(1+0.864*N175)*(AD175-AE175))/(AI175+0.063)</f>
        <v>9.5520199416394327</v>
      </c>
      <c r="BB175" s="1">
        <f>0.4+1.4*EXP(-(((C175-173)/58)^2))</f>
        <v>1.7995838906257418</v>
      </c>
      <c r="BC175" s="1">
        <f>0.605+0.345*EXP(-(((C175-243)/80)^2))</f>
        <v>0.76896256950209452</v>
      </c>
      <c r="BD175" s="1">
        <f>0.408*(AI175*(AG175-AH175)+0.063*6.43*(BB175+BC175*N175)*(AD175-AE175))/(AI175+0.063)</f>
        <v>5.7592931431524264</v>
      </c>
      <c r="BE175" s="1">
        <f>0.013*G175*(M175*23.9+50)/(G175+15)</f>
        <v>3.2523036804097387</v>
      </c>
      <c r="BF175" s="2">
        <f>0.408*0.0023*(G175+17.8)*((F175-E175)^0.5)*AA175</f>
        <v>5.1520285023642991</v>
      </c>
    </row>
    <row r="176" spans="1:58" ht="14" x14ac:dyDescent="0.15">
      <c r="A176" s="14">
        <v>2017</v>
      </c>
      <c r="B176" s="5">
        <v>42910</v>
      </c>
      <c r="C176">
        <v>175</v>
      </c>
      <c r="D176" s="52">
        <v>316.63544444444437</v>
      </c>
      <c r="E176" s="11">
        <v>23.83</v>
      </c>
      <c r="F176" s="11">
        <v>37.97</v>
      </c>
      <c r="G176" s="11">
        <v>31.081527777777765</v>
      </c>
      <c r="H176" s="11">
        <v>27.01</v>
      </c>
      <c r="I176" s="11">
        <v>82.2</v>
      </c>
      <c r="J176" s="11">
        <v>50.700069444444459</v>
      </c>
      <c r="K176" s="11">
        <v>1.9155641139202364</v>
      </c>
      <c r="L176" s="11">
        <v>0</v>
      </c>
      <c r="M176" s="15">
        <f>+D176*86400/1000000</f>
        <v>27.357302399999995</v>
      </c>
      <c r="N176" s="3">
        <f>K176*4.87/LN(67.8*$S$4-5.42)</f>
        <v>1.5561200082336559</v>
      </c>
      <c r="O176" s="11"/>
      <c r="X176" s="9">
        <f>1+0.033*COS(2*$S$9*C176/365)</f>
        <v>0.96727464844332345</v>
      </c>
      <c r="Y176" s="9">
        <f>0.409*SIN((2*$S$9*C176/365)-1.39)</f>
        <v>0.40845373173595856</v>
      </c>
      <c r="Z176" s="9">
        <f>ACOS(-TAN($U$2)*TAN(Y176))</f>
        <v>1.8130615805063466</v>
      </c>
      <c r="AA176" s="10">
        <f>(24*60/$S$9)*$S$7*X176*(Z176*SIN($U$2)*SIN(Y176)+COS($U$2)*COS(Y176)*SIN(Z176))</f>
        <v>41.022546555083075</v>
      </c>
      <c r="AB176" s="9">
        <f>AA176*(0.75+0.00002*$S$3)</f>
        <v>30.931000102532639</v>
      </c>
      <c r="AC176" s="9">
        <f>1.35*(M176/AB176)-0.35</f>
        <v>0.84402405733967723</v>
      </c>
      <c r="AD176" s="9">
        <f>(0.6108*EXP(17.27*E176/(E176+237.3))+0.6108*EXP(17.27*F176/(F176+237.3)))/2</f>
        <v>4.7838120560864246</v>
      </c>
      <c r="AE176" s="9">
        <f>(H176*0.6108*EXP(17.27*F176/(F176+237.3))+I176*0.6108*EXP(17.27*E176/(E176+237.3)))/(2*100)</f>
        <v>2.1071550723836943</v>
      </c>
      <c r="AF176" s="10">
        <f>$S$8*0.5*((E176+273)^4+(F176+273)^4)*(0.34-0.14*SQRT(AE176))*AC176</f>
        <v>4.8365442388187034</v>
      </c>
      <c r="AG176" s="9">
        <f>(1-0.23)*M176-AF176</f>
        <v>16.228578609181294</v>
      </c>
      <c r="AH176" s="9">
        <v>0</v>
      </c>
      <c r="AI176" s="8">
        <f>4098*0.6108*EXP(17.27*0.5*(E176+F176)/(0.5*(E176+F176)+237.3))/(0.5*(E176+F176)+237.3)^2</f>
        <v>0.25449426933517388</v>
      </c>
      <c r="AJ176" s="7">
        <f>(0.408*AI176*(AG176-AH176)+(900*$S$10/((E176+F176)*0.5+273))*N176*(AD176-AE176))/(AI176+$S$10*(1+0.34*N176))</f>
        <v>7.0309437587293946</v>
      </c>
      <c r="AK176" s="27">
        <f>0.408*AI176*$S$8*0.98*1.14*100000000/(AI176+$S$10*(1.034*N176))</f>
        <v>0.15759776605581061</v>
      </c>
      <c r="AL176" s="12">
        <f>1.24*(AE176*10/(G176+273.16))^(1/7)</f>
        <v>0.84678993208109843</v>
      </c>
      <c r="AM176" s="12">
        <f>AI176*0.77*M176</f>
        <v>5.3609530476574365</v>
      </c>
      <c r="AN176" s="12">
        <f>AI176*0.98*$S$8*(-2.6*10000000000-AL176*(G176+273.16)^4)</f>
        <v>-40.60739361516665</v>
      </c>
      <c r="AO176" s="13">
        <f>1.17*1.013*(10^-3)*(AD176-AE176)*N176*86400/208</f>
        <v>2.0506026812959677</v>
      </c>
      <c r="AP176" s="12">
        <f>0.408*(AM176+AN176+AO176)/(AI176+$S$10*(1+0.34*N176))</f>
        <v>-38.139083187530836</v>
      </c>
      <c r="AQ176">
        <v>28</v>
      </c>
      <c r="AR176">
        <v>2.9815</v>
      </c>
      <c r="AS176" s="7"/>
      <c r="AT176" s="1">
        <f>AJ176*28.4</f>
        <v>199.6788027479148</v>
      </c>
      <c r="AU176">
        <f>1.26*AI176*0.408*(AG176-AH176)/(AI176+$S$10)</f>
        <v>6.6287302761541875</v>
      </c>
      <c r="AV176">
        <f>AU176*28.4</f>
        <v>188.25593984277893</v>
      </c>
      <c r="AW176">
        <f>0.65*AI176*D176/($S$10+AI176)</f>
        <v>163.52796841697435</v>
      </c>
      <c r="AX176" s="1">
        <f>AW176*(86400/1000000)/2.45</f>
        <v>5.7668638658067684</v>
      </c>
      <c r="AY176" s="1">
        <f>(0.2*(0.00738*G176+0.8072)^7)-0.00016</f>
        <v>0.25703035893710546</v>
      </c>
      <c r="AZ176" s="1">
        <f>0.408*(AI176*(AG176-AH176)+$S$10*6.43*(1+0.0536*N176)*(AD176-AE176))/(AI176+$S$10)</f>
        <v>6.8239370010380203</v>
      </c>
      <c r="BA176" s="2">
        <f>(AI176*(AG176)+0.063*2.7*(1+0.864*N176)*(AD176-AE176))/(AI176+0.063)</f>
        <v>16.370449751001029</v>
      </c>
      <c r="BB176" s="1">
        <f>0.4+1.4*EXP(-(((C176-173)/58)^2))</f>
        <v>1.7983363044145606</v>
      </c>
      <c r="BC176" s="1">
        <f>0.605+0.345*EXP(-(((C176-243)/80)^2))</f>
        <v>0.77251022882815734</v>
      </c>
      <c r="BD176" s="1">
        <f>0.408*(AI176*(AG176-AH176)+0.063*6.43*(BB176+BC176*N176)*(AD176-AE176))/(AI176+0.063)</f>
        <v>9.4881752236091259</v>
      </c>
      <c r="BE176" s="1">
        <f>0.013*G176*(M176*23.9+50)/(G176+15)</f>
        <v>6.171525020633899</v>
      </c>
      <c r="BF176" s="2">
        <f>0.408*0.0023*(G176+17.8)*((F176-E176)^0.5)*AA176</f>
        <v>7.0758740122550376</v>
      </c>
    </row>
    <row r="177" spans="1:58" ht="14" x14ac:dyDescent="0.15">
      <c r="A177" s="14">
        <v>2017</v>
      </c>
      <c r="B177" s="5">
        <v>42911</v>
      </c>
      <c r="C177">
        <v>176</v>
      </c>
      <c r="D177" s="52">
        <v>327.5027847222222</v>
      </c>
      <c r="E177" s="11">
        <v>25.08</v>
      </c>
      <c r="F177" s="11">
        <v>37.07</v>
      </c>
      <c r="G177" s="11">
        <v>31.636875</v>
      </c>
      <c r="H177" s="11">
        <v>34.29</v>
      </c>
      <c r="I177" s="11">
        <v>75.78</v>
      </c>
      <c r="J177" s="11">
        <v>49.682708333333316</v>
      </c>
      <c r="K177" s="11">
        <v>2.2532489084660656</v>
      </c>
      <c r="L177" s="11">
        <v>0</v>
      </c>
      <c r="M177" s="15">
        <f>+D177*86400/1000000</f>
        <v>28.296240599999997</v>
      </c>
      <c r="N177" s="3">
        <f>K177*4.87/LN(67.8*$S$4-5.42)</f>
        <v>1.8304402784091272</v>
      </c>
      <c r="O177" s="11"/>
      <c r="X177" s="9">
        <f>1+0.033*COS(2*$S$9*C177/365)</f>
        <v>0.96720636284560613</v>
      </c>
      <c r="Y177" s="9">
        <f>0.409*SIN((2*$S$9*C177/365)-1.39)</f>
        <v>0.40802946731323025</v>
      </c>
      <c r="Z177" s="9">
        <f>ACOS(-TAN($U$2)*TAN(Y177))</f>
        <v>1.8127740190931494</v>
      </c>
      <c r="AA177" s="10">
        <f>(24*60/$S$9)*$S$7*X177*(Z177*SIN($U$2)*SIN(Y177)+COS($U$2)*COS(Y177)*SIN(Z177))</f>
        <v>41.012407670411442</v>
      </c>
      <c r="AB177" s="9">
        <f>AA177*(0.75+0.00002*$S$3)</f>
        <v>30.923355383490229</v>
      </c>
      <c r="AC177" s="9">
        <f>1.35*(M177/AB177)-0.35</f>
        <v>0.8853098276778425</v>
      </c>
      <c r="AD177" s="9">
        <f>(0.6108*EXP(17.27*E177/(E177+237.3))+0.6108*EXP(17.27*F177/(F177+237.3)))/2</f>
        <v>4.7408415278647915</v>
      </c>
      <c r="AE177" s="9">
        <f>(H177*0.6108*EXP(17.27*F177/(F177+237.3))+I177*0.6108*EXP(17.27*E177/(E177+237.3)))/(2*100)</f>
        <v>2.2859280553118579</v>
      </c>
      <c r="AF177" s="10">
        <f>$S$8*0.5*((E177+273)^4+(F177+273)^4)*(0.34-0.14*SQRT(AE177))*AC177</f>
        <v>4.7664988859627035</v>
      </c>
      <c r="AG177" s="9">
        <f>(1-0.23)*M177-AF177</f>
        <v>17.021606376037294</v>
      </c>
      <c r="AH177" s="9">
        <v>0</v>
      </c>
      <c r="AI177" s="8">
        <f>4098*0.6108*EXP(17.27*0.5*(E177+F177)/(0.5*(E177+F177)+237.3))/(0.5*(E177+F177)+237.3)^2</f>
        <v>0.25670757594349913</v>
      </c>
      <c r="AJ177" s="7">
        <f>(0.408*AI177*(AG177-AH177)+(900*$S$10/((E177+F177)*0.5+273))*N177*(AD177-AE177))/(AI177+$S$10*(1+0.34*N177))</f>
        <v>7.312920511842945</v>
      </c>
      <c r="AK177" s="27">
        <f>0.408*AI177*$S$8*0.98*1.14*100000000/(AI177+$S$10*(1.034*N177))</f>
        <v>0.15026261416443706</v>
      </c>
      <c r="AL177" s="12">
        <f>1.24*(AE177*10/(G177+273.16))^(1/7)</f>
        <v>0.85647528430104891</v>
      </c>
      <c r="AM177" s="12">
        <f>AI177*0.77*M177</f>
        <v>5.5931716862098178</v>
      </c>
      <c r="AN177" s="12">
        <f>AI177*0.98*$S$8*(-2.6*10000000000-AL177*(G177+273.16)^4)</f>
        <v>-41.128936233410137</v>
      </c>
      <c r="AO177" s="13">
        <f>1.17*1.013*(10^-3)*(AD177-AE177)*N177*86400/208</f>
        <v>2.2122666261387476</v>
      </c>
      <c r="AP177" s="12">
        <f>0.408*(AM177+AN177+AO177)/(AI177+$S$10*(1+0.34*N177))</f>
        <v>-37.406101470808778</v>
      </c>
      <c r="AQ177">
        <v>28</v>
      </c>
      <c r="AR177">
        <v>2.9815</v>
      </c>
      <c r="AS177" s="7"/>
      <c r="AT177" s="1">
        <f>AJ177*28.4</f>
        <v>207.68694253633961</v>
      </c>
      <c r="AU177">
        <f>1.26*AI177*0.408*(AG177-AH177)/(AI177+$S$10)</f>
        <v>6.9649884376237825</v>
      </c>
      <c r="AV177">
        <f>AU177*28.4</f>
        <v>197.80567162851543</v>
      </c>
      <c r="AW177">
        <f>0.65*AI177*D177/($S$10+AI177)</f>
        <v>169.4406083714228</v>
      </c>
      <c r="AX177" s="1">
        <f>AW177*(86400/1000000)/2.45</f>
        <v>5.9753749237922165</v>
      </c>
      <c r="AY177" s="1">
        <f>(0.2*(0.00738*G177+0.8072)^7)-0.00016</f>
        <v>0.26423354949774669</v>
      </c>
      <c r="AZ177" s="1">
        <f>0.408*(AI177*(AG177-AH177)+$S$10*6.43*(1+0.0536*N177)*(AD177-AE177))/(AI177+$S$10)</f>
        <v>6.9708050193041471</v>
      </c>
      <c r="BA177" s="2">
        <f>(AI177*(AG177)+0.063*2.7*(1+0.864*N177)*(AD177-AE177))/(AI177+0.063)</f>
        <v>17.039196680124739</v>
      </c>
      <c r="BB177" s="1">
        <f>0.4+1.4*EXP(-(((C177-173)/58)^2))</f>
        <v>1.7962594648969961</v>
      </c>
      <c r="BC177" s="1">
        <f>0.605+0.345*EXP(-(((C177-243)/80)^2))</f>
        <v>0.77608117766277052</v>
      </c>
      <c r="BD177" s="1">
        <f>0.408*(AI177*(AG177-AH177)+0.063*6.43*(BB177+BC177*N177)*(AD177-AE177))/(AI177+0.063)</f>
        <v>9.6587744448090636</v>
      </c>
      <c r="BE177" s="1">
        <f>0.013*G177*(M177*23.9+50)/(G177+15)</f>
        <v>6.4048898282044231</v>
      </c>
      <c r="BF177" s="2">
        <f>0.408*0.0023*(G177+17.8)*((F177-E177)^0.5)*AA177</f>
        <v>6.5881558859941176</v>
      </c>
    </row>
    <row r="178" spans="1:58" ht="14" x14ac:dyDescent="0.15">
      <c r="A178" s="14">
        <v>2017</v>
      </c>
      <c r="B178" s="5">
        <v>42912</v>
      </c>
      <c r="C178">
        <v>177</v>
      </c>
      <c r="D178" s="52">
        <v>299.49395833333341</v>
      </c>
      <c r="E178" s="11">
        <v>26.08</v>
      </c>
      <c r="F178" s="11">
        <v>37.54</v>
      </c>
      <c r="G178" s="11">
        <v>31.51479166666666</v>
      </c>
      <c r="H178" s="11">
        <v>28.83</v>
      </c>
      <c r="I178" s="11">
        <v>77.400000000000006</v>
      </c>
      <c r="J178" s="11">
        <v>50.629236111111091</v>
      </c>
      <c r="K178" s="11">
        <v>1.9539143602424762</v>
      </c>
      <c r="L178" s="11">
        <v>0</v>
      </c>
      <c r="M178" s="15">
        <f>+D178*86400/1000000</f>
        <v>25.876278000000006</v>
      </c>
      <c r="N178" s="3">
        <f>K178*4.87/LN(67.8*$S$4-5.42)</f>
        <v>1.5872740610732634</v>
      </c>
      <c r="O178" s="11"/>
      <c r="X178" s="9">
        <f>1+0.033*COS(2*$S$9*C178/365)</f>
        <v>0.96714779471032231</v>
      </c>
      <c r="Y178" s="9">
        <f>0.409*SIN((2*$S$9*C178/365)-1.39)</f>
        <v>0.40748429495333988</v>
      </c>
      <c r="Z178" s="9">
        <f>ACOS(-TAN($U$2)*TAN(Y178))</f>
        <v>1.8124046924489534</v>
      </c>
      <c r="AA178" s="10">
        <f>(24*60/$S$9)*$S$7*X178*(Z178*SIN($U$2)*SIN(Y178)+COS($U$2)*COS(Y178)*SIN(Z178))</f>
        <v>41.000610421764215</v>
      </c>
      <c r="AB178" s="9">
        <f>AA178*(0.75+0.00002*$S$3)</f>
        <v>30.914460258010219</v>
      </c>
      <c r="AC178" s="9">
        <f>1.35*(M178/AB178)-0.35</f>
        <v>0.77998819997022462</v>
      </c>
      <c r="AD178" s="9">
        <f>(0.6108*EXP(17.27*E178/(E178+237.3))+0.6108*EXP(17.27*F178/(F178+237.3)))/2</f>
        <v>4.9195549408961838</v>
      </c>
      <c r="AE178" s="9">
        <f>(H178*0.6108*EXP(17.27*F178/(F178+237.3))+I178*0.6108*EXP(17.27*E178/(E178+237.3)))/(2*100)</f>
        <v>2.2385018007228483</v>
      </c>
      <c r="AF178" s="10">
        <f>$S$8*0.5*((E178+273)^4+(F178+273)^4)*(0.34-0.14*SQRT(AE178))*AC178</f>
        <v>4.3122182663211897</v>
      </c>
      <c r="AG178" s="9">
        <f>(1-0.23)*M178-AF178</f>
        <v>15.612515793678817</v>
      </c>
      <c r="AH178" s="9">
        <v>0</v>
      </c>
      <c r="AI178" s="8">
        <f>4098*0.6108*EXP(17.27*0.5*(E178+F178)/(0.5*(E178+F178)+237.3))/(0.5*(E178+F178)+237.3)^2</f>
        <v>0.26618041940391846</v>
      </c>
      <c r="AJ178" s="7">
        <f>(0.408*AI178*(AG178-AH178)+(900*$S$10/((E178+F178)*0.5+273))*N178*(AD178-AE178))/(AI178+$S$10*(1+0.34*N178))</f>
        <v>6.863710205956429</v>
      </c>
      <c r="AK178" s="27">
        <f>0.408*AI178*$S$8*0.98*1.14*100000000/(AI178+$S$10*(1.034*N178))</f>
        <v>0.15875275675308631</v>
      </c>
      <c r="AL178" s="12">
        <f>1.24*(AE178*10/(G178+273.16))^(1/7)</f>
        <v>0.85396281507274385</v>
      </c>
      <c r="AM178" s="12">
        <f>AI178*0.77*M178</f>
        <v>5.3035740686023409</v>
      </c>
      <c r="AN178" s="12">
        <f>AI178*0.98*$S$8*(-2.6*10000000000-AL178*(G178+273.16)^4)</f>
        <v>-42.603881481626573</v>
      </c>
      <c r="AO178" s="13">
        <f>1.17*1.013*(10^-3)*(AD178-AE178)*N178*86400/208</f>
        <v>2.0950917940536589</v>
      </c>
      <c r="AP178" s="12">
        <f>0.408*(AM178+AN178+AO178)/(AI178+$S$10*(1+0.34*N178))</f>
        <v>-39.084770954659113</v>
      </c>
      <c r="AQ178">
        <v>28</v>
      </c>
      <c r="AR178">
        <v>2.9815</v>
      </c>
      <c r="AS178" s="7"/>
      <c r="AT178" s="1">
        <f>AJ178*28.4</f>
        <v>194.92936984916258</v>
      </c>
      <c r="AU178">
        <f>1.26*AI178*0.408*(AG178-AH178)/(AI178+$S$10)</f>
        <v>6.4351384146724442</v>
      </c>
      <c r="AV178">
        <f>AU178*28.4</f>
        <v>182.75793097669739</v>
      </c>
      <c r="AW178">
        <f>0.65*AI178*D178/($S$10+AI178)</f>
        <v>156.08304038560726</v>
      </c>
      <c r="AX178" s="1">
        <f>AW178*(86400/1000000)/2.45</f>
        <v>5.5043161997210071</v>
      </c>
      <c r="AY178" s="1">
        <f>(0.2*(0.00738*G178+0.8072)^7)-0.00016</f>
        <v>0.26263540312254424</v>
      </c>
      <c r="AZ178" s="1">
        <f>0.408*(AI178*(AG178-AH178)+$S$10*6.43*(1+0.0536*N178)*(AD178-AE178))/(AI178+$S$10)</f>
        <v>6.6200776852617631</v>
      </c>
      <c r="BA178" s="2">
        <f>(AI178*(AG178)+0.063*2.7*(1+0.864*N178)*(AD178-AE178))/(AI178+0.063)</f>
        <v>15.909872103157882</v>
      </c>
      <c r="BB178" s="1">
        <f>0.4+1.4*EXP(-(((C178-173)/58)^2))</f>
        <v>1.7933570706189688</v>
      </c>
      <c r="BC178" s="1">
        <f>0.605+0.345*EXP(-(((C178-243)/80)^2))</f>
        <v>0.77967365720731663</v>
      </c>
      <c r="BD178" s="1">
        <f>0.408*(AI178*(AG178-AH178)+0.063*6.43*(BB178+BC178*N178)*(AD178-AE178))/(AI178+0.063)</f>
        <v>9.2307718264909688</v>
      </c>
      <c r="BE178" s="1">
        <f>0.013*G178*(M178*23.9+50)/(G178+15)</f>
        <v>5.8875027236377164</v>
      </c>
      <c r="BF178" s="2">
        <f>0.408*0.0023*(G178+17.8)*((F178-E178)^0.5)*AA178</f>
        <v>6.4231465843338222</v>
      </c>
    </row>
    <row r="179" spans="1:58" ht="14" x14ac:dyDescent="0.15">
      <c r="A179" s="14">
        <v>2017</v>
      </c>
      <c r="B179" s="5">
        <v>42913</v>
      </c>
      <c r="C179">
        <v>178</v>
      </c>
      <c r="D179" s="52">
        <v>323.26793055555567</v>
      </c>
      <c r="E179" s="11">
        <v>26.42</v>
      </c>
      <c r="F179" s="11">
        <v>36.479999999999997</v>
      </c>
      <c r="G179" s="11">
        <v>31.495347222222204</v>
      </c>
      <c r="H179" s="11">
        <v>36.590000000000003</v>
      </c>
      <c r="I179" s="11">
        <v>77.150000000000006</v>
      </c>
      <c r="J179" s="11">
        <v>54.258958333333347</v>
      </c>
      <c r="K179" s="11">
        <v>2.3325160328122787</v>
      </c>
      <c r="L179" s="11">
        <v>0</v>
      </c>
      <c r="M179" s="15">
        <f>+D179*86400/1000000</f>
        <v>27.930349200000009</v>
      </c>
      <c r="N179" s="3">
        <f>K179*4.87/LN(67.8*$S$4-5.42)</f>
        <v>1.894833402760288</v>
      </c>
      <c r="O179" s="11"/>
      <c r="X179" s="9">
        <f>1+0.033*COS(2*$S$9*C179/365)</f>
        <v>0.96709896139247453</v>
      </c>
      <c r="Y179" s="9">
        <f>0.409*SIN((2*$S$9*C179/365)-1.39)</f>
        <v>0.40681837620262351</v>
      </c>
      <c r="Z179" s="9">
        <f>ACOS(-TAN($U$2)*TAN(Y179))</f>
        <v>1.8119538475421362</v>
      </c>
      <c r="AA179" s="10">
        <f>(24*60/$S$9)*$S$7*X179*(Z179*SIN($U$2)*SIN(Y179)+COS($U$2)*COS(Y179)*SIN(Z179))</f>
        <v>40.987152867253478</v>
      </c>
      <c r="AB179" s="9">
        <f>AA179*(0.75+0.00002*$S$3)</f>
        <v>30.904313261909124</v>
      </c>
      <c r="AC179" s="9">
        <f>1.35*(M179/AB179)-0.35</f>
        <v>0.87008766544811811</v>
      </c>
      <c r="AD179" s="9">
        <f>(0.6108*EXP(17.27*E179/(E179+237.3))+0.6108*EXP(17.27*F179/(F179+237.3)))/2</f>
        <v>4.7725313931592366</v>
      </c>
      <c r="AE179" s="9">
        <f>(H179*0.6108*EXP(17.27*F179/(F179+237.3))+I179*0.6108*EXP(17.27*E179/(E179+237.3)))/(2*100)</f>
        <v>2.4450785459938529</v>
      </c>
      <c r="AF179" s="10">
        <f>$S$8*0.5*((E179+273)^4+(F179+273)^4)*(0.34-0.14*SQRT(AE179))*AC179</f>
        <v>4.4388590733044042</v>
      </c>
      <c r="AG179" s="9">
        <f>(1-0.23)*M179-AF179</f>
        <v>17.067509810695604</v>
      </c>
      <c r="AH179" s="9">
        <v>0</v>
      </c>
      <c r="AI179" s="8">
        <f>4098*0.6108*EXP(17.27*0.5*(E179+F179)/(0.5*(E179+F179)+237.3))/(0.5*(E179+F179)+237.3)^2</f>
        <v>0.2615047299662791</v>
      </c>
      <c r="AJ179" s="7">
        <f>(0.408*AI179*(AG179-AH179)+(900*$S$10/((E179+F179)*0.5+273))*N179*(AD179-AE179))/(AI179+$S$10*(1+0.34*N179))</f>
        <v>7.24607321594738</v>
      </c>
      <c r="AK179" s="27">
        <f>0.408*AI179*$S$8*0.98*1.14*100000000/(AI179+$S$10*(1.034*N179))</f>
        <v>0.1494720879345933</v>
      </c>
      <c r="AL179" s="12">
        <f>1.24*(AE179*10/(G179+273.16))^(1/7)</f>
        <v>0.86480740740398221</v>
      </c>
      <c r="AM179" s="12">
        <f>AI179*0.77*M179</f>
        <v>5.6240171875656095</v>
      </c>
      <c r="AN179" s="12">
        <f>AI179*0.98*$S$8*(-2.6*10000000000-AL179*(G179+273.16)^4)</f>
        <v>-41.970369020611642</v>
      </c>
      <c r="AO179" s="13">
        <f>1.17*1.013*(10^-3)*(AD179-AE179)*N179*86400/208</f>
        <v>2.1711890389505983</v>
      </c>
      <c r="AP179" s="12">
        <f>0.408*(AM179+AN179+AO179)/(AI179+$S$10*(1+0.34*N179))</f>
        <v>-37.71484065372028</v>
      </c>
      <c r="AQ179">
        <v>28</v>
      </c>
      <c r="AR179">
        <v>2.9815</v>
      </c>
      <c r="AS179" s="7"/>
      <c r="AT179" s="1">
        <f>AJ179*28.4</f>
        <v>205.78847933290558</v>
      </c>
      <c r="AU179">
        <f>1.26*AI179*0.408*(AG179-AH179)/(AI179+$S$10)</f>
        <v>7.010010379645867</v>
      </c>
      <c r="AV179">
        <f>AU179*28.4</f>
        <v>199.08429478194262</v>
      </c>
      <c r="AW179">
        <f>0.65*AI179*D179/($S$10+AI179)</f>
        <v>167.87799408139441</v>
      </c>
      <c r="AX179" s="1">
        <f>AW179*(86400/1000000)/2.45</f>
        <v>5.9202688525030522</v>
      </c>
      <c r="AY179" s="1">
        <f>(0.2*(0.00738*G179+0.8072)^7)-0.00016</f>
        <v>0.26238162931919617</v>
      </c>
      <c r="AZ179" s="1">
        <f>0.408*(AI179*(AG179-AH179)+$S$10*6.43*(1+0.0536*N179)*(AD179-AE179))/(AI179+$S$10)</f>
        <v>6.9157991022247547</v>
      </c>
      <c r="BA179" s="2">
        <f>(AI179*(AG179)+0.063*2.7*(1+0.864*N179)*(AD179-AE179))/(AI179+0.063)</f>
        <v>16.971327342741091</v>
      </c>
      <c r="BB179" s="1">
        <f>0.4+1.4*EXP(-(((C179-173)/58)^2))</f>
        <v>1.7896342841663482</v>
      </c>
      <c r="BC179" s="1">
        <f>0.605+0.345*EXP(-(((C179-243)/80)^2))</f>
        <v>0.78328585105895387</v>
      </c>
      <c r="BD179" s="1">
        <f>0.408*(AI179*(AG179-AH179)+0.063*6.43*(BB179+BC179*N179)*(AD179-AE179))/(AI179+0.063)</f>
        <v>9.4924854107226828</v>
      </c>
      <c r="BE179" s="1">
        <f>0.013*G179*(M179*23.9+50)/(G179+15)</f>
        <v>6.3186391922413412</v>
      </c>
      <c r="BF179" s="2">
        <f>0.408*0.0023*(G179+17.8)*((F179-E179)^0.5)*AA179</f>
        <v>6.0136849336421472</v>
      </c>
    </row>
    <row r="180" spans="1:58" ht="14" x14ac:dyDescent="0.15">
      <c r="A180" s="14">
        <v>2017</v>
      </c>
      <c r="B180" s="5">
        <v>42914</v>
      </c>
      <c r="C180">
        <v>179</v>
      </c>
      <c r="D180" s="52">
        <v>330.29156249999994</v>
      </c>
      <c r="E180" s="11">
        <v>25.61</v>
      </c>
      <c r="F180" s="11">
        <v>36.78</v>
      </c>
      <c r="G180" s="11">
        <v>31.106111111111105</v>
      </c>
      <c r="H180" s="11">
        <v>30.41</v>
      </c>
      <c r="I180" s="11">
        <v>78.83</v>
      </c>
      <c r="J180" s="11">
        <v>51.211249999999978</v>
      </c>
      <c r="K180" s="11">
        <v>2.523918895769873</v>
      </c>
      <c r="L180" s="11">
        <v>0</v>
      </c>
      <c r="M180" s="15">
        <f>+D180*86400/1000000</f>
        <v>28.537190999999996</v>
      </c>
      <c r="N180" s="3">
        <f>K180*4.87/LN(67.8*$S$4-5.42)</f>
        <v>2.0503206675911008</v>
      </c>
      <c r="O180" s="11"/>
      <c r="X180" s="9">
        <f>1+0.033*COS(2*$S$9*C180/365)</f>
        <v>0.96705987736242871</v>
      </c>
      <c r="Y180" s="9">
        <f>0.409*SIN((2*$S$9*C180/365)-1.39)</f>
        <v>0.40603190838717862</v>
      </c>
      <c r="Z180" s="9">
        <f>ACOS(-TAN($U$2)*TAN(Y180))</f>
        <v>1.8114217850342837</v>
      </c>
      <c r="AA180" s="10">
        <f>(24*60/$S$9)*$S$7*X180*(Z180*SIN($U$2)*SIN(Y180)+COS($U$2)*COS(Y180)*SIN(Z180))</f>
        <v>40.972032216176338</v>
      </c>
      <c r="AB180" s="9">
        <f>AA180*(0.75+0.00002*$S$3)</f>
        <v>30.892912290996957</v>
      </c>
      <c r="AC180" s="9">
        <f>1.35*(M180/AB180)-0.35</f>
        <v>0.89705652504077127</v>
      </c>
      <c r="AD180" s="9">
        <f>(0.6108*EXP(17.27*E180/(E180+237.3))+0.6108*EXP(17.27*F180/(F180+237.3)))/2</f>
        <v>4.7423659504220845</v>
      </c>
      <c r="AE180" s="9">
        <f>(H180*0.6108*EXP(17.27*F180/(F180+237.3))+I180*0.6108*EXP(17.27*E180/(E180+237.3)))/(2*100)</f>
        <v>2.2373837498676812</v>
      </c>
      <c r="AF180" s="10">
        <f>$S$8*0.5*((E180+273)^4+(F180+273)^4)*(0.34-0.14*SQRT(AE180))*AC180</f>
        <v>4.9210251188143204</v>
      </c>
      <c r="AG180" s="9">
        <f>(1-0.23)*M180-AF180</f>
        <v>17.052611951185678</v>
      </c>
      <c r="AH180" s="9">
        <v>0</v>
      </c>
      <c r="AI180" s="8">
        <f>4098*0.6108*EXP(17.27*0.5*(E180+F180)/(0.5*(E180+F180)+237.3))/(0.5*(E180+F180)+237.3)^2</f>
        <v>0.25823457526548299</v>
      </c>
      <c r="AJ180" s="7">
        <f>(0.408*AI180*(AG180-AH180)+(900*$S$10/((E180+F180)*0.5+273))*N180*(AD180-AE180))/(AI180+$S$10*(1+0.34*N180))</f>
        <v>7.560179572586069</v>
      </c>
      <c r="AK180" s="27">
        <f>0.408*AI180*$S$8*0.98*1.14*100000000/(AI180+$S$10*(1.034*N180))</f>
        <v>0.14489023321635208</v>
      </c>
      <c r="AL180" s="12">
        <f>1.24*(AE180*10/(G180+273.16))^(1/7)</f>
        <v>0.85406562353034077</v>
      </c>
      <c r="AM180" s="12">
        <f>AI180*0.77*M180</f>
        <v>5.6743528358093211</v>
      </c>
      <c r="AN180" s="12">
        <f>AI180*0.98*$S$8*(-2.6*10000000000-AL180*(G180+273.16)^4)</f>
        <v>-41.284369674032625</v>
      </c>
      <c r="AO180" s="13">
        <f>1.17*1.013*(10^-3)*(AD180-AE180)*N180*86400/208</f>
        <v>2.5285535079856305</v>
      </c>
      <c r="AP180" s="12">
        <f>0.408*(AM180+AN180+AO180)/(AI180+$S$10*(1+0.34*N180))</f>
        <v>-36.487256396902161</v>
      </c>
      <c r="AQ180">
        <v>28</v>
      </c>
      <c r="AR180">
        <v>2.9815</v>
      </c>
      <c r="AS180" s="7"/>
      <c r="AT180" s="1">
        <f>AJ180*28.4</f>
        <v>214.70909986144434</v>
      </c>
      <c r="AU180">
        <f>1.26*AI180*0.408*(AG180-AH180)/(AI180+$S$10)</f>
        <v>6.9861045936258135</v>
      </c>
      <c r="AV180">
        <f>AU180*28.4</f>
        <v>198.4053704589731</v>
      </c>
      <c r="AW180">
        <f>0.65*AI180*D180/($S$10+AI180)</f>
        <v>171.08987225489386</v>
      </c>
      <c r="AX180" s="1">
        <f>AW180*(86400/1000000)/2.45</f>
        <v>6.0335367195195229</v>
      </c>
      <c r="AY180" s="1">
        <f>(0.2*(0.00738*G180+0.8072)^7)-0.00016</f>
        <v>0.25734562292859059</v>
      </c>
      <c r="AZ180" s="1">
        <f>0.408*(AI180*(AG180-AH180)+$S$10*6.43*(1+0.0536*N180)*(AD180-AE180))/(AI180+$S$10)</f>
        <v>7.0257851931037072</v>
      </c>
      <c r="BA180" s="2">
        <f>(AI180*(AG180)+0.063*2.7*(1+0.864*N180)*(AD180-AE180))/(AI180+0.063)</f>
        <v>17.384471669169699</v>
      </c>
      <c r="BB180" s="1">
        <f>0.4+1.4*EXP(-(((C180-173)/58)^2))</f>
        <v>1.7850977168632416</v>
      </c>
      <c r="BC180" s="1">
        <f>0.605+0.345*EXP(-(((C180-243)/80)^2))</f>
        <v>0.78691588629485176</v>
      </c>
      <c r="BD180" s="1">
        <f>0.408*(AI180*(AG180-AH180)+0.063*6.43*(BB180+BC180*N180)*(AD180-AE180))/(AI180+0.063)</f>
        <v>9.9730871942697288</v>
      </c>
      <c r="BE180" s="1">
        <f>0.013*G180*(M180*23.9+50)/(G180+15)</f>
        <v>6.4204389042186092</v>
      </c>
      <c r="BF180" s="2">
        <f>0.408*0.0023*(G180+17.8)*((F180-E180)^0.5)*AA180</f>
        <v>6.2844202795746638</v>
      </c>
    </row>
    <row r="181" spans="1:58" ht="14" x14ac:dyDescent="0.15">
      <c r="A181" s="14">
        <v>2017</v>
      </c>
      <c r="B181" s="5">
        <v>42915</v>
      </c>
      <c r="C181">
        <v>180</v>
      </c>
      <c r="D181" s="52">
        <v>339.00475694444452</v>
      </c>
      <c r="E181" s="11">
        <v>25.12</v>
      </c>
      <c r="F181" s="11">
        <v>36.229999999999997</v>
      </c>
      <c r="G181" s="11">
        <v>30.753888888888866</v>
      </c>
      <c r="H181" s="11">
        <v>22.54</v>
      </c>
      <c r="I181" s="11">
        <v>77.08</v>
      </c>
      <c r="J181" s="11">
        <v>48.981458333333336</v>
      </c>
      <c r="K181" s="11">
        <v>2.3206474618820763</v>
      </c>
      <c r="L181" s="11">
        <v>0</v>
      </c>
      <c r="M181" s="15">
        <f>+D181*86400/1000000</f>
        <v>29.290011000000007</v>
      </c>
      <c r="N181" s="3">
        <f>K181*4.87/LN(67.8*$S$4-5.42)</f>
        <v>1.8851918979109248</v>
      </c>
      <c r="O181" s="11"/>
      <c r="X181" s="9">
        <f>1+0.033*COS(2*$S$9*C181/365)</f>
        <v>0.96703055420162642</v>
      </c>
      <c r="Y181" s="9">
        <f>0.409*SIN((2*$S$9*C181/365)-1.39)</f>
        <v>0.40512512455439242</v>
      </c>
      <c r="Z181" s="9">
        <f>ACOS(-TAN($U$2)*TAN(Y181))</f>
        <v>1.8108088585958277</v>
      </c>
      <c r="AA181" s="10">
        <f>(24*60/$S$9)*$S$7*X181*(Z181*SIN($U$2)*SIN(Y181)+COS($U$2)*COS(Y181)*SIN(Z181))</f>
        <v>40.955244837272332</v>
      </c>
      <c r="AB181" s="9">
        <f>AA181*(0.75+0.00002*$S$3)</f>
        <v>30.880254607303339</v>
      </c>
      <c r="AC181" s="9">
        <f>1.35*(M181/AB181)-0.35</f>
        <v>0.93047891291182039</v>
      </c>
      <c r="AD181" s="9">
        <f>(0.6108*EXP(17.27*E181/(E181+237.3))+0.6108*EXP(17.27*F181/(F181+237.3)))/2</f>
        <v>4.603435946268533</v>
      </c>
      <c r="AE181" s="9">
        <f>(H181*0.6108*EXP(17.27*F181/(F181+237.3))+I181*0.6108*EXP(17.27*E181/(E181+237.3)))/(2*100)</f>
        <v>1.9076614042643028</v>
      </c>
      <c r="AF181" s="10">
        <f>$S$8*0.5*((E181+273)^4+(F181+273)^4)*(0.34-0.14*SQRT(AE181))*AC181</f>
        <v>5.6923525072140597</v>
      </c>
      <c r="AG181" s="9">
        <f>(1-0.23)*M181-AF181</f>
        <v>16.860955962785944</v>
      </c>
      <c r="AH181" s="9">
        <v>0</v>
      </c>
      <c r="AI181" s="8">
        <f>4098*0.6108*EXP(17.27*0.5*(E181+F181)/(0.5*(E181+F181)+237.3))/(0.5*(E181+F181)+237.3)^2</f>
        <v>0.25167210890575181</v>
      </c>
      <c r="AJ181" s="7">
        <f>(0.408*AI181*(AG181-AH181)+(900*$S$10/((E181+F181)*0.5+273))*N181*(AD181-AE181))/(AI181+$S$10*(1+0.34*N181))</f>
        <v>7.5696202857391199</v>
      </c>
      <c r="AK181" s="27">
        <f>0.408*AI181*$S$8*0.98*1.14*100000000/(AI181+$S$10*(1.034*N181))</f>
        <v>0.1478230111777214</v>
      </c>
      <c r="AL181" s="12">
        <f>1.24*(AE181*10/(G181+273.16))^(1/7)</f>
        <v>0.83497176845756182</v>
      </c>
      <c r="AM181" s="12">
        <f>AI181*0.77*M181</f>
        <v>5.6760387054468557</v>
      </c>
      <c r="AN181" s="12">
        <f>AI181*0.98*$S$8*(-2.6*10000000000-AL181*(G181+273.16)^4)</f>
        <v>-39.997662509468299</v>
      </c>
      <c r="AO181" s="13">
        <f>1.17*1.013*(10^-3)*(AD181-AE181)*N181*86400/208</f>
        <v>2.5019858366284145</v>
      </c>
      <c r="AP181" s="12">
        <f>0.408*(AM181+AN181+AO181)/(AI181+$S$10*(1+0.34*N181))</f>
        <v>-36.09641354041117</v>
      </c>
      <c r="AQ181">
        <v>28</v>
      </c>
      <c r="AR181">
        <v>2.9815</v>
      </c>
      <c r="AS181" s="7"/>
      <c r="AT181" s="1">
        <f>AJ181*28.4</f>
        <v>214.97721611499099</v>
      </c>
      <c r="AU181">
        <f>1.26*AI181*0.408*(AG181-AH181)/(AI181+$S$10)</f>
        <v>6.8712008709660797</v>
      </c>
      <c r="AV181">
        <f>AU181*28.4</f>
        <v>195.14210473543665</v>
      </c>
      <c r="AW181">
        <f>0.65*AI181*D181/($S$10+AI181)</f>
        <v>174.67827376561243</v>
      </c>
      <c r="AX181" s="1">
        <f>AW181*(86400/1000000)/2.45</f>
        <v>6.1600827972852708</v>
      </c>
      <c r="AY181" s="1">
        <f>(0.2*(0.00738*G181+0.8072)^7)-0.00016</f>
        <v>0.25286009993081071</v>
      </c>
      <c r="AZ181" s="1">
        <f>0.408*(AI181*(AG181-AH181)+$S$10*6.43*(1+0.0536*N181)*(AD181-AE181))/(AI181+$S$10)</f>
        <v>7.0673876468094825</v>
      </c>
      <c r="BA181" s="2">
        <f>(AI181*(AG181)+0.063*2.7*(1+0.864*N181)*(AD181-AE181))/(AI181+0.063)</f>
        <v>17.316039062717635</v>
      </c>
      <c r="BB181" s="1">
        <f>0.4+1.4*EXP(-(((C181-173)/58)^2))</f>
        <v>1.779755409207481</v>
      </c>
      <c r="BC181" s="1">
        <f>0.605+0.345*EXP(-(((C181-243)/80)^2))</f>
        <v>0.79056183466821861</v>
      </c>
      <c r="BD181" s="1">
        <f>0.408*(AI181*(AG181-AH181)+0.063*6.43*(BB181+BC181*N181)*(AD181-AE181))/(AI181+0.063)</f>
        <v>10.132186996148628</v>
      </c>
      <c r="BE181" s="1">
        <f>0.013*G181*(M181*23.9+50)/(G181+15)</f>
        <v>6.5538235737656656</v>
      </c>
      <c r="BF181" s="2">
        <f>0.408*0.0023*(G181+17.8)*((F181-E181)^0.5)*AA181</f>
        <v>6.219830866996328</v>
      </c>
    </row>
    <row r="182" spans="1:58" ht="14" x14ac:dyDescent="0.15">
      <c r="A182" s="14">
        <v>2017</v>
      </c>
      <c r="B182" s="5">
        <v>42916</v>
      </c>
      <c r="C182">
        <v>181</v>
      </c>
      <c r="D182" s="52">
        <v>347.45474999999999</v>
      </c>
      <c r="E182" s="11">
        <v>23.4</v>
      </c>
      <c r="F182" s="11">
        <v>37.51</v>
      </c>
      <c r="G182" s="11">
        <v>30.806805555555577</v>
      </c>
      <c r="H182" s="11">
        <v>8.9700000000000006</v>
      </c>
      <c r="I182" s="11">
        <v>74.150000000000006</v>
      </c>
      <c r="J182" s="11">
        <v>38.063472222222217</v>
      </c>
      <c r="K182" s="11">
        <v>2.1855988610256669</v>
      </c>
      <c r="L182" s="11">
        <v>0</v>
      </c>
      <c r="M182" s="15">
        <f>+D182*86400/1000000</f>
        <v>30.020090399999997</v>
      </c>
      <c r="N182" s="3">
        <f>K182*4.87/LN(67.8*$S$4-5.42)</f>
        <v>1.7754843562267471</v>
      </c>
      <c r="O182" s="11"/>
      <c r="X182" s="9">
        <f>1+0.033*COS(2*$S$9*C182/365)</f>
        <v>0.96701100059915313</v>
      </c>
      <c r="Y182" s="9">
        <f>0.409*SIN((2*$S$9*C182/365)-1.39)</f>
        <v>0.40409829340388442</v>
      </c>
      <c r="Z182" s="9">
        <f>ACOS(-TAN($U$2)*TAN(Y182))</f>
        <v>1.8101154741048691</v>
      </c>
      <c r="AA182" s="10">
        <f>(24*60/$S$9)*$S$7*X182*(Z182*SIN($U$2)*SIN(Y182)+COS($U$2)*COS(Y182)*SIN(Z182))</f>
        <v>40.936786268616039</v>
      </c>
      <c r="AB182" s="9">
        <f>AA182*(0.75+0.00002*$S$3)</f>
        <v>30.866336846536495</v>
      </c>
      <c r="AC182" s="9">
        <f>1.35*(M182/AB182)-0.35</f>
        <v>0.96298774588950098</v>
      </c>
      <c r="AD182" s="9">
        <f>(0.6108*EXP(17.27*E182/(E182+237.3))+0.6108*EXP(17.27*F182/(F182+237.3)))/2</f>
        <v>4.6646805749659714</v>
      </c>
      <c r="AE182" s="9">
        <f>(H182*0.6108*EXP(17.27*F182/(F182+237.3))+I182*0.6108*EXP(17.27*E182/(E182+237.3)))/(2*100)</f>
        <v>1.3564045073771975</v>
      </c>
      <c r="AF182" s="10">
        <f>$S$8*0.5*((E182+273)^4+(F182+273)^4)*(0.34-0.14*SQRT(AE182))*AC182</f>
        <v>7.097322241542674</v>
      </c>
      <c r="AG182" s="9">
        <f>(1-0.23)*M182-AF182</f>
        <v>16.018147366457324</v>
      </c>
      <c r="AH182" s="9">
        <v>0</v>
      </c>
      <c r="AI182" s="8">
        <f>4098*0.6108*EXP(17.27*0.5*(E182+F182)/(0.5*(E182+F182)+237.3))/(0.5*(E182+F182)+237.3)^2</f>
        <v>0.24893807518790037</v>
      </c>
      <c r="AJ182" s="7">
        <f>(0.408*AI182*(AG182-AH182)+(900*$S$10/((E182+F182)*0.5+273))*N182*(AD182-AE182))/(AI182+$S$10*(1+0.34*N182))</f>
        <v>7.8238366431184732</v>
      </c>
      <c r="AK182" s="27">
        <f>0.408*AI182*$S$8*0.98*1.14*100000000/(AI182+$S$10*(1.034*N182))</f>
        <v>0.15025033345476474</v>
      </c>
      <c r="AL182" s="12">
        <f>1.24*(AE182*10/(G182+273.16))^(1/7)</f>
        <v>0.79524715299851445</v>
      </c>
      <c r="AM182" s="12">
        <f>AI182*0.77*M182</f>
        <v>5.7543205112799294</v>
      </c>
      <c r="AN182" s="12">
        <f>AI182*0.98*$S$8*(-2.6*10000000000-AL182*(G182+273.16)^4)</f>
        <v>-39.164012536519387</v>
      </c>
      <c r="AO182" s="13">
        <f>1.17*1.013*(10^-3)*(AD182-AE182)*N182*86400/208</f>
        <v>2.8917737287934369</v>
      </c>
      <c r="AP182" s="12">
        <f>0.408*(AM182+AN182+AO182)/(AI182+$S$10*(1+0.34*N182))</f>
        <v>-35.126491279131976</v>
      </c>
      <c r="AQ182">
        <v>28</v>
      </c>
      <c r="AR182">
        <v>2.9815</v>
      </c>
      <c r="AS182" s="7"/>
      <c r="AT182" s="1">
        <f>AJ182*28.4</f>
        <v>222.19696066456461</v>
      </c>
      <c r="AU182">
        <f>1.26*AI182*0.408*(AG182-AH182)/(AI182+$S$10)</f>
        <v>6.5129115765668129</v>
      </c>
      <c r="AV182">
        <f>AU182*28.4</f>
        <v>184.96668877449747</v>
      </c>
      <c r="AW182">
        <f>0.65*AI182*D182/($S$10+AI182)</f>
        <v>178.62564038570648</v>
      </c>
      <c r="AX182" s="1">
        <f>AW182*(86400/1000000)/2.45</f>
        <v>6.2992878895204241</v>
      </c>
      <c r="AY182" s="1">
        <f>(0.2*(0.00738*G182+0.8072)^7)-0.00016</f>
        <v>0.25352968328003067</v>
      </c>
      <c r="AZ182" s="1">
        <f>0.408*(AI182*(AG182-AH182)+$S$10*6.43*(1+0.0536*N182)*(AD182-AE182))/(AI182+$S$10)</f>
        <v>7.1562924065165898</v>
      </c>
      <c r="BA182" s="2">
        <f>(AI182*(AG182)+0.063*2.7*(1+0.864*N182)*(AD182-AE182))/(AI182+0.063)</f>
        <v>17.354452973698123</v>
      </c>
      <c r="BB182" s="1">
        <f>0.4+1.4*EXP(-(((C182-173)/58)^2))</f>
        <v>1.7736168071243537</v>
      </c>
      <c r="BC182" s="1">
        <f>0.605+0.345*EXP(-(((C182-243)/80)^2))</f>
        <v>0.7942217139161748</v>
      </c>
      <c r="BD182" s="1">
        <f>0.408*(AI182*(AG182-AH182)+0.063*6.43*(BB182+BC182*N182)*(AD182-AE182))/(AI182+0.063)</f>
        <v>10.796124426093535</v>
      </c>
      <c r="BE182" s="1">
        <f>0.013*G182*(M182*23.9+50)/(G182+15)</f>
        <v>6.7100718601902614</v>
      </c>
      <c r="BF182" s="2">
        <f>0.408*0.0023*(G182+17.8)*((F182-E182)^0.5)*AA182</f>
        <v>7.0139446056337347</v>
      </c>
    </row>
    <row r="183" spans="1:58" ht="14" x14ac:dyDescent="0.15">
      <c r="A183" s="14">
        <v>2017</v>
      </c>
      <c r="B183" s="5">
        <v>42917</v>
      </c>
      <c r="C183">
        <v>182</v>
      </c>
      <c r="D183" s="52">
        <v>340.54488194444457</v>
      </c>
      <c r="E183" s="11">
        <v>21.58</v>
      </c>
      <c r="F183" s="11">
        <v>36.83</v>
      </c>
      <c r="G183" s="11">
        <v>29.807777777777787</v>
      </c>
      <c r="H183" s="11">
        <v>27.92</v>
      </c>
      <c r="I183" s="11">
        <v>76.930000000000007</v>
      </c>
      <c r="J183" s="11">
        <v>47.643263888888896</v>
      </c>
      <c r="K183" s="11">
        <v>2.6465823207861994</v>
      </c>
      <c r="L183" s="11">
        <v>0</v>
      </c>
      <c r="M183" s="15">
        <f>+D183*86400/1000000</f>
        <v>29.423077800000012</v>
      </c>
      <c r="N183" s="3">
        <f>K183*4.87/LN(67.8*$S$4-5.42)</f>
        <v>2.1499670373258817</v>
      </c>
      <c r="O183" s="11"/>
      <c r="X183" s="9">
        <f>1+0.033*COS(2*$S$9*C183/365)</f>
        <v>0.96700122234916319</v>
      </c>
      <c r="Y183" s="9">
        <f>0.409*SIN((2*$S$9*C183/365)-1.39)</f>
        <v>0.40295171920788542</v>
      </c>
      <c r="Z183" s="9">
        <f>ACOS(-TAN($U$2)*TAN(Y183))</f>
        <v>1.8093420887328679</v>
      </c>
      <c r="AA183" s="10">
        <f>(24*60/$S$9)*$S$7*X183*(Z183*SIN($U$2)*SIN(Y183)+COS($U$2)*COS(Y183)*SIN(Z183))</f>
        <v>40.916651229149444</v>
      </c>
      <c r="AB183" s="9">
        <f>AA183*(0.75+0.00002*$S$3)</f>
        <v>30.851155026778681</v>
      </c>
      <c r="AC183" s="9">
        <f>1.35*(M183/AB183)-0.35</f>
        <v>0.93750949504231562</v>
      </c>
      <c r="AD183" s="9">
        <f>(0.6108*EXP(17.27*E183/(E183+237.3))+0.6108*EXP(17.27*F183/(F183+237.3)))/2</f>
        <v>4.3969726297719598</v>
      </c>
      <c r="AE183" s="9">
        <f>(H183*0.6108*EXP(17.27*F183/(F183+237.3))+I183*0.6108*EXP(17.27*E183/(E183+237.3)))/(2*100)</f>
        <v>1.8591284602472826</v>
      </c>
      <c r="AF183" s="10">
        <f>$S$8*0.5*((E183+273)^4+(F183+273)^4)*(0.34-0.14*SQRT(AE183))*AC183</f>
        <v>5.7304257098894089</v>
      </c>
      <c r="AG183" s="9">
        <f>(1-0.23)*M183-AF183</f>
        <v>16.925344196110601</v>
      </c>
      <c r="AH183" s="9">
        <v>0</v>
      </c>
      <c r="AI183" s="8">
        <f>4098*0.6108*EXP(17.27*0.5*(E183+F183)/(0.5*(E183+F183)+237.3))/(0.5*(E183+F183)+237.3)^2</f>
        <v>0.23387202274007088</v>
      </c>
      <c r="AJ183" s="7">
        <f>(0.408*AI183*(AG183-AH183)+(900*$S$10/((E183+F183)*0.5+273))*N183*(AD183-AE183))/(AI183+$S$10*(1+0.34*N183))</f>
        <v>7.7184236439103397</v>
      </c>
      <c r="AK183" s="27">
        <f>0.408*AI183*$S$8*0.98*1.14*100000000/(AI183+$S$10*(1.034*N183))</f>
        <v>0.13728968678188089</v>
      </c>
      <c r="AL183" s="12">
        <f>1.24*(AE183*10/(G183+273.16))^(1/7)</f>
        <v>0.83227412612005713</v>
      </c>
      <c r="AM183" s="12">
        <f>AI183*0.77*M183</f>
        <v>5.2985507346498473</v>
      </c>
      <c r="AN183" s="12">
        <f>AI183*0.98*$S$8*(-2.6*10000000000-AL183*(G183+273.16)^4)</f>
        <v>-37.044161651977731</v>
      </c>
      <c r="AO183" s="13">
        <f>1.17*1.013*(10^-3)*(AD183-AE183)*N183*86400/208</f>
        <v>2.6862255021477748</v>
      </c>
      <c r="AP183" s="12">
        <f>0.408*(AM183+AN183+AO183)/(AI183+$S$10*(1+0.34*N183))</f>
        <v>-34.090838313273672</v>
      </c>
      <c r="AQ183">
        <v>28</v>
      </c>
      <c r="AR183">
        <v>2.9815</v>
      </c>
      <c r="AS183" s="7"/>
      <c r="AT183" s="1">
        <f>AJ183*28.4</f>
        <v>219.20323148705364</v>
      </c>
      <c r="AU183">
        <f>1.26*AI183*0.408*(AG183-AH183)/(AI183+$S$10)</f>
        <v>6.7903153034759907</v>
      </c>
      <c r="AV183">
        <f>AU183*28.4</f>
        <v>192.84495461871813</v>
      </c>
      <c r="AW183">
        <f>0.65*AI183*D183/($S$10+AI183)</f>
        <v>172.74657188858748</v>
      </c>
      <c r="AX183" s="1">
        <f>AW183*(86400/1000000)/2.45</f>
        <v>6.0919607392546773</v>
      </c>
      <c r="AY183" s="1">
        <f>(0.2*(0.00738*G183+0.8072)^7)-0.00016</f>
        <v>0.24114150043410704</v>
      </c>
      <c r="AZ183" s="1">
        <f>0.408*(AI183*(AG183-AH183)+$S$10*6.43*(1+0.0536*N183)*(AD183-AE183))/(AI183+$S$10)</f>
        <v>7.0196369170657995</v>
      </c>
      <c r="BA183" s="2">
        <f>(AI183*(AG183)+0.063*2.7*(1+0.864*N183)*(AD183-AE183))/(AI183+0.063)</f>
        <v>17.488821444341344</v>
      </c>
      <c r="BB183" s="1">
        <f>0.4+1.4*EXP(-(((C183-173)/58)^2))</f>
        <v>1.7666927341367318</v>
      </c>
      <c r="BC183" s="1">
        <f>0.605+0.345*EXP(-(((C183-243)/80)^2))</f>
        <v>0.79789348917926561</v>
      </c>
      <c r="BD183" s="1">
        <f>0.408*(AI183*(AG183-AH183)+0.063*6.43*(BB183+BC183*N183)*(AD183-AE183))/(AI183+0.063)</f>
        <v>10.359963360379771</v>
      </c>
      <c r="BE183" s="1">
        <f>0.013*G183*(M183*23.9+50)/(G183+15)</f>
        <v>6.5138315411333476</v>
      </c>
      <c r="BF183" s="2">
        <f>0.408*0.0023*(G183+17.8)*((F183-E183)^0.5)*AA183</f>
        <v>7.1384005467640241</v>
      </c>
    </row>
    <row r="184" spans="1:58" ht="14" x14ac:dyDescent="0.15">
      <c r="A184" s="14">
        <v>2017</v>
      </c>
      <c r="B184" s="5">
        <v>42918</v>
      </c>
      <c r="C184">
        <v>183</v>
      </c>
      <c r="D184" s="52">
        <v>308.08209027777758</v>
      </c>
      <c r="E184" s="11">
        <v>24.23</v>
      </c>
      <c r="F184" s="11">
        <v>36.31</v>
      </c>
      <c r="G184" s="11">
        <v>30.303611111111113</v>
      </c>
      <c r="H184" s="11">
        <v>37.39</v>
      </c>
      <c r="I184" s="11">
        <v>81.599999999999994</v>
      </c>
      <c r="J184" s="11">
        <v>58.225416666666646</v>
      </c>
      <c r="K184" s="11">
        <v>2.8089066793089841</v>
      </c>
      <c r="L184" s="11">
        <v>0</v>
      </c>
      <c r="M184" s="15">
        <f>+D184*86400/1000000</f>
        <v>26.618292599999982</v>
      </c>
      <c r="N184" s="3">
        <f>K184*4.87/LN(67.8*$S$4-5.42)</f>
        <v>2.2818322045032184</v>
      </c>
      <c r="O184" s="11"/>
      <c r="X184" s="9">
        <f>1+0.033*COS(2*$S$9*C184/365)</f>
        <v>0.96700122234916319</v>
      </c>
      <c r="Y184" s="9">
        <f>0.409*SIN((2*$S$9*C184/365)-1.39)</f>
        <v>0.4016857417210748</v>
      </c>
      <c r="Z184" s="9">
        <f>ACOS(-TAN($U$2)*TAN(Y184))</f>
        <v>1.8084892099213681</v>
      </c>
      <c r="AA184" s="10">
        <f>(24*60/$S$9)*$S$7*X184*(Z184*SIN($U$2)*SIN(Y184)+COS($U$2)*COS(Y184)*SIN(Z184))</f>
        <v>40.894833631858269</v>
      </c>
      <c r="AB184" s="9">
        <f>AA184*(0.75+0.00002*$S$3)</f>
        <v>30.834704558421134</v>
      </c>
      <c r="AC184" s="9">
        <f>1.35*(M184/AB184)-0.35</f>
        <v>0.81539774013129007</v>
      </c>
      <c r="AD184" s="9">
        <f>(0.6108*EXP(17.27*E184/(E184+237.3))+0.6108*EXP(17.27*F184/(F184+237.3)))/2</f>
        <v>4.5340770523645091</v>
      </c>
      <c r="AE184" s="9">
        <f>(H184*0.6108*EXP(17.27*F184/(F184+237.3))+I184*0.6108*EXP(17.27*E184/(E184+237.3)))/(2*100)</f>
        <v>2.3640471567414774</v>
      </c>
      <c r="AF184" s="10">
        <f>$S$8*0.5*((E184+273)^4+(F184+273)^4)*(0.34-0.14*SQRT(AE184))*AC184</f>
        <v>4.2225944605107451</v>
      </c>
      <c r="AG184" s="9">
        <f>(1-0.23)*M184-AF184</f>
        <v>16.273490841489242</v>
      </c>
      <c r="AH184" s="9">
        <v>0</v>
      </c>
      <c r="AI184" s="8">
        <f>4098*0.6108*EXP(17.27*0.5*(E184+F184)/(0.5*(E184+F184)+237.3))/(0.5*(E184+F184)+237.3)^2</f>
        <v>0.24665831663763763</v>
      </c>
      <c r="AJ184" s="7">
        <f>(0.408*AI184*(AG184-AH184)+(900*$S$10/((E184+F184)*0.5+273))*N184*(AD184-AE184))/(AI184+$S$10*(1+0.34*N184))</f>
        <v>7.1652941348033155</v>
      </c>
      <c r="AK184" s="27">
        <f>0.408*AI184*$S$8*0.98*1.14*100000000/(AI184+$S$10*(1.034*N184))</f>
        <v>0.13695680980770158</v>
      </c>
      <c r="AL184" s="12">
        <f>1.24*(AE184*10/(G184+273.16))^(1/7)</f>
        <v>0.86113574286958028</v>
      </c>
      <c r="AM184" s="12">
        <f>AI184*0.77*M184</f>
        <v>5.0555298982527432</v>
      </c>
      <c r="AN184" s="12">
        <f>AI184*0.98*$S$8*(-2.6*10000000000-AL184*(G184+273.16)^4)</f>
        <v>-39.413581779560268</v>
      </c>
      <c r="AO184" s="13">
        <f>1.17*1.013*(10^-3)*(AD184-AE184)*N184*86400/208</f>
        <v>2.4377835203031371</v>
      </c>
      <c r="AP184" s="12">
        <f>0.408*(AM184+AN184+AO184)/(AI184+$S$10*(1+0.34*N184))</f>
        <v>-35.825990808720427</v>
      </c>
      <c r="AQ184">
        <v>28</v>
      </c>
      <c r="AR184">
        <v>2.9815</v>
      </c>
      <c r="AS184" s="7"/>
      <c r="AT184" s="1">
        <f>AJ184*28.4</f>
        <v>203.49435342841414</v>
      </c>
      <c r="AU184">
        <f>1.26*AI184*0.408*(AG184-AH184)/(AI184+$S$10)</f>
        <v>6.6039713566435285</v>
      </c>
      <c r="AV184">
        <f>AU184*28.4</f>
        <v>187.55278652867619</v>
      </c>
      <c r="AW184">
        <f>0.65*AI184*D184/($S$10+AI184)</f>
        <v>158.07877353683676</v>
      </c>
      <c r="AX184" s="1">
        <f>AW184*(86400/1000000)/2.45</f>
        <v>5.5746963402378356</v>
      </c>
      <c r="AY184" s="1">
        <f>(0.2*(0.00738*G184+0.8072)^7)-0.00016</f>
        <v>0.24722351070846402</v>
      </c>
      <c r="AZ184" s="1">
        <f>0.408*(AI184*(AG184-AH184)+$S$10*6.43*(1+0.0536*N184)*(AD184-AE184))/(AI184+$S$10)</f>
        <v>6.586857176473111</v>
      </c>
      <c r="BA184" s="2">
        <f>(AI184*(AG184)+0.063*2.7*(1+0.864*N184)*(AD184-AE184))/(AI184+0.063)</f>
        <v>16.50476985427639</v>
      </c>
      <c r="BB184" s="1">
        <f>0.4+1.4*EXP(-(((C184-173)/58)^2))</f>
        <v>1.7589953595663697</v>
      </c>
      <c r="BC184" s="1">
        <f>0.605+0.345*EXP(-(((C184-243)/80)^2))</f>
        <v>0.80157507453216836</v>
      </c>
      <c r="BD184" s="1">
        <f>0.408*(AI184*(AG184-AH184)+0.063*6.43*(BB184+BC184*N184)*(AD184-AE184))/(AI184+0.063)</f>
        <v>9.4445521725242205</v>
      </c>
      <c r="BE184" s="1">
        <f>0.013*G184*(M184*23.9+50)/(G184+15)</f>
        <v>5.9667960666974409</v>
      </c>
      <c r="BF184" s="2">
        <f>0.408*0.0023*(G184+17.8)*((F184-E184)^0.5)*AA184</f>
        <v>6.4160478149915949</v>
      </c>
    </row>
    <row r="185" spans="1:58" s="2" customFormat="1" ht="14" x14ac:dyDescent="0.15">
      <c r="A185" s="26">
        <v>2017</v>
      </c>
      <c r="B185" s="25">
        <v>42919</v>
      </c>
      <c r="C185" s="18">
        <v>184</v>
      </c>
      <c r="D185" s="52">
        <v>311.95968055555545</v>
      </c>
      <c r="E185" s="11">
        <v>24.21</v>
      </c>
      <c r="F185" s="11">
        <v>37.270000000000003</v>
      </c>
      <c r="G185" s="11">
        <v>30.469722222222231</v>
      </c>
      <c r="H185" s="11">
        <v>31.71</v>
      </c>
      <c r="I185" s="11">
        <v>80.099999999999994</v>
      </c>
      <c r="J185" s="11">
        <v>54.47652777777779</v>
      </c>
      <c r="K185" s="17">
        <v>1.8508093734153699</v>
      </c>
      <c r="L185" s="11">
        <v>0</v>
      </c>
      <c r="M185" s="15">
        <f>+D185*86400/1000000</f>
        <v>26.953316399999991</v>
      </c>
      <c r="N185" s="3">
        <f>K185*4.87/LN(67.8*$S$4-5.42)</f>
        <v>1.5035161060226347</v>
      </c>
      <c r="O185" s="11"/>
      <c r="X185" s="23">
        <f>1+0.033*COS(2*$S$9*C185/365)</f>
        <v>0.96701100059915313</v>
      </c>
      <c r="Y185" s="23">
        <f>0.409*SIN((2*$S$9*C185/365)-1.39)</f>
        <v>0.40030073607990391</v>
      </c>
      <c r="Z185" s="23">
        <f>ACOS(-TAN($U$2)*TAN(Y185))</f>
        <v>1.8075573942543819</v>
      </c>
      <c r="AA185" s="23">
        <f>(24*60/$S$9)*$S$7*X185*(Z185*SIN($U$2)*SIN(Y185)+COS($U$2)*COS(Y185)*SIN(Z185))</f>
        <v>40.871326598596809</v>
      </c>
      <c r="AB185" s="23">
        <f>AA185*(0.75+0.00002*$S$3)</f>
        <v>30.816980255341996</v>
      </c>
      <c r="AC185" s="23">
        <f>1.35*(M185/AB185)-0.35</f>
        <v>0.83074440904028746</v>
      </c>
      <c r="AD185" s="23">
        <f>(0.6108*EXP(17.27*E185/(E185+237.3))+0.6108*EXP(17.27*F185/(F185+237.3)))/2</f>
        <v>4.6947100083637299</v>
      </c>
      <c r="AE185" s="23">
        <f>(H185*0.6108*EXP(17.27*F185/(F185+237.3))+I185*0.6108*EXP(17.27*E185/(E185+237.3)))/(2*100)</f>
        <v>2.2198016034590471</v>
      </c>
      <c r="AF185" s="23">
        <f>$S$8*0.5*((E185+273)^4+(F185+273)^4)*(0.34-0.14*SQRT(AE185))*AC185</f>
        <v>4.5620630023721001</v>
      </c>
      <c r="AG185" s="23">
        <f>(1-0.23)*M185-AF185</f>
        <v>16.191990625627895</v>
      </c>
      <c r="AH185" s="23">
        <v>0</v>
      </c>
      <c r="AI185" s="22">
        <f>4098*0.6108*EXP(17.27*0.5*(E185+F185)/(0.5*(E185+F185)+237.3))/(0.5*(E185+F185)+237.3)^2</f>
        <v>0.25248469177331717</v>
      </c>
      <c r="AJ185" s="19">
        <f>(0.408*AI185*(AG185-AH185)+(900*$S$10/((E185+F185)*0.5+273))*N185*(AD185-AE185))/(AI185+$S$10*(1+0.34*N185))</f>
        <v>6.8012262646902943</v>
      </c>
      <c r="AK185" s="53">
        <f>0.408*AI185*$S$8*0.98*1.14*100000000/(AI185+$S$10*(1.034*N185))</f>
        <v>0.15881633775960363</v>
      </c>
      <c r="AL185" s="20">
        <f>1.24*(AE185*10/(G185+273.16))^(1/7)</f>
        <v>0.85335879298824546</v>
      </c>
      <c r="AM185" s="20">
        <f>AI185*0.77*M185</f>
        <v>5.2400808333124731</v>
      </c>
      <c r="AN185" s="20">
        <f>AI185*0.98*$S$8*(-2.6*10000000000-AL185*(G185+273.16)^4)</f>
        <v>-40.283892840029786</v>
      </c>
      <c r="AO185" s="21">
        <f>1.17*1.013*(10^-3)*(AD185-AE185)*N185*86400/208</f>
        <v>1.8319471052288194</v>
      </c>
      <c r="AP185" s="20">
        <f>0.408*(AM185+AN185+AO185)/(AI185+$S$10*(1+0.34*N185))</f>
        <v>-38.502992800402758</v>
      </c>
      <c r="AQ185" s="18">
        <v>28</v>
      </c>
      <c r="AR185" s="18">
        <v>2.9815</v>
      </c>
      <c r="AS185" s="19"/>
      <c r="AT185" s="2">
        <f>AJ185*28.4</f>
        <v>193.15482591720436</v>
      </c>
      <c r="AU185" s="18">
        <f>1.26*AI185*0.408*(AG185-AH185)/(AI185+$S$10)</f>
        <v>6.6029880073941474</v>
      </c>
      <c r="AV185" s="18">
        <f>AU185*28.4</f>
        <v>187.52485940999378</v>
      </c>
      <c r="AW185" s="18">
        <f>0.65*AI185*D185/($S$10+AI185)</f>
        <v>160.85011663688192</v>
      </c>
      <c r="AX185" s="2">
        <f>AW185*(86400/1000000)/2.45</f>
        <v>5.6724286030312649</v>
      </c>
      <c r="AY185" s="2">
        <f>(0.2*(0.00738*G185+0.8072)^7)-0.00016</f>
        <v>0.24929023252273647</v>
      </c>
      <c r="AZ185" s="2">
        <f>0.408*(AI185*(AG185-AH185)+$S$10*6.43*(1+0.0536*N185)*(AD185-AE185))/(AI185+$S$10)</f>
        <v>6.6910347729583703</v>
      </c>
      <c r="BA185" s="2">
        <f>(AI185*(AG185)+0.063*2.7*(1+0.864*N185)*(AD185-AE185))/(AI185+0.063)</f>
        <v>16.026397759596417</v>
      </c>
      <c r="BB185" s="2">
        <f>0.4+1.4*EXP(-(((C185-173)/58)^2))</f>
        <v>1.7505381628971288</v>
      </c>
      <c r="BC185" s="2">
        <f>0.605+0.345*EXP(-(((C185-243)/80)^2))</f>
        <v>0.80526433462488678</v>
      </c>
      <c r="BD185" s="2">
        <f>0.408*(AI185*(AG185-AH185)+0.063*6.43*(BB185+BC185*N185)*(AD185-AE185))/(AI185+0.063)</f>
        <v>9.12655394630095</v>
      </c>
      <c r="BE185" s="2">
        <f>0.013*G185*(M185*23.9+50)/(G185+15)</f>
        <v>6.0473389277511069</v>
      </c>
      <c r="BF185" s="2">
        <f>0.408*0.0023*(G185+17.8)*((F185-E185)^0.5)*AA185</f>
        <v>6.6904159849517795</v>
      </c>
    </row>
    <row r="186" spans="1:58" ht="14" x14ac:dyDescent="0.15">
      <c r="A186" s="14">
        <v>2017</v>
      </c>
      <c r="B186" s="5">
        <v>42920</v>
      </c>
      <c r="C186">
        <v>185</v>
      </c>
      <c r="D186" s="52">
        <v>333.38704166666662</v>
      </c>
      <c r="E186" s="11">
        <v>25.48</v>
      </c>
      <c r="F186" s="11">
        <v>38.520000000000003</v>
      </c>
      <c r="G186" s="11">
        <v>32.176388888888901</v>
      </c>
      <c r="H186" s="11">
        <v>28.4</v>
      </c>
      <c r="I186" s="11">
        <v>88</v>
      </c>
      <c r="J186" s="11">
        <v>51.961319444444463</v>
      </c>
      <c r="K186" s="11">
        <v>1.847044975488829</v>
      </c>
      <c r="L186" s="11">
        <v>0</v>
      </c>
      <c r="M186" s="15">
        <f>+D186*86400/1000000</f>
        <v>28.804640399999993</v>
      </c>
      <c r="N186" s="3">
        <f>K186*4.87/LN(67.8*$S$4-5.42)</f>
        <v>1.5004580747670508</v>
      </c>
      <c r="O186" s="11"/>
      <c r="X186" s="9">
        <f>1+0.033*COS(2*$S$9*C186/365)</f>
        <v>0.96703055420162642</v>
      </c>
      <c r="Y186" s="9">
        <f>0.409*SIN((2*$S$9*C186/365)-1.39)</f>
        <v>0.39879711269143509</v>
      </c>
      <c r="Z186" s="9">
        <f>ACOS(-TAN($U$2)*TAN(Y186))</f>
        <v>1.8065472462314895</v>
      </c>
      <c r="AA186" s="10">
        <f>(24*60/$S$9)*$S$7*X186*(Z186*SIN($U$2)*SIN(Y186)+COS($U$2)*COS(Y186)*SIN(Z186))</f>
        <v>40.84612247656618</v>
      </c>
      <c r="AB186" s="9">
        <f>AA186*(0.75+0.00002*$S$3)</f>
        <v>30.797976347330899</v>
      </c>
      <c r="AC186" s="9">
        <f>1.35*(M186/AB186)-0.35</f>
        <v>0.91262401469017507</v>
      </c>
      <c r="AD186" s="9">
        <f>(0.6108*EXP(17.27*E186/(E186+237.3))+0.6108*EXP(17.27*F186/(F186+237.3)))/2</f>
        <v>5.0363995807299018</v>
      </c>
      <c r="AE186" s="9">
        <f>(H186*0.6108*EXP(17.27*F186/(F186+237.3))+I186*0.6108*EXP(17.27*E186/(E186+237.3)))/(2*100)</f>
        <v>2.4016642324927484</v>
      </c>
      <c r="AF186" s="10">
        <f>$S$8*0.5*((E186+273)^4+(F186+273)^4)*(0.34-0.14*SQRT(AE186))*AC186</f>
        <v>4.7704601348172337</v>
      </c>
      <c r="AG186" s="9">
        <f>(1-0.23)*M186-AF186</f>
        <v>17.409112973182761</v>
      </c>
      <c r="AH186" s="9">
        <v>0</v>
      </c>
      <c r="AI186" s="8">
        <f>4098*0.6108*EXP(17.27*0.5*(E186+F186)/(0.5*(E186+F186)+237.3))/(0.5*(E186+F186)+237.3)^2</f>
        <v>0.26867623510832173</v>
      </c>
      <c r="AJ186" s="7">
        <f>(0.408*AI186*(AG186-AH186)+(900*$S$10/((E186+F186)*0.5+273))*N186*(AD186-AE186))/(AI186+$S$10*(1+0.34*N186))</f>
        <v>7.2708069774928097</v>
      </c>
      <c r="AK186" s="27">
        <f>0.408*AI186*$S$8*0.98*1.14*100000000/(AI186+$S$10*(1.034*N186))</f>
        <v>0.16171568781469522</v>
      </c>
      <c r="AL186" s="12">
        <f>1.24*(AE186*10/(G186+273.16))^(1/7)</f>
        <v>0.86232178954838978</v>
      </c>
      <c r="AM186" s="12">
        <f>AI186*0.77*M186</f>
        <v>5.9591241989672161</v>
      </c>
      <c r="AN186" s="12">
        <f>AI186*0.98*$S$8*(-2.6*10000000000-AL186*(G186+273.16)^4)</f>
        <v>-43.179678299923381</v>
      </c>
      <c r="AO186" s="13">
        <f>1.17*1.013*(10^-3)*(AD186-AE186)*N186*86400/208</f>
        <v>1.9462856372003616</v>
      </c>
      <c r="AP186" s="12">
        <f>0.408*(AM186+AN186+AO186)/(AI186+$S$10*(1+0.34*N186))</f>
        <v>-39.102555520042124</v>
      </c>
      <c r="AQ186">
        <v>28</v>
      </c>
      <c r="AR186">
        <v>2.9815</v>
      </c>
      <c r="AS186" s="7"/>
      <c r="AT186" s="1">
        <f>AJ186*28.4</f>
        <v>206.49091816079579</v>
      </c>
      <c r="AU186">
        <f>1.26*AI186*0.408*(AG186-AH186)/(AI186+$S$10)</f>
        <v>7.1888937908000816</v>
      </c>
      <c r="AV186">
        <f>AU186*28.4</f>
        <v>204.16458365872231</v>
      </c>
      <c r="AW186">
        <f>0.65*AI186*D186/($S$10+AI186)</f>
        <v>174.06713753383633</v>
      </c>
      <c r="AX186" s="1">
        <f>AW186*(86400/1000000)/2.45</f>
        <v>6.1385308909891672</v>
      </c>
      <c r="AY186" s="1">
        <f>(0.2*(0.00738*G186+0.8072)^7)-0.00016</f>
        <v>0.27139627932192512</v>
      </c>
      <c r="AZ186" s="1">
        <f>0.408*(AI186*(AG186-AH186)+$S$10*6.43*(1+0.0536*N186)*(AD186-AE186))/(AI186+$S$10)</f>
        <v>7.1747394165594542</v>
      </c>
      <c r="BA186" s="2">
        <f>(AI186*(AG186)+0.063*2.7*(1+0.864*N186)*(AD186-AE186))/(AI186+0.063)</f>
        <v>17.205294009997775</v>
      </c>
      <c r="BB186" s="1">
        <f>0.4+1.4*EXP(-(((C186-173)/58)^2))</f>
        <v>1.741335894446185</v>
      </c>
      <c r="BC186" s="1">
        <f>0.605+0.345*EXP(-(((C186-243)/80)^2))</f>
        <v>0.80895908643347081</v>
      </c>
      <c r="BD186" s="1">
        <f>0.408*(AI186*(AG186-AH186)+0.063*6.43*(BB186+BC186*N186)*(AD186-AE186))/(AI186+0.063)</f>
        <v>9.6335934379774351</v>
      </c>
      <c r="BE186" s="1">
        <f>0.013*G186*(M186*23.9+50)/(G186+15)</f>
        <v>6.5473540276860103</v>
      </c>
      <c r="BF186" s="2">
        <f>0.408*0.0023*(G186+17.8)*((F186-E186)^0.5)*AA186</f>
        <v>6.9173938338306735</v>
      </c>
    </row>
    <row r="187" spans="1:58" ht="14" x14ac:dyDescent="0.15">
      <c r="A187" s="14">
        <v>2017</v>
      </c>
      <c r="B187" s="5">
        <v>42921</v>
      </c>
      <c r="C187">
        <v>186</v>
      </c>
      <c r="D187" s="52">
        <v>260.36198611111115</v>
      </c>
      <c r="E187" s="11">
        <v>25.61</v>
      </c>
      <c r="F187" s="11">
        <v>35.44</v>
      </c>
      <c r="G187" s="11">
        <v>30.520555555555575</v>
      </c>
      <c r="H187" s="11">
        <v>36.770000000000003</v>
      </c>
      <c r="I187" s="11">
        <v>75.36</v>
      </c>
      <c r="J187" s="11">
        <v>54.486249999999998</v>
      </c>
      <c r="K187" s="11">
        <v>2.9200095020854402</v>
      </c>
      <c r="L187" s="11">
        <v>0</v>
      </c>
      <c r="M187" s="15">
        <f>+D187*86400/1000000</f>
        <v>22.495275600000006</v>
      </c>
      <c r="N187" s="3">
        <f>K187*4.87/LN(67.8*$S$4-5.42)</f>
        <v>2.3720872496031502</v>
      </c>
      <c r="O187" s="11"/>
      <c r="X187" s="9">
        <f>1+0.033*COS(2*$S$9*C187/365)</f>
        <v>0.96705987736242871</v>
      </c>
      <c r="Y187" s="9">
        <f>0.409*SIN((2*$S$9*C187/365)-1.39)</f>
        <v>0.39717531711172921</v>
      </c>
      <c r="Z187" s="9">
        <f>ACOS(-TAN($U$2)*TAN(Y187))</f>
        <v>1.8054594169470985</v>
      </c>
      <c r="AA187" s="10">
        <f>(24*60/$S$9)*$S$7*X187*(Z187*SIN($U$2)*SIN(Y187)+COS($U$2)*COS(Y187)*SIN(Z187))</f>
        <v>40.819212856449859</v>
      </c>
      <c r="AB187" s="9">
        <f>AA187*(0.75+0.00002*$S$3)</f>
        <v>30.777686493763195</v>
      </c>
      <c r="AC187" s="9">
        <f>1.35*(M187/AB187)-0.35</f>
        <v>0.63670905840027725</v>
      </c>
      <c r="AD187" s="9">
        <f>(0.6108*EXP(17.27*E187/(E187+237.3))+0.6108*EXP(17.27*F187/(F187+237.3)))/2</f>
        <v>4.52279407335282</v>
      </c>
      <c r="AE187" s="9">
        <f>(H187*0.6108*EXP(17.27*F187/(F187+237.3))+I187*0.6108*EXP(17.27*E187/(E187+237.3)))/(2*100)</f>
        <v>2.2968177479971006</v>
      </c>
      <c r="AF187" s="10">
        <f>$S$8*0.5*((E187+273)^4+(F187+273)^4)*(0.34-0.14*SQRT(AE187))*AC187</f>
        <v>3.3873783014637988</v>
      </c>
      <c r="AG187" s="9">
        <f>(1-0.23)*M187-AF187</f>
        <v>13.933983910536206</v>
      </c>
      <c r="AH187" s="9">
        <v>0</v>
      </c>
      <c r="AI187" s="8">
        <f>4098*0.6108*EXP(17.27*0.5*(E187+F187)/(0.5*(E187+F187)+237.3))/(0.5*(E187+F187)+237.3)^2</f>
        <v>0.24980528062859525</v>
      </c>
      <c r="AJ187" s="7">
        <f>(0.408*AI187*(AG187-AH187)+(900*$S$10/((E187+F187)*0.5+273))*N187*(AD187-AE187))/(AI187+$S$10*(1+0.34*N187))</f>
        <v>6.6465128915124625</v>
      </c>
      <c r="AK187" s="27">
        <f>0.408*AI187*$S$8*0.98*1.14*100000000/(AI187+$S$10*(1.034*N187))</f>
        <v>0.13557115899638278</v>
      </c>
      <c r="AL187" s="12">
        <f>1.24*(AE187*10/(G187+273.16))^(1/7)</f>
        <v>0.85750633108580598</v>
      </c>
      <c r="AM187" s="12">
        <f>AI187*0.77*M187</f>
        <v>4.3269677482382063</v>
      </c>
      <c r="AN187" s="12">
        <f>AI187*0.98*$S$8*(-2.6*10000000000-AL187*(G187+273.16)^4)</f>
        <v>-39.904495538005058</v>
      </c>
      <c r="AO187" s="13">
        <f>1.17*1.013*(10^-3)*(AD187-AE187)*N187*86400/208</f>
        <v>2.5995424559718852</v>
      </c>
      <c r="AP187" s="12">
        <f>0.408*(AM187+AN187+AO187)/(AI187+$S$10*(1+0.34*N187))</f>
        <v>-36.494467210754571</v>
      </c>
      <c r="AQ187">
        <v>28</v>
      </c>
      <c r="AR187">
        <v>2.9815</v>
      </c>
      <c r="AS187" s="7"/>
      <c r="AT187" s="1">
        <f>AJ187*28.4</f>
        <v>188.76096611895392</v>
      </c>
      <c r="AU187">
        <f>1.26*AI187*0.408*(AG187-AH187)/(AI187+$S$10)</f>
        <v>5.6696146217278658</v>
      </c>
      <c r="AV187">
        <f>AU187*28.4</f>
        <v>161.01705525707138</v>
      </c>
      <c r="AW187">
        <f>0.65*AI187*D187/($S$10+AI187)</f>
        <v>133.94868650578672</v>
      </c>
      <c r="AX187" s="1">
        <f>AW187*(86400/1000000)/2.45</f>
        <v>4.7237414343265192</v>
      </c>
      <c r="AY187" s="1">
        <f>(0.2*(0.00738*G187+0.8072)^7)-0.00016</f>
        <v>0.2499256407304315</v>
      </c>
      <c r="AZ187" s="1">
        <f>0.408*(AI187*(AG187-AH187)+$S$10*6.43*(1+0.0536*N187)*(AD187-AE187))/(AI187+$S$10)</f>
        <v>5.8721234086924303</v>
      </c>
      <c r="BA187" s="2">
        <f>(AI187*(AG187)+0.063*2.7*(1+0.864*N187)*(AD187-AE187))/(AI187+0.063)</f>
        <v>14.818914784085731</v>
      </c>
      <c r="BB187" s="1">
        <f>0.4+1.4*EXP(-(((C187-173)/58)^2))</f>
        <v>1.7314045325038232</v>
      </c>
      <c r="BC187" s="1">
        <f>0.605+0.345*EXP(-(((C187-243)/80)^2))</f>
        <v>0.81265710111903966</v>
      </c>
      <c r="BD187" s="1">
        <f>0.408*(AI187*(AG187-AH187)+0.063*6.43*(BB187+BC187*N187)*(AD187-AE187))/(AI187+0.063)</f>
        <v>8.8436777789416503</v>
      </c>
      <c r="BE187" s="1">
        <f>0.013*G187*(M187*23.9+50)/(G187+15)</f>
        <v>5.1219747161414038</v>
      </c>
      <c r="BF187" s="2">
        <f>0.408*0.0023*(G187+17.8)*((F187-E187)^0.5)*AA187</f>
        <v>5.8031166771346605</v>
      </c>
    </row>
    <row r="188" spans="1:58" ht="14" x14ac:dyDescent="0.15">
      <c r="A188" s="14">
        <v>2017</v>
      </c>
      <c r="B188" s="5">
        <v>42922</v>
      </c>
      <c r="C188">
        <v>187</v>
      </c>
      <c r="D188" s="52">
        <v>296.4719652777776</v>
      </c>
      <c r="E188" s="11">
        <v>27.64</v>
      </c>
      <c r="F188" s="11">
        <v>40.01</v>
      </c>
      <c r="G188" s="11">
        <v>33.477222222222217</v>
      </c>
      <c r="H188" s="11">
        <v>25.57</v>
      </c>
      <c r="I188" s="11">
        <v>68.650000000000006</v>
      </c>
      <c r="J188" s="11">
        <v>43.502708333333345</v>
      </c>
      <c r="K188" s="11">
        <v>2.0252596002104988</v>
      </c>
      <c r="L188" s="11">
        <v>0</v>
      </c>
      <c r="M188" s="15">
        <f>+D188*86400/1000000</f>
        <v>25.615177799999987</v>
      </c>
      <c r="N188" s="3">
        <f>K188*4.87/LN(67.8*$S$4-5.42)</f>
        <v>1.6452317950899356</v>
      </c>
      <c r="O188" s="11"/>
      <c r="X188" s="9">
        <f>1+0.033*COS(2*$S$9*C188/365)</f>
        <v>0.96709896139247453</v>
      </c>
      <c r="Y188" s="9">
        <f>0.409*SIN((2*$S$9*C188/365)-1.39)</f>
        <v>0.3954358299138177</v>
      </c>
      <c r="Z188" s="9">
        <f>ACOS(-TAN($U$2)*TAN(Y188))</f>
        <v>1.8042946026816606</v>
      </c>
      <c r="AA188" s="10">
        <f>(24*60/$S$9)*$S$7*X188*(Z188*SIN($U$2)*SIN(Y188)+COS($U$2)*COS(Y188)*SIN(Z188))</f>
        <v>40.790588592210675</v>
      </c>
      <c r="AB188" s="9">
        <f>AA188*(0.75+0.00002*$S$3)</f>
        <v>30.756103798526848</v>
      </c>
      <c r="AC188" s="9">
        <f>1.35*(M188/AB188)-0.35</f>
        <v>0.77434560165765587</v>
      </c>
      <c r="AD188" s="9">
        <f>(0.6108*EXP(17.27*E188/(E188+237.3))+0.6108*EXP(17.27*F188/(F188+237.3)))/2</f>
        <v>5.540481354568711</v>
      </c>
      <c r="AE188" s="9">
        <f>(H188*0.6108*EXP(17.27*F188/(F188+237.3))+I188*0.6108*EXP(17.27*E188/(E188+237.3)))/(2*100)</f>
        <v>2.2139863778158708</v>
      </c>
      <c r="AF188" s="10">
        <f>$S$8*0.5*((E188+273)^4+(F188+273)^4)*(0.34-0.14*SQRT(AE188))*AC188</f>
        <v>4.4354850545251097</v>
      </c>
      <c r="AG188" s="9">
        <f>(1-0.23)*M188-AF188</f>
        <v>15.288201851474881</v>
      </c>
      <c r="AH188" s="9">
        <v>0</v>
      </c>
      <c r="AI188" s="8">
        <f>4098*0.6108*EXP(17.27*0.5*(E188+F188)/(0.5*(E188+F188)+237.3))/(0.5*(E188+F188)+237.3)^2</f>
        <v>0.29366328201260117</v>
      </c>
      <c r="AJ188" s="7">
        <f>(0.408*AI188*(AG188-AH188)+(900*$S$10/((E188+F188)*0.5+273))*N188*(AD188-AE188))/(AI188+$S$10*(1+0.34*N188))</f>
        <v>7.2881902761247579</v>
      </c>
      <c r="AK188" s="27">
        <f>0.408*AI188*$S$8*0.98*1.14*100000000/(AI188+$S$10*(1.034*N188))</f>
        <v>0.16157379633698241</v>
      </c>
      <c r="AL188" s="12">
        <f>1.24*(AE188*10/(G188+273.16))^(1/7)</f>
        <v>0.85183878455512119</v>
      </c>
      <c r="AM188" s="12">
        <f>AI188*0.77*M188</f>
        <v>5.7921226302049247</v>
      </c>
      <c r="AN188" s="12">
        <f>AI188*0.98*$S$8*(-2.6*10000000000-AL188*(G188+273.16)^4)</f>
        <v>-47.245950796030066</v>
      </c>
      <c r="AO188" s="13">
        <f>1.17*1.013*(10^-3)*(AD188-AE188)*N188*86400/208</f>
        <v>2.6943851765507016</v>
      </c>
      <c r="AP188" s="12">
        <f>0.408*(AM188+AN188+AO188)/(AI188+$S$10*(1+0.34*N188))</f>
        <v>-39.905599930373043</v>
      </c>
      <c r="AQ188">
        <v>28</v>
      </c>
      <c r="AR188">
        <v>2.9815</v>
      </c>
      <c r="AS188" s="7"/>
      <c r="AT188" s="1">
        <f>AJ188*28.4</f>
        <v>206.98460384194311</v>
      </c>
      <c r="AU188">
        <f>1.26*AI188*0.408*(AG188-AH188)/(AI188+$S$10)</f>
        <v>6.4205702409719496</v>
      </c>
      <c r="AV188">
        <f>AU188*28.4</f>
        <v>182.34419484360336</v>
      </c>
      <c r="AW188">
        <f>0.65*AI188*D188/($S$10+AI188)</f>
        <v>157.42854228455755</v>
      </c>
      <c r="AX188" s="1">
        <f>AW188*(86400/1000000)/2.45</f>
        <v>5.5517657360758257</v>
      </c>
      <c r="AY188" s="1">
        <f>(0.2*(0.00738*G188+0.8072)^7)-0.00016</f>
        <v>0.28935400580379939</v>
      </c>
      <c r="AZ188" s="1">
        <f>0.408*(AI188*(AG188-AH188)+$S$10*6.43*(1+0.0536*N188)*(AD188-AE188))/(AI188+$S$10)</f>
        <v>6.8341733745683513</v>
      </c>
      <c r="BA188" s="2">
        <f>(AI188*(AG188)+0.063*2.7*(1+0.864*N188)*(AD188-AE188))/(AI188+0.063)</f>
        <v>16.429350775065064</v>
      </c>
      <c r="BB188" s="1">
        <f>0.4+1.4*EXP(-(((C188-173)/58)^2))</f>
        <v>1.720761237116097</v>
      </c>
      <c r="BC188" s="1">
        <f>0.605+0.345*EXP(-(((C188-243)/80)^2))</f>
        <v>0.81635610599362352</v>
      </c>
      <c r="BD188" s="1">
        <f>0.408*(AI188*(AG188-AH188)+0.063*6.43*(BB188+BC188*N188)*(AD188-AE188))/(AI188+0.063)</f>
        <v>9.8586943667183782</v>
      </c>
      <c r="BE188" s="1">
        <f>0.013*G188*(M188*23.9+50)/(G188+15)</f>
        <v>5.9449200793602586</v>
      </c>
      <c r="BF188" s="2">
        <f>0.408*0.0023*(G188+17.8)*((F188-E188)^0.5)*AA188</f>
        <v>6.9033089728340622</v>
      </c>
    </row>
    <row r="189" spans="1:58" ht="14" x14ac:dyDescent="0.15">
      <c r="A189" s="14">
        <v>2017</v>
      </c>
      <c r="B189" s="5">
        <v>42923</v>
      </c>
      <c r="C189">
        <v>188</v>
      </c>
      <c r="D189" s="52">
        <v>331.90351388888882</v>
      </c>
      <c r="E189" s="11">
        <v>26.21</v>
      </c>
      <c r="F189" s="11">
        <v>39.29</v>
      </c>
      <c r="G189" s="11">
        <v>32.761249999999983</v>
      </c>
      <c r="H189" s="11">
        <v>25.82</v>
      </c>
      <c r="I189" s="11">
        <v>70.959999999999994</v>
      </c>
      <c r="J189" s="11">
        <v>46.852638888888862</v>
      </c>
      <c r="K189" s="11">
        <v>2.1728787439868604</v>
      </c>
      <c r="L189" s="11">
        <v>0</v>
      </c>
      <c r="M189" s="15">
        <f>+D189*86400/1000000</f>
        <v>28.676463599999995</v>
      </c>
      <c r="N189" s="3">
        <f>K189*4.87/LN(67.8*$S$4-5.42)</f>
        <v>1.7651510927837124</v>
      </c>
      <c r="O189" s="11"/>
      <c r="X189" s="9">
        <f>1+0.033*COS(2*$S$9*C189/365)</f>
        <v>0.96714779471032231</v>
      </c>
      <c r="Y189" s="9">
        <f>0.409*SIN((2*$S$9*C189/365)-1.39)</f>
        <v>0.39357916654529862</v>
      </c>
      <c r="Z189" s="9">
        <f>ACOS(-TAN($U$2)*TAN(Y189))</f>
        <v>1.8030535434109511</v>
      </c>
      <c r="AA189" s="10">
        <f>(24*60/$S$9)*$S$7*X189*(Z189*SIN($U$2)*SIN(Y189)+COS($U$2)*COS(Y189)*SIN(Z189))</f>
        <v>40.760239822551689</v>
      </c>
      <c r="AB189" s="9">
        <f>AA189*(0.75+0.00002*$S$3)</f>
        <v>30.733220826203976</v>
      </c>
      <c r="AC189" s="9">
        <f>1.35*(M189/AB189)-0.35</f>
        <v>0.90965404273515171</v>
      </c>
      <c r="AD189" s="9">
        <f>(0.6108*EXP(17.27*E189/(E189+237.3))+0.6108*EXP(17.27*F189/(F189+237.3)))/2</f>
        <v>5.2522206634235822</v>
      </c>
      <c r="AE189" s="9">
        <f>(H189*0.6108*EXP(17.27*F189/(F189+237.3))+I189*0.6108*EXP(17.27*E189/(E189+237.3)))/(2*100)</f>
        <v>2.1242695729134113</v>
      </c>
      <c r="AF189" s="10">
        <f>$S$8*0.5*((E189+273)^4+(F189+273)^4)*(0.34-0.14*SQRT(AE189))*AC189</f>
        <v>5.3058998332901677</v>
      </c>
      <c r="AG189" s="9">
        <f>(1-0.23)*M189-AF189</f>
        <v>16.774977138709829</v>
      </c>
      <c r="AH189" s="9">
        <v>0</v>
      </c>
      <c r="AI189" s="8">
        <f>4098*0.6108*EXP(17.27*0.5*(E189+F189)/(0.5*(E189+F189)+237.3))/(0.5*(E189+F189)+237.3)^2</f>
        <v>0.27872031766779837</v>
      </c>
      <c r="AJ189" s="7">
        <f>(0.408*AI189*(AG189-AH189)+(900*$S$10/((E189+F189)*0.5+273))*N189*(AD189-AE189))/(AI189+$S$10*(1+0.34*N189))</f>
        <v>7.7525303384545339</v>
      </c>
      <c r="AK189" s="27">
        <f>0.408*AI189*$S$8*0.98*1.14*100000000/(AI189+$S$10*(1.034*N189))</f>
        <v>0.15596030746371059</v>
      </c>
      <c r="AL189" s="12">
        <f>1.24*(AE189*10/(G189+273.16))^(1/7)</f>
        <v>0.84710250985557756</v>
      </c>
      <c r="AM189" s="12">
        <f>AI189*0.77*M189</f>
        <v>6.1543890440194122</v>
      </c>
      <c r="AN189" s="12">
        <f>AI189*0.98*$S$8*(-2.6*10000000000-AL189*(G189+273.16)^4)</f>
        <v>-44.692643279361583</v>
      </c>
      <c r="AO189" s="13">
        <f>1.17*1.013*(10^-3)*(AD189-AE189)*N189*86400/208</f>
        <v>2.7182384679081291</v>
      </c>
      <c r="AP189" s="12">
        <f>0.408*(AM189+AN189+AO189)/(AI189+$S$10*(1+0.34*N189))</f>
        <v>-38.05661566483726</v>
      </c>
      <c r="AQ189">
        <v>28</v>
      </c>
      <c r="AR189">
        <v>2.9815</v>
      </c>
      <c r="AS189" s="7"/>
      <c r="AT189" s="1">
        <f>AJ189*28.4</f>
        <v>220.17186161210876</v>
      </c>
      <c r="AU189">
        <f>1.26*AI189*0.408*(AG189-AH189)/(AI189+$S$10)</f>
        <v>6.9764973325852484</v>
      </c>
      <c r="AV189">
        <f>AU189*28.4</f>
        <v>198.13252424542105</v>
      </c>
      <c r="AW189">
        <f>0.65*AI189*D189/($S$10+AI189)</f>
        <v>174.52996207748967</v>
      </c>
      <c r="AX189" s="1">
        <f>AW189*(86400/1000000)/2.45</f>
        <v>6.1548525402020848</v>
      </c>
      <c r="AY189" s="1">
        <f>(0.2*(0.00738*G189+0.8072)^7)-0.00016</f>
        <v>0.27934831207884725</v>
      </c>
      <c r="AZ189" s="1">
        <f>0.408*(AI189*(AG189-AH189)+$S$10*6.43*(1+0.0536*N189)*(AD189-AE189))/(AI189+$S$10)</f>
        <v>7.2525993512229316</v>
      </c>
      <c r="BA189" s="2">
        <f>(AI189*(AG189)+0.063*2.7*(1+0.864*N189)*(AD189-AE189))/(AI189+0.063)</f>
        <v>17.613930557704389</v>
      </c>
      <c r="BB189" s="1">
        <f>0.4+1.4*EXP(-(((C189-173)/58)^2))</f>
        <v>1.709424300697425</v>
      </c>
      <c r="BC189" s="1">
        <f>0.605+0.345*EXP(-(((C189-243)/80)^2))</f>
        <v>0.82005378659107375</v>
      </c>
      <c r="BD189" s="1">
        <f>0.408*(AI189*(AG189-AH189)+0.063*6.43*(BB189+BC189*N189)*(AD189-AE189))/(AI189+0.063)</f>
        <v>10.358422885099881</v>
      </c>
      <c r="BE189" s="1">
        <f>0.013*G189*(M189*23.9+50)/(G189+15)</f>
        <v>6.5574132193145216</v>
      </c>
      <c r="BF189" s="2">
        <f>0.408*0.0023*(G189+17.8)*((F189-E189)^0.5)*AA189</f>
        <v>6.9943345904156242</v>
      </c>
    </row>
    <row r="190" spans="1:58" ht="14" x14ac:dyDescent="0.15">
      <c r="A190" s="14">
        <v>2017</v>
      </c>
      <c r="B190" s="5">
        <v>42924</v>
      </c>
      <c r="C190">
        <v>189</v>
      </c>
      <c r="D190" s="52">
        <v>268.09027083333325</v>
      </c>
      <c r="E190" s="11">
        <v>23.76</v>
      </c>
      <c r="F190" s="11">
        <v>36.31</v>
      </c>
      <c r="G190" s="11">
        <v>29.785486111111108</v>
      </c>
      <c r="H190" s="11">
        <v>38.24</v>
      </c>
      <c r="I190" s="11">
        <v>91</v>
      </c>
      <c r="J190" s="11">
        <v>63.610277777777775</v>
      </c>
      <c r="K190" s="11">
        <v>2.2341942504723149</v>
      </c>
      <c r="L190" s="11">
        <v>8.1280000000000001</v>
      </c>
      <c r="M190" s="15">
        <f>+D190*86400/1000000</f>
        <v>23.16299939999999</v>
      </c>
      <c r="N190" s="3">
        <f>K190*4.87/LN(67.8*$S$4-5.42)</f>
        <v>1.814961112591261</v>
      </c>
      <c r="O190" s="11"/>
      <c r="X190" s="9">
        <f>1+0.033*COS(2*$S$9*C190/365)</f>
        <v>0.96720636284560613</v>
      </c>
      <c r="Y190" s="9">
        <f>0.409*SIN((2*$S$9*C190/365)-1.39)</f>
        <v>0.39160587717559803</v>
      </c>
      <c r="Z190" s="9">
        <f>ACOS(-TAN($U$2)*TAN(Y190))</f>
        <v>1.8017370212397947</v>
      </c>
      <c r="AA190" s="10">
        <f>(24*60/$S$9)*$S$7*X190*(Z190*SIN($U$2)*SIN(Y190)+COS($U$2)*COS(Y190)*SIN(Z190))</f>
        <v>40.728155994043426</v>
      </c>
      <c r="AB190" s="9">
        <f>AA190*(0.75+0.00002*$S$3)</f>
        <v>30.709029619508744</v>
      </c>
      <c r="AC190" s="9">
        <f>1.35*(M190/AB190)-0.35</f>
        <v>0.66826887978690286</v>
      </c>
      <c r="AD190" s="9">
        <f>(0.6108*EXP(17.27*E190/(E190+237.3))+0.6108*EXP(17.27*F190/(F190+237.3)))/2</f>
        <v>4.4919984358565408</v>
      </c>
      <c r="AE190" s="9">
        <f>(H190*0.6108*EXP(17.27*F190/(F190+237.3))+I190*0.6108*EXP(17.27*E190/(E190+237.3)))/(2*100)</f>
        <v>2.4936293949727029</v>
      </c>
      <c r="AF190" s="10">
        <f>$S$8*0.5*((E190+273)^4+(F190+273)^4)*(0.34-0.14*SQRT(AE190))*AC190</f>
        <v>3.2896132258769168</v>
      </c>
      <c r="AG190" s="9">
        <f>(1-0.23)*M190-AF190</f>
        <v>14.545896312123077</v>
      </c>
      <c r="AH190" s="9">
        <v>0</v>
      </c>
      <c r="AI190" s="8">
        <f>4098*0.6108*EXP(17.27*0.5*(E190+F190)/(0.5*(E190+F190)+237.3))/(0.5*(E190+F190)+237.3)^2</f>
        <v>0.24378767415133534</v>
      </c>
      <c r="AJ190" s="7">
        <f>(0.408*AI190*(AG190-AH190)+(900*$S$10/((E190+F190)*0.5+273))*N190*(AD190-AE190))/(AI190+$S$10*(1+0.34*N190))</f>
        <v>6.155510751433102</v>
      </c>
      <c r="AK190" s="27">
        <f>0.408*AI190*$S$8*0.98*1.14*100000000/(AI190+$S$10*(1.034*N190))</f>
        <v>0.1481289451486516</v>
      </c>
      <c r="AL190" s="12">
        <f>1.24*(AE190*10/(G190+273.16))^(1/7)</f>
        <v>0.86793751401601404</v>
      </c>
      <c r="AM190" s="12">
        <f>AI190*0.77*M190</f>
        <v>4.3480773875729755</v>
      </c>
      <c r="AN190" s="12">
        <f>AI190*0.98*$S$8*(-2.6*10000000000-AL190*(G190+273.16)^4)</f>
        <v>-38.963703661508987</v>
      </c>
      <c r="AO190" s="13">
        <f>1.17*1.013*(10^-3)*(AD190-AE190)*N190*86400/208</f>
        <v>1.7856187260698506</v>
      </c>
      <c r="AP190" s="12">
        <f>0.408*(AM190+AN190+AO190)/(AI190+$S$10*(1+0.34*N190))</f>
        <v>-38.248166707332622</v>
      </c>
      <c r="AQ190">
        <v>28</v>
      </c>
      <c r="AR190">
        <v>2.9815</v>
      </c>
      <c r="AS190" s="7"/>
      <c r="AT190" s="1">
        <f>AJ190*28.4</f>
        <v>174.81650534070008</v>
      </c>
      <c r="AU190">
        <f>1.26*AI190*0.408*(AG190-AH190)/(AI190+$S$10)</f>
        <v>5.8882909423294016</v>
      </c>
      <c r="AV190">
        <f>AU190*28.4</f>
        <v>167.227462762155</v>
      </c>
      <c r="AW190">
        <f>0.65*AI190*D190/($S$10+AI190)</f>
        <v>137.21843913902924</v>
      </c>
      <c r="AX190" s="1">
        <f>AW190*(86400/1000000)/2.45</f>
        <v>4.8390502618825009</v>
      </c>
      <c r="AY190" s="1">
        <f>(0.2*(0.00738*G190+0.8072)^7)-0.00016</f>
        <v>0.24087110387874575</v>
      </c>
      <c r="AZ190" s="1">
        <f>0.408*(AI190*(AG190-AH190)+$S$10*6.43*(1+0.0536*N190)*(AD190-AE190))/(AI190+$S$10)</f>
        <v>5.8960157129463342</v>
      </c>
      <c r="BA190" s="2">
        <f>(AI190*(AG190)+0.063*2.7*(1+0.864*N190)*(AD190-AE190))/(AI190+0.063)</f>
        <v>14.404341305136912</v>
      </c>
      <c r="BB190" s="1">
        <f>0.4+1.4*EXP(-(((C190-173)/58)^2))</f>
        <v>1.6974130956719895</v>
      </c>
      <c r="BC190" s="1">
        <f>0.605+0.345*EXP(-(((C190-243)/80)^2))</f>
        <v>0.82374778884103328</v>
      </c>
      <c r="BD190" s="1">
        <f>0.408*(AI190*(AG190-AH190)+0.063*6.43*(BB190+BC190*N190)*(AD190-AE190))/(AI190+0.063)</f>
        <v>8.1529962150723083</v>
      </c>
      <c r="BE190" s="1">
        <f>0.013*G190*(M190*23.9+50)/(G190+15)</f>
        <v>5.2186344762572032</v>
      </c>
      <c r="BF190" s="2">
        <f>0.408*0.0023*(G190+17.8)*((F190-E190)^0.5)*AA190</f>
        <v>6.4428663081848976</v>
      </c>
    </row>
    <row r="191" spans="1:58" ht="14" x14ac:dyDescent="0.15">
      <c r="A191" s="14">
        <v>2017</v>
      </c>
      <c r="B191" s="5">
        <v>42925</v>
      </c>
      <c r="C191">
        <v>190</v>
      </c>
      <c r="D191" s="52">
        <v>279.74110416666667</v>
      </c>
      <c r="E191" s="11">
        <v>24.4</v>
      </c>
      <c r="F191" s="11">
        <v>35.409999999999997</v>
      </c>
      <c r="G191" s="11">
        <v>29.625069444444438</v>
      </c>
      <c r="H191" s="11">
        <v>37.35</v>
      </c>
      <c r="I191" s="11">
        <v>85.5</v>
      </c>
      <c r="J191" s="11">
        <v>63.063958333333275</v>
      </c>
      <c r="K191" s="11">
        <v>1.8371485129140135</v>
      </c>
      <c r="L191" s="11">
        <v>0</v>
      </c>
      <c r="M191" s="15">
        <f>+D191*86400/1000000</f>
        <v>24.169631400000004</v>
      </c>
      <c r="N191" s="3">
        <f>K191*4.87/LN(67.8*$S$4-5.42)</f>
        <v>1.492418623979946</v>
      </c>
      <c r="O191" s="11"/>
      <c r="X191" s="9">
        <f>1+0.033*COS(2*$S$9*C191/365)</f>
        <v>0.96727464844332345</v>
      </c>
      <c r="Y191" s="9">
        <f>0.409*SIN((2*$S$9*C191/365)-1.39)</f>
        <v>0.38951654653294338</v>
      </c>
      <c r="Z191" s="9">
        <f>ACOS(-TAN($U$2)*TAN(Y191))</f>
        <v>1.8003458587668411</v>
      </c>
      <c r="AA191" s="10">
        <f>(24*60/$S$9)*$S$7*X191*(Z191*SIN($U$2)*SIN(Y191)+COS($U$2)*COS(Y191)*SIN(Z191))</f>
        <v>40.694325885917394</v>
      </c>
      <c r="AB191" s="9">
        <f>AA191*(0.75+0.00002*$S$3)</f>
        <v>30.683521717981716</v>
      </c>
      <c r="AC191" s="9">
        <f>1.35*(M191/AB191)-0.35</f>
        <v>0.71340473854010578</v>
      </c>
      <c r="AD191" s="9">
        <f>(0.6108*EXP(17.27*E191/(E191+237.3))+0.6108*EXP(17.27*F191/(F191+237.3)))/2</f>
        <v>4.4038340234544098</v>
      </c>
      <c r="AE191" s="9">
        <f>(H191*0.6108*EXP(17.27*F191/(F191+237.3))+I191*0.6108*EXP(17.27*E191/(E191+237.3)))/(2*100)</f>
        <v>2.3806392789740074</v>
      </c>
      <c r="AF191" s="10">
        <f>$S$8*0.5*((E191+273)^4+(F191+273)^4)*(0.34-0.14*SQRT(AE191))*AC191</f>
        <v>3.6529858825719681</v>
      </c>
      <c r="AG191" s="9">
        <f>(1-0.23)*M191-AF191</f>
        <v>14.957630295428036</v>
      </c>
      <c r="AH191" s="9">
        <v>0</v>
      </c>
      <c r="AI191" s="8">
        <f>4098*0.6108*EXP(17.27*0.5*(E191+F191)/(0.5*(E191+F191)+237.3))/(0.5*(E191+F191)+237.3)^2</f>
        <v>0.24221173333636117</v>
      </c>
      <c r="AJ191" s="7">
        <f>(0.408*AI191*(AG191-AH191)+(900*$S$10/((E191+F191)*0.5+273))*N191*(AD191-AE191))/(AI191+$S$10*(1+0.34*N191))</f>
        <v>6.0587892677969206</v>
      </c>
      <c r="AK191" s="27">
        <f>0.408*AI191*$S$8*0.98*1.14*100000000/(AI191+$S$10*(1.034*N191))</f>
        <v>0.15724211523344489</v>
      </c>
      <c r="AL191" s="12">
        <f>1.24*(AE191*10/(G191+273.16))^(1/7)</f>
        <v>0.862272269083173</v>
      </c>
      <c r="AM191" s="12">
        <f>AI191*0.77*M191</f>
        <v>4.5077096029311061</v>
      </c>
      <c r="AN191" s="12">
        <f>AI191*0.98*$S$8*(-2.6*10000000000-AL191*(G191+273.16)^4)</f>
        <v>-38.6385084739074</v>
      </c>
      <c r="AO191" s="13">
        <f>1.17*1.013*(10^-3)*(AD191-AE191)*N191*86400/208</f>
        <v>1.4865313163859222</v>
      </c>
      <c r="AP191" s="12">
        <f>0.408*(AM191+AN191+AO191)/(AI191+$S$10*(1+0.34*N191))</f>
        <v>-39.011237321589014</v>
      </c>
      <c r="AQ191">
        <v>28</v>
      </c>
      <c r="AR191">
        <v>2.9815</v>
      </c>
      <c r="AS191" s="7"/>
      <c r="AT191" s="1">
        <f>AJ191*28.4</f>
        <v>172.06961520543254</v>
      </c>
      <c r="AU191">
        <f>1.26*AI191*0.408*(AG191-AH191)/(AI191+$S$10)</f>
        <v>6.0466015459324254</v>
      </c>
      <c r="AV191">
        <f>AU191*28.4</f>
        <v>171.72348390448087</v>
      </c>
      <c r="AW191">
        <f>0.65*AI191*D191/($S$10+AI191)</f>
        <v>142.98401545330645</v>
      </c>
      <c r="AX191" s="1">
        <f>AW191*(86400/1000000)/2.45</f>
        <v>5.0423750755778274</v>
      </c>
      <c r="AY191" s="1">
        <f>(0.2*(0.00738*G191+0.8072)^7)-0.00016</f>
        <v>0.23893290736268608</v>
      </c>
      <c r="AZ191" s="1">
        <f>0.408*(AI191*(AG191-AH191)+$S$10*6.43*(1+0.0536*N191)*(AD191-AE191))/(AI191+$S$10)</f>
        <v>6.0235788322888615</v>
      </c>
      <c r="BA191" s="2">
        <f>(AI191*(AG191)+0.063*2.7*(1+0.864*N191)*(AD191-AE191))/(AI191+0.063)</f>
        <v>14.45166328169109</v>
      </c>
      <c r="BB191" s="1">
        <f>0.4+1.4*EXP(-(((C191-173)/58)^2))</f>
        <v>1.6847480193535977</v>
      </c>
      <c r="BC191" s="1">
        <f>0.605+0.345*EXP(-(((C191-243)/80)^2))</f>
        <v>0.82743572134368715</v>
      </c>
      <c r="BD191" s="1">
        <f>0.408*(AI191*(AG191-AH191)+0.063*6.43*(BB191+BC191*N191)*(AD191-AE191))/(AI191+0.063)</f>
        <v>8.0417436631454287</v>
      </c>
      <c r="BE191" s="1">
        <f>0.013*G191*(M191*23.9+50)/(G191+15)</f>
        <v>5.4168181639268296</v>
      </c>
      <c r="BF191" s="2">
        <f>0.408*0.0023*(G191+17.8)*((F191-E191)^0.5)*AA191</f>
        <v>6.0092945631000454</v>
      </c>
    </row>
    <row r="192" spans="1:58" ht="14" x14ac:dyDescent="0.15">
      <c r="A192" s="14">
        <v>2017</v>
      </c>
      <c r="B192" s="5">
        <v>42926</v>
      </c>
      <c r="C192">
        <v>191</v>
      </c>
      <c r="D192" s="52">
        <v>318.9978194444443</v>
      </c>
      <c r="E192" s="11">
        <v>22.55</v>
      </c>
      <c r="F192" s="11">
        <v>35.869999999999997</v>
      </c>
      <c r="G192" s="11">
        <v>30.118333333333347</v>
      </c>
      <c r="H192" s="11">
        <v>36.43</v>
      </c>
      <c r="I192" s="11">
        <v>95.3</v>
      </c>
      <c r="J192" s="11">
        <v>62.695555555555579</v>
      </c>
      <c r="K192" s="11">
        <v>2.1452482066875711</v>
      </c>
      <c r="L192" s="11">
        <v>12.446</v>
      </c>
      <c r="M192" s="15">
        <f>+D192*86400/1000000</f>
        <v>27.561411599999985</v>
      </c>
      <c r="N192" s="3">
        <f>K192*4.87/LN(67.8*$S$4-5.42)</f>
        <v>1.7427052599257993</v>
      </c>
      <c r="O192" s="11"/>
      <c r="X192" s="9">
        <f>1+0.033*COS(2*$S$9*C192/365)</f>
        <v>0.96735263126897786</v>
      </c>
      <c r="Y192" s="9">
        <f>0.409*SIN((2*$S$9*C192/365)-1.39)</f>
        <v>0.38731179373109537</v>
      </c>
      <c r="Z192" s="9">
        <f>ACOS(-TAN($U$2)*TAN(Y192))</f>
        <v>1.7988809173871816</v>
      </c>
      <c r="AA192" s="10">
        <f>(24*60/$S$9)*$S$7*X192*(Z192*SIN($U$2)*SIN(Y192)+COS($U$2)*COS(Y192)*SIN(Z192))</f>
        <v>40.658737636525331</v>
      </c>
      <c r="AB192" s="9">
        <f>AA192*(0.75+0.00002*$S$3)</f>
        <v>30.656688177940101</v>
      </c>
      <c r="AC192" s="9">
        <f>1.35*(M192/AB192)-0.35</f>
        <v>0.86369619066595715</v>
      </c>
      <c r="AD192" s="9">
        <f>(0.6108*EXP(17.27*E192/(E192+237.3))+0.6108*EXP(17.27*F192/(F192+237.3)))/2</f>
        <v>4.316313078429431</v>
      </c>
      <c r="AE192" s="9">
        <f>(H192*0.6108*EXP(17.27*F192/(F192+237.3))+I192*0.6108*EXP(17.27*E192/(E192+237.3)))/(2*100)</f>
        <v>2.3771483972517031</v>
      </c>
      <c r="AF192" s="10">
        <f>$S$8*0.5*((E192+273)^4+(F192+273)^4)*(0.34-0.14*SQRT(AE192))*AC192</f>
        <v>4.391784833824758</v>
      </c>
      <c r="AG192" s="9">
        <f>(1-0.23)*M192-AF192</f>
        <v>16.830502098175231</v>
      </c>
      <c r="AH192" s="9">
        <v>0</v>
      </c>
      <c r="AI192" s="8">
        <f>4098*0.6108*EXP(17.27*0.5*(E192+F192)/(0.5*(E192+F192)+237.3))/(0.5*(E192+F192)+237.3)^2</f>
        <v>0.23393072603024123</v>
      </c>
      <c r="AJ192" s="7">
        <f>(0.408*AI192*(AG192-AH192)+(900*$S$10/((E192+F192)*0.5+273))*N192*(AD192-AE192))/(AI192+$S$10*(1+0.34*N192))</f>
        <v>6.6975240075196236</v>
      </c>
      <c r="AK192" s="27">
        <f>0.408*AI192*$S$8*0.98*1.14*100000000/(AI192+$S$10*(1.034*N192))</f>
        <v>0.14809670416282095</v>
      </c>
      <c r="AL192" s="12">
        <f>1.24*(AE192*10/(G192+273.16))^(1/7)</f>
        <v>0.86189108083438271</v>
      </c>
      <c r="AM192" s="12">
        <f>AI192*0.77*M192</f>
        <v>4.9645449900248586</v>
      </c>
      <c r="AN192" s="12">
        <f>AI192*0.98*$S$8*(-2.6*10000000000-AL192*(G192+273.16)^4)</f>
        <v>-37.36700979810422</v>
      </c>
      <c r="AO192" s="13">
        <f>1.17*1.013*(10^-3)*(AD192-AE192)*N192*86400/208</f>
        <v>1.6637357517691156</v>
      </c>
      <c r="AP192" s="12">
        <f>0.408*(AM192+AN192+AO192)/(AI192+$S$10*(1+0.34*N192))</f>
        <v>-37.024784143345137</v>
      </c>
      <c r="AQ192">
        <v>28</v>
      </c>
      <c r="AR192">
        <v>2.9815</v>
      </c>
      <c r="AS192" s="7"/>
      <c r="AT192" s="1">
        <f>AJ192*28.4</f>
        <v>190.2096818135573</v>
      </c>
      <c r="AU192">
        <f>1.26*AI192*0.408*(AG192-AH192)/(AI192+$S$10)</f>
        <v>6.7526375025104919</v>
      </c>
      <c r="AV192">
        <f>AU192*28.4</f>
        <v>191.77490507129795</v>
      </c>
      <c r="AW192">
        <f>0.65*AI192*D192/($S$10+AI192)</f>
        <v>161.8254140544968</v>
      </c>
      <c r="AX192" s="1">
        <f>AW192*(86400/1000000)/2.45</f>
        <v>5.7068227650238867</v>
      </c>
      <c r="AY192" s="1">
        <f>(0.2*(0.00738*G192+0.8072)^7)-0.00016</f>
        <v>0.24493565236178436</v>
      </c>
      <c r="AZ192" s="1">
        <f>0.408*(AI192*(AG192-AH192)+$S$10*6.43*(1+0.0536*N192)*(AD192-AE192))/(AI192+$S$10)</f>
        <v>6.5804729215937625</v>
      </c>
      <c r="BA192" s="2">
        <f>(AI192*(AG192)+0.063*2.7*(1+0.864*N192)*(AD192-AE192))/(AI192+0.063)</f>
        <v>16.043070717674752</v>
      </c>
      <c r="BB192" s="1">
        <f>0.4+1.4*EXP(-(((C192-173)/58)^2))</f>
        <v>1.6714504362833442</v>
      </c>
      <c r="BC192" s="1">
        <f>0.605+0.345*EXP(-(((C192-243)/80)^2))</f>
        <v>0.83111515774276001</v>
      </c>
      <c r="BD192" s="1">
        <f>0.408*(AI192*(AG192-AH192)+0.063*6.43*(BB192+BC192*N192)*(AD192-AE192))/(AI192+0.063)</f>
        <v>8.7773693436943603</v>
      </c>
      <c r="BE192" s="1">
        <f>0.013*G192*(M192*23.9+50)/(G192+15)</f>
        <v>6.1502750908955131</v>
      </c>
      <c r="BF192" s="2">
        <f>0.408*0.0023*(G192+17.8)*((F192-E192)^0.5)*AA192</f>
        <v>6.6726094535952658</v>
      </c>
    </row>
    <row r="193" spans="1:58" ht="14" x14ac:dyDescent="0.15">
      <c r="A193" s="14">
        <v>2017</v>
      </c>
      <c r="B193" s="5">
        <v>42927</v>
      </c>
      <c r="C193">
        <v>192</v>
      </c>
      <c r="D193" s="52">
        <v>288.45410416666664</v>
      </c>
      <c r="E193" s="11">
        <v>23.98</v>
      </c>
      <c r="F193" s="11">
        <v>34.18</v>
      </c>
      <c r="G193" s="11">
        <v>28.809930555555564</v>
      </c>
      <c r="H193" s="11">
        <v>41.08</v>
      </c>
      <c r="I193" s="11">
        <v>88.6</v>
      </c>
      <c r="J193" s="11">
        <v>67.426180555555561</v>
      </c>
      <c r="K193" s="11">
        <v>2.0248866779063337</v>
      </c>
      <c r="L193" s="11">
        <v>0</v>
      </c>
      <c r="M193" s="15">
        <f>+D193*86400/1000000</f>
        <v>24.922434599999999</v>
      </c>
      <c r="N193" s="3">
        <f>K193*4.87/LN(67.8*$S$4-5.42)</f>
        <v>1.6449288494172687</v>
      </c>
      <c r="O193" s="11"/>
      <c r="X193" s="9">
        <f>1+0.033*COS(2*$S$9*C193/365)</f>
        <v>0.96744028821457528</v>
      </c>
      <c r="Y193" s="9">
        <f>0.409*SIN((2*$S$9*C193/365)-1.39)</f>
        <v>0.38499227208589176</v>
      </c>
      <c r="Z193" s="9">
        <f>ACOS(-TAN($U$2)*TAN(Y193))</f>
        <v>1.7973430955397411</v>
      </c>
      <c r="AA193" s="10">
        <f>(24*60/$S$9)*$S$7*X193*(Z193*SIN($U$2)*SIN(Y193)+COS($U$2)*COS(Y193)*SIN(Z193))</f>
        <v>40.621378771460776</v>
      </c>
      <c r="AB193" s="9">
        <f>AA193*(0.75+0.00002*$S$3)</f>
        <v>30.628519593681425</v>
      </c>
      <c r="AC193" s="9">
        <f>1.35*(M193/AB193)-0.35</f>
        <v>0.74849536171970021</v>
      </c>
      <c r="AD193" s="9">
        <f>(0.6108*EXP(17.27*E193/(E193+237.3))+0.6108*EXP(17.27*F193/(F193+237.3)))/2</f>
        <v>4.1765702799615347</v>
      </c>
      <c r="AE193" s="9">
        <f>(H193*0.6108*EXP(17.27*F193/(F193+237.3))+I193*0.6108*EXP(17.27*E193/(E193+237.3)))/(2*100)</f>
        <v>2.4238632210925539</v>
      </c>
      <c r="AF193" s="10">
        <f>$S$8*0.5*((E193+273)^4+(F193+273)^4)*(0.34-0.14*SQRT(AE193))*AC193</f>
        <v>3.7303818982856929</v>
      </c>
      <c r="AG193" s="9">
        <f>(1-0.23)*M193-AF193</f>
        <v>15.459892743714306</v>
      </c>
      <c r="AH193" s="9">
        <v>0</v>
      </c>
      <c r="AI193" s="8">
        <f>4098*0.6108*EXP(17.27*0.5*(E193+F193)/(0.5*(E193+F193)+237.3))/(0.5*(E193+F193)+237.3)^2</f>
        <v>0.23240845367016214</v>
      </c>
      <c r="AJ193" s="7">
        <f>(0.408*AI193*(AG193-AH193)+(900*$S$10/((E193+F193)*0.5+273))*N193*(AD193-AE193))/(AI193+$S$10*(1+0.34*N193))</f>
        <v>6.0629534297602357</v>
      </c>
      <c r="AK193" s="27">
        <f>0.408*AI193*$S$8*0.98*1.14*100000000/(AI193+$S$10*(1.034*N193))</f>
        <v>0.15062629309123871</v>
      </c>
      <c r="AL193" s="12">
        <f>1.24*(AE193*10/(G193+273.16))^(1/7)</f>
        <v>0.86482458956190467</v>
      </c>
      <c r="AM193" s="12">
        <f>AI193*0.77*M193</f>
        <v>4.4599820550529445</v>
      </c>
      <c r="AN193" s="12">
        <f>AI193*0.98*$S$8*(-2.6*10000000000-AL193*(G193+273.16)^4)</f>
        <v>-37.011641173081301</v>
      </c>
      <c r="AO193" s="13">
        <f>1.17*1.013*(10^-3)*(AD193-AE193)*N193*86400/208</f>
        <v>1.4193913945427676</v>
      </c>
      <c r="AP193" s="12">
        <f>0.408*(AM193+AN193+AO193)/(AI193+$S$10*(1+0.34*N193))</f>
        <v>-37.914057722138011</v>
      </c>
      <c r="AQ193">
        <v>28</v>
      </c>
      <c r="AR193">
        <v>2.9815</v>
      </c>
      <c r="AS193" s="7"/>
      <c r="AT193" s="1">
        <f>AJ193*28.4</f>
        <v>172.18787740519068</v>
      </c>
      <c r="AU193">
        <f>1.26*AI193*0.408*(AG193-AH193)/(AI193+$S$10)</f>
        <v>6.1938224972243425</v>
      </c>
      <c r="AV193">
        <f>AU193*28.4</f>
        <v>175.90455892117131</v>
      </c>
      <c r="AW193">
        <f>0.65*AI193*D193/($S$10+AI193)</f>
        <v>146.12066820830262</v>
      </c>
      <c r="AX193" s="1">
        <f>AW193*(86400/1000000)/2.45</f>
        <v>5.1529900951825907</v>
      </c>
      <c r="AY193" s="1">
        <f>(0.2*(0.00738*G193+0.8072)^7)-0.00016</f>
        <v>0.22928921875780611</v>
      </c>
      <c r="AZ193" s="1">
        <f>0.408*(AI193*(AG193-AH193)+$S$10*6.43*(1+0.0536*N193)*(AD193-AE193))/(AI193+$S$10)</f>
        <v>6.0198594976375537</v>
      </c>
      <c r="BA193" s="2">
        <f>(AI193*(AG193)+0.063*2.7*(1+0.864*N193)*(AD193-AE193))/(AI193+0.063)</f>
        <v>14.606423200771479</v>
      </c>
      <c r="BB193" s="1">
        <f>0.4+1.4*EXP(-(((C193-173)/58)^2))</f>
        <v>1.6575426182530126</v>
      </c>
      <c r="BC193" s="1">
        <f>0.605+0.345*EXP(-(((C193-243)/80)^2))</f>
        <v>0.83478363919395704</v>
      </c>
      <c r="BD193" s="1">
        <f>0.408*(AI193*(AG193-AH193)+0.063*6.43*(BB193+BC193*N193)*(AD193-AE193))/(AI193+0.063)</f>
        <v>7.9343934589721554</v>
      </c>
      <c r="BE193" s="1">
        <f>0.013*G193*(M193*23.9+50)/(G193+15)</f>
        <v>5.5195997905763363</v>
      </c>
      <c r="BF193" s="2">
        <f>0.408*0.0023*(G193+17.8)*((F193-E193)^0.5)*AA193</f>
        <v>5.6744163867665183</v>
      </c>
    </row>
    <row r="194" spans="1:58" ht="14" x14ac:dyDescent="0.15">
      <c r="A194" s="14">
        <v>2017</v>
      </c>
      <c r="B194" s="5">
        <v>42928</v>
      </c>
      <c r="C194">
        <v>193</v>
      </c>
      <c r="D194" s="52">
        <v>192.26081250000001</v>
      </c>
      <c r="E194" s="11">
        <v>24.21</v>
      </c>
      <c r="F194" s="11">
        <v>31.3</v>
      </c>
      <c r="G194" s="11">
        <v>27.772638888888888</v>
      </c>
      <c r="H194" s="11">
        <v>50.38</v>
      </c>
      <c r="I194" s="11">
        <v>92.2</v>
      </c>
      <c r="J194" s="11">
        <v>73.932638888888846</v>
      </c>
      <c r="K194" s="11">
        <v>2.3536757265209296</v>
      </c>
      <c r="L194" s="11">
        <v>5.3339999999999996</v>
      </c>
      <c r="M194" s="15">
        <f>+D194*86400/1000000</f>
        <v>16.611334200000002</v>
      </c>
      <c r="N194" s="3">
        <f>K194*4.87/LN(67.8*$S$4-5.42)</f>
        <v>1.9120226069789563</v>
      </c>
      <c r="O194" s="11"/>
      <c r="X194" s="9">
        <f>1+0.033*COS(2*$S$9*C194/365)</f>
        <v>0.96753759330547084</v>
      </c>
      <c r="Y194" s="9">
        <f>0.409*SIN((2*$S$9*C194/365)-1.39)</f>
        <v>0.3825586689216553</v>
      </c>
      <c r="Z194" s="9">
        <f>ACOS(-TAN($U$2)*TAN(Y194))</f>
        <v>1.7957333269064737</v>
      </c>
      <c r="AA194" s="10">
        <f>(24*60/$S$9)*$S$7*X194*(Z194*SIN($U$2)*SIN(Y194)+COS($U$2)*COS(Y194)*SIN(Z194))</f>
        <v>40.582236233337866</v>
      </c>
      <c r="AB194" s="9">
        <f>AA194*(0.75+0.00002*$S$3)</f>
        <v>30.599006119936753</v>
      </c>
      <c r="AC194" s="9">
        <f>1.35*(M194/AB194)-0.35</f>
        <v>0.38287678305959161</v>
      </c>
      <c r="AD194" s="9">
        <f>(0.6108*EXP(17.27*E194/(E194+237.3))+0.6108*EXP(17.27*F194/(F194+237.3)))/2</f>
        <v>3.7958152655551594</v>
      </c>
      <c r="AE194" s="9">
        <f>(H194*0.6108*EXP(17.27*F194/(F194+237.3))+I194*0.6108*EXP(17.27*E194/(E194+237.3)))/(2*100)</f>
        <v>2.5441767582949542</v>
      </c>
      <c r="AF194" s="10">
        <f>$S$8*0.5*((E194+273)^4+(F194+273)^4)*(0.34-0.14*SQRT(AE194))*AC194</f>
        <v>1.7912649234749303</v>
      </c>
      <c r="AG194" s="9">
        <f>(1-0.23)*M194-AF194</f>
        <v>10.999462410525071</v>
      </c>
      <c r="AH194" s="9">
        <v>0</v>
      </c>
      <c r="AI194" s="8">
        <f>4098*0.6108*EXP(17.27*0.5*(E194+F194)/(0.5*(E194+F194)+237.3))/(0.5*(E194+F194)+237.3)^2</f>
        <v>0.21736152501088504</v>
      </c>
      <c r="AJ194" s="7">
        <f>(0.408*AI194*(AG194-AH194)+(900*$S$10/((E194+F194)*0.5+273))*N194*(AD194-AE194))/(AI194+$S$10*(1+0.34*N194))</f>
        <v>4.4385647260753904</v>
      </c>
      <c r="AK194" s="27">
        <f>0.408*AI194*$S$8*0.98*1.14*100000000/(AI194+$S$10*(1.034*N194))</f>
        <v>0.13960628544651424</v>
      </c>
      <c r="AL194" s="12">
        <f>1.24*(AE194*10/(G194+273.16))^(1/7)</f>
        <v>0.8712586681782557</v>
      </c>
      <c r="AM194" s="12">
        <f>AI194*0.77*M194</f>
        <v>2.7802119993166525</v>
      </c>
      <c r="AN194" s="12">
        <f>AI194*0.98*$S$8*(-2.6*10000000000-AL194*(G194+273.16)^4)</f>
        <v>-34.567895035818736</v>
      </c>
      <c r="AO194" s="13">
        <f>1.17*1.013*(10^-3)*(AD194-AE194)*N194*86400/208</f>
        <v>1.1781962970869617</v>
      </c>
      <c r="AP194" s="12">
        <f>0.408*(AM194+AN194+AO194)/(AI194+$S$10*(1+0.34*N194))</f>
        <v>-38.314790302536153</v>
      </c>
      <c r="AQ194">
        <v>28</v>
      </c>
      <c r="AR194">
        <v>2.9815</v>
      </c>
      <c r="AS194" s="7"/>
      <c r="AT194" s="1">
        <f>AJ194*28.4</f>
        <v>126.05523822054109</v>
      </c>
      <c r="AU194">
        <f>1.26*AI194*0.408*(AG194-AH194)/(AI194+$S$10)</f>
        <v>4.340498848079176</v>
      </c>
      <c r="AV194">
        <f>AU194*28.4</f>
        <v>123.27016728544859</v>
      </c>
      <c r="AW194">
        <f>0.65*AI194*D194/($S$10+AI194)</f>
        <v>95.92716444666803</v>
      </c>
      <c r="AX194" s="1">
        <f>AW194*(86400/1000000)/2.45</f>
        <v>3.3829008196702524</v>
      </c>
      <c r="AY194" s="1">
        <f>(0.2*(0.00738*G194+0.8072)^7)-0.00016</f>
        <v>0.21750089952738344</v>
      </c>
      <c r="AZ194" s="1">
        <f>0.408*(AI194*(AG194-AH194)+$S$10*6.43*(1+0.0536*N194)*(AD194-AE194))/(AI194+$S$10)</f>
        <v>4.2861392905563749</v>
      </c>
      <c r="BA194" s="2">
        <f>(AI194*(AG194)+0.063*2.7*(1+0.864*N194)*(AD194-AE194))/(AI194+0.063)</f>
        <v>10.541667257981484</v>
      </c>
      <c r="BB194" s="1">
        <f>0.4+1.4*EXP(-(((C194-173)/58)^2))</f>
        <v>1.6430476822495583</v>
      </c>
      <c r="BC194" s="1">
        <f>0.605+0.345*EXP(-(((C194-243)/80)^2))</f>
        <v>0.83843867692579643</v>
      </c>
      <c r="BD194" s="1">
        <f>0.408*(AI194*(AG194-AH194)+0.063*6.43*(BB194+BC194*N194)*(AD194-AE194))/(AI194+0.063)</f>
        <v>5.87453490898893</v>
      </c>
      <c r="BE194" s="1">
        <f>0.013*G194*(M194*23.9+50)/(G194+15)</f>
        <v>3.7732237150280072</v>
      </c>
      <c r="BF194" s="2">
        <f>0.408*0.0023*(G194+17.8)*((F194-E194)^0.5)*AA194</f>
        <v>4.6211627983432191</v>
      </c>
    </row>
    <row r="195" spans="1:58" ht="14" x14ac:dyDescent="0.15">
      <c r="A195" s="14">
        <v>2017</v>
      </c>
      <c r="B195" s="5">
        <v>42929</v>
      </c>
      <c r="C195">
        <v>194</v>
      </c>
      <c r="D195" s="52">
        <v>320.16291666666666</v>
      </c>
      <c r="E195" s="11">
        <v>24.85</v>
      </c>
      <c r="F195" s="11">
        <v>35.43</v>
      </c>
      <c r="G195" s="11">
        <v>30.228958333333335</v>
      </c>
      <c r="H195" s="11">
        <v>41.3</v>
      </c>
      <c r="I195" s="11">
        <v>89.7</v>
      </c>
      <c r="J195" s="11">
        <v>63.767152777777838</v>
      </c>
      <c r="K195" s="11">
        <v>1.6434036322356267</v>
      </c>
      <c r="L195" s="11">
        <v>0</v>
      </c>
      <c r="M195" s="15">
        <f>+D195*86400/1000000</f>
        <v>27.662075999999999</v>
      </c>
      <c r="N195" s="3">
        <f>K195*4.87/LN(67.8*$S$4-5.42)</f>
        <v>1.3350288069930976</v>
      </c>
      <c r="O195" s="11"/>
      <c r="X195" s="9">
        <f>1+0.033*COS(2*$S$9*C195/365)</f>
        <v>0.96764451770806614</v>
      </c>
      <c r="Y195" s="9">
        <f>0.409*SIN((2*$S$9*C195/365)-1.39)</f>
        <v>0.38001170536752515</v>
      </c>
      <c r="Z195" s="9">
        <f>ACOS(-TAN($U$2)*TAN(Y195))</f>
        <v>1.7940525785704446</v>
      </c>
      <c r="AA195" s="10">
        <f>(24*60/$S$9)*$S$7*X195*(Z195*SIN($U$2)*SIN(Y195)+COS($U$2)*COS(Y195)*SIN(Z195))</f>
        <v>40.541296413219911</v>
      </c>
      <c r="AB195" s="9">
        <f>AA195*(0.75+0.00002*$S$3)</f>
        <v>30.568137495567814</v>
      </c>
      <c r="AC195" s="9">
        <f>1.35*(M195/AB195)-0.35</f>
        <v>0.87165776719025223</v>
      </c>
      <c r="AD195" s="9">
        <f>(0.6108*EXP(17.27*E195/(E195+237.3))+0.6108*EXP(17.27*F195/(F195+237.3)))/2</f>
        <v>4.448640612748175</v>
      </c>
      <c r="AE195" s="9">
        <f>(H195*0.6108*EXP(17.27*F195/(F195+237.3))+I195*0.6108*EXP(17.27*E195/(E195+237.3)))/(2*100)</f>
        <v>2.5970679685060714</v>
      </c>
      <c r="AF195" s="10">
        <f>$S$8*0.5*((E195+273)^4+(F195+273)^4)*(0.34-0.14*SQRT(AE195))*AC195</f>
        <v>4.1297039295134068</v>
      </c>
      <c r="AG195" s="9">
        <f>(1-0.23)*M195-AF195</f>
        <v>17.170094590486592</v>
      </c>
      <c r="AH195" s="9">
        <v>0</v>
      </c>
      <c r="AI195" s="8">
        <f>4098*0.6108*EXP(17.27*0.5*(E195+F195)/(0.5*(E195+F195)+237.3))/(0.5*(E195+F195)+237.3)^2</f>
        <v>0.2450668193023548</v>
      </c>
      <c r="AJ195" s="7">
        <f>(0.408*AI195*(AG195-AH195)+(900*$S$10/((E195+F195)*0.5+273))*N195*(AD195-AE195))/(AI195+$S$10*(1+0.34*N195))</f>
        <v>6.4556952405283798</v>
      </c>
      <c r="AK195" s="27">
        <f>0.408*AI195*$S$8*0.98*1.14*100000000/(AI195+$S$10*(1.034*N195))</f>
        <v>0.16281569953221728</v>
      </c>
      <c r="AL195" s="12">
        <f>1.24*(AE195*10/(G195+273.16))^(1/7)</f>
        <v>0.87280923834680424</v>
      </c>
      <c r="AM195" s="12">
        <f>AI195*0.77*M195</f>
        <v>5.2198738750774041</v>
      </c>
      <c r="AN195" s="12">
        <f>AI195*0.98*$S$8*(-2.6*10000000000-AL195*(G195+273.16)^4)</f>
        <v>-39.267121939697489</v>
      </c>
      <c r="AO195" s="13">
        <f>1.17*1.013*(10^-3)*(AD195-AE195)*N195*86400/208</f>
        <v>1.2169622517015872</v>
      </c>
      <c r="AP195" s="12">
        <f>0.408*(AM195+AN195+AO195)/(AI195+$S$10*(1+0.34*N195))</f>
        <v>-39.310268923431991</v>
      </c>
      <c r="AQ195">
        <v>28</v>
      </c>
      <c r="AR195">
        <v>2.9815</v>
      </c>
      <c r="AS195" s="7"/>
      <c r="AT195" s="1">
        <f>AJ195*28.4</f>
        <v>183.34174483100597</v>
      </c>
      <c r="AU195">
        <f>1.26*AI195*0.408*(AG195-AH195)/(AI195+$S$10)</f>
        <v>6.9583066483267855</v>
      </c>
      <c r="AV195">
        <f>AU195*28.4</f>
        <v>197.61590881248071</v>
      </c>
      <c r="AW195">
        <f>0.65*AI195*D195/($S$10+AI195)</f>
        <v>164.05314192845071</v>
      </c>
      <c r="AX195" s="1">
        <f>AW195*(86400/1000000)/2.45</f>
        <v>5.785384270456384</v>
      </c>
      <c r="AY195" s="1">
        <f>(0.2*(0.00738*G195+0.8072)^7)-0.00016</f>
        <v>0.24629948657024228</v>
      </c>
      <c r="AZ195" s="1">
        <f>0.408*(AI195*(AG195-AH195)+$S$10*6.43*(1+0.0536*N195)*(AD195-AE195))/(AI195+$S$10)</f>
        <v>6.6242993377777299</v>
      </c>
      <c r="BA195" s="2">
        <f>(AI195*(AG195)+0.063*2.7*(1+0.864*N195)*(AD195-AE195))/(AI195+0.063)</f>
        <v>15.860389134466203</v>
      </c>
      <c r="BB195" s="1">
        <f>0.4+1.4*EXP(-(((C195-173)/58)^2))</f>
        <v>1.6279895265622626</v>
      </c>
      <c r="BC195" s="1">
        <f>0.605+0.345*EXP(-(((C195-243)/80)^2))</f>
        <v>0.84207775488951753</v>
      </c>
      <c r="BD195" s="1">
        <f>0.408*(AI195*(AG195-AH195)+0.063*6.43*(BB195+BC195*N195)*(AD195-AE195))/(AI195+0.063)</f>
        <v>8.3067053551294237</v>
      </c>
      <c r="BE195" s="1">
        <f>0.013*G195*(M195*23.9+50)/(G195+15)</f>
        <v>6.1786707124782083</v>
      </c>
      <c r="BF195" s="2">
        <f>0.408*0.0023*(G195+17.8)*((F195-E195)^0.5)*AA195</f>
        <v>5.9433544685915489</v>
      </c>
    </row>
    <row r="196" spans="1:58" ht="14" x14ac:dyDescent="0.15">
      <c r="A196" s="14">
        <v>2017</v>
      </c>
      <c r="B196" s="5">
        <v>42930</v>
      </c>
      <c r="C196">
        <v>195</v>
      </c>
      <c r="D196" s="52">
        <v>282.7960486111113</v>
      </c>
      <c r="E196" s="11">
        <v>22.76</v>
      </c>
      <c r="F196" s="11">
        <v>34.840000000000003</v>
      </c>
      <c r="G196" s="11">
        <v>28.558611111111116</v>
      </c>
      <c r="H196" s="11">
        <v>38.520000000000003</v>
      </c>
      <c r="I196" s="11">
        <v>92.9</v>
      </c>
      <c r="J196" s="11">
        <v>70.048402777777767</v>
      </c>
      <c r="K196" s="11">
        <v>2.1552132628605802</v>
      </c>
      <c r="L196" s="11">
        <v>3.556</v>
      </c>
      <c r="M196" s="15">
        <f>+D196*86400/1000000</f>
        <v>24.433578600000015</v>
      </c>
      <c r="N196" s="3">
        <f>K196*4.87/LN(67.8*$S$4-5.42)</f>
        <v>1.7508004331342055</v>
      </c>
      <c r="O196" s="11"/>
      <c r="X196" s="9">
        <f>1+0.033*COS(2*$S$9*C196/365)</f>
        <v>0.96776102973835298</v>
      </c>
      <c r="Y196" s="9">
        <f>0.409*SIN((2*$S$9*C196/365)-1.39)</f>
        <v>0.37735213614377028</v>
      </c>
      <c r="Z196" s="9">
        <f>ACOS(-TAN($U$2)*TAN(Y196))</f>
        <v>1.7923018491399034</v>
      </c>
      <c r="AA196" s="10">
        <f>(24*60/$S$9)*$S$7*X196*(Z196*SIN($U$2)*SIN(Y196)+COS($U$2)*COS(Y196)*SIN(Z196))</f>
        <v>40.498545183686929</v>
      </c>
      <c r="AB196" s="9">
        <f>AA196*(0.75+0.00002*$S$3)</f>
        <v>30.535903068499945</v>
      </c>
      <c r="AC196" s="9">
        <f>1.35*(M196/AB196)-0.35</f>
        <v>0.73021469140786099</v>
      </c>
      <c r="AD196" s="9">
        <f>(0.6108*EXP(17.27*E196/(E196+237.3))+0.6108*EXP(17.27*F196/(F196+237.3)))/2</f>
        <v>4.1710305554517504</v>
      </c>
      <c r="AE196" s="9">
        <f>(H196*0.6108*EXP(17.27*F196/(F196+237.3))+I196*0.6108*EXP(17.27*E196/(E196+237.3)))/(2*100)</f>
        <v>2.3595483444734411</v>
      </c>
      <c r="AF196" s="10">
        <f>$S$8*0.5*((E196+273)^4+(F196+273)^4)*(0.34-0.14*SQRT(AE196))*AC196</f>
        <v>3.7148601679914082</v>
      </c>
      <c r="AG196" s="9">
        <f>(1-0.23)*M196-AF196</f>
        <v>15.098995354008604</v>
      </c>
      <c r="AH196" s="9">
        <v>0</v>
      </c>
      <c r="AI196" s="8">
        <f>4098*0.6108*EXP(17.27*0.5*(E196+F196)/(0.5*(E196+F196)+237.3))/(0.5*(E196+F196)+237.3)^2</f>
        <v>0.2291579380125682</v>
      </c>
      <c r="AJ196" s="7">
        <f>(0.408*AI196*(AG196-AH196)+(900*$S$10/((E196+F196)*0.5+273))*N196*(AD196-AE196))/(AI196+$S$10*(1+0.34*N196))</f>
        <v>6.0875960531480402</v>
      </c>
      <c r="AK196" s="27">
        <f>0.408*AI196*$S$8*0.98*1.14*100000000/(AI196+$S$10*(1.034*N196))</f>
        <v>0.14683374292932211</v>
      </c>
      <c r="AL196" s="12">
        <f>1.24*(AE196*10/(G196+273.16))^(1/7)</f>
        <v>0.86161098077018994</v>
      </c>
      <c r="AM196" s="12">
        <f>AI196*0.77*M196</f>
        <v>4.3113443374878928</v>
      </c>
      <c r="AN196" s="12">
        <f>AI196*0.98*$S$8*(-2.6*10000000000-AL196*(G196+273.16)^4)</f>
        <v>-36.438417552739601</v>
      </c>
      <c r="AO196" s="13">
        <f>1.17*1.013*(10^-3)*(AD196-AE196)*N196*86400/208</f>
        <v>1.5614081200220913</v>
      </c>
      <c r="AP196" s="12">
        <f>0.408*(AM196+AN196+AO196)/(AI196+$S$10*(1+0.34*N196))</f>
        <v>-37.322251567336423</v>
      </c>
      <c r="AQ196">
        <v>28</v>
      </c>
      <c r="AR196">
        <v>2.9815</v>
      </c>
      <c r="AS196" s="7"/>
      <c r="AT196" s="1">
        <f>AJ196*28.4</f>
        <v>172.88772790940433</v>
      </c>
      <c r="AU196">
        <f>1.26*AI196*0.408*(AG196-AH196)/(AI196+$S$10)</f>
        <v>6.0303575412362882</v>
      </c>
      <c r="AV196">
        <f>AU196*28.4</f>
        <v>171.26215417111058</v>
      </c>
      <c r="AW196">
        <f>0.65*AI196*D196/($S$10+AI196)</f>
        <v>142.80749335818655</v>
      </c>
      <c r="AX196" s="1">
        <f>AW196*(86400/1000000)/2.45</f>
        <v>5.0361499698560479</v>
      </c>
      <c r="AY196" s="1">
        <f>(0.2*(0.00738*G196+0.8072)^7)-0.00016</f>
        <v>0.22638401980722889</v>
      </c>
      <c r="AZ196" s="1">
        <f>0.408*(AI196*(AG196-AH196)+$S$10*6.43*(1+0.0536*N196)*(AD196-AE196))/(AI196+$S$10)</f>
        <v>5.9457432511811987</v>
      </c>
      <c r="BA196" s="2">
        <f>(AI196*(AG196)+0.063*2.7*(1+0.864*N196)*(AD196-AE196))/(AI196+0.063)</f>
        <v>14.493181923534722</v>
      </c>
      <c r="BB196" s="1">
        <f>0.4+1.4*EXP(-(((C196-173)/58)^2))</f>
        <v>1.6123927652991696</v>
      </c>
      <c r="BC196" s="1">
        <f>0.605+0.345*EXP(-(((C196-243)/80)^2))</f>
        <v>0.84569833249450566</v>
      </c>
      <c r="BD196" s="1">
        <f>0.408*(AI196*(AG196-AH196)+0.063*6.43*(BB196+BC196*N196)*(AD196-AE196))/(AI196+0.063)</f>
        <v>8.0016519265118724</v>
      </c>
      <c r="BE196" s="1">
        <f>0.013*G196*(M196*23.9+50)/(G196+15)</f>
        <v>5.4034358545155481</v>
      </c>
      <c r="BF196" s="2">
        <f>0.408*0.0023*(G196+17.8)*((F196-E196)^0.5)*AA196</f>
        <v>6.1233813183636219</v>
      </c>
    </row>
    <row r="197" spans="1:58" ht="14" x14ac:dyDescent="0.15">
      <c r="A197" s="14">
        <v>2017</v>
      </c>
      <c r="B197" s="5">
        <v>42931</v>
      </c>
      <c r="C197">
        <v>196</v>
      </c>
      <c r="D197" s="52">
        <v>239.78318055555565</v>
      </c>
      <c r="E197" s="11">
        <v>24.43</v>
      </c>
      <c r="F197" s="11">
        <v>34.22</v>
      </c>
      <c r="G197" s="11">
        <v>28.504027777777779</v>
      </c>
      <c r="H197" s="11">
        <v>42.96</v>
      </c>
      <c r="I197" s="11">
        <v>89.3</v>
      </c>
      <c r="J197" s="11">
        <v>71.173819444444405</v>
      </c>
      <c r="K197" s="11">
        <v>1.753468727550775</v>
      </c>
      <c r="L197" s="11">
        <v>9.1439999999999984</v>
      </c>
      <c r="M197" s="15">
        <f>+D197*86400/1000000</f>
        <v>20.717266800000008</v>
      </c>
      <c r="N197" s="3">
        <f>K197*4.87/LN(67.8*$S$4-5.42)</f>
        <v>1.4244408479597297</v>
      </c>
      <c r="O197" s="11"/>
      <c r="X197" s="9">
        <f>1+0.033*COS(2*$S$9*C197/365)</f>
        <v>0.96788709487130231</v>
      </c>
      <c r="Y197" s="9">
        <f>0.409*SIN((2*$S$9*C197/365)-1.39)</f>
        <v>0.37458074933814994</v>
      </c>
      <c r="Z197" s="9">
        <f>ACOS(-TAN($U$2)*TAN(Y197))</f>
        <v>1.7904821668454123</v>
      </c>
      <c r="AA197" s="10">
        <f>(24*60/$S$9)*$S$7*X197*(Z197*SIN($U$2)*SIN(Y197)+COS($U$2)*COS(Y197)*SIN(Z197))</f>
        <v>40.4539679335291</v>
      </c>
      <c r="AB197" s="9">
        <f>AA197*(0.75+0.00002*$S$3)</f>
        <v>30.502291821880942</v>
      </c>
      <c r="AC197" s="9">
        <f>1.35*(M197/AB197)-0.35</f>
        <v>0.56692487709847539</v>
      </c>
      <c r="AD197" s="9">
        <f>(0.6108*EXP(17.27*E197/(E197+237.3))+0.6108*EXP(17.27*F197/(F197+237.3)))/2</f>
        <v>4.223284248612714</v>
      </c>
      <c r="AE197" s="9">
        <f>(H197*0.6108*EXP(17.27*F197/(F197+237.3))+I197*0.6108*EXP(17.27*E197/(E197+237.3)))/(2*100)</f>
        <v>2.5237427910946293</v>
      </c>
      <c r="AF197" s="10">
        <f>$S$8*0.5*((E197+273)^4+(F197+273)^4)*(0.34-0.14*SQRT(AE197))*AC197</f>
        <v>2.7310095526396201</v>
      </c>
      <c r="AG197" s="9">
        <f>(1-0.23)*M197-AF197</f>
        <v>13.221285883360387</v>
      </c>
      <c r="AH197" s="9">
        <v>0</v>
      </c>
      <c r="AI197" s="8">
        <f>4098*0.6108*EXP(17.27*0.5*(E197+F197)/(0.5*(E197+F197)+237.3))/(0.5*(E197+F197)+237.3)^2</f>
        <v>0.2352843190715076</v>
      </c>
      <c r="AJ197" s="7">
        <f>(0.408*AI197*(AG197-AH197)+(900*$S$10/((E197+F197)*0.5+273))*N197*(AD197-AE197))/(AI197+$S$10*(1+0.34*N197))</f>
        <v>5.2361806601018008</v>
      </c>
      <c r="AK197" s="27">
        <f>0.408*AI197*$S$8*0.98*1.14*100000000/(AI197+$S$10*(1.034*N197))</f>
        <v>0.15805674651199306</v>
      </c>
      <c r="AL197" s="12">
        <f>1.24*(AE197*10/(G197+273.16))^(1/7)</f>
        <v>0.86995381026229379</v>
      </c>
      <c r="AM197" s="12">
        <f>AI197*0.77*M197</f>
        <v>3.7533249692867798</v>
      </c>
      <c r="AN197" s="12">
        <f>AI197*0.98*$S$8*(-2.6*10000000000-AL197*(G197+273.16)^4)</f>
        <v>-37.484737487018513</v>
      </c>
      <c r="AO197" s="13">
        <f>1.17*1.013*(10^-3)*(AD197-AE197)*N197*86400/208</f>
        <v>1.1918508122611842</v>
      </c>
      <c r="AP197" s="12">
        <f>0.408*(AM197+AN197+AO197)/(AI197+$S$10*(1+0.34*N197))</f>
        <v>-39.872780856448692</v>
      </c>
      <c r="AQ197">
        <v>28</v>
      </c>
      <c r="AR197">
        <v>2.9815</v>
      </c>
      <c r="AS197" s="7"/>
      <c r="AT197" s="1">
        <f>AJ197*28.4</f>
        <v>148.70753074689114</v>
      </c>
      <c r="AU197">
        <f>1.26*AI197*0.408*(AG197-AH197)/(AI197+$S$10)</f>
        <v>5.3112769783531091</v>
      </c>
      <c r="AV197">
        <f>AU197*28.4</f>
        <v>150.8402661852283</v>
      </c>
      <c r="AW197">
        <f>0.65*AI197*D197/($S$10+AI197)</f>
        <v>121.79420332218274</v>
      </c>
      <c r="AX197" s="1">
        <f>AW197*(86400/1000000)/2.45</f>
        <v>4.2951098640965668</v>
      </c>
      <c r="AY197" s="1">
        <f>(0.2*(0.00738*G197+0.8072)^7)-0.00016</f>
        <v>0.22575723318550192</v>
      </c>
      <c r="AZ197" s="1">
        <f>0.408*(AI197*(AG197-AH197)+$S$10*6.43*(1+0.0536*N197)*(AD197-AE197))/(AI197+$S$10)</f>
        <v>5.2641917681570654</v>
      </c>
      <c r="BA197" s="2">
        <f>(AI197*(AG197)+0.063*2.7*(1+0.864*N197)*(AD197-AE197))/(AI197+0.063)</f>
        <v>12.590818284462458</v>
      </c>
      <c r="BB197" s="1">
        <f>0.4+1.4*EXP(-(((C197-173)/58)^2))</f>
        <v>1.5962826615632322</v>
      </c>
      <c r="BC197" s="1">
        <f>0.605+0.345*EXP(-(((C197-243)/80)^2))</f>
        <v>0.84929784742542391</v>
      </c>
      <c r="BD197" s="1">
        <f>0.408*(AI197*(AG197-AH197)+0.063*6.43*(BB197+BC197*N197)*(AD197-AE197))/(AI197+0.063)</f>
        <v>6.8974360345183916</v>
      </c>
      <c r="BE197" s="1">
        <f>0.013*G197*(M197*23.9+50)/(G197+15)</f>
        <v>4.6433380136379467</v>
      </c>
      <c r="BF197" s="2">
        <f>0.408*0.0023*(G197+17.8)*((F197-E197)^0.5)*AA197</f>
        <v>5.4999563258966635</v>
      </c>
    </row>
    <row r="198" spans="1:58" ht="14" x14ac:dyDescent="0.15">
      <c r="A198" s="14">
        <v>2017</v>
      </c>
      <c r="B198" s="5">
        <v>42932</v>
      </c>
      <c r="C198">
        <v>197</v>
      </c>
      <c r="D198" s="52">
        <v>265.305423611111</v>
      </c>
      <c r="E198" s="11">
        <v>26.02</v>
      </c>
      <c r="F198" s="11">
        <v>35.53</v>
      </c>
      <c r="G198" s="11">
        <v>29.787152777777788</v>
      </c>
      <c r="H198" s="11">
        <v>37.26</v>
      </c>
      <c r="I198" s="11">
        <v>90.5</v>
      </c>
      <c r="J198" s="11">
        <v>66.992847222222252</v>
      </c>
      <c r="K198" s="11">
        <v>1.7959033146113712</v>
      </c>
      <c r="L198" s="11">
        <v>0</v>
      </c>
      <c r="M198" s="15">
        <f>+D198*86400/1000000</f>
        <v>22.922388599999991</v>
      </c>
      <c r="N198" s="3">
        <f>K198*4.87/LN(67.8*$S$4-5.42)</f>
        <v>1.4589128395189102</v>
      </c>
      <c r="O198" s="11"/>
      <c r="X198" s="9">
        <f>1+0.033*COS(2*$S$9*C198/365)</f>
        <v>0.96802267575109457</v>
      </c>
      <c r="Y198" s="9">
        <f>0.409*SIN((2*$S$9*C198/365)-1.39)</f>
        <v>0.37169836617238611</v>
      </c>
      <c r="Z198" s="9">
        <f>ACOS(-TAN($U$2)*TAN(Y198))</f>
        <v>1.7885945876170402</v>
      </c>
      <c r="AA198" s="10">
        <f>(24*60/$S$9)*$S$7*X198*(Z198*SIN($U$2)*SIN(Y198)+COS($U$2)*COS(Y198)*SIN(Z198))</f>
        <v>40.407549604049322</v>
      </c>
      <c r="AB198" s="9">
        <f>AA198*(0.75+0.00002*$S$3)</f>
        <v>30.467292401453189</v>
      </c>
      <c r="AC198" s="9">
        <f>1.35*(M198/AB198)-0.35</f>
        <v>0.66568673061751971</v>
      </c>
      <c r="AD198" s="9">
        <f>(0.6108*EXP(17.27*E198/(E198+237.3))+0.6108*EXP(17.27*F198/(F198+237.3)))/2</f>
        <v>4.577455870508822</v>
      </c>
      <c r="AE198" s="9">
        <f>(H198*0.6108*EXP(17.27*F198/(F198+237.3))+I198*0.6108*EXP(17.27*E198/(E198+237.3)))/(2*100)</f>
        <v>2.6014338022645269</v>
      </c>
      <c r="AF198" s="10">
        <f>$S$8*0.5*((E198+273)^4+(F198+273)^4)*(0.34-0.14*SQRT(AE198))*AC198</f>
        <v>3.1739699419488141</v>
      </c>
      <c r="AG198" s="9">
        <f>(1-0.23)*M198-AF198</f>
        <v>14.476269280051179</v>
      </c>
      <c r="AH198" s="9">
        <v>0</v>
      </c>
      <c r="AI198" s="8">
        <f>4098*0.6108*EXP(17.27*0.5*(E198+F198)/(0.5*(E198+F198)+237.3))/(0.5*(E198+F198)+237.3)^2</f>
        <v>0.25292314647533187</v>
      </c>
      <c r="AJ198" s="7">
        <f>(0.408*AI198*(AG198-AH198)+(900*$S$10/((E198+F198)*0.5+273))*N198*(AD198-AE198))/(AI198+$S$10*(1+0.34*N198))</f>
        <v>5.8510734039534009</v>
      </c>
      <c r="AK198" s="27">
        <f>0.408*AI198*$S$8*0.98*1.14*100000000/(AI198+$S$10*(1.034*N198))</f>
        <v>0.16026504024719482</v>
      </c>
      <c r="AL198" s="12">
        <f>1.24*(AE198*10/(G198+273.16))^(1/7)</f>
        <v>0.87320046265535167</v>
      </c>
      <c r="AM198" s="12">
        <f>AI198*0.77*M198</f>
        <v>4.4641540400705519</v>
      </c>
      <c r="AN198" s="12">
        <f>AI198*0.98*$S$8*(-2.6*10000000000-AL198*(G198+273.16)^4)</f>
        <v>-40.47778478275675</v>
      </c>
      <c r="AO198" s="13">
        <f>1.17*1.013*(10^-3)*(AD198-AE198)*N198*86400/208</f>
        <v>1.4192759759162403</v>
      </c>
      <c r="AP198" s="12">
        <f>0.408*(AM198+AN198+AO198)/(AI198+$S$10*(1+0.34*N198))</f>
        <v>-40.169596659083084</v>
      </c>
      <c r="AQ198">
        <v>28</v>
      </c>
      <c r="AR198">
        <v>2.9815</v>
      </c>
      <c r="AS198" s="7"/>
      <c r="AT198" s="1">
        <f>AJ198*28.4</f>
        <v>166.17048467227659</v>
      </c>
      <c r="AU198">
        <f>1.26*AI198*0.408*(AG198-AH198)/(AI198+$S$10)</f>
        <v>5.9054446379435044</v>
      </c>
      <c r="AV198">
        <f>AU198*28.4</f>
        <v>167.7146277175955</v>
      </c>
      <c r="AW198">
        <f>0.65*AI198*D198/($S$10+AI198)</f>
        <v>136.84367415828939</v>
      </c>
      <c r="AX198" s="1">
        <f>AW198*(86400/1000000)/2.45</f>
        <v>4.8258340601127356</v>
      </c>
      <c r="AY198" s="1">
        <f>(0.2*(0.00738*G198+0.8072)^7)-0.00016</f>
        <v>0.24089131145658058</v>
      </c>
      <c r="AZ198" s="1">
        <f>0.408*(AI198*(AG198-AH198)+$S$10*6.43*(1+0.0536*N198)*(AD198-AE198))/(AI198+$S$10)</f>
        <v>5.840874694651526</v>
      </c>
      <c r="BA198" s="2">
        <f>(AI198*(AG198)+0.063*2.7*(1+0.864*N198)*(AD198-AE198))/(AI198+0.063)</f>
        <v>13.994498909599752</v>
      </c>
      <c r="BB198" s="1">
        <f>0.4+1.4*EXP(-(((C198-173)/58)^2))</f>
        <v>1.5796850595411733</v>
      </c>
      <c r="BC198" s="1">
        <f>0.605+0.345*EXP(-(((C198-243)/80)^2))</f>
        <v>0.85287371853700567</v>
      </c>
      <c r="BD198" s="1">
        <f>0.408*(AI198*(AG198-AH198)+0.063*6.43*(BB198+BC198*N198)*(AD198-AE198))/(AI198+0.063)</f>
        <v>7.6478116652236867</v>
      </c>
      <c r="BE198" s="1">
        <f>0.013*G198*(M198*23.9+50)/(G198+15)</f>
        <v>5.1690121858971949</v>
      </c>
      <c r="BF198" s="2">
        <f>0.408*0.0023*(G198+17.8)*((F198-E198)^0.5)*AA198</f>
        <v>5.5645556914633554</v>
      </c>
    </row>
    <row r="199" spans="1:58" ht="14" x14ac:dyDescent="0.15">
      <c r="A199" s="14">
        <v>2017</v>
      </c>
      <c r="B199" s="5">
        <v>42933</v>
      </c>
      <c r="C199">
        <v>198</v>
      </c>
      <c r="D199" s="52">
        <v>300.72289583333338</v>
      </c>
      <c r="E199" s="11">
        <v>24.37</v>
      </c>
      <c r="F199" s="11">
        <v>35.35</v>
      </c>
      <c r="G199" s="11">
        <v>30.042291666666674</v>
      </c>
      <c r="H199" s="11">
        <v>37.1</v>
      </c>
      <c r="I199" s="11">
        <v>88.7</v>
      </c>
      <c r="J199" s="11">
        <v>61.768263888888846</v>
      </c>
      <c r="K199" s="11">
        <v>1.9368063512571905</v>
      </c>
      <c r="L199" s="11">
        <v>0</v>
      </c>
      <c r="M199" s="15">
        <f>+D199*86400/1000000</f>
        <v>25.982458200000004</v>
      </c>
      <c r="N199" s="3">
        <f>K199*4.87/LN(67.8*$S$4-5.42)</f>
        <v>1.5733762672643357</v>
      </c>
      <c r="O199" s="11"/>
      <c r="X199" s="9">
        <f>1+0.033*COS(2*$S$9*C199/365)</f>
        <v>0.96816773220218899</v>
      </c>
      <c r="Y199" s="9">
        <f>0.409*SIN((2*$S$9*C199/365)-1.39)</f>
        <v>0.36870584075881746</v>
      </c>
      <c r="Z199" s="9">
        <f>ACOS(-TAN($U$2)*TAN(Y199))</f>
        <v>1.7866401931485234</v>
      </c>
      <c r="AA199" s="10">
        <f>(24*60/$S$9)*$S$7*X199*(Z199*SIN($U$2)*SIN(Y199)+COS($U$2)*COS(Y199)*SIN(Z199))</f>
        <v>40.359274726954759</v>
      </c>
      <c r="AB199" s="9">
        <f>AA199*(0.75+0.00002*$S$3)</f>
        <v>30.430893144123889</v>
      </c>
      <c r="AC199" s="9">
        <f>1.35*(M199/AB199)-0.35</f>
        <v>0.80265491564361569</v>
      </c>
      <c r="AD199" s="9">
        <f>(0.6108*EXP(17.27*E199/(E199+237.3))+0.6108*EXP(17.27*F199/(F199+237.3)))/2</f>
        <v>4.3915987094339624</v>
      </c>
      <c r="AE199" s="9">
        <f>(H199*0.6108*EXP(17.27*F199/(F199+237.3))+I199*0.6108*EXP(17.27*E199/(E199+237.3)))/(2*100)</f>
        <v>2.4163973560084555</v>
      </c>
      <c r="AF199" s="10">
        <f>$S$8*0.5*((E199+273)^4+(F199+273)^4)*(0.34-0.14*SQRT(AE199))*AC199</f>
        <v>4.0539651043603158</v>
      </c>
      <c r="AG199" s="9">
        <f>(1-0.23)*M199-AF199</f>
        <v>15.952527709639689</v>
      </c>
      <c r="AH199" s="9">
        <v>0</v>
      </c>
      <c r="AI199" s="8">
        <f>4098*0.6108*EXP(17.27*0.5*(E199+F199)/(0.5*(E199+F199)+237.3))/(0.5*(E199+F199)+237.3)^2</f>
        <v>0.2416682102489372</v>
      </c>
      <c r="AJ199" s="7">
        <f>(0.408*AI199*(AG199-AH199)+(900*$S$10/((E199+F199)*0.5+273))*N199*(AD199-AE199))/(AI199+$S$10*(1+0.34*N199))</f>
        <v>6.3635955754140339</v>
      </c>
      <c r="AK199" s="27">
        <f>0.408*AI199*$S$8*0.98*1.14*100000000/(AI199+$S$10*(1.034*N199))</f>
        <v>0.15465546669176577</v>
      </c>
      <c r="AL199" s="12">
        <f>1.24*(AE199*10/(G199+273.16))^(1/7)</f>
        <v>0.86394073714337138</v>
      </c>
      <c r="AM199" s="12">
        <f>AI199*0.77*M199</f>
        <v>4.8349333117176041</v>
      </c>
      <c r="AN199" s="12">
        <f>AI199*0.98*$S$8*(-2.6*10000000000-AL199*(G199+273.16)^4)</f>
        <v>-38.61456946157876</v>
      </c>
      <c r="AO199" s="13">
        <f>1.17*1.013*(10^-3)*(AD199-AE199)*N199*86400/208</f>
        <v>1.5299938465222094</v>
      </c>
      <c r="AP199" s="12">
        <f>0.408*(AM199+AN199+AO199)/(AI199+$S$10*(1+0.34*N199))</f>
        <v>-38.397053308989548</v>
      </c>
      <c r="AQ199">
        <v>28</v>
      </c>
      <c r="AR199">
        <v>2.9815</v>
      </c>
      <c r="AS199" s="7"/>
      <c r="AT199" s="1">
        <f>AJ199*28.4</f>
        <v>180.72611434175855</v>
      </c>
      <c r="AU199">
        <f>1.26*AI199*0.408*(AG199-AH199)/(AI199+$S$10)</f>
        <v>6.4456903023083116</v>
      </c>
      <c r="AV199">
        <f>AU199*28.4</f>
        <v>183.05760458555605</v>
      </c>
      <c r="AW199">
        <f>0.65*AI199*D199/($S$10+AI199)</f>
        <v>153.63461293065777</v>
      </c>
      <c r="AX199" s="1">
        <f>AW199*(86400/1000000)/2.45</f>
        <v>5.417971656003604</v>
      </c>
      <c r="AY199" s="1">
        <f>(0.2*(0.00738*G199+0.8072)^7)-0.00016</f>
        <v>0.24400193295689393</v>
      </c>
      <c r="AZ199" s="1">
        <f>0.408*(AI199*(AG199-AH199)+$S$10*6.43*(1+0.0536*N199)*(AD199-AE199))/(AI199+$S$10)</f>
        <v>6.3181903718267884</v>
      </c>
      <c r="BA199" s="2">
        <f>(AI199*(AG199)+0.063*2.7*(1+0.864*N199)*(AD199-AE199))/(AI199+0.063)</f>
        <v>15.255720910777001</v>
      </c>
      <c r="BB199" s="1">
        <f>0.4+1.4*EXP(-(((C199-173)/58)^2))</f>
        <v>1.5626263157594167</v>
      </c>
      <c r="BC199" s="1">
        <f>0.605+0.345*EXP(-(((C199-243)/80)^2))</f>
        <v>0.85642334882222437</v>
      </c>
      <c r="BD199" s="1">
        <f>0.408*(AI199*(AG199-AH199)+0.063*6.43*(BB199+BC199*N199)*(AD199-AE199))/(AI199+0.063)</f>
        <v>8.2809631016981449</v>
      </c>
      <c r="BE199" s="1">
        <f>0.013*G199*(M199*23.9+50)/(G199+15)</f>
        <v>5.8178965325938892</v>
      </c>
      <c r="BF199" s="2">
        <f>0.408*0.0023*(G199+17.8)*((F199-E199)^0.5)*AA199</f>
        <v>6.0040527159490811</v>
      </c>
    </row>
    <row r="200" spans="1:58" ht="14" x14ac:dyDescent="0.15">
      <c r="A200" s="14">
        <v>2017</v>
      </c>
      <c r="B200" s="5">
        <v>42934</v>
      </c>
      <c r="C200">
        <v>199</v>
      </c>
      <c r="D200" s="52">
        <v>345.39545833333329</v>
      </c>
      <c r="E200" s="11">
        <v>25.64</v>
      </c>
      <c r="F200" s="11">
        <v>36.19</v>
      </c>
      <c r="G200" s="11">
        <v>31.057430555555552</v>
      </c>
      <c r="H200" s="11">
        <v>33.03</v>
      </c>
      <c r="I200" s="11">
        <v>80.900000000000006</v>
      </c>
      <c r="J200" s="11">
        <v>56.50312499999999</v>
      </c>
      <c r="K200" s="11">
        <v>2.126851884213401</v>
      </c>
      <c r="L200" s="11">
        <v>0.76200000000000001</v>
      </c>
      <c r="M200" s="15">
        <f>+D200*86400/1000000</f>
        <v>29.842167599999996</v>
      </c>
      <c r="N200" s="3">
        <f>K200*4.87/LN(67.8*$S$4-5.42)</f>
        <v>1.7277608969196512</v>
      </c>
      <c r="O200" s="11"/>
      <c r="X200" s="9">
        <f>1+0.033*COS(2*$S$9*C200/365)</f>
        <v>0.96832222124122846</v>
      </c>
      <c r="Y200" s="9">
        <f>0.409*SIN((2*$S$9*C200/365)-1.39)</f>
        <v>0.36560405984730826</v>
      </c>
      <c r="Z200" s="9">
        <f>ACOS(-TAN($U$2)*TAN(Y200))</f>
        <v>1.78462008895516</v>
      </c>
      <c r="AA200" s="10">
        <f>(24*60/$S$9)*$S$7*X200*(Z200*SIN($U$2)*SIN(Y200)+COS($U$2)*COS(Y200)*SIN(Z200))</f>
        <v>40.309127463813667</v>
      </c>
      <c r="AB200" s="9">
        <f>AA200*(0.75+0.00002*$S$3)</f>
        <v>30.393082107715504</v>
      </c>
      <c r="AC200" s="9">
        <f>1.35*(M200/AB200)-0.35</f>
        <v>0.97552947796541079</v>
      </c>
      <c r="AD200" s="9">
        <f>(0.6108*EXP(17.27*E200/(E200+237.3))+0.6108*EXP(17.27*F200/(F200+237.3)))/2</f>
        <v>4.6468882711362918</v>
      </c>
      <c r="AE200" s="9">
        <f>(H200*0.6108*EXP(17.27*F200/(F200+237.3))+I200*0.6108*EXP(17.27*E200/(E200+237.3)))/(2*100)</f>
        <v>2.3224639610693392</v>
      </c>
      <c r="AF200" s="10">
        <f>$S$8*0.5*((E200+273)^4+(F200+273)^4)*(0.34-0.14*SQRT(AE200))*AC200</f>
        <v>5.169674996485039</v>
      </c>
      <c r="AG200" s="9">
        <f>(1-0.23)*M200-AF200</f>
        <v>17.808794055514959</v>
      </c>
      <c r="AH200" s="9">
        <v>0</v>
      </c>
      <c r="AI200" s="8">
        <f>4098*0.6108*EXP(17.27*0.5*(E200+F200)/(0.5*(E200+F200)+237.3))/(0.5*(E200+F200)+237.3)^2</f>
        <v>0.25468335250775231</v>
      </c>
      <c r="AJ200" s="7">
        <f>(0.408*AI200*(AG200-AH200)+(900*$S$10/((E200+F200)*0.5+273))*N200*(AD200-AE200))/(AI200+$S$10*(1+0.34*N200))</f>
        <v>7.3317010558460316</v>
      </c>
      <c r="AK200" s="27">
        <f>0.408*AI200*$S$8*0.98*1.14*100000000/(AI200+$S$10*(1.034*N200))</f>
        <v>0.15268646467346492</v>
      </c>
      <c r="AL200" s="12">
        <f>1.24*(AE200*10/(G200+273.16))^(1/7)</f>
        <v>0.85865097893798914</v>
      </c>
      <c r="AM200" s="12">
        <f>AI200*0.77*M200</f>
        <v>5.8522335336589926</v>
      </c>
      <c r="AN200" s="12">
        <f>AI200*0.98*$S$8*(-2.6*10000000000-AL200*(G200+273.16)^4)</f>
        <v>-40.758899926707322</v>
      </c>
      <c r="AO200" s="13">
        <f>1.17*1.013*(10^-3)*(AD200-AE200)*N200*86400/208</f>
        <v>1.9771734236642833</v>
      </c>
      <c r="AP200" s="12">
        <f>0.408*(AM200+AN200+AO200)/(AI200+$S$10*(1+0.34*N200))</f>
        <v>-37.40860957590094</v>
      </c>
      <c r="AQ200">
        <v>28</v>
      </c>
      <c r="AR200">
        <v>2.9815</v>
      </c>
      <c r="AS200" s="7"/>
      <c r="AT200" s="1">
        <f>AJ200*28.4</f>
        <v>208.22030998602727</v>
      </c>
      <c r="AU200">
        <f>1.26*AI200*0.408*(AG200-AH200)/(AI200+$S$10)</f>
        <v>7.2752952992958466</v>
      </c>
      <c r="AV200">
        <f>AU200*28.4</f>
        <v>206.61838650000203</v>
      </c>
      <c r="AW200">
        <f>0.65*AI200*D200/($S$10+AI200)</f>
        <v>178.40843563640394</v>
      </c>
      <c r="AX200" s="1">
        <f>AW200*(86400/1000000)/2.45</f>
        <v>6.2916280975450203</v>
      </c>
      <c r="AY200" s="1">
        <f>(0.2*(0.00738*G200+0.8072)^7)-0.00016</f>
        <v>0.25672165012695325</v>
      </c>
      <c r="AZ200" s="1">
        <f>0.408*(AI200*(AG200-AH200)+$S$10*6.43*(1+0.0536*N200)*(AD200-AE200))/(AI200+$S$10)</f>
        <v>7.1421153617402986</v>
      </c>
      <c r="BA200" s="2">
        <f>(AI200*(AG200)+0.063*2.7*(1+0.864*N200)*(AD200-AE200))/(AI200+0.063)</f>
        <v>17.37960844596218</v>
      </c>
      <c r="BB200" s="1">
        <f>0.4+1.4*EXP(-(((C200-173)/58)^2))</f>
        <v>1.5451332297615936</v>
      </c>
      <c r="BC200" s="1">
        <f>0.605+0.345*EXP(-(((C200-243)/80)^2))</f>
        <v>0.85994412844933565</v>
      </c>
      <c r="BD200" s="1">
        <f>0.408*(AI200*(AG200-AH200)+0.063*6.43*(BB200+BC200*N200)*(AD200-AE200))/(AI200+0.063)</f>
        <v>9.490333803480933</v>
      </c>
      <c r="BE200" s="1">
        <f>0.013*G200*(M200*23.9+50)/(G200+15)</f>
        <v>6.6905736102849884</v>
      </c>
      <c r="BF200" s="2">
        <f>0.408*0.0023*(G200+17.8)*((F200-E200)^0.5)*AA200</f>
        <v>6.0027222648089671</v>
      </c>
    </row>
    <row r="201" spans="1:58" ht="14" x14ac:dyDescent="0.15">
      <c r="A201" s="14">
        <v>2017</v>
      </c>
      <c r="B201" s="5">
        <v>42935</v>
      </c>
      <c r="C201">
        <v>200</v>
      </c>
      <c r="D201" s="52">
        <v>248.43119444444443</v>
      </c>
      <c r="E201" s="11">
        <v>25.77</v>
      </c>
      <c r="F201" s="11">
        <v>34.119999999999997</v>
      </c>
      <c r="G201" s="11">
        <v>29.525069444444448</v>
      </c>
      <c r="H201" s="11">
        <v>46.17</v>
      </c>
      <c r="I201" s="11">
        <v>80.900000000000006</v>
      </c>
      <c r="J201" s="11">
        <v>63.357222222222212</v>
      </c>
      <c r="K201" s="11">
        <v>1.931144663963229</v>
      </c>
      <c r="L201" s="11">
        <v>0</v>
      </c>
      <c r="M201" s="15">
        <f>+D201*86400/1000000</f>
        <v>21.4644552</v>
      </c>
      <c r="N201" s="3">
        <f>K201*4.87/LN(67.8*$S$4-5.42)</f>
        <v>1.5687769616005511</v>
      </c>
      <c r="O201" s="11"/>
      <c r="X201" s="9">
        <f>1+0.033*COS(2*$S$9*C201/365)</f>
        <v>0.96848609708977662</v>
      </c>
      <c r="Y201" s="9">
        <f>0.409*SIN((2*$S$9*C201/365)-1.39)</f>
        <v>0.36239394256248464</v>
      </c>
      <c r="Z201" s="9">
        <f>ACOS(-TAN($U$2)*TAN(Y201))</f>
        <v>1.7825354024320301</v>
      </c>
      <c r="AA201" s="10">
        <f>(24*60/$S$9)*$S$7*X201*(Z201*SIN($U$2)*SIN(Y201)+COS($U$2)*COS(Y201)*SIN(Z201))</f>
        <v>40.25709164704962</v>
      </c>
      <c r="AB201" s="9">
        <f>AA201*(0.75+0.00002*$S$3)</f>
        <v>30.353847101875413</v>
      </c>
      <c r="AC201" s="9">
        <f>1.35*(M201/AB201)-0.35</f>
        <v>0.60464059045779595</v>
      </c>
      <c r="AD201" s="9">
        <f>(0.6108*EXP(17.27*E201/(E201+237.3))+0.6108*EXP(17.27*F201/(F201+237.3)))/2</f>
        <v>4.3354554366582141</v>
      </c>
      <c r="AE201" s="9">
        <f>(H201*0.6108*EXP(17.27*F201/(F201+237.3))+I201*0.6108*EXP(17.27*E201/(E201+237.3)))/(2*100)</f>
        <v>2.5775043962023934</v>
      </c>
      <c r="AF201" s="10">
        <f>$S$8*0.5*((E201+273)^4+(F201+273)^4)*(0.34-0.14*SQRT(AE201))*AC201</f>
        <v>2.8765686593316038</v>
      </c>
      <c r="AG201" s="9">
        <f>(1-0.23)*M201-AF201</f>
        <v>13.651061844668398</v>
      </c>
      <c r="AH201" s="9">
        <v>0</v>
      </c>
      <c r="AI201" s="8">
        <f>4098*0.6108*EXP(17.27*0.5*(E201+F201)/(0.5*(E201+F201)+237.3))/(0.5*(E201+F201)+237.3)^2</f>
        <v>0.24269572540333217</v>
      </c>
      <c r="AJ201" s="7">
        <f>(0.408*AI201*(AG201-AH201)+(900*$S$10/((E201+F201)*0.5+273))*N201*(AD201-AE201))/(AI201+$S$10*(1+0.34*N201))</f>
        <v>5.5031148931195064</v>
      </c>
      <c r="AK201" s="27">
        <f>0.408*AI201*$S$8*0.98*1.14*100000000/(AI201+$S$10*(1.034*N201))</f>
        <v>0.15499543281460043</v>
      </c>
      <c r="AL201" s="12">
        <f>1.24*(AE201*10/(G201+273.16))^(1/7)</f>
        <v>0.87215628738182116</v>
      </c>
      <c r="AM201" s="12">
        <f>AI201*0.77*M201</f>
        <v>4.0111852743665208</v>
      </c>
      <c r="AN201" s="12">
        <f>AI201*0.98*$S$8*(-2.6*10000000000-AL201*(G201+273.16)^4)</f>
        <v>-38.801184283666601</v>
      </c>
      <c r="AO201" s="13">
        <f>1.17*1.013*(10^-3)*(AD201-AE201)*N201*86400/208</f>
        <v>1.357730872132515</v>
      </c>
      <c r="AP201" s="12">
        <f>0.408*(AM201+AN201+AO201)/(AI201+$S$10*(1+0.34*N201))</f>
        <v>-39.697998425539559</v>
      </c>
      <c r="AQ201">
        <v>28</v>
      </c>
      <c r="AR201">
        <v>2.9815</v>
      </c>
      <c r="AS201" s="7"/>
      <c r="AT201" s="1">
        <f>AJ201*28.4</f>
        <v>156.28846296459398</v>
      </c>
      <c r="AU201">
        <f>1.26*AI201*0.408*(AG201-AH201)/(AI201+$S$10)</f>
        <v>5.5207752276715363</v>
      </c>
      <c r="AV201">
        <f>AU201*28.4</f>
        <v>156.79001646587162</v>
      </c>
      <c r="AW201">
        <f>0.65*AI201*D201/($S$10+AI201)</f>
        <v>127.03471200622334</v>
      </c>
      <c r="AX201" s="1">
        <f>AW201*(86400/1000000)/2.45</f>
        <v>4.4799180070766109</v>
      </c>
      <c r="AY201" s="1">
        <f>(0.2*(0.00738*G201+0.8072)^7)-0.00016</f>
        <v>0.23773145315684255</v>
      </c>
      <c r="AZ201" s="1">
        <f>0.408*(AI201*(AG201-AH201)+$S$10*6.43*(1+0.0536*N201)*(AD201-AE201))/(AI201+$S$10)</f>
        <v>5.4480548395604931</v>
      </c>
      <c r="BA201" s="2">
        <f>(AI201*(AG201)+0.063*2.7*(1+0.864*N201)*(AD201-AE201))/(AI201+0.063)</f>
        <v>13.141795243994142</v>
      </c>
      <c r="BB201" s="1">
        <f>0.4+1.4*EXP(-(((C201-173)/58)^2))</f>
        <v>1.5272329744610538</v>
      </c>
      <c r="BC201" s="1">
        <f>0.605+0.345*EXP(-(((C201-243)/80)^2))</f>
        <v>0.86343343786306226</v>
      </c>
      <c r="BD201" s="1">
        <f>0.408*(AI201*(AG201-AH201)+0.063*6.43*(BB201+BC201*N201)*(AD201-AE201))/(AI201+0.063)</f>
        <v>7.1607774270060984</v>
      </c>
      <c r="BE201" s="1">
        <f>0.013*G201*(M201*23.9+50)/(G201+15)</f>
        <v>4.8533145466195418</v>
      </c>
      <c r="BF201" s="2">
        <f>0.408*0.0023*(G201+17.8)*((F201-E201)^0.5)*AA201</f>
        <v>5.1661247963383143</v>
      </c>
    </row>
    <row r="202" spans="1:58" ht="14" x14ac:dyDescent="0.15">
      <c r="A202" s="14">
        <v>2017</v>
      </c>
      <c r="B202" s="5">
        <v>42936</v>
      </c>
      <c r="C202">
        <v>201</v>
      </c>
      <c r="D202" s="52">
        <v>120.95302083333338</v>
      </c>
      <c r="E202" s="11">
        <v>25.94</v>
      </c>
      <c r="F202" s="11">
        <v>32.78</v>
      </c>
      <c r="G202" s="11">
        <v>27.780347222222222</v>
      </c>
      <c r="H202" s="11">
        <v>54.89</v>
      </c>
      <c r="I202" s="11">
        <v>89</v>
      </c>
      <c r="J202" s="11">
        <v>75.268819444444432</v>
      </c>
      <c r="K202" s="11">
        <v>1.6568751895660392</v>
      </c>
      <c r="L202" s="11">
        <v>0</v>
      </c>
      <c r="M202" s="15">
        <f>+D202*86400/1000000</f>
        <v>10.450341000000003</v>
      </c>
      <c r="N202" s="3">
        <f>K202*4.87/LN(67.8*$S$4-5.42)</f>
        <v>1.3459725074683693</v>
      </c>
      <c r="O202" s="11"/>
      <c r="X202" s="9">
        <f>1+0.033*COS(2*$S$9*C202/365)</f>
        <v>0.96865931118788273</v>
      </c>
      <c r="Y202" s="9">
        <f>0.409*SIN((2*$S$9*C202/365)-1.39)</f>
        <v>0.35907644013137774</v>
      </c>
      <c r="Z202" s="9">
        <f>ACOS(-TAN($U$2)*TAN(Y202))</f>
        <v>1.7803872809189414</v>
      </c>
      <c r="AA202" s="10">
        <f>(24*60/$S$9)*$S$7*X202*(Z202*SIN($U$2)*SIN(Y202)+COS($U$2)*COS(Y202)*SIN(Z202))</f>
        <v>40.203150822441536</v>
      </c>
      <c r="AB202" s="9">
        <f>AA202*(0.75+0.00002*$S$3)</f>
        <v>30.313175720120917</v>
      </c>
      <c r="AC202" s="9">
        <f>1.35*(M202/AB202)-0.35</f>
        <v>0.11540687390386467</v>
      </c>
      <c r="AD202" s="9">
        <f>(0.6108*EXP(17.27*E202/(E202+237.3))+0.6108*EXP(17.27*F202/(F202+237.3)))/2</f>
        <v>4.1589711352608596</v>
      </c>
      <c r="AE202" s="9">
        <f>(H202*0.6108*EXP(17.27*F202/(F202+237.3))+I202*0.6108*EXP(17.27*E202/(E202+237.3)))/(2*100)</f>
        <v>2.8541225876106489</v>
      </c>
      <c r="AF202" s="10">
        <f>$S$8*0.5*((E202+273)^4+(F202+273)^4)*(0.34-0.14*SQRT(AE202))*AC202</f>
        <v>0.48906678084469163</v>
      </c>
      <c r="AG202" s="9">
        <f>(1-0.23)*M202-AF202</f>
        <v>7.5576957891553107</v>
      </c>
      <c r="AH202" s="9">
        <v>0</v>
      </c>
      <c r="AI202" s="8">
        <f>4098*0.6108*EXP(17.27*0.5*(E202+F202)/(0.5*(E202+F202)+237.3))/(0.5*(E202+F202)+237.3)^2</f>
        <v>0.23569758448571837</v>
      </c>
      <c r="AJ202" s="7">
        <f>(0.408*AI202*(AG202-AH202)+(900*$S$10/((E202+F202)*0.5+273))*N202*(AD202-AE202))/(AI202+$S$10*(1+0.34*N202))</f>
        <v>3.229013993268639</v>
      </c>
      <c r="AK202" s="27">
        <f>0.408*AI202*$S$8*0.98*1.14*100000000/(AI202+$S$10*(1.034*N202))</f>
        <v>0.16071752027064623</v>
      </c>
      <c r="AL202" s="12">
        <f>1.24*(AE202*10/(G202+273.16))^(1/7)</f>
        <v>0.88568178784190665</v>
      </c>
      <c r="AM202" s="12">
        <f>AI202*0.77*M202</f>
        <v>1.8966025006790921</v>
      </c>
      <c r="AN202" s="12">
        <f>AI202*0.98*$S$8*(-2.6*10000000000-AL202*(G202+273.16)^4)</f>
        <v>-37.618565556806338</v>
      </c>
      <c r="AO202" s="13">
        <f>1.17*1.013*(10^-3)*(AD202-AE202)*N202*86400/208</f>
        <v>0.86465331390758127</v>
      </c>
      <c r="AP202" s="12">
        <f>0.408*(AM202+AN202+AO202)/(AI202+$S$10*(1+0.34*N202))</f>
        <v>-42.885768303534149</v>
      </c>
      <c r="AQ202">
        <v>28</v>
      </c>
      <c r="AR202">
        <v>2.9815</v>
      </c>
      <c r="AS202" s="7"/>
      <c r="AT202" s="1">
        <f>AJ202*28.4</f>
        <v>91.703997408829338</v>
      </c>
      <c r="AU202">
        <f>1.26*AI202*0.408*(AG202-AH202)/(AI202+$S$10)</f>
        <v>3.0372540733392874</v>
      </c>
      <c r="AV202">
        <f>AU202*28.4</f>
        <v>86.258015682835762</v>
      </c>
      <c r="AW202">
        <f>0.65*AI202*D202/($S$10+AI202)</f>
        <v>61.459791736334118</v>
      </c>
      <c r="AX202" s="1">
        <f>AW202*(86400/1000000)/2.45</f>
        <v>2.1673983698037826</v>
      </c>
      <c r="AY202" s="1">
        <f>(0.2*(0.00738*G202+0.8072)^7)-0.00016</f>
        <v>0.21758654777378869</v>
      </c>
      <c r="AZ202" s="1">
        <f>0.408*(AI202*(AG202-AH202)+$S$10*6.43*(1+0.0536*N202)*(AD202-AE202))/(AI202+$S$10)</f>
        <v>3.2115759114280991</v>
      </c>
      <c r="BA202" s="2">
        <f>(AI202*(AG202)+0.063*2.7*(1+0.864*N202)*(AD202-AE202))/(AI202+0.063)</f>
        <v>7.5708715294600371</v>
      </c>
      <c r="BB202" s="1">
        <f>0.4+1.4*EXP(-(((C202-173)/58)^2))</f>
        <v>1.5089530264195612</v>
      </c>
      <c r="BC202" s="1">
        <f>0.605+0.345*EXP(-(((C202-243)/80)^2))</f>
        <v>0.86688865094498846</v>
      </c>
      <c r="BD202" s="1">
        <f>0.408*(AI202*(AG202-AH202)+0.063*6.43*(BB202+BC202*N202)*(AD202-AE202))/(AI202+0.063)</f>
        <v>4.3650855135637494</v>
      </c>
      <c r="BE202" s="1">
        <f>0.013*G202*(M202*23.9+50)/(G202+15)</f>
        <v>2.5305502194756193</v>
      </c>
      <c r="BF202" s="2">
        <f>0.408*0.0023*(G202+17.8)*((F202-E202)^0.5)*AA202</f>
        <v>4.4973197942858034</v>
      </c>
    </row>
    <row r="203" spans="1:58" ht="14" x14ac:dyDescent="0.15">
      <c r="A203" s="14">
        <v>2017</v>
      </c>
      <c r="B203" s="5">
        <v>42937</v>
      </c>
      <c r="C203">
        <v>202</v>
      </c>
      <c r="D203" s="52">
        <v>278.57022222222224</v>
      </c>
      <c r="E203" s="11">
        <v>24.65</v>
      </c>
      <c r="F203" s="11">
        <v>35.51</v>
      </c>
      <c r="G203" s="11">
        <v>30.011527777777765</v>
      </c>
      <c r="H203" s="11">
        <v>36.32</v>
      </c>
      <c r="I203" s="11">
        <v>90.8</v>
      </c>
      <c r="J203" s="11">
        <v>65.433541666666656</v>
      </c>
      <c r="K203" s="11">
        <v>2.009242348422644</v>
      </c>
      <c r="L203" s="11">
        <v>0</v>
      </c>
      <c r="M203" s="15">
        <f>+D203*86400/1000000</f>
        <v>24.068467200000004</v>
      </c>
      <c r="N203" s="3">
        <f>K203*4.87/LN(67.8*$S$4-5.42)</f>
        <v>1.6322200844388166</v>
      </c>
      <c r="O203" s="11"/>
      <c r="X203" s="9">
        <f>1+0.033*COS(2*$S$9*C203/365)</f>
        <v>0.96884181220847143</v>
      </c>
      <c r="Y203" s="9">
        <f>0.409*SIN((2*$S$9*C203/365)-1.39)</f>
        <v>0.35565253560155563</v>
      </c>
      <c r="Z203" s="9">
        <f>ACOS(-TAN($U$2)*TAN(Y203))</f>
        <v>1.7781768897782673</v>
      </c>
      <c r="AA203" s="10">
        <f>(24*60/$S$9)*$S$7*X203*(Z203*SIN($U$2)*SIN(Y203)+COS($U$2)*COS(Y203)*SIN(Z203))</f>
        <v>40.147288293093531</v>
      </c>
      <c r="AB203" s="9">
        <f>AA203*(0.75+0.00002*$S$3)</f>
        <v>30.271055372992524</v>
      </c>
      <c r="AC203" s="9">
        <f>1.35*(M203/AB203)-0.35</f>
        <v>0.72338281799680393</v>
      </c>
      <c r="AD203" s="9">
        <f>(0.6108*EXP(17.27*E203/(E203+237.3))+0.6108*EXP(17.27*F203/(F203+237.3)))/2</f>
        <v>4.4427286852344752</v>
      </c>
      <c r="AE203" s="9">
        <f>(H203*0.6108*EXP(17.27*F203/(F203+237.3))+I203*0.6108*EXP(17.27*E203/(E203+237.3)))/(2*100)</f>
        <v>2.4586747191333971</v>
      </c>
      <c r="AF203" s="10">
        <f>$S$8*0.5*((E203+273)^4+(F203+273)^4)*(0.34-0.14*SQRT(AE203))*AC203</f>
        <v>3.6072908687142045</v>
      </c>
      <c r="AG203" s="9">
        <f>(1-0.23)*M203-AF203</f>
        <v>14.9254288752858</v>
      </c>
      <c r="AH203" s="9">
        <v>0</v>
      </c>
      <c r="AI203" s="8">
        <f>4098*0.6108*EXP(17.27*0.5*(E203+F203)/(0.5*(E203+F203)+237.3))/(0.5*(E203+F203)+237.3)^2</f>
        <v>0.2443351918336088</v>
      </c>
      <c r="AJ203" s="7">
        <f>(0.408*AI203*(AG203-AH203)+(900*$S$10/((E203+F203)*0.5+273))*N203*(AD203-AE203))/(AI203+$S$10*(1+0.34*N203))</f>
        <v>6.1175739960393667</v>
      </c>
      <c r="AK203" s="27">
        <f>0.408*AI203*$S$8*0.98*1.14*100000000/(AI203+$S$10*(1.034*N203))</f>
        <v>0.15342721733414508</v>
      </c>
      <c r="AL203" s="12">
        <f>1.24*(AE203*10/(G203+273.16))^(1/7)</f>
        <v>0.8660966351996684</v>
      </c>
      <c r="AM203" s="12">
        <f>AI203*0.77*M203</f>
        <v>4.5281956338487506</v>
      </c>
      <c r="AN203" s="12">
        <f>AI203*0.98*$S$8*(-2.6*10000000000-AL203*(G203+273.16)^4)</f>
        <v>-39.058587181426368</v>
      </c>
      <c r="AO203" s="13">
        <f>1.17*1.013*(10^-3)*(AD203-AE203)*N203*86400/208</f>
        <v>1.5943288794324912</v>
      </c>
      <c r="AP203" s="12">
        <f>0.408*(AM203+AN203+AO203)/(AI203+$S$10*(1+0.34*N203))</f>
        <v>-38.763697822531064</v>
      </c>
      <c r="AQ203">
        <v>28</v>
      </c>
      <c r="AR203">
        <v>2.9815</v>
      </c>
      <c r="AS203" s="7"/>
      <c r="AT203" s="1">
        <f>AJ203*28.4</f>
        <v>173.73910148751801</v>
      </c>
      <c r="AU203">
        <f>1.26*AI203*0.408*(AG203-AH203)/(AI203+$S$10)</f>
        <v>6.044807863397379</v>
      </c>
      <c r="AV203">
        <f>AU203*28.4</f>
        <v>171.67254332048554</v>
      </c>
      <c r="AW203">
        <f>0.65*AI203*D203/($S$10+AI203)</f>
        <v>142.65040895252363</v>
      </c>
      <c r="AX203" s="1">
        <f>AW203*(86400/1000000)/2.45</f>
        <v>5.0306103402032827</v>
      </c>
      <c r="AY203" s="1">
        <f>(0.2*(0.00738*G203+0.8072)^7)-0.00016</f>
        <v>0.24362504884477879</v>
      </c>
      <c r="AZ203" s="1">
        <f>0.408*(AI203*(AG203-AH203)+$S$10*6.43*(1+0.0536*N203)*(AD203-AE203))/(AI203+$S$10)</f>
        <v>5.9985153885764708</v>
      </c>
      <c r="BA203" s="2">
        <f>(AI203*(AG203)+0.063*2.7*(1+0.864*N203)*(AD203-AE203))/(AI203+0.063)</f>
        <v>14.512600855805875</v>
      </c>
      <c r="BB203" s="1">
        <f>0.4+1.4*EXP(-(((C203-173)/58)^2))</f>
        <v>1.4903210962999669</v>
      </c>
      <c r="BC203" s="1">
        <f>0.605+0.345*EXP(-(((C203-243)/80)^2))</f>
        <v>0.87030713822802741</v>
      </c>
      <c r="BD203" s="1">
        <f>0.408*(AI203*(AG203-AH203)+0.063*6.43*(BB203+BC203*N203)*(AD203-AE203))/(AI203+0.063)</f>
        <v>7.9470842341957546</v>
      </c>
      <c r="BE203" s="1">
        <f>0.013*G203*(M203*23.9+50)/(G203+15)</f>
        <v>5.4194090587646997</v>
      </c>
      <c r="BF203" s="2">
        <f>0.408*0.0023*(G203+17.8)*((F203-E203)^0.5)*AA203</f>
        <v>5.9359707165687903</v>
      </c>
    </row>
    <row r="204" spans="1:58" ht="14" x14ac:dyDescent="0.15">
      <c r="A204" s="14">
        <v>2017</v>
      </c>
      <c r="B204" s="5">
        <v>42938</v>
      </c>
      <c r="C204">
        <v>203</v>
      </c>
      <c r="D204" s="52">
        <v>159.0836041666667</v>
      </c>
      <c r="E204" s="11">
        <v>25.77</v>
      </c>
      <c r="F204" s="11">
        <v>32.18</v>
      </c>
      <c r="G204" s="11">
        <v>28.792638888888892</v>
      </c>
      <c r="H204" s="11">
        <v>42.99</v>
      </c>
      <c r="I204" s="11">
        <v>81.099999999999994</v>
      </c>
      <c r="J204" s="11">
        <v>65.86062499999997</v>
      </c>
      <c r="K204" s="11">
        <v>2.6017722403497743</v>
      </c>
      <c r="L204" s="11">
        <v>0</v>
      </c>
      <c r="M204" s="15">
        <f>+D204*86400/1000000</f>
        <v>13.744823400000001</v>
      </c>
      <c r="N204" s="3">
        <f>K204*4.87/LN(67.8*$S$4-5.42)</f>
        <v>2.1135652994613228</v>
      </c>
      <c r="O204" s="11"/>
      <c r="X204" s="9">
        <f>1+0.033*COS(2*$S$9*C204/365)</f>
        <v>0.96903354607255143</v>
      </c>
      <c r="Y204" s="9">
        <f>0.409*SIN((2*$S$9*C204/365)-1.39)</f>
        <v>0.3521232435498246</v>
      </c>
      <c r="Z204" s="9">
        <f>ACOS(-TAN($U$2)*TAN(Y204))</f>
        <v>1.7759054104915923</v>
      </c>
      <c r="AA204" s="10">
        <f>(24*60/$S$9)*$S$7*X204*(Z204*SIN($U$2)*SIN(Y204)+COS($U$2)*COS(Y204)*SIN(Z204))</f>
        <v>40.089487164834047</v>
      </c>
      <c r="AB204" s="9">
        <f>AA204*(0.75+0.00002*$S$3)</f>
        <v>30.227473322284872</v>
      </c>
      <c r="AC204" s="9">
        <f>1.35*(M204/AB204)-0.35</f>
        <v>0.26386247511200867</v>
      </c>
      <c r="AD204" s="9">
        <f>(0.6108*EXP(17.27*E204/(E204+237.3))+0.6108*EXP(17.27*F204/(F204+237.3)))/2</f>
        <v>4.0596801692118367</v>
      </c>
      <c r="AE204" s="9">
        <f>(H204*0.6108*EXP(17.27*F204/(F204+237.3))+I204*0.6108*EXP(17.27*E204/(E204+237.3)))/(2*100)</f>
        <v>2.3771216446813388</v>
      </c>
      <c r="AF204" s="10">
        <f>$S$8*0.5*((E204+273)^4+(F204+273)^4)*(0.34-0.14*SQRT(AE204))*AC204</f>
        <v>1.3345665272193374</v>
      </c>
      <c r="AG204" s="9">
        <f>(1-0.23)*M204-AF204</f>
        <v>9.2489474907806635</v>
      </c>
      <c r="AH204" s="9">
        <v>0</v>
      </c>
      <c r="AI204" s="8">
        <f>4098*0.6108*EXP(17.27*0.5*(E204+F204)/(0.5*(E204+F204)+237.3))/(0.5*(E204+F204)+237.3)^2</f>
        <v>0.23118500436851655</v>
      </c>
      <c r="AJ204" s="7">
        <f>(0.408*AI204*(AG204-AH204)+(900*$S$10/((E204+F204)*0.5+273))*N204*(AD204-AE204))/(AI204+$S$10*(1+0.34*N204))</f>
        <v>4.559840243518404</v>
      </c>
      <c r="AK204" s="27">
        <f>0.408*AI204*$S$8*0.98*1.14*100000000/(AI204+$S$10*(1.034*N204))</f>
        <v>0.13758115498871581</v>
      </c>
      <c r="AL204" s="12">
        <f>1.24*(AE204*10/(G204+273.16))^(1/7)</f>
        <v>0.8624292586095873</v>
      </c>
      <c r="AM204" s="12">
        <f>AI204*0.77*M204</f>
        <v>2.4467497344855866</v>
      </c>
      <c r="AN204" s="12">
        <f>AI204*0.98*$S$8*(-2.6*10000000000-AL204*(G204+273.16)^4)</f>
        <v>-36.792889305091073</v>
      </c>
      <c r="AO204" s="13">
        <f>1.17*1.013*(10^-3)*(AD204-AE204)*N204*86400/208</f>
        <v>1.7507799481313073</v>
      </c>
      <c r="AP204" s="12">
        <f>0.408*(AM204+AN204+AO204)/(AI204+$S$10*(1+0.34*N204))</f>
        <v>-38.627951101016755</v>
      </c>
      <c r="AQ204">
        <v>28</v>
      </c>
      <c r="AR204">
        <v>2.9815</v>
      </c>
      <c r="AS204" s="7"/>
      <c r="AT204" s="1">
        <f>AJ204*28.4</f>
        <v>129.49946291592266</v>
      </c>
      <c r="AU204">
        <f>1.26*AI204*0.408*(AG204-AH204)/(AI204+$S$10)</f>
        <v>3.7011587958243517</v>
      </c>
      <c r="AV204">
        <f>AU204*28.4</f>
        <v>105.11290980141159</v>
      </c>
      <c r="AW204">
        <f>0.65*AI204*D204/($S$10+AI204)</f>
        <v>80.492140194979839</v>
      </c>
      <c r="AX204" s="1">
        <f>AW204*(86400/1000000)/2.45</f>
        <v>2.8385799644270442</v>
      </c>
      <c r="AY204" s="1">
        <f>(0.2*(0.00738*G204+0.8072)^7)-0.00016</f>
        <v>0.22908831297359283</v>
      </c>
      <c r="AZ204" s="1">
        <f>0.408*(AI204*(AG204-AH204)+$S$10*6.43*(1+0.0536*N204)*(AD204-AE204))/(AI204+$S$10)</f>
        <v>4.0262989205900395</v>
      </c>
      <c r="BA204" s="2">
        <f>(AI204*(AG204)+0.063*2.7*(1+0.864*N204)*(AD204-AE204))/(AI204+0.063)</f>
        <v>10.017718931690919</v>
      </c>
      <c r="BB204" s="1">
        <f>0.4+1.4*EXP(-(((C204-173)/58)^2))</f>
        <v>1.4713650597361196</v>
      </c>
      <c r="BC204" s="1">
        <f>0.605+0.345*EXP(-(((C204-243)/80)^2))</f>
        <v>0.87368627015963463</v>
      </c>
      <c r="BD204" s="1">
        <f>0.408*(AI204*(AG204-AH204)+0.063*6.43*(BB204+BC204*N204)*(AD204-AE204))/(AI204+0.063)</f>
        <v>6.1018624471080329</v>
      </c>
      <c r="BE204" s="1">
        <f>0.013*G204*(M204*23.9+50)/(G204+15)</f>
        <v>3.2351249451936894</v>
      </c>
      <c r="BF204" s="2">
        <f>0.408*0.0023*(G204+17.8)*((F204-E204)^0.5)*AA204</f>
        <v>4.4377703381236433</v>
      </c>
    </row>
    <row r="205" spans="1:58" ht="14" x14ac:dyDescent="0.15">
      <c r="A205" s="14">
        <v>2017</v>
      </c>
      <c r="B205" s="5">
        <v>42939</v>
      </c>
      <c r="C205">
        <v>204</v>
      </c>
      <c r="D205" s="52">
        <v>165.7056805555556</v>
      </c>
      <c r="E205" s="11">
        <v>25.99</v>
      </c>
      <c r="F205" s="11">
        <v>34.520000000000003</v>
      </c>
      <c r="G205" s="11">
        <v>29.343333333333348</v>
      </c>
      <c r="H205" s="11">
        <v>38.78</v>
      </c>
      <c r="I205" s="11">
        <v>89.38</v>
      </c>
      <c r="J205" s="11">
        <v>66.786527777777735</v>
      </c>
      <c r="K205" s="11">
        <v>1.6407173240413098</v>
      </c>
      <c r="L205" s="11">
        <v>5.3339999999999996</v>
      </c>
      <c r="M205" s="15">
        <f>+D205*86400/1000000</f>
        <v>14.316970800000005</v>
      </c>
      <c r="N205" s="3">
        <f>K205*4.87/LN(67.8*$S$4-5.42)</f>
        <v>1.3328465684039106</v>
      </c>
      <c r="O205" s="11"/>
      <c r="X205" s="9">
        <f>1+0.033*COS(2*$S$9*C205/365)</f>
        <v>0.96923445596524105</v>
      </c>
      <c r="Y205" s="9">
        <f>0.409*SIN((2*$S$9*C205/365)-1.39)</f>
        <v>0.34848960978158766</v>
      </c>
      <c r="Z205" s="9">
        <f>ACOS(-TAN($U$2)*TAN(Y205))</f>
        <v>1.7735740387808119</v>
      </c>
      <c r="AA205" s="10">
        <f>(24*60/$S$9)*$S$7*X205*(Z205*SIN($U$2)*SIN(Y205)+COS($U$2)*COS(Y205)*SIN(Z205))</f>
        <v>40.029730392999738</v>
      </c>
      <c r="AB205" s="9">
        <f>AA205*(0.75+0.00002*$S$3)</f>
        <v>30.182416716321804</v>
      </c>
      <c r="AC205" s="9">
        <f>1.35*(M205/AB205)-0.35</f>
        <v>0.2903698803067688</v>
      </c>
      <c r="AD205" s="9">
        <f>(0.6108*EXP(17.27*E205/(E205+237.3))+0.6108*EXP(17.27*F205/(F205+237.3)))/2</f>
        <v>4.4173350113062284</v>
      </c>
      <c r="AE205" s="9">
        <f>(H205*0.6108*EXP(17.27*F205/(F205+237.3))+I205*0.6108*EXP(17.27*E205/(E205+237.3)))/(2*100)</f>
        <v>2.5629841941734357</v>
      </c>
      <c r="AF205" s="10">
        <f>$S$8*0.5*((E205+273)^4+(F205+273)^4)*(0.34-0.14*SQRT(AE205))*AC205</f>
        <v>1.3947906858925849</v>
      </c>
      <c r="AG205" s="9">
        <f>(1-0.23)*M205-AF205</f>
        <v>9.6292768301074183</v>
      </c>
      <c r="AH205" s="9">
        <v>0</v>
      </c>
      <c r="AI205" s="8">
        <f>4098*0.6108*EXP(17.27*0.5*(E205+F205)/(0.5*(E205+F205)+237.3))/(0.5*(E205+F205)+237.3)^2</f>
        <v>0.24647424119258632</v>
      </c>
      <c r="AJ205" s="7">
        <f>(0.408*AI205*(AG205-AH205)+(900*$S$10/((E205+F205)*0.5+273))*N205*(AD205-AE205))/(AI205+$S$10*(1+0.34*N205))</f>
        <v>4.2415200943710394</v>
      </c>
      <c r="AK205" s="27">
        <f>0.408*AI205*$S$8*0.98*1.14*100000000/(AI205+$S$10*(1.034*N205))</f>
        <v>0.16313933119373367</v>
      </c>
      <c r="AL205" s="12">
        <f>1.24*(AE205*10/(G205+273.16))^(1/7)</f>
        <v>0.87152746914328327</v>
      </c>
      <c r="AM205" s="12">
        <f>AI205*0.77*M205</f>
        <v>2.717148675861941</v>
      </c>
      <c r="AN205" s="12">
        <f>AI205*0.98*$S$8*(-2.6*10000000000-AL205*(G205+273.16)^4)</f>
        <v>-39.378276782824926</v>
      </c>
      <c r="AO205" s="13">
        <f>1.17*1.013*(10^-3)*(AD205-AE205)*N205*86400/208</f>
        <v>1.2167959983395435</v>
      </c>
      <c r="AP205" s="12">
        <f>0.408*(AM205+AN205+AO205)/(AI205+$S$10*(1+0.34*N205))</f>
        <v>-42.271727748718519</v>
      </c>
      <c r="AQ205">
        <v>28</v>
      </c>
      <c r="AR205">
        <v>2.9815</v>
      </c>
      <c r="AS205" s="7"/>
      <c r="AT205" s="1">
        <f>AJ205*28.4</f>
        <v>120.45917068013752</v>
      </c>
      <c r="AU205">
        <f>1.26*AI205*0.408*(AG205-AH205)/(AI205+$S$10)</f>
        <v>3.9070577047413142</v>
      </c>
      <c r="AV205">
        <f>AU205*28.4</f>
        <v>110.96043881465332</v>
      </c>
      <c r="AW205">
        <f>0.65*AI205*D205/($S$10+AI205)</f>
        <v>85.011210124515614</v>
      </c>
      <c r="AX205" s="1">
        <f>AW205*(86400/1000000)/2.45</f>
        <v>2.9979463488808769</v>
      </c>
      <c r="AY205" s="1">
        <f>(0.2*(0.00738*G205+0.8072)^7)-0.00016</f>
        <v>0.23556122167677188</v>
      </c>
      <c r="AZ205" s="1">
        <f>0.408*(AI205*(AG205-AH205)+$S$10*6.43*(1+0.0536*N205)*(AD205-AE205))/(AI205+$S$10)</f>
        <v>4.199233207859761</v>
      </c>
      <c r="BA205" s="2">
        <f>(AI205*(AG205)+0.063*2.7*(1+0.864*N205)*(AD205-AE205))/(AI205+0.063)</f>
        <v>9.8619865443215016</v>
      </c>
      <c r="BB205" s="1">
        <f>0.4+1.4*EXP(-(((C205-173)/58)^2))</f>
        <v>1.4521128888576946</v>
      </c>
      <c r="BC205" s="1">
        <f>0.605+0.345*EXP(-(((C205-243)/80)^2))</f>
        <v>0.8770234204082612</v>
      </c>
      <c r="BD205" s="1">
        <f>0.408*(AI205*(AG205-AH205)+0.063*6.43*(BB205+BC205*N205)*(AD205-AE205))/(AI205+0.063)</f>
        <v>5.7246660315098907</v>
      </c>
      <c r="BE205" s="1">
        <f>0.013*G205*(M205*23.9+50)/(G205+15)</f>
        <v>3.3736889221236335</v>
      </c>
      <c r="BF205" s="2">
        <f>0.408*0.0023*(G205+17.8)*((F205-E205)^0.5)*AA205</f>
        <v>5.1720827704519721</v>
      </c>
    </row>
    <row r="206" spans="1:58" ht="14" x14ac:dyDescent="0.15">
      <c r="A206" s="14">
        <v>2017</v>
      </c>
      <c r="B206" s="5">
        <v>42940</v>
      </c>
      <c r="C206">
        <v>205</v>
      </c>
      <c r="D206" s="52">
        <v>330.43624305555562</v>
      </c>
      <c r="E206" s="11">
        <v>25.25</v>
      </c>
      <c r="F206" s="11">
        <v>36.090000000000003</v>
      </c>
      <c r="G206" s="11">
        <v>31.06645833333333</v>
      </c>
      <c r="H206" s="11">
        <v>26.78</v>
      </c>
      <c r="I206" s="11">
        <v>92.63</v>
      </c>
      <c r="J206" s="11">
        <v>53.706319444444425</v>
      </c>
      <c r="K206" s="11">
        <v>1.741782613295586</v>
      </c>
      <c r="L206" s="11">
        <v>0</v>
      </c>
      <c r="M206" s="15">
        <f>+D206*86400/1000000</f>
        <v>28.549691400000007</v>
      </c>
      <c r="N206" s="3">
        <f>K206*4.87/LN(67.8*$S$4-5.42)</f>
        <v>1.4149475628857116</v>
      </c>
      <c r="O206" s="11"/>
      <c r="X206" s="9">
        <f>1+0.033*COS(2*$S$9*C206/365)</f>
        <v>0.96944448235260294</v>
      </c>
      <c r="Y206" s="9">
        <f>0.409*SIN((2*$S$9*C206/365)-1.39)</f>
        <v>0.34475271102095079</v>
      </c>
      <c r="Z206" s="9">
        <f>ACOS(-TAN($U$2)*TAN(Y206))</f>
        <v>1.771183982759035</v>
      </c>
      <c r="AA206" s="10">
        <f>(24*60/$S$9)*$S$7*X206*(Z206*SIN($U$2)*SIN(Y206)+COS($U$2)*COS(Y206)*SIN(Z206))</f>
        <v>39.968000830554558</v>
      </c>
      <c r="AB206" s="9">
        <f>AA206*(0.75+0.00002*$S$3)</f>
        <v>30.135872626238136</v>
      </c>
      <c r="AC206" s="9">
        <f>1.35*(M206/AB206)-0.35</f>
        <v>0.92894366518004567</v>
      </c>
      <c r="AD206" s="9">
        <f>(0.6108*EXP(17.27*E206/(E206+237.3))+0.6108*EXP(17.27*F206/(F206+237.3)))/2</f>
        <v>4.592827438794175</v>
      </c>
      <c r="AE206" s="9">
        <f>(H206*0.6108*EXP(17.27*F206/(F206+237.3))+I206*0.6108*EXP(17.27*E206/(E206+237.3)))/(2*100)</f>
        <v>2.2885827303315605</v>
      </c>
      <c r="AF206" s="10">
        <f>$S$8*0.5*((E206+273)^4+(F206+273)^4)*(0.34-0.14*SQRT(AE206))*AC206</f>
        <v>4.967980247898967</v>
      </c>
      <c r="AG206" s="9">
        <f>(1-0.23)*M206-AF206</f>
        <v>17.015282130101038</v>
      </c>
      <c r="AH206" s="9">
        <v>0</v>
      </c>
      <c r="AI206" s="8">
        <f>4098*0.6108*EXP(17.27*0.5*(E206+F206)/(0.5*(E206+F206)+237.3))/(0.5*(E206+F206)+237.3)^2</f>
        <v>0.25160969343545853</v>
      </c>
      <c r="AJ206" s="7">
        <f>(0.408*AI206*(AG206-AH206)+(900*$S$10/((E206+F206)*0.5+273))*N206*(AD206-AE206))/(AI206+$S$10*(1+0.34*N206))</f>
        <v>6.8255282121444028</v>
      </c>
      <c r="AK206" s="27">
        <f>0.408*AI206*$S$8*0.98*1.14*100000000/(AI206+$S$10*(1.034*N206))</f>
        <v>0.16140571446367083</v>
      </c>
      <c r="AL206" s="12">
        <f>1.24*(AE206*10/(G206+273.16))^(1/7)</f>
        <v>0.85684656802233949</v>
      </c>
      <c r="AM206" s="12">
        <f>AI206*0.77*M206</f>
        <v>5.5312019076398302</v>
      </c>
      <c r="AN206" s="12">
        <f>AI206*0.98*$S$8*(-2.6*10000000000-AL206*(G206+273.16)^4)</f>
        <v>-40.249392733920025</v>
      </c>
      <c r="AO206" s="13">
        <f>1.17*1.013*(10^-3)*(AD206-AE206)*N206*86400/208</f>
        <v>1.6051464363576657</v>
      </c>
      <c r="AP206" s="12">
        <f>0.408*(AM206+AN206+AO206)/(AI206+$S$10*(1+0.34*N206))</f>
        <v>-38.702581529188862</v>
      </c>
      <c r="AQ206">
        <v>28</v>
      </c>
      <c r="AR206">
        <v>2.9815</v>
      </c>
      <c r="AS206" s="7"/>
      <c r="AT206" s="1">
        <f>AJ206*28.4</f>
        <v>193.84500122490104</v>
      </c>
      <c r="AU206">
        <f>1.26*AI206*0.408*(AG206-AH206)/(AI206+$S$10)</f>
        <v>6.9337355663553906</v>
      </c>
      <c r="AV206">
        <f>AU206*28.4</f>
        <v>196.91809008449309</v>
      </c>
      <c r="AW206">
        <f>0.65*AI206*D206/($S$10+AI206)</f>
        <v>170.25443920111744</v>
      </c>
      <c r="AX206" s="1">
        <f>AW206*(86400/1000000)/2.45</f>
        <v>6.0040749171332841</v>
      </c>
      <c r="AY206" s="1">
        <f>(0.2*(0.00738*G206+0.8072)^7)-0.00016</f>
        <v>0.25683726749759944</v>
      </c>
      <c r="AZ206" s="1">
        <f>0.408*(AI206*(AG206-AH206)+$S$10*6.43*(1+0.0536*N206)*(AD206-AE206))/(AI206+$S$10)</f>
        <v>6.8512785077268257</v>
      </c>
      <c r="BA206" s="2">
        <f>(AI206*(AG206)+0.063*2.7*(1+0.864*N206)*(AD206-AE206))/(AI206+0.063)</f>
        <v>16.37689226624088</v>
      </c>
      <c r="BB206" s="1">
        <f>0.4+1.4*EXP(-(((C206-173)/58)^2))</f>
        <v>1.4325925847009784</v>
      </c>
      <c r="BC206" s="1">
        <f>0.605+0.345*EXP(-(((C206-243)/80)^2))</f>
        <v>0.88031596920737587</v>
      </c>
      <c r="BD206" s="1">
        <f>0.408*(AI206*(AG206-AH206)+0.063*6.43*(BB206+BC206*N206)*(AD206-AE206))/(AI206+0.063)</f>
        <v>8.7940441412920549</v>
      </c>
      <c r="BE206" s="1">
        <f>0.013*G206*(M206*23.9+50)/(G206+15)</f>
        <v>6.4203931135906895</v>
      </c>
      <c r="BF206" s="2">
        <f>0.408*0.0023*(G206+17.8)*((F206-E206)^0.5)*AA206</f>
        <v>6.0342865544729047</v>
      </c>
    </row>
    <row r="207" spans="1:58" ht="14" x14ac:dyDescent="0.15">
      <c r="A207" s="14">
        <v>2017</v>
      </c>
      <c r="B207" s="5">
        <v>42941</v>
      </c>
      <c r="C207">
        <v>206</v>
      </c>
      <c r="D207" s="52">
        <v>316.21486111111113</v>
      </c>
      <c r="E207" s="11">
        <v>24.69</v>
      </c>
      <c r="F207" s="11">
        <v>37.15</v>
      </c>
      <c r="G207" s="11">
        <v>31.592916666666653</v>
      </c>
      <c r="H207" s="11">
        <v>30.89</v>
      </c>
      <c r="I207" s="11">
        <v>90.37</v>
      </c>
      <c r="J207" s="11">
        <v>52.211111111111137</v>
      </c>
      <c r="K207" s="11">
        <v>1.7753341985789486</v>
      </c>
      <c r="L207" s="11">
        <v>0</v>
      </c>
      <c r="M207" s="15">
        <f>+D207*86400/1000000</f>
        <v>27.320964000000004</v>
      </c>
      <c r="N207" s="3">
        <f>K207*4.87/LN(67.8*$S$4-5.42)</f>
        <v>1.4422033946211208</v>
      </c>
      <c r="O207" s="11"/>
      <c r="X207" s="9">
        <f>1+0.033*COS(2*$S$9*C207/365)</f>
        <v>0.9696635629992858</v>
      </c>
      <c r="Y207" s="9">
        <f>0.409*SIN((2*$S$9*C207/365)-1.39)</f>
        <v>0.34091365459166534</v>
      </c>
      <c r="Z207" s="9">
        <f>ACOS(-TAN($U$2)*TAN(Y207))</f>
        <v>1.7687364611163356</v>
      </c>
      <c r="AA207" s="10">
        <f>(24*60/$S$9)*$S$7*X207*(Z207*SIN($U$2)*SIN(Y207)+COS($U$2)*COS(Y207)*SIN(Z207))</f>
        <v>39.904281277490156</v>
      </c>
      <c r="AB207" s="9">
        <f>AA207*(0.75+0.00002*$S$3)</f>
        <v>30.087828083227578</v>
      </c>
      <c r="AC207" s="9">
        <f>1.35*(M207/AB207)-0.35</f>
        <v>0.87585456477533385</v>
      </c>
      <c r="AD207" s="9">
        <f>(0.6108*EXP(17.27*E207/(E207+237.3))+0.6108*EXP(17.27*F207/(F207+237.3)))/2</f>
        <v>4.7180078114662525</v>
      </c>
      <c r="AE207" s="9">
        <f>(H207*0.6108*EXP(17.27*F207/(F207+237.3))+I207*0.6108*EXP(17.27*E207/(E207+237.3)))/(2*100)</f>
        <v>2.3822330681015074</v>
      </c>
      <c r="AF207" s="10">
        <f>$S$8*0.5*((E207+273)^4+(F207+273)^4)*(0.34-0.14*SQRT(AE207))*AC207</f>
        <v>4.5450203672464919</v>
      </c>
      <c r="AG207" s="9">
        <f>(1-0.23)*M207-AF207</f>
        <v>16.492121912753511</v>
      </c>
      <c r="AH207" s="9">
        <v>0</v>
      </c>
      <c r="AI207" s="8">
        <f>4098*0.6108*EXP(17.27*0.5*(E207+F207)/(0.5*(E207+F207)+237.3))/(0.5*(E207+F207)+237.3)^2</f>
        <v>0.25474640638879931</v>
      </c>
      <c r="AJ207" s="7">
        <f>(0.408*AI207*(AG207-AH207)+(900*$S$10/((E207+F207)*0.5+273))*N207*(AD207-AE207))/(AI207+$S$10*(1+0.34*N207))</f>
        <v>6.7189746559549217</v>
      </c>
      <c r="AK207" s="27">
        <f>0.408*AI207*$S$8*0.98*1.14*100000000/(AI207+$S$10*(1.034*N207))</f>
        <v>0.16110642496380373</v>
      </c>
      <c r="AL207" s="12">
        <f>1.24*(AE207*10/(G207+273.16))^(1/7)</f>
        <v>0.86155701892370806</v>
      </c>
      <c r="AM207" s="12">
        <f>AI207*0.77*M207</f>
        <v>5.3591363965198724</v>
      </c>
      <c r="AN207" s="12">
        <f>AI207*0.98*$S$8*(-2.6*10000000000-AL207*(G207+273.16)^4)</f>
        <v>-40.863089369023101</v>
      </c>
      <c r="AO207" s="13">
        <f>1.17*1.013*(10^-3)*(AD207-AE207)*N207*86400/208</f>
        <v>1.6584530684637853</v>
      </c>
      <c r="AP207" s="12">
        <f>0.408*(AM207+AN207+AO207)/(AI207+$S$10*(1+0.34*N207))</f>
        <v>-39.138611068882255</v>
      </c>
      <c r="AQ207">
        <v>28</v>
      </c>
      <c r="AR207">
        <v>2.9815</v>
      </c>
      <c r="AS207" s="7"/>
      <c r="AT207" s="1">
        <f>AJ207*28.4</f>
        <v>190.81888022911977</v>
      </c>
      <c r="AU207">
        <f>1.26*AI207*0.408*(AG207-AH207)/(AI207+$S$10)</f>
        <v>6.7377473725856873</v>
      </c>
      <c r="AV207">
        <f>AU207*28.4</f>
        <v>191.35202538143352</v>
      </c>
      <c r="AW207">
        <f>0.65*AI207*D207/($S$10+AI207)</f>
        <v>163.34397192825693</v>
      </c>
      <c r="AX207" s="1">
        <f>AW207*(86400/1000000)/2.45</f>
        <v>5.7603751733066932</v>
      </c>
      <c r="AY207" s="1">
        <f>(0.2*(0.00738*G207+0.8072)^7)-0.00016</f>
        <v>0.26365715068039985</v>
      </c>
      <c r="AZ207" s="1">
        <f>0.408*(AI207*(AG207-AH207)+$S$10*6.43*(1+0.0536*N207)*(AD207-AE207))/(AI207+$S$10)</f>
        <v>6.7026455278281336</v>
      </c>
      <c r="BA207" s="2">
        <f>(AI207*(AG207)+0.063*2.7*(1+0.864*N207)*(AD207-AE207))/(AI207+0.063)</f>
        <v>16.030721790012166</v>
      </c>
      <c r="BB207" s="1">
        <f>0.4+1.4*EXP(-(((C207-173)/58)^2))</f>
        <v>1.4128321107290782</v>
      </c>
      <c r="BC207" s="1">
        <f>0.605+0.345*EXP(-(((C207-243)/80)^2))</f>
        <v>0.88356130673122302</v>
      </c>
      <c r="BD207" s="1">
        <f>0.408*(AI207*(AG207-AH207)+0.063*6.43*(BB207+BC207*N207)*(AD207-AE207))/(AI207+0.063)</f>
        <v>8.6593884147037361</v>
      </c>
      <c r="BE207" s="1">
        <f>0.013*G207*(M207*23.9+50)/(G207+15)</f>
        <v>6.1965593014199252</v>
      </c>
      <c r="BF207" s="2">
        <f>0.408*0.0023*(G207+17.8)*((F207-E207)^0.5)*AA207</f>
        <v>6.5287672373072025</v>
      </c>
    </row>
    <row r="208" spans="1:58" ht="14" x14ac:dyDescent="0.15">
      <c r="A208" s="14">
        <v>2017</v>
      </c>
      <c r="B208" s="5">
        <v>42942</v>
      </c>
      <c r="C208">
        <v>207</v>
      </c>
      <c r="D208" s="52">
        <v>280.38595833333335</v>
      </c>
      <c r="E208" s="11">
        <v>26.36</v>
      </c>
      <c r="F208" s="11">
        <v>37.33</v>
      </c>
      <c r="G208" s="11">
        <v>31.6270138888889</v>
      </c>
      <c r="H208" s="11">
        <v>33.08</v>
      </c>
      <c r="I208" s="11">
        <v>87.67</v>
      </c>
      <c r="J208" s="11">
        <v>57.497152777777764</v>
      </c>
      <c r="K208" s="11">
        <v>1.6709016187298202</v>
      </c>
      <c r="L208" s="11">
        <v>0</v>
      </c>
      <c r="M208" s="15">
        <f>+D208*86400/1000000</f>
        <v>24.225346800000001</v>
      </c>
      <c r="N208" s="3">
        <f>K208*4.87/LN(67.8*$S$4-5.42)</f>
        <v>1.3573669614087089</v>
      </c>
      <c r="O208" s="11"/>
      <c r="X208" s="9">
        <f>1+0.033*COS(2*$S$9*C208/365)</f>
        <v>0.96989163298696601</v>
      </c>
      <c r="Y208" s="9">
        <f>0.409*SIN((2*$S$9*C208/365)-1.39)</f>
        <v>0.3369735780890053</v>
      </c>
      <c r="Z208" s="9">
        <f>ACOS(-TAN($U$2)*TAN(Y208))</f>
        <v>1.7662327013450758</v>
      </c>
      <c r="AA208" s="10">
        <f>(24*60/$S$9)*$S$7*X208*(Z208*SIN($U$2)*SIN(Y208)+COS($U$2)*COS(Y208)*SIN(Z208))</f>
        <v>39.838554531449127</v>
      </c>
      <c r="AB208" s="9">
        <f>AA208*(0.75+0.00002*$S$3)</f>
        <v>30.038270116712642</v>
      </c>
      <c r="AC208" s="9">
        <f>1.35*(M208/AB208)-0.35</f>
        <v>0.738751717490019</v>
      </c>
      <c r="AD208" s="9">
        <f>(0.6108*EXP(17.27*E208/(E208+237.3))+0.6108*EXP(17.27*F208/(F208+237.3)))/2</f>
        <v>4.9110617669364061</v>
      </c>
      <c r="AE208" s="9">
        <f>(H208*0.6108*EXP(17.27*F208/(F208+237.3))+I208*0.6108*EXP(17.27*E208/(E208+237.3)))/(2*100)</f>
        <v>2.5617916128203175</v>
      </c>
      <c r="AF208" s="10">
        <f>$S$8*0.5*((E208+273)^4+(F208+273)^4)*(0.34-0.14*SQRT(AE208))*AC208</f>
        <v>3.6279685610346881</v>
      </c>
      <c r="AG208" s="9">
        <f>(1-0.23)*M208-AF208</f>
        <v>15.025548474965312</v>
      </c>
      <c r="AH208" s="9">
        <v>0</v>
      </c>
      <c r="AI208" s="8">
        <f>4098*0.6108*EXP(17.27*0.5*(E208+F208)/(0.5*(E208+F208)+237.3))/(0.5*(E208+F208)+237.3)^2</f>
        <v>0.26663871042519044</v>
      </c>
      <c r="AJ208" s="7">
        <f>(0.408*AI208*(AG208-AH208)+(900*$S$10/((E208+F208)*0.5+273))*N208*(AD208-AE208))/(AI208+$S$10*(1+0.34*N208))</f>
        <v>6.2129109474579307</v>
      </c>
      <c r="AK208" s="27">
        <f>0.408*AI208*$S$8*0.98*1.14*100000000/(AI208+$S$10*(1.034*N208))</f>
        <v>0.16575286060619437</v>
      </c>
      <c r="AL208" s="12">
        <f>1.24*(AE208*10/(G208+273.16))^(1/7)</f>
        <v>0.87053370562234844</v>
      </c>
      <c r="AM208" s="12">
        <f>AI208*0.77*M208</f>
        <v>4.9737497273733613</v>
      </c>
      <c r="AN208" s="12">
        <f>AI208*0.98*$S$8*(-2.6*10000000000-AL208*(G208+273.16)^4)</f>
        <v>-42.874057381184464</v>
      </c>
      <c r="AO208" s="13">
        <f>1.17*1.013*(10^-3)*(AD208-AE208)*N208*86400/208</f>
        <v>1.5699143170830137</v>
      </c>
      <c r="AP208" s="12">
        <f>0.408*(AM208+AN208+AO208)/(AI208+$S$10*(1+0.34*N208))</f>
        <v>-40.854851776972126</v>
      </c>
      <c r="AQ208">
        <v>28</v>
      </c>
      <c r="AR208">
        <v>2.9815</v>
      </c>
      <c r="AS208" s="7"/>
      <c r="AT208" s="1">
        <f>AJ208*28.4</f>
        <v>176.44667090780521</v>
      </c>
      <c r="AU208">
        <f>1.26*AI208*0.408*(AG208-AH208)/(AI208+$S$10)</f>
        <v>6.1953140209252275</v>
      </c>
      <c r="AV208">
        <f>AU208*28.4</f>
        <v>175.94691819427646</v>
      </c>
      <c r="AW208">
        <f>0.65*AI208*D208/($S$10+AI208)</f>
        <v>146.17459500741222</v>
      </c>
      <c r="AX208" s="1">
        <f>AW208*(86400/1000000)/2.45</f>
        <v>5.1548918402613948</v>
      </c>
      <c r="AY208" s="1">
        <f>(0.2*(0.00738*G208+0.8072)^7)-0.00016</f>
        <v>0.26410415293682249</v>
      </c>
      <c r="AZ208" s="1">
        <f>0.408*(AI208*(AG208-AH208)+$S$10*6.43*(1+0.0536*N208)*(AD208-AE208))/(AI208+$S$10)</f>
        <v>6.2256659009355966</v>
      </c>
      <c r="BA208" s="2">
        <f>(AI208*(AG208)+0.063*2.7*(1+0.864*N208)*(AD208-AE208))/(AI208+0.063)</f>
        <v>14.787866873510898</v>
      </c>
      <c r="BB208" s="1">
        <f>0.4+1.4*EXP(-(((C208-173)/58)^2))</f>
        <v>1.3928593276764611</v>
      </c>
      <c r="BC208" s="1">
        <f>0.605+0.345*EXP(-(((C208-243)/80)^2))</f>
        <v>0.88675683649634818</v>
      </c>
      <c r="BD208" s="1">
        <f>0.408*(AI208*(AG208-AH208)+0.063*6.43*(BB208+BC208*N208)*(AD208-AE208))/(AI208+0.063)</f>
        <v>8.0172070243299753</v>
      </c>
      <c r="BE208" s="1">
        <f>0.013*G208*(M208*23.9+50)/(G208+15)</f>
        <v>5.5463180661520086</v>
      </c>
      <c r="BF208" s="2">
        <f>0.408*0.0023*(G208+17.8)*((F208-E208)^0.5)*AA208</f>
        <v>6.12011043516556</v>
      </c>
    </row>
    <row r="209" spans="1:58" ht="14" x14ac:dyDescent="0.15">
      <c r="A209" s="14">
        <v>2017</v>
      </c>
      <c r="B209" s="5">
        <v>42943</v>
      </c>
      <c r="C209">
        <v>208</v>
      </c>
      <c r="D209" s="52">
        <v>311.36026388888899</v>
      </c>
      <c r="E209" s="11">
        <v>21.77</v>
      </c>
      <c r="F209" s="11">
        <v>36.53</v>
      </c>
      <c r="G209" s="11">
        <v>30.117638888888887</v>
      </c>
      <c r="H209" s="11">
        <v>42.1</v>
      </c>
      <c r="I209" s="11">
        <v>99.8</v>
      </c>
      <c r="J209" s="11">
        <v>66.937638888888912</v>
      </c>
      <c r="K209" s="11">
        <v>2.2550306570494603</v>
      </c>
      <c r="L209" s="11">
        <v>40.643999999999991</v>
      </c>
      <c r="M209" s="15">
        <f>+D209*86400/1000000</f>
        <v>26.90152680000001</v>
      </c>
      <c r="N209" s="3">
        <f>K209*4.87/LN(67.8*$S$4-5.42)</f>
        <v>1.8318876925677625</v>
      </c>
      <c r="O209" s="11"/>
      <c r="X209" s="9">
        <f>1+0.033*COS(2*$S$9*C209/365)</f>
        <v>0.97012862473358386</v>
      </c>
      <c r="Y209" s="9">
        <f>0.409*SIN((2*$S$9*C209/365)-1.39)</f>
        <v>0.33293364904267192</v>
      </c>
      <c r="Z209" s="9">
        <f>ACOS(-TAN($U$2)*TAN(Y209))</f>
        <v>1.7636739380091886</v>
      </c>
      <c r="AA209" s="10">
        <f>(24*60/$S$9)*$S$7*X209*(Z209*SIN($U$2)*SIN(Y209)+COS($U$2)*COS(Y209)*SIN(Z209))</f>
        <v>39.770803439507588</v>
      </c>
      <c r="AB209" s="9">
        <f>AA209*(0.75+0.00002*$S$3)</f>
        <v>29.987185793388722</v>
      </c>
      <c r="AC209" s="9">
        <f>1.35*(M209/AB209)-0.35</f>
        <v>0.8610860095450118</v>
      </c>
      <c r="AD209" s="9">
        <f>(0.6108*EXP(17.27*E209/(E209+237.3))+0.6108*EXP(17.27*F209/(F209+237.3)))/2</f>
        <v>4.3615217287409145</v>
      </c>
      <c r="AE209" s="9">
        <f>(H209*0.6108*EXP(17.27*F209/(F209+237.3))+I209*0.6108*EXP(17.27*E209/(E209+237.3)))/(2*100)</f>
        <v>2.5883468116261992</v>
      </c>
      <c r="AF209" s="10">
        <f>$S$8*0.5*((E209+273)^4+(F209+273)^4)*(0.34-0.14*SQRT(AE209))*AC209</f>
        <v>4.046998697449613</v>
      </c>
      <c r="AG209" s="9">
        <f>(1-0.23)*M209-AF209</f>
        <v>16.667176938550394</v>
      </c>
      <c r="AH209" s="9">
        <v>0</v>
      </c>
      <c r="AI209" s="8">
        <f>4098*0.6108*EXP(17.27*0.5*(E209+F209)/(0.5*(E209+F209)+237.3))/(0.5*(E209+F209)+237.3)^2</f>
        <v>0.23322710216453366</v>
      </c>
      <c r="AJ209" s="7">
        <f>(0.408*AI209*(AG209-AH209)+(900*$S$10/((E209+F209)*0.5+273))*N209*(AD209-AE209))/(AI209+$S$10*(1+0.34*N209))</f>
        <v>6.5369517285969421</v>
      </c>
      <c r="AK209" s="27">
        <f>0.408*AI209*$S$8*0.98*1.14*100000000/(AI209+$S$10*(1.034*N209))</f>
        <v>0.14543788814102485</v>
      </c>
      <c r="AL209" s="12">
        <f>1.24*(AE209*10/(G209+273.16))^(1/7)</f>
        <v>0.87243566347046997</v>
      </c>
      <c r="AM209" s="12">
        <f>AI209*0.77*M209</f>
        <v>4.8311071573114672</v>
      </c>
      <c r="AN209" s="12">
        <f>AI209*0.98*$S$8*(-2.6*10000000000-AL209*(G209+273.16)^4)</f>
        <v>-37.35436602131211</v>
      </c>
      <c r="AO209" s="13">
        <f>1.17*1.013*(10^-3)*(AD209-AE209)*N209*86400/208</f>
        <v>1.5991755410804596</v>
      </c>
      <c r="AP209" s="12">
        <f>0.408*(AM209+AN209+AO209)/(AI209+$S$10*(1+0.34*N209))</f>
        <v>-37.106533603678955</v>
      </c>
      <c r="AQ209">
        <v>28</v>
      </c>
      <c r="AR209">
        <v>2.9815</v>
      </c>
      <c r="AS209" s="7"/>
      <c r="AT209" s="1">
        <f>AJ209*28.4</f>
        <v>185.64942909215316</v>
      </c>
      <c r="AU209">
        <f>1.26*AI209*0.408*(AG209-AH209)/(AI209+$S$10)</f>
        <v>6.6826827887406592</v>
      </c>
      <c r="AV209">
        <f>AU209*28.4</f>
        <v>189.78819120023471</v>
      </c>
      <c r="AW209">
        <f>0.65*AI209*D209/($S$10+AI209)</f>
        <v>157.84638345342444</v>
      </c>
      <c r="AX209" s="1">
        <f>AW209*(86400/1000000)/2.45</f>
        <v>5.5665010328064781</v>
      </c>
      <c r="AY209" s="1">
        <f>(0.2*(0.00738*G209+0.8072)^7)-0.00016</f>
        <v>0.24492711141641871</v>
      </c>
      <c r="AZ209" s="1">
        <f>0.408*(AI209*(AG209-AH209)+$S$10*6.43*(1+0.0536*N209)*(AD209-AE209))/(AI209+$S$10)</f>
        <v>6.4279382328610843</v>
      </c>
      <c r="BA209" s="2">
        <f>(AI209*(AG209)+0.063*2.7*(1+0.864*N209)*(AD209-AE209))/(AI209+0.063)</f>
        <v>15.752235635070665</v>
      </c>
      <c r="BB209" s="1">
        <f>0.4+1.4*EXP(-(((C209-173)/58)^2))</f>
        <v>1.3727019299233896</v>
      </c>
      <c r="BC209" s="1">
        <f>0.605+0.345*EXP(-(((C209-243)/80)^2))</f>
        <v>0.88989997878278471</v>
      </c>
      <c r="BD209" s="1">
        <f>0.408*(AI209*(AG209-AH209)+0.063*6.43*(BB209+BC209*N209)*(AD209-AE209))/(AI209+0.063)</f>
        <v>8.3248155072812988</v>
      </c>
      <c r="BE209" s="1">
        <f>0.013*G209*(M209*23.9+50)/(G209+15)</f>
        <v>6.0133656126954413</v>
      </c>
      <c r="BF209" s="2">
        <f>0.408*0.0023*(G209+17.8)*((F209-E209)^0.5)*AA209</f>
        <v>6.8705412711875029</v>
      </c>
    </row>
    <row r="210" spans="1:58" ht="14" x14ac:dyDescent="0.15">
      <c r="A210" s="14">
        <v>2017</v>
      </c>
      <c r="B210" s="5">
        <v>42944</v>
      </c>
      <c r="C210">
        <v>209</v>
      </c>
      <c r="D210" s="52">
        <v>339.24311111111109</v>
      </c>
      <c r="E210" s="11">
        <v>23.51</v>
      </c>
      <c r="F210" s="11">
        <v>32.07</v>
      </c>
      <c r="G210" s="11">
        <v>27.715624999999999</v>
      </c>
      <c r="H210" s="11">
        <v>55.83</v>
      </c>
      <c r="I210" s="11">
        <v>99.94</v>
      </c>
      <c r="J210" s="11">
        <v>78.861805555555534</v>
      </c>
      <c r="K210" s="11">
        <v>1.7956831216216216</v>
      </c>
      <c r="L210" s="11">
        <v>1.016</v>
      </c>
      <c r="M210" s="15">
        <f>+D210*86400/1000000</f>
        <v>29.310604799999997</v>
      </c>
      <c r="N210" s="3">
        <f>K210*4.87/LN(67.8*$S$4-5.42)</f>
        <v>1.458733964421735</v>
      </c>
      <c r="O210" s="11"/>
      <c r="X210" s="9">
        <f>1+0.033*COS(2*$S$9*C210/365)</f>
        <v>0.97037446801337024</v>
      </c>
      <c r="Y210" s="9">
        <f>0.409*SIN((2*$S$9*C210/365)-1.39)</f>
        <v>0.32879506457083052</v>
      </c>
      <c r="Z210" s="9">
        <f>ACOS(-TAN($U$2)*TAN(Y210))</f>
        <v>1.7610614110614791</v>
      </c>
      <c r="AA210" s="10">
        <f>(24*60/$S$9)*$S$7*X210*(Z210*SIN($U$2)*SIN(Y210)+COS($U$2)*COS(Y210)*SIN(Z210))</f>
        <v>39.701010951049589</v>
      </c>
      <c r="AB210" s="9">
        <f>AA210*(0.75+0.00002*$S$3)</f>
        <v>29.93456225709139</v>
      </c>
      <c r="AC210" s="9">
        <f>1.35*(M210/AB210)-0.35</f>
        <v>0.97186053499500147</v>
      </c>
      <c r="AD210" s="9">
        <f>(0.6108*EXP(17.27*E210/(E210+237.3))+0.6108*EXP(17.27*F210/(F210+237.3)))/2</f>
        <v>3.8354458596409735</v>
      </c>
      <c r="AE210" s="9">
        <f>(H210*0.6108*EXP(17.27*F210/(F210+237.3))+I210*0.6108*EXP(17.27*E210/(E210+237.3)))/(2*100)</f>
        <v>2.7803236145082688</v>
      </c>
      <c r="AF210" s="10">
        <f>$S$8*0.5*((E210+273)^4+(F210+273)^4)*(0.34-0.14*SQRT(AE210))*AC210</f>
        <v>4.1554635402233302</v>
      </c>
      <c r="AG210" s="9">
        <f>(1-0.23)*M210-AF210</f>
        <v>18.413702155776669</v>
      </c>
      <c r="AH210" s="9">
        <v>0</v>
      </c>
      <c r="AI210" s="8">
        <f>4098*0.6108*EXP(17.27*0.5*(E210+F210)/(0.5*(E210+F210)+237.3))/(0.5*(E210+F210)+237.3)^2</f>
        <v>0.21774819047098054</v>
      </c>
      <c r="AJ210" s="7">
        <f>(0.408*AI210*(AG210-AH210)+(900*$S$10/((E210+F210)*0.5+273))*N210*(AD210-AE210))/(AI210+$S$10*(1+0.34*N210))</f>
        <v>6.1321853961456316</v>
      </c>
      <c r="AK210" s="27">
        <f>0.408*AI210*$S$8*0.98*1.14*100000000/(AI210+$S$10*(1.034*N210))</f>
        <v>0.15329147917783831</v>
      </c>
      <c r="AL210" s="12">
        <f>1.24*(AE210*10/(G210+273.16))^(1/7)</f>
        <v>0.88240047690720491</v>
      </c>
      <c r="AM210" s="12">
        <f>AI210*0.77*M210</f>
        <v>4.9143949907437277</v>
      </c>
      <c r="AN210" s="12">
        <f>AI210*0.98*$S$8*(-2.6*10000000000-AL210*(G210+273.16)^4)</f>
        <v>-34.719127259716153</v>
      </c>
      <c r="AO210" s="13">
        <f>1.17*1.013*(10^-3)*(AD210-AE210)*N210*86400/208</f>
        <v>0.75774763391573829</v>
      </c>
      <c r="AP210" s="12">
        <f>0.408*(AM210+AN210+AO210)/(AI210+$S$10*(1+0.34*N210))</f>
        <v>-37.48073052455743</v>
      </c>
      <c r="AQ210">
        <v>28</v>
      </c>
      <c r="AR210">
        <v>2.9815</v>
      </c>
      <c r="AS210" s="7"/>
      <c r="AT210" s="1">
        <f>AJ210*28.4</f>
        <v>174.15406525053592</v>
      </c>
      <c r="AU210">
        <f>1.26*AI210*0.408*(AG210-AH210)/(AI210+$S$10)</f>
        <v>7.2692324926804233</v>
      </c>
      <c r="AV210">
        <f>AU210*28.4</f>
        <v>206.44620279212401</v>
      </c>
      <c r="AW210">
        <f>0.65*AI210*D210/($S$10+AI210)</f>
        <v>169.33281604791452</v>
      </c>
      <c r="AX210" s="1">
        <f>AW210*(86400/1000000)/2.45</f>
        <v>5.9715735945060464</v>
      </c>
      <c r="AY210" s="1">
        <f>(0.2*(0.00738*G210+0.8072)^7)-0.00016</f>
        <v>0.21686830730768217</v>
      </c>
      <c r="AZ210" s="1">
        <f>0.408*(AI210*(AG210-AH210)+$S$10*6.43*(1+0.0536*N210)*(AD210-AE210))/(AI210+$S$10)</f>
        <v>6.4618659241780403</v>
      </c>
      <c r="BA210" s="2">
        <f>(AI210*(AG210)+0.063*2.7*(1+0.864*N210)*(AD210-AE210))/(AI210+0.063)</f>
        <v>15.726651224219413</v>
      </c>
      <c r="BB210" s="1">
        <f>0.4+1.4*EXP(-(((C210-173)/58)^2))</f>
        <v>1.3523873835956142</v>
      </c>
      <c r="BC210" s="1">
        <f>0.605+0.345*EXP(-(((C210-243)/80)^2))</f>
        <v>0.89298817406868558</v>
      </c>
      <c r="BD210" s="1">
        <f>0.408*(AI210*(AG210-AH210)+0.063*6.43*(BB210+BC210*N210)*(AD210-AE210))/(AI210+0.063)</f>
        <v>7.4760866928532748</v>
      </c>
      <c r="BE210" s="1">
        <f>0.013*G210*(M210*23.9+50)/(G210+15)</f>
        <v>6.3306096099825764</v>
      </c>
      <c r="BF210" s="2">
        <f>0.408*0.0023*(G210+17.8)*((F210-E210)^0.5)*AA210</f>
        <v>4.9612025462046834</v>
      </c>
    </row>
    <row r="211" spans="1:58" ht="14" x14ac:dyDescent="0.15">
      <c r="A211" s="14">
        <v>2017</v>
      </c>
      <c r="B211" s="5">
        <v>42945</v>
      </c>
      <c r="C211">
        <v>210</v>
      </c>
      <c r="D211" s="52">
        <v>211.73095833333329</v>
      </c>
      <c r="E211" s="11">
        <v>23.25</v>
      </c>
      <c r="F211" s="11">
        <v>31.84</v>
      </c>
      <c r="G211" s="11">
        <v>27.182847222222218</v>
      </c>
      <c r="H211" s="11">
        <v>56.23</v>
      </c>
      <c r="I211" s="11">
        <v>100</v>
      </c>
      <c r="J211" s="11">
        <v>81.575555555555525</v>
      </c>
      <c r="K211" s="11">
        <v>1.6059359444838706</v>
      </c>
      <c r="L211" s="11">
        <v>0</v>
      </c>
      <c r="M211" s="15">
        <f>+D211*86400/1000000</f>
        <v>18.293554799999995</v>
      </c>
      <c r="N211" s="3">
        <f>K211*4.87/LN(67.8*$S$4-5.42)</f>
        <v>1.304591705906756</v>
      </c>
      <c r="O211" s="11"/>
      <c r="X211" s="9">
        <f>1+0.033*COS(2*$S$9*C211/365)</f>
        <v>0.97062908997765562</v>
      </c>
      <c r="Y211" s="9">
        <f>0.409*SIN((2*$S$9*C211/365)-1.39)</f>
        <v>0.32455905102537808</v>
      </c>
      <c r="Z211" s="9">
        <f>ACOS(-TAN($U$2)*TAN(Y211))</f>
        <v>1.758396364212651</v>
      </c>
      <c r="AA211" s="10">
        <f>(24*60/$S$9)*$S$7*X211*(Z211*SIN($U$2)*SIN(Y211)+COS($U$2)*COS(Y211)*SIN(Z211))</f>
        <v>39.629160171660587</v>
      </c>
      <c r="AB211" s="9">
        <f>AA211*(0.75+0.00002*$S$3)</f>
        <v>29.880386769432082</v>
      </c>
      <c r="AC211" s="9">
        <f>1.35*(M211/AB211)-0.35</f>
        <v>0.47650533176044907</v>
      </c>
      <c r="AD211" s="9">
        <f>(0.6108*EXP(17.27*E211/(E211+237.3))+0.6108*EXP(17.27*F211/(F211+237.3)))/2</f>
        <v>3.7820772573517498</v>
      </c>
      <c r="AE211" s="9">
        <f>(H211*0.6108*EXP(17.27*F211/(F211+237.3))+I211*0.6108*EXP(17.27*E211/(E211+237.3)))/(2*100)</f>
        <v>2.7508661596444925</v>
      </c>
      <c r="AF211" s="10">
        <f>$S$8*0.5*((E211+273)^4+(F211+273)^4)*(0.34-0.14*SQRT(AE211))*AC211</f>
        <v>2.054454987417575</v>
      </c>
      <c r="AG211" s="9">
        <f>(1-0.23)*M211-AF211</f>
        <v>12.031582208582423</v>
      </c>
      <c r="AH211" s="9">
        <v>0</v>
      </c>
      <c r="AI211" s="8">
        <f>4098*0.6108*EXP(17.27*0.5*(E211+F211)/(0.5*(E211+F211)+237.3))/(0.5*(E211+F211)+237.3)^2</f>
        <v>0.21505362951894344</v>
      </c>
      <c r="AJ211" s="7">
        <f>(0.408*AI211*(AG211-AH211)+(900*$S$10/((E211+F211)*0.5+273))*N211*(AD211-AE211))/(AI211+$S$10*(1+0.34*N211))</f>
        <v>4.2599058704867501</v>
      </c>
      <c r="AK211" s="27">
        <f>0.408*AI211*$S$8*0.98*1.14*100000000/(AI211+$S$10*(1.034*N211))</f>
        <v>0.15796364868184801</v>
      </c>
      <c r="AL211" s="12">
        <f>1.24*(AE211*10/(G211+273.16))^(1/7)</f>
        <v>0.8812819027500618</v>
      </c>
      <c r="AM211" s="12">
        <f>AI211*0.77*M211</f>
        <v>3.02925342453864</v>
      </c>
      <c r="AN211" s="12">
        <f>AI211*0.98*$S$8*(-2.6*10000000000-AL211*(G211+273.16)^4)</f>
        <v>-34.227387852313434</v>
      </c>
      <c r="AO211" s="13">
        <f>1.17*1.013*(10^-3)*(AD211-AE211)*N211*86400/208</f>
        <v>0.66232005539662575</v>
      </c>
      <c r="AP211" s="12">
        <f>0.408*(AM211+AN211+AO211)/(AI211+$S$10*(1+0.34*N211))</f>
        <v>-40.182556545069573</v>
      </c>
      <c r="AQ211">
        <v>28</v>
      </c>
      <c r="AR211">
        <v>2.9815</v>
      </c>
      <c r="AS211" s="7"/>
      <c r="AT211" s="1">
        <f>AJ211*28.4</f>
        <v>120.98132672182369</v>
      </c>
      <c r="AU211">
        <f>1.26*AI211*0.408*(AG211-AH211)/(AI211+$S$10)</f>
        <v>4.7359721992741841</v>
      </c>
      <c r="AV211">
        <f>AU211*28.4</f>
        <v>134.50161045938682</v>
      </c>
      <c r="AW211">
        <f>0.65*AI211*D211/($S$10+AI211)</f>
        <v>105.37883990255888</v>
      </c>
      <c r="AX211" s="1">
        <f>AW211*(86400/1000000)/2.45</f>
        <v>3.7162170479922803</v>
      </c>
      <c r="AY211" s="1">
        <f>(0.2*(0.00738*G211+0.8072)^7)-0.00016</f>
        <v>0.21103268264155042</v>
      </c>
      <c r="AZ211" s="1">
        <f>0.408*(AI211*(AG211-AH211)+$S$10*6.43*(1+0.0536*N211)*(AD211-AE211))/(AI211+$S$10)</f>
        <v>4.4369028763609277</v>
      </c>
      <c r="BA211" s="2">
        <f>(AI211*(AG211)+0.063*2.7*(1+0.864*N211)*(AD211-AE211))/(AI211+0.063)</f>
        <v>10.647441364770982</v>
      </c>
      <c r="BB211" s="1">
        <f>0.4+1.4*EXP(-(((C211-173)/58)^2))</f>
        <v>1.3319428665738</v>
      </c>
      <c r="BC211" s="1">
        <f>0.605+0.345*EXP(-(((C211-243)/80)^2))</f>
        <v>0.89601888647207939</v>
      </c>
      <c r="BD211" s="1">
        <f>0.408*(AI211*(AG211-AH211)+0.063*6.43*(BB211+BC211*N211)*(AD211-AE211))/(AI211+0.063)</f>
        <v>5.329590169423537</v>
      </c>
      <c r="BE211" s="1">
        <f>0.013*G211*(M211*23.9+50)/(G211+15)</f>
        <v>4.0815386419473798</v>
      </c>
      <c r="BF211" s="2">
        <f>0.408*0.0023*(G211+17.8)*((F211-E211)^0.5)*AA211</f>
        <v>4.9028249866934477</v>
      </c>
    </row>
    <row r="212" spans="1:58" s="2" customFormat="1" ht="14" x14ac:dyDescent="0.15">
      <c r="A212" s="26">
        <v>2017</v>
      </c>
      <c r="B212" s="25">
        <v>42946</v>
      </c>
      <c r="C212" s="18">
        <v>211</v>
      </c>
      <c r="D212" s="52">
        <v>331.9906180555555</v>
      </c>
      <c r="E212" s="11">
        <v>24.53</v>
      </c>
      <c r="F212" s="11">
        <v>35.57</v>
      </c>
      <c r="G212" s="11">
        <v>29.571111111111122</v>
      </c>
      <c r="H212" s="11">
        <v>40.93</v>
      </c>
      <c r="I212" s="11">
        <v>100</v>
      </c>
      <c r="J212" s="11">
        <v>67.756319444444429</v>
      </c>
      <c r="K212" s="17">
        <v>1.4569119659999998</v>
      </c>
      <c r="L212" s="11">
        <v>0</v>
      </c>
      <c r="M212" s="15">
        <f>+D212*86400/1000000</f>
        <v>28.683989399999994</v>
      </c>
      <c r="N212" s="3">
        <f>K212*4.87/LN(67.8*$S$4-5.42)</f>
        <v>1.1835311823042611</v>
      </c>
      <c r="O212" s="11"/>
      <c r="X212" s="23">
        <f>1+0.033*COS(2*$S$9*C212/365)</f>
        <v>0.97089241517645686</v>
      </c>
      <c r="Y212" s="23">
        <f>0.409*SIN((2*$S$9*C212/365)-1.39)</f>
        <v>0.32022686362854907</v>
      </c>
      <c r="Z212" s="23">
        <f>ACOS(-TAN($U$2)*TAN(Y212))</f>
        <v>1.755680043355422</v>
      </c>
      <c r="AA212" s="23">
        <f>(24*60/$S$9)*$S$7*X212*(Z212*SIN($U$2)*SIN(Y212)+COS($U$2)*COS(Y212)*SIN(Z212))</f>
        <v>39.555234417963277</v>
      </c>
      <c r="AB212" s="23">
        <f>AA212*(0.75+0.00002*$S$3)</f>
        <v>29.824646751144311</v>
      </c>
      <c r="AC212" s="23">
        <f>1.35*(M212/AB212)-0.35</f>
        <v>0.94836862823913448</v>
      </c>
      <c r="AD212" s="23">
        <f>(0.6108*EXP(17.27*E212/(E212+237.3))+0.6108*EXP(17.27*F212/(F212+237.3)))/2</f>
        <v>4.4412132186437647</v>
      </c>
      <c r="AE212" s="23">
        <f>(H212*0.6108*EXP(17.27*F212/(F212+237.3))+I212*0.6108*EXP(17.27*E212/(E212+237.3)))/(2*100)</f>
        <v>2.7275163805221099</v>
      </c>
      <c r="AF212" s="23">
        <f>$S$8*0.5*((E212+273)^4+(F212+273)^4)*(0.34-0.14*SQRT(AE212))*AC212</f>
        <v>4.2689158661743427</v>
      </c>
      <c r="AG212" s="23">
        <f>(1-0.23)*M212-AF212</f>
        <v>17.817755971825655</v>
      </c>
      <c r="AH212" s="23">
        <v>0</v>
      </c>
      <c r="AI212" s="22">
        <f>4098*0.6108*EXP(17.27*0.5*(E212+F212)/(0.5*(E212+F212)+237.3))/(0.5*(E212+F212)+237.3)^2</f>
        <v>0.24397006559464809</v>
      </c>
      <c r="AJ212" s="19">
        <f>(0.408*AI212*(AG212-AH212)+(900*$S$10/((E212+F212)*0.5+273))*N212*(AD212-AE212))/(AI212+$S$10*(1+0.34*N212))</f>
        <v>6.4532540597089429</v>
      </c>
      <c r="AK212" s="53">
        <f>0.408*AI212*$S$8*0.98*1.14*100000000/(AI212+$S$10*(1.034*N212))</f>
        <v>0.16778394037239425</v>
      </c>
      <c r="AL212" s="20">
        <f>1.24*(AE212*10/(G212+273.16))^(1/7)</f>
        <v>0.87921398397787132</v>
      </c>
      <c r="AM212" s="20">
        <f>AI212*0.77*M212</f>
        <v>5.3884867770843261</v>
      </c>
      <c r="AN212" s="20">
        <f>AI212*0.98*$S$8*(-2.6*10000000000-AL212*(G212+273.16)^4)</f>
        <v>-39.079525560572321</v>
      </c>
      <c r="AO212" s="21">
        <f>1.17*1.013*(10^-3)*(AD212-AE212)*N212*86400/208</f>
        <v>0.99852608524622133</v>
      </c>
      <c r="AP212" s="20">
        <f>0.408*(AM212+AN212+AO212)/(AI212+$S$10*(1+0.34*N212))</f>
        <v>-39.667587361763168</v>
      </c>
      <c r="AQ212" s="18">
        <v>28</v>
      </c>
      <c r="AR212" s="18">
        <v>2.9815</v>
      </c>
      <c r="AS212" s="19"/>
      <c r="AT212" s="2">
        <f>AJ212*28.4</f>
        <v>183.27241529573396</v>
      </c>
      <c r="AU212" s="18">
        <f>1.26*AI212*0.408*(AG212-AH212)/(AI212+$S$10)</f>
        <v>7.2139113032188353</v>
      </c>
      <c r="AV212" s="18">
        <f>AU212*28.4</f>
        <v>204.87508101141492</v>
      </c>
      <c r="AW212" s="18">
        <f>0.65*AI212*D212/($S$10+AI212)</f>
        <v>169.95198872196582</v>
      </c>
      <c r="AX212" s="2">
        <f>AW212*(86400/1000000)/2.45</f>
        <v>5.9934089083991209</v>
      </c>
      <c r="AY212" s="2">
        <f>(0.2*(0.00738*G212+0.8072)^7)-0.00016</f>
        <v>0.23828397830095333</v>
      </c>
      <c r="AZ212" s="2">
        <f>0.408*(AI212*(AG212-AH212)+$S$10*6.43*(1+0.0536*N212)*(AD212-AE212))/(AI212+$S$10)</f>
        <v>6.7409682488800087</v>
      </c>
      <c r="BA212" s="2">
        <f>(AI212*(AG212)+0.063*2.7*(1+0.864*N212)*(AD212-AE212))/(AI212+0.063)</f>
        <v>16.081627287090782</v>
      </c>
      <c r="BB212" s="2">
        <f>0.4+1.4*EXP(-(((C212-173)/58)^2))</f>
        <v>1.3113952105856121</v>
      </c>
      <c r="BC212" s="2">
        <f>0.605+0.345*EXP(-(((C212-243)/80)^2))</f>
        <v>0.89898960719334287</v>
      </c>
      <c r="BD212" s="2">
        <f>0.408*(AI212*(AG212-AH212)+0.063*6.43*(BB212+BC212*N212)*(AD212-AE212))/(AI212+0.063)</f>
        <v>7.9693886023106124</v>
      </c>
      <c r="BE212" s="2">
        <f>0.013*G212*(M212*23.9+50)/(G212+15)</f>
        <v>6.3440729444114288</v>
      </c>
      <c r="BF212" s="2">
        <f>0.408*0.0023*(G212+17.8)*((F212-E212)^0.5)*AA212</f>
        <v>5.8423836178188058</v>
      </c>
    </row>
    <row r="213" spans="1:58" ht="14" x14ac:dyDescent="0.15">
      <c r="A213" s="14">
        <v>2017</v>
      </c>
      <c r="B213" s="5">
        <v>42947</v>
      </c>
      <c r="C213">
        <v>212</v>
      </c>
      <c r="D213" s="52">
        <v>319.52170833333332</v>
      </c>
      <c r="E213" s="11">
        <v>24.74</v>
      </c>
      <c r="F213" s="11">
        <v>36.76</v>
      </c>
      <c r="G213" s="11">
        <v>31.068333333333328</v>
      </c>
      <c r="H213" s="11">
        <v>42.92</v>
      </c>
      <c r="I213" s="11">
        <v>97.89</v>
      </c>
      <c r="J213" s="11">
        <v>62.161874999999981</v>
      </c>
      <c r="K213" s="11">
        <v>1.686351110975</v>
      </c>
      <c r="L213" s="11">
        <v>0</v>
      </c>
      <c r="M213" s="15">
        <f>+D213*86400/1000000</f>
        <v>27.606675599999999</v>
      </c>
      <c r="N213" s="3">
        <f>K213*4.87/LN(67.8*$S$4-5.42)</f>
        <v>1.3699174491867314</v>
      </c>
      <c r="O213" s="11"/>
      <c r="X213" s="9">
        <f>1+0.033*COS(2*$S$9*C213/365)</f>
        <v>0.9711643655808343</v>
      </c>
      <c r="Y213" s="9">
        <f>0.409*SIN((2*$S$9*C213/365)-1.39)</f>
        <v>0.31579978610096499</v>
      </c>
      <c r="Z213" s="9">
        <f>ACOS(-TAN($U$2)*TAN(Y213))</f>
        <v>1.7529136950467492</v>
      </c>
      <c r="AA213" s="10">
        <f>(24*60/$S$9)*$S$7*X213*(Z213*SIN($U$2)*SIN(Y213)+COS($U$2)*COS(Y213)*SIN(Z213))</f>
        <v>39.479217273314191</v>
      </c>
      <c r="AB213" s="9">
        <f>AA213*(0.75+0.00002*$S$3)</f>
        <v>29.767329824078899</v>
      </c>
      <c r="AC213" s="9">
        <f>1.35*(M213/AB213)-0.35</f>
        <v>0.90201058611084994</v>
      </c>
      <c r="AD213" s="9">
        <f>(0.6108*EXP(17.27*E213/(E213+237.3))+0.6108*EXP(17.27*F213/(F213+237.3)))/2</f>
        <v>4.6561502507854815</v>
      </c>
      <c r="AE213" s="9">
        <f>(H213*0.6108*EXP(17.27*F213/(F213+237.3))+I213*0.6108*EXP(17.27*E213/(E213+237.3)))/(2*100)</f>
        <v>2.8556901413194735</v>
      </c>
      <c r="AF213" s="10">
        <f>$S$8*0.5*((E213+273)^4+(F213+273)^4)*(0.34-0.14*SQRT(AE213))*AC213</f>
        <v>3.8969875698295442</v>
      </c>
      <c r="AG213" s="9">
        <f>(1-0.23)*M213-AF213</f>
        <v>17.360152642170455</v>
      </c>
      <c r="AH213" s="9">
        <v>0</v>
      </c>
      <c r="AI213" s="8">
        <f>4098*0.6108*EXP(17.27*0.5*(E213+F213)/(0.5*(E213+F213)+237.3))/(0.5*(E213+F213)+237.3)^2</f>
        <v>0.25260989948646656</v>
      </c>
      <c r="AJ213" s="7">
        <f>(0.408*AI213*(AG213-AH213)+(900*$S$10/((E213+F213)*0.5+273))*N213*(AD213-AE213))/(AI213+$S$10*(1+0.34*N213))</f>
        <v>6.5034465175176326</v>
      </c>
      <c r="AK213" s="27">
        <f>0.408*AI213*$S$8*0.98*1.14*100000000/(AI213+$S$10*(1.034*N213))</f>
        <v>0.16301442051288939</v>
      </c>
      <c r="AL213" s="12">
        <f>1.24*(AE213*10/(G213+273.16))^(1/7)</f>
        <v>0.88437733299145904</v>
      </c>
      <c r="AM213" s="12">
        <f>AI213*0.77*M213</f>
        <v>5.3697640523230472</v>
      </c>
      <c r="AN213" s="12">
        <f>AI213*0.98*$S$8*(-2.6*10000000000-AL213*(G213+273.16)^4)</f>
        <v>-40.695460330586961</v>
      </c>
      <c r="AO213" s="13">
        <f>1.17*1.013*(10^-3)*(AD213-AE213)*N213*86400/208</f>
        <v>1.2142933476840174</v>
      </c>
      <c r="AP213" s="12">
        <f>0.408*(AM213+AN213+AO213)/(AI213+$S$10*(1+0.34*N213))</f>
        <v>-39.870300380332857</v>
      </c>
      <c r="AQ213">
        <v>28</v>
      </c>
      <c r="AR213">
        <v>2.9815</v>
      </c>
      <c r="AS213" s="7"/>
      <c r="AT213" s="1">
        <f>AJ213*28.4</f>
        <v>184.69788109750075</v>
      </c>
      <c r="AU213">
        <f>1.26*AI213*0.408*(AG213-AH213)/(AI213+$S$10)</f>
        <v>7.0800823957264507</v>
      </c>
      <c r="AV213">
        <f>AU213*28.4</f>
        <v>201.07434003863119</v>
      </c>
      <c r="AW213">
        <f>0.65*AI213*D213/($S$10+AI213)</f>
        <v>164.7660727826202</v>
      </c>
      <c r="AX213" s="1">
        <f>AW213*(86400/1000000)/2.45</f>
        <v>5.8105259952728101</v>
      </c>
      <c r="AY213" s="1">
        <f>(0.2*(0.00738*G213+0.8072)^7)-0.00016</f>
        <v>0.25686128592916196</v>
      </c>
      <c r="AZ213" s="1">
        <f>0.408*(AI213*(AG213-AH213)+$S$10*6.43*(1+0.0536*N213)*(AD213-AE213))/(AI213+$S$10)</f>
        <v>6.666975058574546</v>
      </c>
      <c r="BA213" s="2">
        <f>(AI213*(AG213)+0.063*2.7*(1+0.864*N213)*(AD213-AE213))/(AI213+0.063)</f>
        <v>16.013739195073093</v>
      </c>
      <c r="BB213" s="1">
        <f>0.4+1.4*EXP(-(((C213-173)/58)^2))</f>
        <v>1.2907708455412408</v>
      </c>
      <c r="BC213" s="1">
        <f>0.605+0.345*EXP(-(((C213-243)/80)^2))</f>
        <v>0.90189785795190969</v>
      </c>
      <c r="BD213" s="1">
        <f>0.408*(AI213*(AG213-AH213)+0.063*6.43*(BB213+BC213*N213)*(AD213-AE213))/(AI213+0.063)</f>
        <v>8.0510207080891298</v>
      </c>
      <c r="BE213" s="1">
        <f>0.013*G213*(M213*23.9+50)/(G213+15)</f>
        <v>6.2229244088266586</v>
      </c>
      <c r="BF213" s="2">
        <f>0.408*0.0023*(G213+17.8)*((F213-E213)^0.5)*AA213</f>
        <v>6.2767711426983777</v>
      </c>
    </row>
    <row r="214" spans="1:58" ht="14" x14ac:dyDescent="0.15">
      <c r="A214" s="14">
        <v>2017</v>
      </c>
      <c r="B214" s="5">
        <v>42948</v>
      </c>
      <c r="C214">
        <v>213</v>
      </c>
      <c r="D214" s="52">
        <v>285.40954861111106</v>
      </c>
      <c r="E214" s="11">
        <v>26.41</v>
      </c>
      <c r="F214" s="11">
        <v>36.1</v>
      </c>
      <c r="G214" s="11">
        <v>31.33965277777779</v>
      </c>
      <c r="H214" s="11">
        <v>40.950000000000003</v>
      </c>
      <c r="I214" s="11">
        <v>74.47</v>
      </c>
      <c r="J214" s="11">
        <v>57.845833333333339</v>
      </c>
      <c r="K214" s="11">
        <v>2.0030413001081078</v>
      </c>
      <c r="L214" s="11">
        <v>0</v>
      </c>
      <c r="M214" s="15">
        <f>+D214*86400/1000000</f>
        <v>24.659384999999997</v>
      </c>
      <c r="N214" s="3">
        <f>K214*4.87/LN(67.8*$S$4-5.42)</f>
        <v>1.6271826256118576</v>
      </c>
      <c r="O214" s="11"/>
      <c r="X214" s="9">
        <f>1+0.033*COS(2*$S$9*C214/365)</f>
        <v>0.9714448606060142</v>
      </c>
      <c r="Y214" s="9">
        <f>0.409*SIN((2*$S$9*C214/365)-1.39)</f>
        <v>0.31127913028124182</v>
      </c>
      <c r="Z214" s="9">
        <f>ACOS(-TAN($U$2)*TAN(Y214))</f>
        <v>1.7500985650508394</v>
      </c>
      <c r="AA214" s="10">
        <f>(24*60/$S$9)*$S$7*X214*(Z214*SIN($U$2)*SIN(Y214)+COS($U$2)*COS(Y214)*SIN(Z214))</f>
        <v>39.401092644275792</v>
      </c>
      <c r="AB214" s="9">
        <f>AA214*(0.75+0.00002*$S$3)</f>
        <v>29.708423853783948</v>
      </c>
      <c r="AC214" s="9">
        <f>1.35*(M214/AB214)-0.35</f>
        <v>0.77056330937798456</v>
      </c>
      <c r="AD214" s="9">
        <f>(0.6108*EXP(17.27*E214/(E214+237.3))+0.6108*EXP(17.27*F214/(F214+237.3)))/2</f>
        <v>4.7087235374489955</v>
      </c>
      <c r="AE214" s="9">
        <f>(H214*0.6108*EXP(17.27*F214/(F214+237.3))+I214*0.6108*EXP(17.27*E214/(E214+237.3)))/(2*100)</f>
        <v>2.5053990343018722</v>
      </c>
      <c r="AF214" s="10">
        <f>$S$8*0.5*((E214+273)^4+(F214+273)^4)*(0.34-0.14*SQRT(AE214))*AC214</f>
        <v>3.8337054367359298</v>
      </c>
      <c r="AG214" s="9">
        <f>(1-0.23)*M214-AF214</f>
        <v>15.154021013264067</v>
      </c>
      <c r="AH214" s="9">
        <v>0</v>
      </c>
      <c r="AI214" s="8">
        <f>4098*0.6108*EXP(17.27*0.5*(E214+F214)/(0.5*(E214+F214)+237.3))/(0.5*(E214+F214)+237.3)^2</f>
        <v>0.2590009241806871</v>
      </c>
      <c r="AJ214" s="7">
        <f>(0.408*AI214*(AG214-AH214)+(900*$S$10/((E214+F214)*0.5+273))*N214*(AD214-AE214))/(AI214+$S$10*(1+0.34*N214))</f>
        <v>6.3653453357204315</v>
      </c>
      <c r="AK214" s="27">
        <f>0.408*AI214*$S$8*0.98*1.14*100000000/(AI214+$S$10*(1.034*N214))</f>
        <v>0.15633587533116441</v>
      </c>
      <c r="AL214" s="12">
        <f>1.24*(AE214*10/(G214+273.16))^(1/7)</f>
        <v>0.8678868909370514</v>
      </c>
      <c r="AM214" s="12">
        <f>AI214*0.77*M214</f>
        <v>4.9178386986400762</v>
      </c>
      <c r="AN214" s="12">
        <f>AI214*0.98*$S$8*(-2.6*10000000000-AL214*(G214+273.16)^4)</f>
        <v>-41.58250794364286</v>
      </c>
      <c r="AO214" s="13">
        <f>1.17*1.013*(10^-3)*(AD214-AE214)*N214*86400/208</f>
        <v>1.7650640814614251</v>
      </c>
      <c r="AP214" s="12">
        <f>0.408*(AM214+AN214+AO214)/(AI214+$S$10*(1+0.34*N214))</f>
        <v>-39.419806125207558</v>
      </c>
      <c r="AQ214">
        <v>28</v>
      </c>
      <c r="AR214">
        <v>2.9815</v>
      </c>
      <c r="AS214" s="7"/>
      <c r="AT214" s="1">
        <f>AJ214*28.4</f>
        <v>180.77580753446026</v>
      </c>
      <c r="AU214">
        <f>1.26*AI214*0.408*(AG214-AH214)/(AI214+$S$10)</f>
        <v>6.2120236757700109</v>
      </c>
      <c r="AV214">
        <f>AU214*28.4</f>
        <v>176.42147239186829</v>
      </c>
      <c r="AW214">
        <f>0.65*AI214*D214/($S$10+AI214)</f>
        <v>147.93003645903931</v>
      </c>
      <c r="AX214" s="1">
        <f>AW214*(86400/1000000)/2.45</f>
        <v>5.2167980204330595</v>
      </c>
      <c r="AY214" s="1">
        <f>(0.2*(0.00738*G214+0.8072)^7)-0.00016</f>
        <v>0.26035718973807115</v>
      </c>
      <c r="AZ214" s="1">
        <f>0.408*(AI214*(AG214-AH214)+$S$10*6.43*(1+0.0536*N214)*(AD214-AE214))/(AI214+$S$10)</f>
        <v>6.2034227282328525</v>
      </c>
      <c r="BA214" s="2">
        <f>(AI214*(AG214)+0.063*2.7*(1+0.864*N214)*(AD214-AE214))/(AI214+0.063)</f>
        <v>14.989387260671597</v>
      </c>
      <c r="BB214" s="1">
        <f>0.4+1.4*EXP(-(((C214-173)/58)^2))</f>
        <v>1.2700957462605342</v>
      </c>
      <c r="BC214" s="1">
        <f>0.605+0.345*EXP(-(((C214-243)/80)^2))</f>
        <v>0.9047411944106809</v>
      </c>
      <c r="BD214" s="1">
        <f>0.408*(AI214*(AG214-AH214)+0.063*6.43*(BB214+BC214*N214)*(AD214-AE214))/(AI214+0.063)</f>
        <v>8.0744595654422753</v>
      </c>
      <c r="BE214" s="1">
        <f>0.013*G214*(M214*23.9+50)/(G214+15)</f>
        <v>5.6212091590206885</v>
      </c>
      <c r="BF214" s="2">
        <f>0.408*0.0023*(G214+17.8)*((F214-E214)^0.5)*AA214</f>
        <v>5.6557504222241501</v>
      </c>
    </row>
    <row r="215" spans="1:58" ht="14" x14ac:dyDescent="0.15">
      <c r="A215" s="14">
        <v>2017</v>
      </c>
      <c r="B215" s="5">
        <v>42949</v>
      </c>
      <c r="C215">
        <v>214</v>
      </c>
      <c r="D215" s="52">
        <v>323.6576805555556</v>
      </c>
      <c r="E215" s="11">
        <v>26.37</v>
      </c>
      <c r="F215" s="11">
        <v>38.22</v>
      </c>
      <c r="G215" s="11">
        <v>31.143749999999979</v>
      </c>
      <c r="H215" s="11">
        <v>38.83</v>
      </c>
      <c r="I215" s="11">
        <v>92.9</v>
      </c>
      <c r="J215" s="11">
        <v>63.034513888888874</v>
      </c>
      <c r="K215" s="11">
        <v>1.7423061914594591</v>
      </c>
      <c r="L215" s="11">
        <v>0</v>
      </c>
      <c r="M215" s="15">
        <f>+D215*86400/1000000</f>
        <v>27.964023600000004</v>
      </c>
      <c r="N215" s="3">
        <f>K215*4.87/LN(67.8*$S$4-5.42)</f>
        <v>1.4153728947504907</v>
      </c>
      <c r="O215" s="11"/>
      <c r="X215" s="9">
        <f>1+0.033*COS(2*$S$9*C215/365)</f>
        <v>0.97173381713526685</v>
      </c>
      <c r="Y215" s="9">
        <f>0.409*SIN((2*$S$9*C215/365)-1.39)</f>
        <v>0.30666623573726226</v>
      </c>
      <c r="Z215" s="9">
        <f>ACOS(-TAN($U$2)*TAN(Y215))</f>
        <v>1.7472358969452806</v>
      </c>
      <c r="AA215" s="10">
        <f>(24*60/$S$9)*$S$7*X215*(Z215*SIN($U$2)*SIN(Y215)+COS($U$2)*COS(Y215)*SIN(Z215))</f>
        <v>39.320844817773747</v>
      </c>
      <c r="AB215" s="9">
        <f>AA215*(0.75+0.00002*$S$3)</f>
        <v>29.647916992601406</v>
      </c>
      <c r="AC215" s="9">
        <f>1.35*(M215/AB215)-0.35</f>
        <v>0.92332493103717284</v>
      </c>
      <c r="AD215" s="9">
        <f>(0.6108*EXP(17.27*E215/(E215+237.3))+0.6108*EXP(17.27*F215/(F215+237.3)))/2</f>
        <v>5.0698192738209453</v>
      </c>
      <c r="AE215" s="9">
        <f>(H215*0.6108*EXP(17.27*F215/(F215+237.3))+I215*0.6108*EXP(17.27*E215/(E215+237.3)))/(2*100)</f>
        <v>2.8974431240021441</v>
      </c>
      <c r="AF215" s="10">
        <f>$S$8*0.5*((E215+273)^4+(F215+273)^4)*(0.34-0.14*SQRT(AE215))*AC215</f>
        <v>4.0026652232536453</v>
      </c>
      <c r="AG215" s="9">
        <f>(1-0.23)*M215-AF215</f>
        <v>17.529632948746361</v>
      </c>
      <c r="AH215" s="9">
        <v>0</v>
      </c>
      <c r="AI215" s="8">
        <f>4098*0.6108*EXP(17.27*0.5*(E215+F215)/(0.5*(E215+F215)+237.3))/(0.5*(E215+F215)+237.3)^2</f>
        <v>0.27259012841402713</v>
      </c>
      <c r="AJ215" s="7">
        <f>(0.408*AI215*(AG215-AH215)+(900*$S$10/((E215+F215)*0.5+273))*N215*(AD215-AE215))/(AI215+$S$10*(1+0.34*N215))</f>
        <v>6.8800732110173</v>
      </c>
      <c r="AK215" s="27">
        <f>0.408*AI215*$S$8*0.98*1.14*100000000/(AI215+$S$10*(1.034*N215))</f>
        <v>0.16490568588899529</v>
      </c>
      <c r="AL215" s="12">
        <f>1.24*(AE215*10/(G215+273.16))^(1/7)</f>
        <v>0.88618169108723399</v>
      </c>
      <c r="AM215" s="12">
        <f>AI215*0.77*M215</f>
        <v>5.8694919237546026</v>
      </c>
      <c r="AN215" s="12">
        <f>AI215*0.98*$S$8*(-2.6*10000000000-AL215*(G215+273.16)^4)</f>
        <v>-43.944340731999326</v>
      </c>
      <c r="AO215" s="13">
        <f>1.17*1.013*(10^-3)*(AD215-AE215)*N215*86400/208</f>
        <v>1.5137411429683838</v>
      </c>
      <c r="AP215" s="12">
        <f>0.408*(AM215+AN215+AO215)/(AI215+$S$10*(1+0.34*N215))</f>
        <v>-40.308904248875599</v>
      </c>
      <c r="AQ215">
        <v>28</v>
      </c>
      <c r="AR215">
        <v>2.9815</v>
      </c>
      <c r="AS215" s="7"/>
      <c r="AT215" s="1">
        <f>AJ215*28.4</f>
        <v>195.3940791928913</v>
      </c>
      <c r="AU215">
        <f>1.26*AI215*0.408*(AG215-AH215)/(AI215+$S$10)</f>
        <v>7.259167285137476</v>
      </c>
      <c r="AV215">
        <f>AU215*28.4</f>
        <v>206.16035089790429</v>
      </c>
      <c r="AW215">
        <f>0.65*AI215*D215/($S$10+AI215)</f>
        <v>169.46598806061516</v>
      </c>
      <c r="AX215" s="1">
        <f>AW215*(86400/1000000)/2.45</f>
        <v>5.9762699463008779</v>
      </c>
      <c r="AY215" s="1">
        <f>(0.2*(0.00738*G215+0.8072)^7)-0.00016</f>
        <v>0.25782895706868503</v>
      </c>
      <c r="AZ215" s="1">
        <f>0.408*(AI215*(AG215-AH215)+$S$10*6.43*(1+0.0536*N215)*(AD215-AE215))/(AI215+$S$10)</f>
        <v>6.9536102156078963</v>
      </c>
      <c r="BA215" s="2">
        <f>(AI215*(AG215)+0.063*2.7*(1+0.864*N215)*(AD215-AE215))/(AI215+0.063)</f>
        <v>16.686447174168826</v>
      </c>
      <c r="BB215" s="1">
        <f>0.4+1.4*EXP(-(((C215-173)/58)^2))</f>
        <v>1.2493953817268213</v>
      </c>
      <c r="BC215" s="1">
        <f>0.605+0.345*EXP(-(((C215-243)/80)^2))</f>
        <v>0.90751720958155824</v>
      </c>
      <c r="BD215" s="1">
        <f>0.408*(AI215*(AG215-AH215)+0.063*6.43*(BB215+BC215*N215)*(AD215-AE215))/(AI215+0.063)</f>
        <v>8.5203883876478237</v>
      </c>
      <c r="BE215" s="1">
        <f>0.013*G215*(M215*23.9+50)/(G215+15)</f>
        <v>6.3027708907418596</v>
      </c>
      <c r="BF215" s="2">
        <f>0.408*0.0023*(G215+17.8)*((F215-E215)^0.5)*AA215</f>
        <v>6.2168051507402531</v>
      </c>
    </row>
    <row r="216" spans="1:58" ht="14" x14ac:dyDescent="0.15">
      <c r="A216" s="14">
        <v>2017</v>
      </c>
      <c r="B216" s="5">
        <v>42950</v>
      </c>
      <c r="C216">
        <v>215</v>
      </c>
      <c r="D216" s="52">
        <v>269.46622916666678</v>
      </c>
      <c r="E216" s="11">
        <v>26.4</v>
      </c>
      <c r="F216" s="11">
        <v>36.36</v>
      </c>
      <c r="G216" s="11">
        <v>30.586805555555561</v>
      </c>
      <c r="H216" s="11">
        <v>48.86</v>
      </c>
      <c r="I216" s="11">
        <v>89.21</v>
      </c>
      <c r="J216" s="11">
        <v>66.884861111111093</v>
      </c>
      <c r="K216" s="11">
        <v>1.5374677882505281</v>
      </c>
      <c r="L216" s="11">
        <v>0.50800000000000001</v>
      </c>
      <c r="M216" s="15">
        <f>+D216*86400/1000000</f>
        <v>23.281882200000009</v>
      </c>
      <c r="N216" s="3">
        <f>K216*4.87/LN(67.8*$S$4-5.42)</f>
        <v>1.2489711881348258</v>
      </c>
      <c r="O216" s="11"/>
      <c r="X216" s="9">
        <f>1+0.033*COS(2*$S$9*C216/365)</f>
        <v>0.97203114954453662</v>
      </c>
      <c r="Y216" s="9">
        <f>0.409*SIN((2*$S$9*C216/365)-1.39)</f>
        <v>0.30196246936923454</v>
      </c>
      <c r="Z216" s="9">
        <f>ACOS(-TAN($U$2)*TAN(Y216))</f>
        <v>1.7443269307923033</v>
      </c>
      <c r="AA216" s="10">
        <f>(24*60/$S$9)*$S$7*X216*(Z216*SIN($U$2)*SIN(Y216)+COS($U$2)*COS(Y216)*SIN(Z216))</f>
        <v>39.238458518846073</v>
      </c>
      <c r="AB216" s="9">
        <f>AA216*(0.75+0.00002*$S$3)</f>
        <v>29.585797723209939</v>
      </c>
      <c r="AC216" s="9">
        <f>1.35*(M216/AB216)-0.35</f>
        <v>0.71235232404576621</v>
      </c>
      <c r="AD216" s="9">
        <f>(0.6108*EXP(17.27*E216/(E216+237.3))+0.6108*EXP(17.27*F216/(F216+237.3)))/2</f>
        <v>4.750550237154374</v>
      </c>
      <c r="AE216" s="9">
        <f>(H216*0.6108*EXP(17.27*F216/(F216+237.3))+I216*0.6108*EXP(17.27*E216/(E216+237.3)))/(2*100)</f>
        <v>3.0154911890397282</v>
      </c>
      <c r="AF216" s="10">
        <f>$S$8*0.5*((E216+273)^4+(F216+273)^4)*(0.34-0.14*SQRT(AE216))*AC216</f>
        <v>2.9051329479294168</v>
      </c>
      <c r="AG216" s="9">
        <f>(1-0.23)*M216-AF216</f>
        <v>15.02191634607059</v>
      </c>
      <c r="AH216" s="9">
        <v>0</v>
      </c>
      <c r="AI216" s="8">
        <f>4098*0.6108*EXP(17.27*0.5*(E216+F216)/(0.5*(E216+F216)+237.3))/(0.5*(E216+F216)+237.3)^2</f>
        <v>0.26060360543363464</v>
      </c>
      <c r="AJ216" s="7">
        <f>(0.408*AI216*(AG216-AH216)+(900*$S$10/((E216+F216)*0.5+273))*N216*(AD216-AE216))/(AI216+$S$10*(1+0.34*N216))</f>
        <v>5.697347554564252</v>
      </c>
      <c r="AK216" s="27">
        <f>0.408*AI216*$S$8*0.98*1.14*100000000/(AI216+$S$10*(1.034*N216))</f>
        <v>0.16828778463192678</v>
      </c>
      <c r="AL216" s="12">
        <f>1.24*(AE216*10/(G216+273.16))^(1/7)</f>
        <v>0.89148495876049316</v>
      </c>
      <c r="AM216" s="12">
        <f>AI216*0.77*M216</f>
        <v>4.6718536808028963</v>
      </c>
      <c r="AN216" s="12">
        <f>AI216*0.98*$S$8*(-2.6*10000000000-AL216*(G216+273.16)^4)</f>
        <v>-41.99906619792926</v>
      </c>
      <c r="AO216" s="13">
        <f>1.17*1.013*(10^-3)*(AD216-AE216)*N216*86400/208</f>
        <v>1.0668721886433887</v>
      </c>
      <c r="AP216" s="12">
        <f>0.408*(AM216+AN216+AO216)/(AI216+$S$10*(1+0.34*N216))</f>
        <v>-41.749621185123019</v>
      </c>
      <c r="AQ216">
        <v>28</v>
      </c>
      <c r="AR216">
        <v>2.9815</v>
      </c>
      <c r="AS216" s="7"/>
      <c r="AT216" s="1">
        <f>AJ216*28.4</f>
        <v>161.80467054962475</v>
      </c>
      <c r="AU216">
        <f>1.26*AI216*0.408*(AG216-AH216)/(AI216+$S$10)</f>
        <v>6.1655527576260107</v>
      </c>
      <c r="AV216">
        <f>AU216*28.4</f>
        <v>175.10169831657871</v>
      </c>
      <c r="AW216">
        <f>0.65*AI216*D216/($S$10+AI216)</f>
        <v>139.84072683591248</v>
      </c>
      <c r="AX216" s="1">
        <f>AW216*(86400/1000000)/2.45</f>
        <v>4.9315260402542194</v>
      </c>
      <c r="AY216" s="1">
        <f>(0.2*(0.00738*G216+0.8072)^7)-0.00016</f>
        <v>0.2507558365613915</v>
      </c>
      <c r="AZ216" s="1">
        <f>0.408*(AI216*(AG216-AH216)+$S$10*6.43*(1+0.0536*N216)*(AD216-AE216))/(AI216+$S$10)</f>
        <v>5.8724158919603431</v>
      </c>
      <c r="BA216" s="2">
        <f>(AI216*(AG216)+0.063*2.7*(1+0.864*N216)*(AD216-AE216))/(AI216+0.063)</f>
        <v>13.99360487242107</v>
      </c>
      <c r="BB216" s="1">
        <f>0.4+1.4*EXP(-(((C216-173)/58)^2))</f>
        <v>1.2286946669891239</v>
      </c>
      <c r="BC216" s="1">
        <f>0.605+0.345*EXP(-(((C216-243)/80)^2))</f>
        <v>0.91022353720550186</v>
      </c>
      <c r="BD216" s="1">
        <f>0.408*(AI216*(AG216-AH216)+0.063*6.43*(BB216+BC216*N216)*(AD216-AE216))/(AI216+0.063)</f>
        <v>7.0319903750533115</v>
      </c>
      <c r="BE216" s="1">
        <f>0.013*G216*(M216*23.9+50)/(G216+15)</f>
        <v>5.2896141490705979</v>
      </c>
      <c r="BF216" s="2">
        <f>0.408*0.0023*(G216+17.8)*((F216-E216)^0.5)*AA216</f>
        <v>5.6228507700543169</v>
      </c>
    </row>
    <row r="217" spans="1:58" ht="14" x14ac:dyDescent="0.15">
      <c r="A217" s="14">
        <v>2017</v>
      </c>
      <c r="B217" s="5">
        <v>42951</v>
      </c>
      <c r="C217">
        <v>216</v>
      </c>
      <c r="D217" s="52">
        <v>219.61930555555554</v>
      </c>
      <c r="E217" s="11">
        <v>26.83</v>
      </c>
      <c r="F217" s="11">
        <v>35.26</v>
      </c>
      <c r="G217" s="11">
        <v>29.136249999999986</v>
      </c>
      <c r="H217" s="11">
        <v>51.73</v>
      </c>
      <c r="I217" s="11">
        <v>97.56</v>
      </c>
      <c r="J217" s="11">
        <v>74.544583333333364</v>
      </c>
      <c r="K217" s="11">
        <v>1.7679449888387273</v>
      </c>
      <c r="L217" s="11">
        <v>0</v>
      </c>
      <c r="M217" s="15">
        <f>+D217*86400/1000000</f>
        <v>18.975107999999999</v>
      </c>
      <c r="N217" s="3">
        <f>K217*4.87/LN(67.8*$S$4-5.42)</f>
        <v>1.4362007257267546</v>
      </c>
      <c r="O217" s="11"/>
      <c r="X217" s="9">
        <f>1+0.033*COS(2*$S$9*C217/365)</f>
        <v>0.97233676972781347</v>
      </c>
      <c r="Y217" s="9">
        <f>0.409*SIN((2*$S$9*C217/365)-1.39)</f>
        <v>0.29716922500464871</v>
      </c>
      <c r="Z217" s="9">
        <f>ACOS(-TAN($U$2)*TAN(Y217))</f>
        <v>1.7413729018768471</v>
      </c>
      <c r="AA217" s="10">
        <f>(24*60/$S$9)*$S$7*X217*(Z217*SIN($U$2)*SIN(Y217)+COS($U$2)*COS(Y217)*SIN(Z217))</f>
        <v>39.153918968886202</v>
      </c>
      <c r="AB217" s="9">
        <f>AA217*(0.75+0.00002*$S$3)</f>
        <v>29.522054902540198</v>
      </c>
      <c r="AC217" s="9">
        <f>1.35*(M217/AB217)-0.35</f>
        <v>0.51770368406150014</v>
      </c>
      <c r="AD217" s="9">
        <f>(0.6108*EXP(17.27*E217/(E217+237.3))+0.6108*EXP(17.27*F217/(F217+237.3)))/2</f>
        <v>4.6169610075866885</v>
      </c>
      <c r="AE217" s="9">
        <f>(H217*0.6108*EXP(17.27*F217/(F217+237.3))+I217*0.6108*EXP(17.27*E217/(E217+237.3)))/(2*100)</f>
        <v>3.1972386647680691</v>
      </c>
      <c r="AF217" s="10">
        <f>$S$8*0.5*((E217+273)^4+(F217+273)^4)*(0.34-0.14*SQRT(AE217))*AC217</f>
        <v>1.9445287837266074</v>
      </c>
      <c r="AG217" s="9">
        <f>(1-0.23)*M217-AF217</f>
        <v>12.666304376273391</v>
      </c>
      <c r="AH217" s="9">
        <v>0</v>
      </c>
      <c r="AI217" s="8">
        <f>4098*0.6108*EXP(17.27*0.5*(E217+F217)/(0.5*(E217+F217)+237.3))/(0.5*(E217+F217)+237.3)^2</f>
        <v>0.25632701060353802</v>
      </c>
      <c r="AJ217" s="7">
        <f>(0.408*AI217*(AG217-AH217)+(900*$S$10/((E217+F217)*0.5+273))*N217*(AD217-AE217))/(AI217+$S$10*(1+0.34*N217))</f>
        <v>4.8602940089657185</v>
      </c>
      <c r="AK217" s="27">
        <f>0.408*AI217*$S$8*0.98*1.14*100000000/(AI217+$S$10*(1.034*N217))</f>
        <v>0.16156934767537812</v>
      </c>
      <c r="AL217" s="12">
        <f>1.24*(AE217*10/(G217+273.16))^(1/7)</f>
        <v>0.89958460229507331</v>
      </c>
      <c r="AM217" s="12">
        <f>AI217*0.77*M217</f>
        <v>3.7451511863298448</v>
      </c>
      <c r="AN217" s="12">
        <f>AI217*0.98*$S$8*(-2.6*10000000000-AL217*(G217+273.16)^4)</f>
        <v>-41.216026597207055</v>
      </c>
      <c r="AO217" s="13">
        <f>1.17*1.013*(10^-3)*(AD217-AE217)*N217*86400/208</f>
        <v>1.0038394834609916</v>
      </c>
      <c r="AP217" s="12">
        <f>0.408*(AM217+AN217+AO217)/(AI217+$S$10*(1+0.34*N217))</f>
        <v>-41.997970891770244</v>
      </c>
      <c r="AQ217">
        <v>28</v>
      </c>
      <c r="AR217">
        <v>2.9815</v>
      </c>
      <c r="AS217" s="7"/>
      <c r="AT217" s="1">
        <f>AJ217*28.4</f>
        <v>138.0323498546264</v>
      </c>
      <c r="AU217">
        <f>1.26*AI217*0.408*(AG217-AH217)/(AI217+$S$10)</f>
        <v>5.1812939389878849</v>
      </c>
      <c r="AV217">
        <f>AU217*28.4</f>
        <v>147.14874786725593</v>
      </c>
      <c r="AW217">
        <f>0.65*AI217*D217/($S$10+AI217)</f>
        <v>113.5903592731444</v>
      </c>
      <c r="AX217" s="1">
        <f>AW217*(86400/1000000)/2.45</f>
        <v>4.0057987923263978</v>
      </c>
      <c r="AY217" s="1">
        <f>(0.2*(0.00738*G217+0.8072)^7)-0.00016</f>
        <v>0.23310900847171032</v>
      </c>
      <c r="AZ217" s="1">
        <f>0.408*(AI217*(AG217-AH217)+$S$10*6.43*(1+0.0536*N217)*(AD217-AE217))/(AI217+$S$10)</f>
        <v>4.9315807471970468</v>
      </c>
      <c r="BA217" s="2">
        <f>(AI217*(AG217)+0.063*2.7*(1+0.864*N217)*(AD217-AE217))/(AI217+0.063)</f>
        <v>11.862059864570606</v>
      </c>
      <c r="BB217" s="1">
        <f>0.4+1.4*EXP(-(((C217-173)/58)^2))</f>
        <v>1.2080179178207704</v>
      </c>
      <c r="BC217" s="1">
        <f>0.605+0.345*EXP(-(((C217-243)/80)^2))</f>
        <v>0.91285785510049777</v>
      </c>
      <c r="BD217" s="1">
        <f>0.408*(AI217*(AG217-AH217)+0.063*6.43*(BB217+BC217*N217)*(AD217-AE217))/(AI217+0.063)</f>
        <v>5.9993399311095299</v>
      </c>
      <c r="BE217" s="1">
        <f>0.013*G217*(M217*23.9+50)/(G217+15)</f>
        <v>4.3210116171508774</v>
      </c>
      <c r="BF217" s="2">
        <f>0.408*0.0023*(G217+17.8)*((F217-E217)^0.5)*AA217</f>
        <v>5.007090171117655</v>
      </c>
    </row>
    <row r="218" spans="1:58" ht="14" x14ac:dyDescent="0.15">
      <c r="A218" s="14">
        <v>2017</v>
      </c>
      <c r="B218" s="5">
        <v>42952</v>
      </c>
      <c r="C218">
        <v>217</v>
      </c>
      <c r="D218" s="52">
        <v>287.16638888888878</v>
      </c>
      <c r="E218" s="11">
        <v>26.94</v>
      </c>
      <c r="F218" s="11">
        <v>35.9</v>
      </c>
      <c r="G218" s="11">
        <v>30.255624999999984</v>
      </c>
      <c r="H218" s="11">
        <v>46.34</v>
      </c>
      <c r="I218" s="11">
        <v>91.71</v>
      </c>
      <c r="J218" s="11">
        <v>73.388333333333321</v>
      </c>
      <c r="K218" s="11">
        <v>1.7048699154152251</v>
      </c>
      <c r="L218" s="11">
        <v>17.272000000000002</v>
      </c>
      <c r="M218" s="15">
        <f>+D218*86400/1000000</f>
        <v>24.811175999999989</v>
      </c>
      <c r="N218" s="3">
        <f>K218*4.87/LN(67.8*$S$4-5.42)</f>
        <v>1.3849613111533379</v>
      </c>
      <c r="O218" s="11"/>
      <c r="X218" s="9">
        <f>1+0.033*COS(2*$S$9*C218/365)</f>
        <v>0.97265058712324137</v>
      </c>
      <c r="Y218" s="9">
        <f>0.409*SIN((2*$S$9*C218/365)-1.39)</f>
        <v>0.29228792298525702</v>
      </c>
      <c r="Z218" s="9">
        <f>ACOS(-TAN($U$2)*TAN(Y218))</f>
        <v>1.7383750395128041</v>
      </c>
      <c r="AA218" s="10">
        <f>(24*60/$S$9)*$S$7*X218*(Z218*SIN($U$2)*SIN(Y218)+COS($U$2)*COS(Y218)*SIN(Z218))</f>
        <v>39.067211944279194</v>
      </c>
      <c r="AB218" s="9">
        <f>AA218*(0.75+0.00002*$S$3)</f>
        <v>29.456677805986512</v>
      </c>
      <c r="AC218" s="9">
        <f>1.35*(M218/AB218)-0.35</f>
        <v>0.78709658029367946</v>
      </c>
      <c r="AD218" s="9">
        <f>(0.6108*EXP(17.27*E218/(E218+237.3))+0.6108*EXP(17.27*F218/(F218+237.3)))/2</f>
        <v>4.7306439648233818</v>
      </c>
      <c r="AE218" s="9">
        <f>(H218*0.6108*EXP(17.27*F218/(F218+237.3))+I218*0.6108*EXP(17.27*E218/(E218+237.3)))/(2*100)</f>
        <v>2.9981351975430455</v>
      </c>
      <c r="AF218" s="10">
        <f>$S$8*0.5*((E218+273)^4+(F218+273)^4)*(0.34-0.14*SQRT(AE218))*AC218</f>
        <v>3.2338788955023929</v>
      </c>
      <c r="AG218" s="9">
        <f>(1-0.23)*M218-AF218</f>
        <v>15.8707266244976</v>
      </c>
      <c r="AH218" s="9">
        <v>0</v>
      </c>
      <c r="AI218" s="8">
        <f>4098*0.6108*EXP(17.27*0.5*(E218+F218)/(0.5*(E218+F218)+237.3))/(0.5*(E218+F218)+237.3)^2</f>
        <v>0.26111821466143448</v>
      </c>
      <c r="AJ218" s="7">
        <f>(0.408*AI218*(AG218-AH218)+(900*$S$10/((E218+F218)*0.5+273))*N218*(AD218-AE218))/(AI218+$S$10*(1+0.34*N218))</f>
        <v>6.0283739217664323</v>
      </c>
      <c r="AK218" s="27">
        <f>0.408*AI218*$S$8*0.98*1.14*100000000/(AI218+$S$10*(1.034*N218))</f>
        <v>0.16398509947561613</v>
      </c>
      <c r="AL218" s="12">
        <f>1.24*(AE218*10/(G218+273.16))^(1/7)</f>
        <v>0.89088896797952111</v>
      </c>
      <c r="AM218" s="12">
        <f>AI218*0.77*M218</f>
        <v>4.9885604851933838</v>
      </c>
      <c r="AN218" s="12">
        <f>AI218*0.98*$S$8*(-2.6*10000000000-AL218*(G218+273.16)^4)</f>
        <v>-42.034275618266996</v>
      </c>
      <c r="AO218" s="13">
        <f>1.17*1.013*(10^-3)*(AD218-AE218)*N218*86400/208</f>
        <v>1.1812961735685017</v>
      </c>
      <c r="AP218" s="12">
        <f>0.408*(AM218+AN218+AO218)/(AI218+$S$10*(1+0.34*N218))</f>
        <v>-40.883343014624842</v>
      </c>
      <c r="AQ218">
        <v>28</v>
      </c>
      <c r="AR218">
        <v>2.9815</v>
      </c>
      <c r="AS218" s="7"/>
      <c r="AT218" s="1">
        <f>AJ218*28.4</f>
        <v>171.20581937816667</v>
      </c>
      <c r="AU218">
        <f>1.26*AI218*0.408*(AG218-AH218)/(AI218+$S$10)</f>
        <v>6.5165252386949222</v>
      </c>
      <c r="AV218">
        <f>AU218*28.4</f>
        <v>185.06931677893579</v>
      </c>
      <c r="AW218">
        <f>0.65*AI218*D218/($S$10+AI218)</f>
        <v>149.08554116778623</v>
      </c>
      <c r="AX218" s="1">
        <f>AW218*(86400/1000000)/2.45</f>
        <v>5.2575472477129512</v>
      </c>
      <c r="AY218" s="1">
        <f>(0.2*(0.00738*G218+0.8072)^7)-0.00016</f>
        <v>0.2466292163612617</v>
      </c>
      <c r="AZ218" s="1">
        <f>0.408*(AI218*(AG218-AH218)+$S$10*6.43*(1+0.0536*N218)*(AD218-AE218))/(AI218+$S$10)</f>
        <v>6.1546560927627265</v>
      </c>
      <c r="BA218" s="2">
        <f>(AI218*(AG218)+0.063*2.7*(1+0.864*N218)*(AD218-AE218))/(AI218+0.063)</f>
        <v>14.78310990746987</v>
      </c>
      <c r="BB218" s="1">
        <f>0.4+1.4*EXP(-(((C218-173)/58)^2))</f>
        <v>1.1873888082285546</v>
      </c>
      <c r="BC218" s="1">
        <f>0.605+0.345*EXP(-(((C218-243)/80)^2))</f>
        <v>0.9154178884708406</v>
      </c>
      <c r="BD218" s="1">
        <f>0.408*(AI218*(AG218-AH218)+0.063*6.43*(BB218+BC218*N218)*(AD218-AE218))/(AI218+0.063)</f>
        <v>7.3856993662057233</v>
      </c>
      <c r="BE218" s="1">
        <f>0.013*G218*(M218*23.9+50)/(G218+15)</f>
        <v>5.5882931243122886</v>
      </c>
      <c r="BF218" s="2">
        <f>0.408*0.0023*(G218+17.8)*((F218-E218)^0.5)*AA218</f>
        <v>5.2734963837024029</v>
      </c>
    </row>
    <row r="219" spans="1:58" ht="14" x14ac:dyDescent="0.15">
      <c r="A219" s="14">
        <v>2017</v>
      </c>
      <c r="B219" s="5">
        <v>42953</v>
      </c>
      <c r="C219">
        <v>218</v>
      </c>
      <c r="D219" s="52">
        <v>328.07518749999997</v>
      </c>
      <c r="E219" s="11">
        <v>26.02</v>
      </c>
      <c r="F219" s="11">
        <v>37.93</v>
      </c>
      <c r="G219" s="11">
        <v>31.067013888888894</v>
      </c>
      <c r="H219" s="11">
        <v>37.479999999999997</v>
      </c>
      <c r="I219" s="11">
        <v>98.16</v>
      </c>
      <c r="J219" s="11">
        <v>69.93041666666663</v>
      </c>
      <c r="K219" s="11">
        <v>1.4845059863845125</v>
      </c>
      <c r="L219" s="11">
        <v>0</v>
      </c>
      <c r="M219" s="15">
        <f>+D219*86400/1000000</f>
        <v>28.345696199999999</v>
      </c>
      <c r="N219" s="3">
        <f>K219*4.87/LN(67.8*$S$4-5.42)</f>
        <v>1.2059473504272225</v>
      </c>
      <c r="O219" s="11"/>
      <c r="X219" s="9">
        <f>1+0.033*COS(2*$S$9*C219/365)</f>
        <v>0.97297250873995333</v>
      </c>
      <c r="Y219" s="9">
        <f>0.409*SIN((2*$S$9*C219/365)-1.39)</f>
        <v>0.28732000974619459</v>
      </c>
      <c r="Z219" s="9">
        <f>ACOS(-TAN($U$2)*TAN(Y219))</f>
        <v>1.7353345659184987</v>
      </c>
      <c r="AA219" s="10">
        <f>(24*60/$S$9)*$S$7*X219*(Z219*SIN($U$2)*SIN(Y219)+COS($U$2)*COS(Y219)*SIN(Z219))</f>
        <v>38.978323835326059</v>
      </c>
      <c r="AB219" s="9">
        <f>AA219*(0.75+0.00002*$S$3)</f>
        <v>29.389656171835849</v>
      </c>
      <c r="AC219" s="9">
        <f>1.35*(M219/AB219)-0.35</f>
        <v>0.95204619088640541</v>
      </c>
      <c r="AD219" s="9">
        <f>(0.6108*EXP(17.27*E219/(E219+237.3))+0.6108*EXP(17.27*F219/(F219+237.3)))/2</f>
        <v>4.9825697061141838</v>
      </c>
      <c r="AE219" s="9">
        <f>(H219*0.6108*EXP(17.27*F219/(F219+237.3))+I219*0.6108*EXP(17.27*E219/(E219+237.3)))/(2*100)</f>
        <v>2.8885343467628877</v>
      </c>
      <c r="AF219" s="10">
        <f>$S$8*0.5*((E219+273)^4+(F219+273)^4)*(0.34-0.14*SQRT(AE219))*AC219</f>
        <v>4.1248286402929839</v>
      </c>
      <c r="AG219" s="9">
        <f>(1-0.23)*M219-AF219</f>
        <v>17.701357433707017</v>
      </c>
      <c r="AH219" s="9">
        <v>0</v>
      </c>
      <c r="AI219" s="8">
        <f>4098*0.6108*EXP(17.27*0.5*(E219+F219)/(0.5*(E219+F219)+237.3))/(0.5*(E219+F219)+237.3)^2</f>
        <v>0.26834672318555658</v>
      </c>
      <c r="AJ219" s="7">
        <f>(0.408*AI219*(AG219-AH219)+(900*$S$10/((E219+F219)*0.5+273))*N219*(AD219-AE219))/(AI219+$S$10*(1+0.34*N219))</f>
        <v>6.7244875965241047</v>
      </c>
      <c r="AK219" s="27">
        <f>0.408*AI219*$S$8*0.98*1.14*100000000/(AI219+$S$10*(1.034*N219))</f>
        <v>0.17090651319996125</v>
      </c>
      <c r="AL219" s="12">
        <f>1.24*(AE219*10/(G219+273.16))^(1/7)</f>
        <v>0.88582384236956213</v>
      </c>
      <c r="AM219" s="12">
        <f>AI219*0.77*M219</f>
        <v>5.8569855125961272</v>
      </c>
      <c r="AN219" s="12">
        <f>AI219*0.98*$S$8*(-2.6*10000000000-AL219*(G219+273.16)^4)</f>
        <v>-43.246447994255981</v>
      </c>
      <c r="AO219" s="13">
        <f>1.17*1.013*(10^-3)*(AD219-AE219)*N219*86400/208</f>
        <v>1.2432488697618937</v>
      </c>
      <c r="AP219" s="12">
        <f>0.408*(AM219+AN219+AO219)/(AI219+$S$10*(1+0.34*N219))</f>
        <v>-40.836817938206011</v>
      </c>
      <c r="AQ219">
        <v>28</v>
      </c>
      <c r="AR219">
        <v>2.9815</v>
      </c>
      <c r="AS219" s="7"/>
      <c r="AT219" s="1">
        <f>AJ219*28.4</f>
        <v>190.97544774128457</v>
      </c>
      <c r="AU219">
        <f>1.26*AI219*0.408*(AG219-AH219)/(AI219+$S$10)</f>
        <v>7.3078073229976726</v>
      </c>
      <c r="AV219">
        <f>AU219*28.4</f>
        <v>207.5417279731339</v>
      </c>
      <c r="AW219">
        <f>0.65*AI219*D219/($S$10+AI219)</f>
        <v>171.25235433040368</v>
      </c>
      <c r="AX219" s="1">
        <f>AW219*(86400/1000000)/2.45</f>
        <v>6.0392666996517868</v>
      </c>
      <c r="AY219" s="1">
        <f>(0.2*(0.00738*G219+0.8072)^7)-0.00016</f>
        <v>0.25684438386933872</v>
      </c>
      <c r="AZ219" s="1">
        <f>0.408*(AI219*(AG219-AH219)+$S$10*6.43*(1+0.0536*N219)*(AD219-AE219))/(AI219+$S$10)</f>
        <v>6.9516653551729775</v>
      </c>
      <c r="BA219" s="2">
        <f>(AI219*(AG219)+0.063*2.7*(1+0.864*N219)*(AD219-AE219))/(AI219+0.063)</f>
        <v>16.530812030054904</v>
      </c>
      <c r="BB219" s="1">
        <f>0.4+1.4*EXP(-(((C219-173)/58)^2))</f>
        <v>1.1668303308926178</v>
      </c>
      <c r="BC219" s="1">
        <f>0.605+0.345*EXP(-(((C219-243)/80)^2))</f>
        <v>0.91790141317114737</v>
      </c>
      <c r="BD219" s="1">
        <f>0.408*(AI219*(AG219-AH219)+0.063*6.43*(BB219+BC219*N219)*(AD219-AE219))/(AI219+0.063)</f>
        <v>8.2239618166310624</v>
      </c>
      <c r="BE219" s="1">
        <f>0.013*G219*(M219*23.9+50)/(G219+15)</f>
        <v>6.3776869425209171</v>
      </c>
      <c r="BF219" s="2">
        <f>0.408*0.0023*(G219+17.8)*((F219-E219)^0.5)*AA219</f>
        <v>6.168546469414939</v>
      </c>
    </row>
    <row r="220" spans="1:58" ht="14" x14ac:dyDescent="0.15">
      <c r="A220" s="14">
        <v>2017</v>
      </c>
      <c r="B220" s="5">
        <v>42954</v>
      </c>
      <c r="C220">
        <v>219</v>
      </c>
      <c r="D220" s="52">
        <v>305.39303472222218</v>
      </c>
      <c r="E220" s="11">
        <v>26.75</v>
      </c>
      <c r="F220" s="11">
        <v>38.020000000000003</v>
      </c>
      <c r="G220" s="11">
        <v>31.4933333333333</v>
      </c>
      <c r="H220" s="11">
        <v>37.61</v>
      </c>
      <c r="I220" s="11">
        <v>99.31</v>
      </c>
      <c r="J220" s="11">
        <v>69.636736111111134</v>
      </c>
      <c r="K220" s="11">
        <v>1.7294519991212292</v>
      </c>
      <c r="L220" s="11">
        <v>0</v>
      </c>
      <c r="M220" s="15">
        <f>+D220*86400/1000000</f>
        <v>26.385958199999994</v>
      </c>
      <c r="N220" s="3">
        <f>K220*4.87/LN(67.8*$S$4-5.42)</f>
        <v>1.4049307144330343</v>
      </c>
      <c r="O220" s="11"/>
      <c r="X220" s="9">
        <f>1+0.033*COS(2*$S$9*C220/365)</f>
        <v>0.97330243918562676</v>
      </c>
      <c r="Y220" s="9">
        <f>0.409*SIN((2*$S$9*C220/365)-1.39)</f>
        <v>0.28226695738737068</v>
      </c>
      <c r="Z220" s="9">
        <f>ACOS(-TAN($U$2)*TAN(Y220))</f>
        <v>1.7322526951621757</v>
      </c>
      <c r="AA220" s="10">
        <f>(24*60/$S$9)*$S$7*X220*(Z220*SIN($U$2)*SIN(Y220)+COS($U$2)*COS(Y220)*SIN(Z220))</f>
        <v>38.887241705349211</v>
      </c>
      <c r="AB220" s="9">
        <f>AA220*(0.75+0.00002*$S$3)</f>
        <v>29.320980245833304</v>
      </c>
      <c r="AC220" s="9">
        <f>1.35*(M220/AB220)-0.35</f>
        <v>0.86486537187180057</v>
      </c>
      <c r="AD220" s="9">
        <f>(0.6108*EXP(17.27*E220/(E220+237.3))+0.6108*EXP(17.27*F220/(F220+237.3)))/2</f>
        <v>5.0726530806456456</v>
      </c>
      <c r="AE220" s="9">
        <f>(H220*0.6108*EXP(17.27*F220/(F220+237.3))+I220*0.6108*EXP(17.27*E220/(E220+237.3)))/(2*100)</f>
        <v>2.991702806930828</v>
      </c>
      <c r="AF220" s="10">
        <f>$S$8*0.5*((E220+273)^4+(F220+273)^4)*(0.34-0.14*SQRT(AE220))*AC220</f>
        <v>3.6109461817615349</v>
      </c>
      <c r="AG220" s="9">
        <f>(1-0.23)*M220-AF220</f>
        <v>16.706241632238463</v>
      </c>
      <c r="AH220" s="9">
        <v>0</v>
      </c>
      <c r="AI220" s="8">
        <f>4098*0.6108*EXP(17.27*0.5*(E220+F220)/(0.5*(E220+F220)+237.3))/(0.5*(E220+F220)+237.3)^2</f>
        <v>0.27379365496494179</v>
      </c>
      <c r="AJ220" s="7">
        <f>(0.408*AI220*(AG220-AH220)+(900*$S$10/((E220+F220)*0.5+273))*N220*(AD220-AE220))/(AI220+$S$10*(1+0.34*N220))</f>
        <v>6.5579188260723162</v>
      </c>
      <c r="AK220" s="27">
        <f>0.408*AI220*$S$8*0.98*1.14*100000000/(AI220+$S$10*(1.034*N220))</f>
        <v>0.16541271332347543</v>
      </c>
      <c r="AL220" s="12">
        <f>1.24*(AE220*10/(G220+273.16))^(1/7)</f>
        <v>0.89009786366409271</v>
      </c>
      <c r="AM220" s="12">
        <f>AI220*0.77*M220</f>
        <v>5.5627171102042343</v>
      </c>
      <c r="AN220" s="12">
        <f>AI220*0.98*$S$8*(-2.6*10000000000-AL220*(G220+273.16)^4)</f>
        <v>-44.2286302042111</v>
      </c>
      <c r="AO220" s="13">
        <f>1.17*1.013*(10^-3)*(AD220-AE220)*N220*86400/208</f>
        <v>1.4393364516605007</v>
      </c>
      <c r="AP220" s="12">
        <f>0.408*(AM220+AN220+AO220)/(AI220+$S$10*(1+0.34*N220))</f>
        <v>-40.93530335286129</v>
      </c>
      <c r="AQ220">
        <v>28</v>
      </c>
      <c r="AR220">
        <v>2.9815</v>
      </c>
      <c r="AS220" s="7"/>
      <c r="AT220" s="1">
        <f>AJ220*28.4</f>
        <v>186.24489466045378</v>
      </c>
      <c r="AU220">
        <f>1.26*AI220*0.408*(AG220-AH220)/(AI220+$S$10)</f>
        <v>6.9241129919501425</v>
      </c>
      <c r="AV220">
        <f>AU220*28.4</f>
        <v>196.64480897138404</v>
      </c>
      <c r="AW220">
        <f>0.65*AI220*D220/($S$10+AI220)</f>
        <v>160.03949187824006</v>
      </c>
      <c r="AX220" s="1">
        <f>AW220*(86400/1000000)/2.45</f>
        <v>5.6438416727673228</v>
      </c>
      <c r="AY220" s="1">
        <f>(0.2*(0.00738*G220+0.8072)^7)-0.00016</f>
        <v>0.26235535761235373</v>
      </c>
      <c r="AZ220" s="1">
        <f>0.408*(AI220*(AG220-AH220)+$S$10*6.43*(1+0.0536*N220)*(AD220-AE220))/(AI220+$S$10)</f>
        <v>6.6328726523536545</v>
      </c>
      <c r="BA220" s="2">
        <f>(AI220*(AG220)+0.063*2.7*(1+0.864*N220)*(AD220-AE220))/(AI220+0.063)</f>
        <v>15.907966665900449</v>
      </c>
      <c r="BB220" s="1">
        <f>0.4+1.4*EXP(-(((C220-173)/58)^2))</f>
        <v>1.146364760603209</v>
      </c>
      <c r="BC220" s="1">
        <f>0.605+0.345*EXP(-(((C220-243)/80)^2))</f>
        <v>0.92030625891857376</v>
      </c>
      <c r="BD220" s="1">
        <f>0.408*(AI220*(AG220-AH220)+0.063*6.43*(BB220+BC220*N220)*(AD220-AE220))/(AI220+0.063)</f>
        <v>8.0321683226169949</v>
      </c>
      <c r="BE220" s="1">
        <f>0.013*G220*(M220*23.9+50)/(G220+15)</f>
        <v>5.9934765863182875</v>
      </c>
      <c r="BF220" s="2">
        <f>0.408*0.0023*(G220+17.8)*((F220-E220)^0.5)*AA220</f>
        <v>6.0387254345158459</v>
      </c>
    </row>
    <row r="221" spans="1:58" ht="14" x14ac:dyDescent="0.15">
      <c r="A221" s="14">
        <v>2017</v>
      </c>
      <c r="B221" s="5">
        <v>42955</v>
      </c>
      <c r="C221">
        <v>220</v>
      </c>
      <c r="D221" s="52">
        <v>304.14106944444444</v>
      </c>
      <c r="E221" s="11">
        <v>27.56</v>
      </c>
      <c r="F221" s="11">
        <v>37.89</v>
      </c>
      <c r="G221" s="11">
        <v>31.921874999999993</v>
      </c>
      <c r="H221" s="11">
        <v>39.549999999999997</v>
      </c>
      <c r="I221" s="11">
        <v>90.26</v>
      </c>
      <c r="J221" s="11">
        <v>66.888750000000002</v>
      </c>
      <c r="K221" s="11">
        <v>1.8334214385546073</v>
      </c>
      <c r="L221" s="11">
        <v>0</v>
      </c>
      <c r="M221" s="15">
        <f>+D221*86400/1000000</f>
        <v>26.277788399999999</v>
      </c>
      <c r="N221" s="3">
        <f>K221*4.87/LN(67.8*$S$4-5.42)</f>
        <v>1.4893909127481992</v>
      </c>
      <c r="O221" s="11"/>
      <c r="X221" s="9">
        <f>1+0.033*COS(2*$S$9*C221/365)</f>
        <v>0.97364028069474995</v>
      </c>
      <c r="Y221" s="9">
        <f>0.409*SIN((2*$S$9*C221/365)-1.39)</f>
        <v>0.27713026323725298</v>
      </c>
      <c r="Z221" s="9">
        <f>ACOS(-TAN($U$2)*TAN(Y221))</f>
        <v>1.7291306321779933</v>
      </c>
      <c r="AA221" s="10">
        <f>(24*60/$S$9)*$S$7*X221*(Z221*SIN($U$2)*SIN(Y221)+COS($U$2)*COS(Y221)*SIN(Z221))</f>
        <v>38.793953349867905</v>
      </c>
      <c r="AB221" s="9">
        <f>AA221*(0.75+0.00002*$S$3)</f>
        <v>29.250640825800399</v>
      </c>
      <c r="AC221" s="9">
        <f>1.35*(M221/AB221)-0.35</f>
        <v>0.86279443247990029</v>
      </c>
      <c r="AD221" s="9">
        <f>(0.6108*EXP(17.27*E221/(E221+237.3))+0.6108*EXP(17.27*F221/(F221+237.3)))/2</f>
        <v>5.1348095218846375</v>
      </c>
      <c r="AE221" s="9">
        <f>(H221*0.6108*EXP(17.27*F221/(F221+237.3))+I221*0.6108*EXP(17.27*E221/(E221+237.3)))/(2*100)</f>
        <v>2.9649369799957581</v>
      </c>
      <c r="AF221" s="10">
        <f>$S$8*0.5*((E221+273)^4+(F221+273)^4)*(0.34-0.14*SQRT(AE221))*AC221</f>
        <v>3.657309575502854</v>
      </c>
      <c r="AG221" s="9">
        <f>(1-0.23)*M221-AF221</f>
        <v>16.576587492497147</v>
      </c>
      <c r="AH221" s="9">
        <v>0</v>
      </c>
      <c r="AI221" s="8">
        <f>4098*0.6108*EXP(17.27*0.5*(E221+F221)/(0.5*(E221+F221)+237.3))/(0.5*(E221+F221)+237.3)^2</f>
        <v>0.27838052556571546</v>
      </c>
      <c r="AJ221" s="7">
        <f>(0.408*AI221*(AG221-AH221)+(900*$S$10/((E221+F221)*0.5+273))*N221*(AD221-AE221))/(AI221+$S$10*(1+0.34*N221))</f>
        <v>6.6457053462035116</v>
      </c>
      <c r="AK221" s="27">
        <f>0.408*AI221*$S$8*0.98*1.14*100000000/(AI221+$S$10*(1.034*N221))</f>
        <v>0.16360688457306452</v>
      </c>
      <c r="AL221" s="12">
        <f>1.24*(AE221*10/(G221+273.16))^(1/7)</f>
        <v>0.88877735230449972</v>
      </c>
      <c r="AM221" s="12">
        <f>AI221*0.77*M221</f>
        <v>5.6327229000324293</v>
      </c>
      <c r="AN221" s="12">
        <f>AI221*0.98*$S$8*(-2.6*10000000000-AL221*(G221+273.16)^4)</f>
        <v>-45.012060893872132</v>
      </c>
      <c r="AO221" s="13">
        <f>1.17*1.013*(10^-3)*(AD221-AE221)*N221*86400/208</f>
        <v>1.5910676240156136</v>
      </c>
      <c r="AP221" s="12">
        <f>0.408*(AM221+AN221+AO221)/(AI221+$S$10*(1+0.34*N221))</f>
        <v>-40.840071047529563</v>
      </c>
      <c r="AQ221">
        <v>28</v>
      </c>
      <c r="AR221">
        <v>2.9815</v>
      </c>
      <c r="AS221" s="7"/>
      <c r="AT221" s="1">
        <f>AJ221*28.4</f>
        <v>188.73803183217973</v>
      </c>
      <c r="AU221">
        <f>1.26*AI221*0.408*(AG221-AH221)/(AI221+$S$10)</f>
        <v>6.8923827138808145</v>
      </c>
      <c r="AV221">
        <f>AU221*28.4</f>
        <v>195.74366907421512</v>
      </c>
      <c r="AW221">
        <f>0.65*AI221*D221/($S$10+AI221)</f>
        <v>159.89392793832667</v>
      </c>
      <c r="AX221" s="1">
        <f>AW221*(86400/1000000)/2.45</f>
        <v>5.6387083158658875</v>
      </c>
      <c r="AY221" s="1">
        <f>(0.2*(0.00738*G221+0.8072)^7)-0.00016</f>
        <v>0.26799683328364599</v>
      </c>
      <c r="AZ221" s="1">
        <f>0.408*(AI221*(AG221-AH221)+$S$10*6.43*(1+0.0536*N221)*(AD221-AE221))/(AI221+$S$10)</f>
        <v>6.6454187002654814</v>
      </c>
      <c r="BA221" s="2">
        <f>(AI221*(AG221)+0.063*2.7*(1+0.864*N221)*(AD221-AE221))/(AI221+0.063)</f>
        <v>15.989953621416207</v>
      </c>
      <c r="BB221" s="1">
        <f>0.4+1.4*EXP(-(((C221-173)/58)^2))</f>
        <v>1.1260136207465081</v>
      </c>
      <c r="BC221" s="1">
        <f>0.605+0.345*EXP(-(((C221-243)/80)^2))</f>
        <v>0.92263031244675253</v>
      </c>
      <c r="BD221" s="1">
        <f>0.408*(AI221*(AG221-AH221)+0.063*6.43*(BB221+BC221*N221)*(AD221-AE221))/(AI221+0.063)</f>
        <v>8.1416221608990682</v>
      </c>
      <c r="BE221" s="1">
        <f>0.013*G221*(M221*23.9+50)/(G221+15)</f>
        <v>5.9966838470072714</v>
      </c>
      <c r="BF221" s="2">
        <f>0.408*0.0023*(G221+17.8)*((F221-E221)^0.5)*AA221</f>
        <v>5.817678220952117</v>
      </c>
    </row>
    <row r="222" spans="1:58" ht="14" x14ac:dyDescent="0.15">
      <c r="A222" s="14">
        <v>2017</v>
      </c>
      <c r="B222" s="5">
        <v>42956</v>
      </c>
      <c r="C222">
        <v>221</v>
      </c>
      <c r="D222" s="52">
        <v>258.92106944444447</v>
      </c>
      <c r="E222" s="11">
        <v>22.1</v>
      </c>
      <c r="F222" s="11">
        <v>38.67</v>
      </c>
      <c r="G222" s="11">
        <v>31.623611111111124</v>
      </c>
      <c r="H222" s="11">
        <v>42.6</v>
      </c>
      <c r="I222" s="11">
        <v>100</v>
      </c>
      <c r="J222" s="11">
        <v>65.46819444444445</v>
      </c>
      <c r="K222" s="11">
        <v>1.7224360797516298</v>
      </c>
      <c r="L222" s="11">
        <v>0</v>
      </c>
      <c r="M222" s="15">
        <f>+D222*86400/1000000</f>
        <v>22.370780400000001</v>
      </c>
      <c r="N222" s="3">
        <f>K222*4.87/LN(67.8*$S$4-5.42)</f>
        <v>1.3992312902123307</v>
      </c>
      <c r="O222" s="11"/>
      <c r="X222" s="9">
        <f>1+0.033*COS(2*$S$9*C222/365)</f>
        <v>0.97398593315759263</v>
      </c>
      <c r="Y222" s="9">
        <f>0.409*SIN((2*$S$9*C222/365)-1.39)</f>
        <v>0.2719114494091775</v>
      </c>
      <c r="Z222" s="9">
        <f>ACOS(-TAN($U$2)*TAN(Y222))</f>
        <v>1.725969571852745</v>
      </c>
      <c r="AA222" s="10">
        <f>(24*60/$S$9)*$S$7*X222*(Z222*SIN($U$2)*SIN(Y222)+COS($U$2)*COS(Y222)*SIN(Z222))</f>
        <v>38.698447355731197</v>
      </c>
      <c r="AB222" s="9">
        <f>AA222*(0.75+0.00002*$S$3)</f>
        <v>29.178629306221321</v>
      </c>
      <c r="AC222" s="9">
        <f>1.35*(M222/AB222)-0.35</f>
        <v>0.68502303768466566</v>
      </c>
      <c r="AD222" s="9">
        <f>(0.6108*EXP(17.27*E222/(E222+237.3))+0.6108*EXP(17.27*F222/(F222+237.3)))/2</f>
        <v>4.7643247636332298</v>
      </c>
      <c r="AE222" s="9">
        <f>(H222*0.6108*EXP(17.27*F222/(F222+237.3))+I222*0.6108*EXP(17.27*E222/(E222+237.3)))/(2*100)</f>
        <v>2.7930479884806814</v>
      </c>
      <c r="AF222" s="10">
        <f>$S$8*0.5*((E222+273)^4+(F222+273)^4)*(0.34-0.14*SQRT(AE222))*AC222</f>
        <v>3.0260448487845224</v>
      </c>
      <c r="AG222" s="9">
        <f>(1-0.23)*M222-AF222</f>
        <v>14.199456059215478</v>
      </c>
      <c r="AH222" s="9">
        <v>0</v>
      </c>
      <c r="AI222" s="8">
        <f>4098*0.6108*EXP(17.27*0.5*(E222+F222)/(0.5*(E222+F222)+237.3))/(0.5*(E222+F222)+237.3)^2</f>
        <v>0.24807339516351187</v>
      </c>
      <c r="AJ222" s="7">
        <f>(0.408*AI222*(AG222-AH222)+(900*$S$10/((E222+F222)*0.5+273))*N222*(AD222-AE222))/(AI222+$S$10*(1+0.34*N222))</f>
        <v>5.7234085234398719</v>
      </c>
      <c r="AK222" s="27">
        <f>0.408*AI222*$S$8*0.98*1.14*100000000/(AI222+$S$10*(1.034*N222))</f>
        <v>0.16127228983409597</v>
      </c>
      <c r="AL222" s="12">
        <f>1.24*(AE222*10/(G222+273.16))^(1/7)</f>
        <v>0.88134991924219253</v>
      </c>
      <c r="AM222" s="12">
        <f>AI222*0.77*M222</f>
        <v>4.2731884936397169</v>
      </c>
      <c r="AN222" s="12">
        <f>AI222*0.98*$S$8*(-2.6*10000000000-AL222*(G222+273.16)^4)</f>
        <v>-39.999549831603197</v>
      </c>
      <c r="AO222" s="13">
        <f>1.17*1.013*(10^-3)*(AD222-AE222)*N222*86400/208</f>
        <v>1.3579470261097102</v>
      </c>
      <c r="AP222" s="12">
        <f>0.408*(AM222+AN222+AO222)/(AI222+$S$10*(1+0.34*N222))</f>
        <v>-40.622304021201955</v>
      </c>
      <c r="AQ222">
        <v>28</v>
      </c>
      <c r="AR222">
        <v>2.9815</v>
      </c>
      <c r="AS222" s="7"/>
      <c r="AT222" s="1">
        <f>AJ222*28.4</f>
        <v>162.54480206569235</v>
      </c>
      <c r="AU222">
        <f>1.26*AI222*0.408*(AG222-AH222)/(AI222+$S$10)</f>
        <v>5.7692348822822854</v>
      </c>
      <c r="AV222">
        <f>AU222*28.4</f>
        <v>163.8462706568169</v>
      </c>
      <c r="AW222">
        <f>0.65*AI222*D222/($S$10+AI222)</f>
        <v>133.013754798885</v>
      </c>
      <c r="AX222" s="1">
        <f>AW222*(86400/1000000)/2.45</f>
        <v>4.6907707814790465</v>
      </c>
      <c r="AY222" s="1">
        <f>(0.2*(0.00738*G222+0.8072)^7)-0.00016</f>
        <v>0.2640595146098127</v>
      </c>
      <c r="AZ222" s="1">
        <f>0.408*(AI222*(AG222-AH222)+$S$10*6.43*(1+0.0536*N222)*(AD222-AE222))/(AI222+$S$10)</f>
        <v>5.7443197846776535</v>
      </c>
      <c r="BA222" s="2">
        <f>(AI222*(AG222)+0.063*2.7*(1+0.864*N222)*(AD222-AE222))/(AI222+0.063)</f>
        <v>13.70478751079342</v>
      </c>
      <c r="BB222" s="1">
        <f>0.4+1.4*EXP(-(((C222-173)/58)^2))</f>
        <v>1.1057976528778306</v>
      </c>
      <c r="BC222" s="1">
        <f>0.605+0.345*EXP(-(((C222-243)/80)^2))</f>
        <v>0.92487152059505484</v>
      </c>
      <c r="BD222" s="1">
        <f>0.408*(AI222*(AG222-AH222)+0.063*6.43*(BB222+BC222*N222)*(AD222-AE222))/(AI222+0.063)</f>
        <v>7.133645718503459</v>
      </c>
      <c r="BE222" s="1">
        <f>0.013*G222*(M222*23.9+50)/(G222+15)</f>
        <v>5.1552949112814002</v>
      </c>
      <c r="BF222" s="2">
        <f>0.408*0.0023*(G222+17.8)*((F222-E222)^0.5)*AA222</f>
        <v>7.3059596247326652</v>
      </c>
    </row>
    <row r="223" spans="1:58" ht="14" x14ac:dyDescent="0.15">
      <c r="A223" s="14">
        <v>2017</v>
      </c>
      <c r="B223" s="5">
        <v>42957</v>
      </c>
      <c r="C223">
        <v>222</v>
      </c>
      <c r="D223" s="52">
        <v>282.2998263888889</v>
      </c>
      <c r="E223" s="11">
        <v>23.45</v>
      </c>
      <c r="F223" s="11">
        <v>35.21</v>
      </c>
      <c r="G223" s="11">
        <v>28.768749999999997</v>
      </c>
      <c r="H223" s="11">
        <v>46.37</v>
      </c>
      <c r="I223" s="11">
        <v>100</v>
      </c>
      <c r="J223" s="11">
        <v>78.668194444444453</v>
      </c>
      <c r="K223" s="11">
        <v>1.1772499568609165</v>
      </c>
      <c r="L223" s="11">
        <v>0</v>
      </c>
      <c r="M223" s="15">
        <f>+D223*86400/1000000</f>
        <v>24.390705000000001</v>
      </c>
      <c r="N223" s="3">
        <f>K223*4.87/LN(67.8*$S$4-5.42)</f>
        <v>0.95634607019985252</v>
      </c>
      <c r="O223" s="11"/>
      <c r="X223" s="9">
        <f>1+0.033*COS(2*$S$9*C223/365)</f>
        <v>0.97433929414987031</v>
      </c>
      <c r="Y223" s="9">
        <f>0.409*SIN((2*$S$9*C223/365)-1.39)</f>
        <v>0.26661206235031204</v>
      </c>
      <c r="Z223" s="9">
        <f>ACOS(-TAN($U$2)*TAN(Y223))</f>
        <v>1.7227706981832935</v>
      </c>
      <c r="AA223" s="10">
        <f>(24*60/$S$9)*$S$7*X223*(Z223*SIN($U$2)*SIN(Y223)+COS($U$2)*COS(Y223)*SIN(Z223))</f>
        <v>38.60071316009266</v>
      </c>
      <c r="AB223" s="9">
        <f>AA223*(0.75+0.00002*$S$3)</f>
        <v>29.104937722709867</v>
      </c>
      <c r="AC223" s="9">
        <f>1.35*(M223/AB223)-0.35</f>
        <v>0.78133558517486612</v>
      </c>
      <c r="AD223" s="9">
        <f>(0.6108*EXP(17.27*E223/(E223+237.3))+0.6108*EXP(17.27*F223/(F223+237.3)))/2</f>
        <v>4.2875456160029648</v>
      </c>
      <c r="AE223" s="9">
        <f>(H223*0.6108*EXP(17.27*F223/(F223+237.3))+I223*0.6108*EXP(17.27*E223/(E223+237.3)))/(2*100)</f>
        <v>2.7622354402779909</v>
      </c>
      <c r="AF223" s="10">
        <f>$S$8*0.5*((E223+273)^4+(F223+273)^4)*(0.34-0.14*SQRT(AE223))*AC223</f>
        <v>3.4377217280490449</v>
      </c>
      <c r="AG223" s="9">
        <f>(1-0.23)*M223-AF223</f>
        <v>15.343121121950954</v>
      </c>
      <c r="AH223" s="9">
        <v>0</v>
      </c>
      <c r="AI223" s="8">
        <f>4098*0.6108*EXP(17.27*0.5*(E223+F223)/(0.5*(E223+F223)+237.3))/(0.5*(E223+F223)+237.3)^2</f>
        <v>0.23534331972948583</v>
      </c>
      <c r="AJ223" s="7">
        <f>(0.408*AI223*(AG223-AH223)+(900*$S$10/((E223+F223)*0.5+273))*N223*(AD223-AE223))/(AI223+$S$10*(1+0.34*N223))</f>
        <v>5.4534853331411535</v>
      </c>
      <c r="AK223" s="27">
        <f>0.408*AI223*$S$8*0.98*1.14*100000000/(AI223+$S$10*(1.034*N223))</f>
        <v>0.17482726394325676</v>
      </c>
      <c r="AL223" s="12">
        <f>1.24*(AE223*10/(G223+273.16))^(1/7)</f>
        <v>0.88113814574979221</v>
      </c>
      <c r="AM223" s="12">
        <f>AI223*0.77*M223</f>
        <v>4.4199459036367781</v>
      </c>
      <c r="AN223" s="12">
        <f>AI223*0.98*$S$8*(-2.6*10000000000-AL223*(G223+273.16)^4)</f>
        <v>-37.627683797155363</v>
      </c>
      <c r="AO223" s="13">
        <f>1.17*1.013*(10^-3)*(AD223-AE223)*N223*86400/208</f>
        <v>0.7181562754128693</v>
      </c>
      <c r="AP223" s="12">
        <f>0.408*(AM223+AN223+AO223)/(AI223+$S$10*(1+0.34*N223))</f>
        <v>-41.096961806229992</v>
      </c>
      <c r="AQ223">
        <v>28</v>
      </c>
      <c r="AR223">
        <v>2.9815</v>
      </c>
      <c r="AS223" s="7"/>
      <c r="AT223" s="1">
        <f>AJ223*28.4</f>
        <v>154.87898346120875</v>
      </c>
      <c r="AU223">
        <f>1.26*AI223*0.408*(AG223-AH223)/(AI223+$S$10)</f>
        <v>6.1640019108773121</v>
      </c>
      <c r="AV223">
        <f>AU223*28.4</f>
        <v>175.05765426891566</v>
      </c>
      <c r="AW223">
        <f>0.65*AI223*D223/($S$10+AI223)</f>
        <v>143.3977413070368</v>
      </c>
      <c r="AX223" s="1">
        <f>AW223*(86400/1000000)/2.45</f>
        <v>5.0569652444603994</v>
      </c>
      <c r="AY223" s="1">
        <f>(0.2*(0.00738*G223+0.8072)^7)-0.00016</f>
        <v>0.22881100444759728</v>
      </c>
      <c r="AZ223" s="1">
        <f>0.408*(AI223*(AG223-AH223)+$S$10*6.43*(1+0.0536*N223)*(AD223-AE223))/(AI223+$S$10)</f>
        <v>5.8113051858339242</v>
      </c>
      <c r="BA223" s="2">
        <f>(AI223*(AG223)+0.063*2.7*(1+0.864*N223)*(AD223-AE223))/(AI223+0.063)</f>
        <v>13.691406923365593</v>
      </c>
      <c r="BB223" s="1">
        <f>0.4+1.4*EXP(-(((C223-173)/58)^2))</f>
        <v>1.0857367894068604</v>
      </c>
      <c r="BC223" s="1">
        <f>0.605+0.345*EXP(-(((C223-243)/80)^2))</f>
        <v>0.92702789332686164</v>
      </c>
      <c r="BD223" s="1">
        <f>0.408*(AI223*(AG223-AH223)+0.063*6.43*(BB223+BC223*N223)*(AD223-AE223))/(AI223+0.063)</f>
        <v>6.6046730933865057</v>
      </c>
      <c r="BE223" s="1">
        <f>0.013*G223*(M223*23.9+50)/(G223+15)</f>
        <v>5.4083061511110229</v>
      </c>
      <c r="BF223" s="2">
        <f>0.408*0.0023*(G223+17.8)*((F223-E223)^0.5)*AA223</f>
        <v>5.7847096999866787</v>
      </c>
    </row>
    <row r="224" spans="1:58" ht="14" x14ac:dyDescent="0.15">
      <c r="A224" s="14">
        <v>2017</v>
      </c>
      <c r="B224" s="5">
        <v>42958</v>
      </c>
      <c r="C224">
        <v>223</v>
      </c>
      <c r="D224" s="52">
        <v>325.32965277777777</v>
      </c>
      <c r="E224" s="11">
        <v>25.69</v>
      </c>
      <c r="F224" s="11">
        <v>38.450000000000003</v>
      </c>
      <c r="G224" s="11">
        <v>31.193263888888893</v>
      </c>
      <c r="H224" s="11">
        <v>36.46</v>
      </c>
      <c r="I224" s="11">
        <v>100</v>
      </c>
      <c r="J224" s="11">
        <v>69.846111111111085</v>
      </c>
      <c r="K224" s="11">
        <v>1.3069294032160264</v>
      </c>
      <c r="L224" s="11">
        <v>0</v>
      </c>
      <c r="M224" s="15">
        <f>+D224*86400/1000000</f>
        <v>28.108481999999999</v>
      </c>
      <c r="N224" s="3">
        <f>K224*4.87/LN(67.8*$S$4-5.42)</f>
        <v>1.0616919469906161</v>
      </c>
      <c r="O224" s="11"/>
      <c r="X224" s="9">
        <f>1+0.033*COS(2*$S$9*C224/365)</f>
        <v>0.97470025896309476</v>
      </c>
      <c r="Y224" s="9">
        <f>0.409*SIN((2*$S$9*C224/365)-1.39)</f>
        <v>0.26123367238341294</v>
      </c>
      <c r="Z224" s="9">
        <f>ACOS(-TAN($U$2)*TAN(Y224))</f>
        <v>1.719535183504465</v>
      </c>
      <c r="AA224" s="10">
        <f>(24*60/$S$9)*$S$7*X224*(Z224*SIN($U$2)*SIN(Y224)+COS($U$2)*COS(Y224)*SIN(Z224))</f>
        <v>38.500741109110017</v>
      </c>
      <c r="AB224" s="9">
        <f>AA224*(0.75+0.00002*$S$3)</f>
        <v>29.029558796268951</v>
      </c>
      <c r="AC224" s="9">
        <f>1.35*(M224/AB224)-0.35</f>
        <v>0.95716594648614162</v>
      </c>
      <c r="AD224" s="9">
        <f>(0.6108*EXP(17.27*E224/(E224+237.3))+0.6108*EXP(17.27*F224/(F224+237.3)))/2</f>
        <v>5.0439968722046347</v>
      </c>
      <c r="AE224" s="9">
        <f>(H224*0.6108*EXP(17.27*F224/(F224+237.3))+I224*0.6108*EXP(17.27*E224/(E224+237.3)))/(2*100)</f>
        <v>2.8875561867453747</v>
      </c>
      <c r="AF224" s="10">
        <f>$S$8*0.5*((E224+273)^4+(F224+273)^4)*(0.34-0.14*SQRT(AE224))*AC224</f>
        <v>4.1552141923971808</v>
      </c>
      <c r="AG224" s="9">
        <f>(1-0.23)*M224-AF224</f>
        <v>17.488316947602819</v>
      </c>
      <c r="AH224" s="9">
        <v>0</v>
      </c>
      <c r="AI224" s="8">
        <f>4098*0.6108*EXP(17.27*0.5*(E224+F224)/(0.5*(E224+F224)+237.3))/(0.5*(E224+F224)+237.3)^2</f>
        <v>0.26960067122685527</v>
      </c>
      <c r="AJ224" s="7">
        <f>(0.408*AI224*(AG224-AH224)+(900*$S$10/((E224+F224)*0.5+273))*N224*(AD224-AE224))/(AI224+$S$10*(1+0.34*N224))</f>
        <v>6.5935144221322721</v>
      </c>
      <c r="AK224" s="27">
        <f>0.408*AI224*$S$8*0.98*1.14*100000000/(AI224+$S$10*(1.034*N224))</f>
        <v>0.17600568806375549</v>
      </c>
      <c r="AL224" s="12">
        <f>1.24*(AE224*10/(G224+273.16))^(1/7)</f>
        <v>0.88572848314506891</v>
      </c>
      <c r="AM224" s="12">
        <f>AI224*0.77*M224</f>
        <v>5.835110523063344</v>
      </c>
      <c r="AN224" s="12">
        <f>AI224*0.98*$S$8*(-2.6*10000000000-AL224*(G224+273.16)^4)</f>
        <v>-43.463778255806858</v>
      </c>
      <c r="AO224" s="13">
        <f>1.17*1.013*(10^-3)*(AD224-AE224)*N224*86400/208</f>
        <v>1.127150102553943</v>
      </c>
      <c r="AP224" s="12">
        <f>0.408*(AM224+AN224+AO224)/(AI224+$S$10*(1+0.34*N224))</f>
        <v>-41.464842797259401</v>
      </c>
      <c r="AQ224">
        <v>28</v>
      </c>
      <c r="AR224">
        <v>2.9815</v>
      </c>
      <c r="AS224" s="7"/>
      <c r="AT224" s="1">
        <f>AJ224*28.4</f>
        <v>187.25580958855653</v>
      </c>
      <c r="AU224">
        <f>1.26*AI224*0.408*(AG224-AH224)/(AI224+$S$10)</f>
        <v>7.2264752357586657</v>
      </c>
      <c r="AV224">
        <f>AU224*28.4</f>
        <v>205.23189669554608</v>
      </c>
      <c r="AW224">
        <f>0.65*AI224*D224/($S$10+AI224)</f>
        <v>169.97490271551627</v>
      </c>
      <c r="AX224" s="1">
        <f>AW224*(86400/1000000)/2.45</f>
        <v>5.9942169773961647</v>
      </c>
      <c r="AY224" s="1">
        <f>(0.2*(0.00738*G224+0.8072)^7)-0.00016</f>
        <v>0.25846596639960528</v>
      </c>
      <c r="AZ224" s="1">
        <f>0.408*(AI224*(AG224-AH224)+$S$10*6.43*(1+0.0536*N224)*(AD224-AE224))/(AI224+$S$10)</f>
        <v>6.9084251290595882</v>
      </c>
      <c r="BA224" s="2">
        <f>(AI224*(AG224)+0.063*2.7*(1+0.864*N224)*(AD224-AE224))/(AI224+0.063)</f>
        <v>16.290251403541077</v>
      </c>
      <c r="BB224" s="1">
        <f>0.4+1.4*EXP(-(((C224-173)/58)^2))</f>
        <v>1.0658501294061153</v>
      </c>
      <c r="BC224" s="1">
        <f>0.605+0.345*EXP(-(((C224-243)/80)^2))</f>
        <v>0.92909750667064905</v>
      </c>
      <c r="BD224" s="1">
        <f>0.408*(AI224*(AG224-AH224)+0.063*6.43*(BB224+BC224*N224)*(AD224-AE224))/(AI224+0.063)</f>
        <v>7.9828777105798574</v>
      </c>
      <c r="BE224" s="1">
        <f>0.013*G224*(M224*23.9+50)/(G224+15)</f>
        <v>6.3363333854788886</v>
      </c>
      <c r="BF224" s="2">
        <f>0.408*0.0023*(G224+17.8)*((F224-E224)^0.5)*AA224</f>
        <v>6.3229361820161145</v>
      </c>
    </row>
    <row r="225" spans="1:58" ht="14" x14ac:dyDescent="0.15">
      <c r="A225" s="14">
        <v>2017</v>
      </c>
      <c r="B225" s="5">
        <v>42959</v>
      </c>
      <c r="C225">
        <v>224</v>
      </c>
      <c r="D225" s="52">
        <v>230.89348611111112</v>
      </c>
      <c r="E225" s="11">
        <v>26.5</v>
      </c>
      <c r="F225" s="11">
        <v>34.31</v>
      </c>
      <c r="G225" s="11">
        <v>30.227847222222223</v>
      </c>
      <c r="H225" s="11">
        <v>55.47</v>
      </c>
      <c r="I225" s="11">
        <v>89.91</v>
      </c>
      <c r="J225" s="11">
        <v>68.762083333333294</v>
      </c>
      <c r="K225" s="11">
        <v>1.9298941001579237</v>
      </c>
      <c r="L225" s="11">
        <v>0</v>
      </c>
      <c r="M225" s="15">
        <f>+D225*86400/1000000</f>
        <v>19.9491972</v>
      </c>
      <c r="N225" s="3">
        <f>K225*4.87/LN(67.8*$S$4-5.42)</f>
        <v>1.56776105858542</v>
      </c>
      <c r="O225" s="11"/>
      <c r="X225" s="9">
        <f>1+0.033*COS(2*$S$9*C225/365)</f>
        <v>0.97506872063560157</v>
      </c>
      <c r="Y225" s="9">
        <f>0.409*SIN((2*$S$9*C225/365)-1.39)</f>
        <v>0.25577787324150192</v>
      </c>
      <c r="Z225" s="9">
        <f>ACOS(-TAN($U$2)*TAN(Y225))</f>
        <v>1.7162641877869216</v>
      </c>
      <c r="AA225" s="10">
        <f>(24*60/$S$9)*$S$7*X225*(Z225*SIN($U$2)*SIN(Y225)+COS($U$2)*COS(Y225)*SIN(Z225))</f>
        <v>38.398522516250239</v>
      </c>
      <c r="AB225" s="9">
        <f>AA225*(0.75+0.00002*$S$3)</f>
        <v>28.952485977252682</v>
      </c>
      <c r="AC225" s="9">
        <f>1.35*(M225/AB225)-0.35</f>
        <v>0.58019356752851592</v>
      </c>
      <c r="AD225" s="9">
        <f>(0.6108*EXP(17.27*E225/(E225+237.3))+0.6108*EXP(17.27*F225/(F225+237.3)))/2</f>
        <v>4.4369228694291234</v>
      </c>
      <c r="AE225" s="9">
        <f>(H225*0.6108*EXP(17.27*F225/(F225+237.3))+I225*0.6108*EXP(17.27*E225/(E225+237.3)))/(2*100)</f>
        <v>3.05733169785732</v>
      </c>
      <c r="AF225" s="10">
        <f>$S$8*0.5*((E225+273)^4+(F225+273)^4)*(0.34-0.14*SQRT(AE225))*AC225</f>
        <v>2.2940599207079968</v>
      </c>
      <c r="AG225" s="9">
        <f>(1-0.23)*M225-AF225</f>
        <v>13.066821923292004</v>
      </c>
      <c r="AH225" s="9">
        <v>0</v>
      </c>
      <c r="AI225" s="8">
        <f>4098*0.6108*EXP(17.27*0.5*(E225+F225)/(0.5*(E225+F225)+237.3))/(0.5*(E225+F225)+237.3)^2</f>
        <v>0.24832018924095267</v>
      </c>
      <c r="AJ225" s="7">
        <f>(0.408*AI225*(AG225-AH225)+(900*$S$10/((E225+F225)*0.5+273))*N225*(AD225-AE225))/(AI225+$S$10*(1+0.34*N225))</f>
        <v>5.0001134047615858</v>
      </c>
      <c r="AK225" s="27">
        <f>0.408*AI225*$S$8*0.98*1.14*100000000/(AI225+$S$10*(1.034*N225))</f>
        <v>0.15610572163613914</v>
      </c>
      <c r="AL225" s="12">
        <f>1.24*(AE225*10/(G225+273.16))^(1/7)</f>
        <v>0.89339251733927183</v>
      </c>
      <c r="AM225" s="12">
        <f>AI225*0.77*M225</f>
        <v>3.814417086409994</v>
      </c>
      <c r="AN225" s="12">
        <f>AI225*0.98*$S$8*(-2.6*10000000000-AL225*(G225+273.16)^4)</f>
        <v>-39.996053101153628</v>
      </c>
      <c r="AO225" s="13">
        <f>1.17*1.013*(10^-3)*(AD225-AE225)*N225*86400/208</f>
        <v>1.0648194956971346</v>
      </c>
      <c r="AP225" s="12">
        <f>0.408*(AM225+AN225+AO225)/(AI225+$S$10*(1+0.34*N225))</f>
        <v>-41.029359695322007</v>
      </c>
      <c r="AQ225">
        <v>28</v>
      </c>
      <c r="AR225">
        <v>2.9815</v>
      </c>
      <c r="AS225" s="7"/>
      <c r="AT225" s="1">
        <f>AJ225*28.4</f>
        <v>142.00322069522903</v>
      </c>
      <c r="AU225">
        <f>1.26*AI225*0.408*(AG225-AH225)/(AI225+$S$10)</f>
        <v>5.3101524277117651</v>
      </c>
      <c r="AV225">
        <f>AU225*28.4</f>
        <v>150.80832894701413</v>
      </c>
      <c r="AW225">
        <f>0.65*AI225*D225/($S$10+AI225)</f>
        <v>118.6400564100795</v>
      </c>
      <c r="AX225" s="1">
        <f>AW225*(86400/1000000)/2.45</f>
        <v>4.1838779076860693</v>
      </c>
      <c r="AY225" s="1">
        <f>(0.2*(0.00738*G225+0.8072)^7)-0.00016</f>
        <v>0.24628575602767469</v>
      </c>
      <c r="AZ225" s="1">
        <f>0.408*(AI225*(AG225-AH225)+$S$10*6.43*(1+0.0536*N225)*(AD225-AE225))/(AI225+$S$10)</f>
        <v>5.0363293286553903</v>
      </c>
      <c r="BA225" s="2">
        <f>(AI225*(AG225)+0.063*2.7*(1+0.864*N225)*(AD225-AE225))/(AI225+0.063)</f>
        <v>12.197388409953613</v>
      </c>
      <c r="BB225" s="1">
        <f>0.4+1.4*EXP(-(((C225-173)/58)^2))</f>
        <v>1.0461559175407396</v>
      </c>
      <c r="BC225" s="1">
        <f>0.605+0.345*EXP(-(((C225-243)/80)^2))</f>
        <v>0.93107850557780614</v>
      </c>
      <c r="BD225" s="1">
        <f>0.408*(AI225*(AG225-AH225)+0.063*6.43*(BB225+BC225*N225)*(AD225-AE225))/(AI225+0.063)</f>
        <v>6.0877300825435698</v>
      </c>
      <c r="BE225" s="1">
        <f>0.013*G225*(M225*23.9+50)/(G225+15)</f>
        <v>4.5769769447328903</v>
      </c>
      <c r="BF225" s="2">
        <f>0.408*0.0023*(G225+17.8)*((F225-E225)^0.5)*AA225</f>
        <v>4.836388174269751</v>
      </c>
    </row>
    <row r="226" spans="1:58" ht="14" x14ac:dyDescent="0.15">
      <c r="A226" s="14">
        <v>2017</v>
      </c>
      <c r="B226" s="5">
        <v>42960</v>
      </c>
      <c r="C226">
        <v>225</v>
      </c>
      <c r="D226" s="52">
        <v>309.18345833333319</v>
      </c>
      <c r="E226" s="11">
        <v>26.62</v>
      </c>
      <c r="F226" s="11">
        <v>34.74</v>
      </c>
      <c r="G226" s="11">
        <v>30.668958333333347</v>
      </c>
      <c r="H226" s="11">
        <v>51.27</v>
      </c>
      <c r="I226" s="11">
        <v>92.36</v>
      </c>
      <c r="J226" s="11">
        <v>71.066527777777765</v>
      </c>
      <c r="K226" s="11">
        <v>2.5528587970998213</v>
      </c>
      <c r="L226" s="11">
        <v>0</v>
      </c>
      <c r="M226" s="15">
        <f>+D226*86400/1000000</f>
        <v>26.71345079999999</v>
      </c>
      <c r="N226" s="3">
        <f>K226*4.87/LN(67.8*$S$4-5.42)</f>
        <v>2.0738301701802246</v>
      </c>
      <c r="O226" s="11"/>
      <c r="X226" s="9">
        <f>1+0.033*COS(2*$S$9*C226/365)</f>
        <v>0.97544456998424511</v>
      </c>
      <c r="Y226" s="9">
        <f>0.409*SIN((2*$S$9*C226/365)-1.39)</f>
        <v>0.25024628159561113</v>
      </c>
      <c r="Z226" s="9">
        <f>ACOS(-TAN($U$2)*TAN(Y226))</f>
        <v>1.71295885800435</v>
      </c>
      <c r="AA226" s="10">
        <f>(24*60/$S$9)*$S$7*X226*(Z226*SIN($U$2)*SIN(Y226)+COS($U$2)*COS(Y226)*SIN(Z226))</f>
        <v>38.294049720080444</v>
      </c>
      <c r="AB226" s="9">
        <f>AA226*(0.75+0.00002*$S$3)</f>
        <v>28.873713488940655</v>
      </c>
      <c r="AC226" s="9">
        <f>1.35*(M226/AB226)-0.35</f>
        <v>0.89899620527900115</v>
      </c>
      <c r="AD226" s="9">
        <f>(0.6108*EXP(17.27*E226/(E226+237.3))+0.6108*EXP(17.27*F226/(F226+237.3)))/2</f>
        <v>4.5145032274186416</v>
      </c>
      <c r="AE226" s="9">
        <f>(H226*0.6108*EXP(17.27*F226/(F226+237.3))+I226*0.6108*EXP(17.27*E226/(E226+237.3)))/(2*100)</f>
        <v>3.0309126214217001</v>
      </c>
      <c r="AF226" s="10">
        <f>$S$8*0.5*((E226+273)^4+(F226+273)^4)*(0.34-0.14*SQRT(AE226))*AC226</f>
        <v>3.6074967468092565</v>
      </c>
      <c r="AG226" s="9">
        <f>(1-0.23)*M226-AF226</f>
        <v>16.961860369190735</v>
      </c>
      <c r="AH226" s="9">
        <v>0</v>
      </c>
      <c r="AI226" s="8">
        <f>4098*0.6108*EXP(17.27*0.5*(E226+F226)/(0.5*(E226+F226)+237.3))/(0.5*(E226+F226)+237.3)^2</f>
        <v>0.25173453735386758</v>
      </c>
      <c r="AJ226" s="7">
        <f>(0.408*AI226*(AG226-AH226)+(900*$S$10/((E226+F226)*0.5+273))*N226*(AD226-AE226))/(AI226+$S$10*(1+0.34*N226))</f>
        <v>6.4355296133233271</v>
      </c>
      <c r="AK226" s="27">
        <f>0.408*AI226*$S$8*0.98*1.14*100000000/(AI226+$S$10*(1.034*N226))</f>
        <v>0.14300504732982788</v>
      </c>
      <c r="AL226" s="12">
        <f>1.24*(AE226*10/(G226+273.16))^(1/7)</f>
        <v>0.89210037329346825</v>
      </c>
      <c r="AM226" s="12">
        <f>AI226*0.77*M226</f>
        <v>5.178017597262742</v>
      </c>
      <c r="AN226" s="12">
        <f>AI226*0.98*$S$8*(-2.6*10000000000-AL226*(G226+273.16)^4)</f>
        <v>-40.585975133870527</v>
      </c>
      <c r="AO226" s="13">
        <f>1.17*1.013*(10^-3)*(AD226-AE226)*N226*86400/208</f>
        <v>1.5147221551418446</v>
      </c>
      <c r="AP226" s="12">
        <f>0.408*(AM226+AN226+AO226)/(AI226+$S$10*(1+0.34*N226))</f>
        <v>-37.996228036114971</v>
      </c>
      <c r="AQ226">
        <v>28</v>
      </c>
      <c r="AR226">
        <v>2.9815</v>
      </c>
      <c r="AS226" s="7"/>
      <c r="AT226" s="1">
        <f>AJ226*28.4</f>
        <v>182.76904101838247</v>
      </c>
      <c r="AU226">
        <f>1.26*AI226*0.408*(AG226-AH226)/(AI226+$S$10)</f>
        <v>6.9126769185256336</v>
      </c>
      <c r="AV226">
        <f>AU226*28.4</f>
        <v>196.32002448612798</v>
      </c>
      <c r="AW226">
        <f>0.65*AI226*D226/($S$10+AI226)</f>
        <v>159.32050517410053</v>
      </c>
      <c r="AX226" s="1">
        <f>AW226*(86400/1000000)/2.45</f>
        <v>5.6184863865478718</v>
      </c>
      <c r="AY226" s="1">
        <f>(0.2*(0.00738*G226+0.8072)^7)-0.00016</f>
        <v>0.25178859413034099</v>
      </c>
      <c r="AZ226" s="1">
        <f>0.408*(AI226*(AG226-AH226)+$S$10*6.43*(1+0.0536*N226)*(AD226-AE226))/(AI226+$S$10)</f>
        <v>6.3825095160140153</v>
      </c>
      <c r="BA226" s="2">
        <f>(AI226*(AG226)+0.063*2.7*(1+0.864*N226)*(AD226-AE226))/(AI226+0.063)</f>
        <v>15.805124527924928</v>
      </c>
      <c r="BB226" s="1">
        <f>0.4+1.4*EXP(-(((C226-173)/58)^2))</f>
        <v>1.0266715261049755</v>
      </c>
      <c r="BC226" s="1">
        <f>0.605+0.345*EXP(-(((C226-243)/80)^2))</f>
        <v>0.93296910669125088</v>
      </c>
      <c r="BD226" s="1">
        <f>0.408*(AI226*(AG226-AH226)+0.063*6.43*(BB226+BC226*N226)*(AD226-AE226))/(AI226+0.063)</f>
        <v>7.8424185215425899</v>
      </c>
      <c r="BE226" s="1">
        <f>0.013*G226*(M226*23.9+50)/(G226+15)</f>
        <v>6.0102786330833338</v>
      </c>
      <c r="BF226" s="2">
        <f>0.408*0.0023*(G226+17.8)*((F226-E226)^0.5)*AA226</f>
        <v>4.9631910933443022</v>
      </c>
    </row>
    <row r="227" spans="1:58" ht="14" x14ac:dyDescent="0.15">
      <c r="A227" s="14">
        <v>2017</v>
      </c>
      <c r="B227" s="5">
        <v>42961</v>
      </c>
      <c r="C227">
        <v>226</v>
      </c>
      <c r="D227" s="52">
        <v>318.0507708333335</v>
      </c>
      <c r="E227" s="11">
        <v>26.13</v>
      </c>
      <c r="F227" s="11">
        <v>35.43</v>
      </c>
      <c r="G227" s="11">
        <v>30.628680555555533</v>
      </c>
      <c r="H227" s="11">
        <v>39.14</v>
      </c>
      <c r="I227" s="11">
        <v>92.6</v>
      </c>
      <c r="J227" s="11">
        <v>65.978958333333338</v>
      </c>
      <c r="K227" s="11">
        <v>1.8618995288937688</v>
      </c>
      <c r="L227" s="11">
        <v>0</v>
      </c>
      <c r="M227" s="15">
        <f>+D227*86400/1000000</f>
        <v>27.479586600000015</v>
      </c>
      <c r="N227" s="3">
        <f>K227*4.87/LN(67.8*$S$4-5.42)</f>
        <v>1.5125252604064265</v>
      </c>
      <c r="O227" s="11"/>
      <c r="X227" s="9">
        <f>1+0.033*COS(2*$S$9*C227/365)</f>
        <v>0.97582769563675187</v>
      </c>
      <c r="Y227" s="9">
        <f>0.409*SIN((2*$S$9*C227/365)-1.39)</f>
        <v>0.24464053657572624</v>
      </c>
      <c r="Z227" s="9">
        <f>ACOS(-TAN($U$2)*TAN(Y227))</f>
        <v>1.7096203275690878</v>
      </c>
      <c r="AA227" s="10">
        <f>(24*60/$S$9)*$S$7*X227*(Z227*SIN($U$2)*SIN(Y227)+COS($U$2)*COS(Y227)*SIN(Z227))</f>
        <v>38.187316141422833</v>
      </c>
      <c r="AB227" s="9">
        <f>AA227*(0.75+0.00002*$S$3)</f>
        <v>28.793236370632815</v>
      </c>
      <c r="AC227" s="9">
        <f>1.35*(M227/AB227)-0.35</f>
        <v>0.93840820227617561</v>
      </c>
      <c r="AD227" s="9">
        <f>(0.6108*EXP(17.27*E227/(E227+237.3))+0.6108*EXP(17.27*F227/(F227+237.3)))/2</f>
        <v>4.572527691089304</v>
      </c>
      <c r="AE227" s="9">
        <f>(H227*0.6108*EXP(17.27*F227/(F227+237.3))+I227*0.6108*EXP(17.27*E227/(E227+237.3)))/(2*100)</f>
        <v>2.6951282480652554</v>
      </c>
      <c r="AF227" s="10">
        <f>$S$8*0.5*((E227+273)^4+(F227+273)^4)*(0.34-0.14*SQRT(AE227))*AC227</f>
        <v>4.316387117072205</v>
      </c>
      <c r="AG227" s="9">
        <f>(1-0.23)*M227-AF227</f>
        <v>16.842894564927811</v>
      </c>
      <c r="AH227" s="9">
        <v>0</v>
      </c>
      <c r="AI227" s="8">
        <f>4098*0.6108*EXP(17.27*0.5*(E227+F227)/(0.5*(E227+F227)+237.3))/(0.5*(E227+F227)+237.3)^2</f>
        <v>0.25298583492540927</v>
      </c>
      <c r="AJ227" s="7">
        <f>(0.408*AI227*(AG227-AH227)+(900*$S$10/((E227+F227)*0.5+273))*N227*(AD227-AE227))/(AI227+$S$10*(1+0.34*N227))</f>
        <v>6.4999772380252745</v>
      </c>
      <c r="AK227" s="27">
        <f>0.408*AI227*$S$8*0.98*1.14*100000000/(AI227+$S$10*(1.034*N227))</f>
        <v>0.15863339930372908</v>
      </c>
      <c r="AL227" s="12">
        <f>1.24*(AE227*10/(G227+273.16))^(1/7)</f>
        <v>0.87727770432346242</v>
      </c>
      <c r="AM227" s="12">
        <f>AI227*0.77*M227</f>
        <v>5.3529985427426912</v>
      </c>
      <c r="AN227" s="12">
        <f>AI227*0.98*$S$8*(-2.6*10000000000-AL227*(G227+273.16)^4)</f>
        <v>-40.629582236638541</v>
      </c>
      <c r="AO227" s="13">
        <f>1.17*1.013*(10^-3)*(AD227-AE227)*N227*86400/208</f>
        <v>1.39799312534974</v>
      </c>
      <c r="AP227" s="12">
        <f>0.408*(AM227+AN227+AO227)/(AI227+$S$10*(1+0.34*N227))</f>
        <v>-39.197669810166097</v>
      </c>
      <c r="AQ227">
        <v>28</v>
      </c>
      <c r="AR227">
        <v>2.9815</v>
      </c>
      <c r="AS227" s="7"/>
      <c r="AT227" s="1">
        <f>AJ227*28.4</f>
        <v>184.59935355991777</v>
      </c>
      <c r="AU227">
        <f>1.26*AI227*0.408*(AG227-AH227)/(AI227+$S$10)</f>
        <v>6.871236537051943</v>
      </c>
      <c r="AV227">
        <f>AU227*28.4</f>
        <v>195.14311765227518</v>
      </c>
      <c r="AW227">
        <f>0.65*AI227*D227/($S$10+AI227)</f>
        <v>164.05794602198904</v>
      </c>
      <c r="AX227" s="1">
        <f>AW227*(86400/1000000)/2.45</f>
        <v>5.7855536882856535</v>
      </c>
      <c r="AY227" s="1">
        <f>(0.2*(0.00738*G227+0.8072)^7)-0.00016</f>
        <v>0.25128180049351206</v>
      </c>
      <c r="AZ227" s="1">
        <f>0.408*(AI227*(AG227-AH227)+$S$10*6.43*(1+0.0536*N227)*(AD227-AE227))/(AI227+$S$10)</f>
        <v>6.5524857486288166</v>
      </c>
      <c r="BA227" s="2">
        <f>(AI227*(AG227)+0.063*2.7*(1+0.864*N227)*(AD227-AE227))/(AI227+0.063)</f>
        <v>15.816174954319006</v>
      </c>
      <c r="BB227" s="1">
        <f>0.4+1.4*EXP(-(((C227-173)/58)^2))</f>
        <v>1.0074134401383443</v>
      </c>
      <c r="BC227" s="1">
        <f>0.605+0.345*EXP(-(((C227-243)/80)^2))</f>
        <v>0.93476760101906708</v>
      </c>
      <c r="BD227" s="1">
        <f>0.408*(AI227*(AG227-AH227)+0.063*6.43*(BB227+BC227*N227)*(AD227-AE227))/(AI227+0.063)</f>
        <v>7.8794400533346263</v>
      </c>
      <c r="BE227" s="1">
        <f>0.013*G227*(M227*23.9+50)/(G227+15)</f>
        <v>6.1674692780794276</v>
      </c>
      <c r="BF227" s="2">
        <f>0.408*0.0023*(G227+17.8)*((F227-E227)^0.5)*AA227</f>
        <v>5.2923827692630265</v>
      </c>
    </row>
    <row r="228" spans="1:58" ht="14" x14ac:dyDescent="0.15">
      <c r="A228" s="14">
        <v>2017</v>
      </c>
      <c r="B228" s="5">
        <v>42962</v>
      </c>
      <c r="C228">
        <v>227</v>
      </c>
      <c r="D228" s="52">
        <v>322.83014583333335</v>
      </c>
      <c r="E228" s="11">
        <v>25.54</v>
      </c>
      <c r="F228" s="11">
        <v>34.950000000000003</v>
      </c>
      <c r="G228" s="11">
        <v>30.292152777777783</v>
      </c>
      <c r="H228" s="11">
        <v>45.14</v>
      </c>
      <c r="I228" s="11">
        <v>93.46</v>
      </c>
      <c r="J228" s="11">
        <v>66.89458333333333</v>
      </c>
      <c r="K228" s="11">
        <v>2.431191305453638</v>
      </c>
      <c r="L228" s="11">
        <v>0</v>
      </c>
      <c r="M228" s="15">
        <f>+D228*86400/1000000</f>
        <v>27.892524600000002</v>
      </c>
      <c r="N228" s="3">
        <f>K228*4.87/LN(67.8*$S$4-5.42)</f>
        <v>1.9749928528978697</v>
      </c>
      <c r="O228" s="11"/>
      <c r="X228" s="9">
        <f>1+0.033*COS(2*$S$9*C228/365)</f>
        <v>0.9762179840647226</v>
      </c>
      <c r="Y228" s="9">
        <f>0.409*SIN((2*$S$9*C228/365)-1.39)</f>
        <v>0.23896229928507901</v>
      </c>
      <c r="Z228" s="9">
        <f>ACOS(-TAN($U$2)*TAN(Y228))</f>
        <v>1.7062497158351659</v>
      </c>
      <c r="AA228" s="10">
        <f>(24*60/$S$9)*$S$7*X228*(Z228*SIN($U$2)*SIN(Y228)+COS($U$2)*COS(Y228)*SIN(Z228))</f>
        <v>38.078316339752213</v>
      </c>
      <c r="AB228" s="9">
        <f>AA228*(0.75+0.00002*$S$3)</f>
        <v>28.71105052017317</v>
      </c>
      <c r="AC228" s="9">
        <f>1.35*(M228/AB228)-0.35</f>
        <v>0.9615127286458095</v>
      </c>
      <c r="AD228" s="9">
        <f>(0.6108*EXP(17.27*E228/(E228+237.3))+0.6108*EXP(17.27*F228/(F228+237.3)))/2</f>
        <v>4.4391358839694028</v>
      </c>
      <c r="AE228" s="9">
        <f>(H228*0.6108*EXP(17.27*F228/(F228+237.3))+I228*0.6108*EXP(17.27*E228/(E228+237.3)))/(2*100)</f>
        <v>2.7941262093950683</v>
      </c>
      <c r="AF228" s="10">
        <f>$S$8*0.5*((E228+273)^4+(F228+273)^4)*(0.34-0.14*SQRT(AE228))*AC228</f>
        <v>4.224993838880609</v>
      </c>
      <c r="AG228" s="9">
        <f>(1-0.23)*M228-AF228</f>
        <v>17.252250103119394</v>
      </c>
      <c r="AH228" s="9">
        <v>0</v>
      </c>
      <c r="AI228" s="8">
        <f>4098*0.6108*EXP(17.27*0.5*(E228+F228)/(0.5*(E228+F228)+237.3))/(0.5*(E228+F228)+237.3)^2</f>
        <v>0.24635158823560063</v>
      </c>
      <c r="AJ228" s="7">
        <f>(0.408*AI228*(AG228-AH228)+(900*$S$10/((E228+F228)*0.5+273))*N228*(AD228-AE228))/(AI228+$S$10*(1+0.34*N228))</f>
        <v>6.6468273391691222</v>
      </c>
      <c r="AK228" s="27">
        <f>0.408*AI228*$S$8*0.98*1.14*100000000/(AI228+$S$10*(1.034*N228))</f>
        <v>0.14439771592168607</v>
      </c>
      <c r="AL228" s="12">
        <f>1.24*(AE228*10/(G228+273.16))^(1/7)</f>
        <v>0.88194995370799267</v>
      </c>
      <c r="AM228" s="12">
        <f>AI228*0.77*M228</f>
        <v>5.2909531560351324</v>
      </c>
      <c r="AN228" s="12">
        <f>AI228*0.98*$S$8*(-2.6*10000000000-AL228*(G228+273.16)^4)</f>
        <v>-39.571880022444255</v>
      </c>
      <c r="AO228" s="13">
        <f>1.17*1.013*(10^-3)*(AD228-AE228)*N228*86400/208</f>
        <v>1.599483260901597</v>
      </c>
      <c r="AP228" s="12">
        <f>0.408*(AM228+AN228+AO228)/(AI228+$S$10*(1+0.34*N228))</f>
        <v>-37.418553107230068</v>
      </c>
      <c r="AQ228">
        <v>28</v>
      </c>
      <c r="AR228">
        <v>2.9815</v>
      </c>
      <c r="AS228" s="7"/>
      <c r="AT228" s="1">
        <f>AJ228*28.4</f>
        <v>188.76989643240307</v>
      </c>
      <c r="AU228">
        <f>1.26*AI228*0.408*(AG228-AH228)/(AI228+$S$10)</f>
        <v>6.9993278387591156</v>
      </c>
      <c r="AV228">
        <f>AU228*28.4</f>
        <v>198.78091062075887</v>
      </c>
      <c r="AW228">
        <f>0.65*AI228*D228/($S$10+AI228)</f>
        <v>165.60266483421282</v>
      </c>
      <c r="AX228" s="1">
        <f>AW228*(86400/1000000)/2.45</f>
        <v>5.840028670071832</v>
      </c>
      <c r="AY228" s="1">
        <f>(0.2*(0.00738*G228+0.8072)^7)-0.00016</f>
        <v>0.24708149113993061</v>
      </c>
      <c r="AZ228" s="1">
        <f>0.408*(AI228*(AG228-AH228)+$S$10*6.43*(1+0.0536*N228)*(AD228-AE228))/(AI228+$S$10)</f>
        <v>6.5611127881338911</v>
      </c>
      <c r="BA228" s="2">
        <f>(AI228*(AG228)+0.063*2.7*(1+0.864*N228)*(AD228-AE228))/(AI228+0.063)</f>
        <v>16.186798751490169</v>
      </c>
      <c r="BB228" s="1">
        <f>0.4+1.4*EXP(-(((C228-173)/58)^2))</f>
        <v>0.98839724558275077</v>
      </c>
      <c r="BC228" s="1">
        <f>0.605+0.345*EXP(-(((C228-243)/80)^2))</f>
        <v>0.93647235650755145</v>
      </c>
      <c r="BD228" s="1">
        <f>0.408*(AI228*(AG228-AH228)+0.063*6.43*(BB228+BC228*N228)*(AD228-AE228))/(AI228+0.063)</f>
        <v>8.0996137781671074</v>
      </c>
      <c r="BE228" s="1">
        <f>0.013*G228*(M228*23.9+50)/(G228+15)</f>
        <v>6.2308360357590704</v>
      </c>
      <c r="BF228" s="2">
        <f>0.408*0.0023*(G228+17.8)*((F228-E228)^0.5)*AA228</f>
        <v>5.2715067433420124</v>
      </c>
    </row>
    <row r="229" spans="1:58" ht="14" x14ac:dyDescent="0.15">
      <c r="A229" s="14">
        <v>2017</v>
      </c>
      <c r="B229" s="5">
        <v>42963</v>
      </c>
      <c r="C229">
        <v>228</v>
      </c>
      <c r="D229" s="52">
        <v>322.72597222222214</v>
      </c>
      <c r="E229" s="11">
        <v>24.88</v>
      </c>
      <c r="F229" s="11">
        <v>36.619999999999997</v>
      </c>
      <c r="G229" s="11">
        <v>30.401458333333331</v>
      </c>
      <c r="H229" s="11">
        <v>35.6</v>
      </c>
      <c r="I229" s="11">
        <v>96.68</v>
      </c>
      <c r="J229" s="11">
        <v>64.421805555555565</v>
      </c>
      <c r="K229" s="11">
        <v>1.6700149832541518</v>
      </c>
      <c r="L229" s="11">
        <v>0</v>
      </c>
      <c r="M229" s="15">
        <f>+D229*86400/1000000</f>
        <v>27.883523999999994</v>
      </c>
      <c r="N229" s="3">
        <f>K229*4.87/LN(67.8*$S$4-5.42)</f>
        <v>1.3566466977570402</v>
      </c>
      <c r="O229" s="11"/>
      <c r="X229" s="9">
        <f>1+0.033*COS(2*$S$9*C229/365)</f>
        <v>0.97661531961727277</v>
      </c>
      <c r="Y229" s="9">
        <f>0.409*SIN((2*$S$9*C229/365)-1.39)</f>
        <v>0.23321325230792456</v>
      </c>
      <c r="Z229" s="9">
        <f>ACOS(-TAN($U$2)*TAN(Y229))</f>
        <v>1.7028481276675691</v>
      </c>
      <c r="AA229" s="10">
        <f>(24*60/$S$9)*$S$7*X229*(Z229*SIN($U$2)*SIN(Y229)+COS($U$2)*COS(Y229)*SIN(Z229))</f>
        <v>37.967046068713579</v>
      </c>
      <c r="AB229" s="9">
        <f>AA229*(0.75+0.00002*$S$3)</f>
        <v>28.627152735810039</v>
      </c>
      <c r="AC229" s="9">
        <f>1.35*(M229/AB229)-0.35</f>
        <v>0.96493193708056857</v>
      </c>
      <c r="AD229" s="9">
        <f>(0.6108*EXP(17.27*E229/(E229+237.3))+0.6108*EXP(17.27*F229/(F229+237.3)))/2</f>
        <v>4.6456522679480123</v>
      </c>
      <c r="AE229" s="9">
        <f>(H229*0.6108*EXP(17.27*F229/(F229+237.3))+I229*0.6108*EXP(17.27*E229/(E229+237.3)))/(2*100)</f>
        <v>2.6143979349188569</v>
      </c>
      <c r="AF229" s="10">
        <f>$S$8*0.5*((E229+273)^4+(F229+273)^4)*(0.34-0.14*SQRT(AE229))*AC229</f>
        <v>4.5801352498888024</v>
      </c>
      <c r="AG229" s="9">
        <f>(1-0.23)*M229-AF229</f>
        <v>16.890178230111193</v>
      </c>
      <c r="AH229" s="9">
        <v>0</v>
      </c>
      <c r="AI229" s="8">
        <f>4098*0.6108*EXP(17.27*0.5*(E229+F229)/(0.5*(E229+F229)+237.3))/(0.5*(E229+F229)+237.3)^2</f>
        <v>0.25260989948646656</v>
      </c>
      <c r="AJ229" s="7">
        <f>(0.408*AI229*(AG229-AH229)+(900*$S$10/((E229+F229)*0.5+273))*N229*(AD229-AE229))/(AI229+$S$10*(1+0.34*N229))</f>
        <v>6.5317891601922993</v>
      </c>
      <c r="AK229" s="27">
        <f>0.408*AI229*$S$8*0.98*1.14*100000000/(AI229+$S$10*(1.034*N229))</f>
        <v>0.16344119038628366</v>
      </c>
      <c r="AL229" s="12">
        <f>1.24*(AE229*10/(G229+273.16))^(1/7)</f>
        <v>0.87356795387252062</v>
      </c>
      <c r="AM229" s="12">
        <f>AI229*0.77*M229</f>
        <v>5.4236137301257275</v>
      </c>
      <c r="AN229" s="12">
        <f>AI229*0.98*$S$8*(-2.6*10000000000-AL229*(G229+273.16)^4)</f>
        <v>-40.503961687817473</v>
      </c>
      <c r="AO229" s="13">
        <f>1.17*1.013*(10^-3)*(AD229-AE229)*N229*86400/208</f>
        <v>1.3566779965843323</v>
      </c>
      <c r="AP229" s="12">
        <f>0.408*(AM229+AN229+AO229)/(AI229+$S$10*(1+0.34*N229))</f>
        <v>-39.450665590427668</v>
      </c>
      <c r="AQ229">
        <v>28</v>
      </c>
      <c r="AR229">
        <v>2.9815</v>
      </c>
      <c r="AS229" s="7"/>
      <c r="AT229" s="1">
        <f>AJ229*28.4</f>
        <v>185.50281214946128</v>
      </c>
      <c r="AU229">
        <f>1.26*AI229*0.408*(AG229-AH229)/(AI229+$S$10)</f>
        <v>6.8884102583985936</v>
      </c>
      <c r="AV229">
        <f>AU229*28.4</f>
        <v>195.63085133852005</v>
      </c>
      <c r="AW229">
        <f>0.65*AI229*D229/($S$10+AI229)</f>
        <v>166.41839862891482</v>
      </c>
      <c r="AX229" s="1">
        <f>AW229*(86400/1000000)/2.45</f>
        <v>5.8687957720564246</v>
      </c>
      <c r="AY229" s="1">
        <f>(0.2*(0.00738*G229+0.8072)^7)-0.00016</f>
        <v>0.24843912249506522</v>
      </c>
      <c r="AZ229" s="1">
        <f>0.408*(AI229*(AG229-AH229)+$S$10*6.43*(1+0.0536*N229)*(AD229-AE229))/(AI229+$S$10)</f>
        <v>6.6483924373147847</v>
      </c>
      <c r="BA229" s="2">
        <f>(AI229*(AG229)+0.063*2.7*(1+0.864*N229)*(AD229-AE229))/(AI229+0.063)</f>
        <v>15.896640418838734</v>
      </c>
      <c r="BB229" s="1">
        <f>0.4+1.4*EXP(-(((C229-173)/58)^2))</f>
        <v>0.96963762043041457</v>
      </c>
      <c r="BC229" s="1">
        <f>0.605+0.345*EXP(-(((C229-243)/80)^2))</f>
        <v>0.93808182050825395</v>
      </c>
      <c r="BD229" s="1">
        <f>0.408*(AI229*(AG229-AH229)+0.063*6.43*(BB229+BC229*N229)*(AD229-AE229))/(AI229+0.063)</f>
        <v>7.9007683408817444</v>
      </c>
      <c r="BE229" s="1">
        <f>0.013*G229*(M229*23.9+50)/(G229+15)</f>
        <v>6.2363916054302733</v>
      </c>
      <c r="BF229" s="2">
        <f>0.408*0.0023*(G229+17.8)*((F229-E229)^0.5)*AA229</f>
        <v>5.8842218020206456</v>
      </c>
    </row>
    <row r="230" spans="1:58" ht="14" x14ac:dyDescent="0.15">
      <c r="A230" s="14">
        <v>2017</v>
      </c>
      <c r="B230" s="5">
        <v>42964</v>
      </c>
      <c r="C230">
        <v>229</v>
      </c>
      <c r="D230" s="52">
        <v>311.23413888888899</v>
      </c>
      <c r="E230" s="11">
        <v>24.85</v>
      </c>
      <c r="F230" s="11">
        <v>36.61</v>
      </c>
      <c r="G230" s="11">
        <v>30.422222222222217</v>
      </c>
      <c r="H230" s="11">
        <v>35.409999999999997</v>
      </c>
      <c r="I230" s="11">
        <v>95.18</v>
      </c>
      <c r="J230" s="11">
        <v>66.05388888888892</v>
      </c>
      <c r="K230" s="11">
        <v>2.30116773252989</v>
      </c>
      <c r="L230" s="11">
        <v>0</v>
      </c>
      <c r="M230" s="15">
        <f>+D230*86400/1000000</f>
        <v>26.890629600000008</v>
      </c>
      <c r="N230" s="3">
        <f>K230*4.87/LN(67.8*$S$4-5.42)</f>
        <v>1.869367422823073</v>
      </c>
      <c r="O230" s="11"/>
      <c r="X230" s="9">
        <f>1+0.033*COS(2*$S$9*C230/365)</f>
        <v>0.97701958455530324</v>
      </c>
      <c r="Y230" s="9">
        <f>0.409*SIN((2*$S$9*C230/365)-1.39)</f>
        <v>0.22739509921095732</v>
      </c>
      <c r="Z230" s="9">
        <f>ACOS(-TAN($U$2)*TAN(Y230))</f>
        <v>1.6994166530763877</v>
      </c>
      <c r="AA230" s="10">
        <f>(24*60/$S$9)*$S$7*X230*(Z230*SIN($U$2)*SIN(Y230)+COS($U$2)*COS(Y230)*SIN(Z230))</f>
        <v>37.85350233063803</v>
      </c>
      <c r="AB230" s="9">
        <f>AA230*(0.75+0.00002*$S$3)</f>
        <v>28.541540757301075</v>
      </c>
      <c r="AC230" s="9">
        <f>1.35*(M230/AB230)-0.35</f>
        <v>0.92191276282846368</v>
      </c>
      <c r="AD230" s="9">
        <f>(0.6108*EXP(17.27*E230/(E230+237.3))+0.6108*EXP(17.27*F230/(F230+237.3)))/2</f>
        <v>4.6411636425277356</v>
      </c>
      <c r="AE230" s="9">
        <f>(H230*0.6108*EXP(17.27*F230/(F230+237.3))+I230*0.6108*EXP(17.27*E230/(E230+237.3)))/(2*100)</f>
        <v>2.5817008075032253</v>
      </c>
      <c r="AF230" s="10">
        <f>$S$8*0.5*((E230+273)^4+(F230+273)^4)*(0.34-0.14*SQRT(AE230))*AC230</f>
        <v>4.4294924834675786</v>
      </c>
      <c r="AG230" s="9">
        <f>(1-0.23)*M230-AF230</f>
        <v>16.276292308532426</v>
      </c>
      <c r="AH230" s="9">
        <v>0</v>
      </c>
      <c r="AI230" s="8">
        <f>4098*0.6108*EXP(17.27*0.5*(E230+F230)/(0.5*(E230+F230)+237.3))/(0.5*(E230+F230)+237.3)^2</f>
        <v>0.25235953608177131</v>
      </c>
      <c r="AJ230" s="7">
        <f>(0.408*AI230*(AG230-AH230)+(900*$S$10/((E230+F230)*0.5+273))*N230*(AD230-AE230))/(AI230+$S$10*(1+0.34*N230))</f>
        <v>6.7406039284754034</v>
      </c>
      <c r="AK230" s="27">
        <f>0.408*AI230*$S$8*0.98*1.14*100000000/(AI230+$S$10*(1.034*N230))</f>
        <v>0.1483788279920854</v>
      </c>
      <c r="AL230" s="12">
        <f>1.24*(AE230*10/(G230+273.16))^(1/7)</f>
        <v>0.87199024088609478</v>
      </c>
      <c r="AM230" s="12">
        <f>AI230*0.77*M230</f>
        <v>5.225302244318117</v>
      </c>
      <c r="AN230" s="12">
        <f>AI230*0.98*$S$8*(-2.6*10000000000-AL230*(G230+273.16)^4)</f>
        <v>-40.450049340568278</v>
      </c>
      <c r="AO230" s="13">
        <f>1.17*1.013*(10^-3)*(AD230-AE230)*N230*86400/208</f>
        <v>1.8953714901852312</v>
      </c>
      <c r="AP230" s="12">
        <f>0.408*(AM230+AN230+AO230)/(AI230+$S$10*(1+0.34*N230))</f>
        <v>-37.774057890787105</v>
      </c>
      <c r="AQ230">
        <v>28</v>
      </c>
      <c r="AR230">
        <v>2.9815</v>
      </c>
      <c r="AS230" s="7"/>
      <c r="AT230" s="1">
        <f>AJ230*28.4</f>
        <v>191.43315156870145</v>
      </c>
      <c r="AU230">
        <f>1.26*AI230*0.408*(AG230-AH230)/(AI230+$S$10)</f>
        <v>6.6366851806535596</v>
      </c>
      <c r="AV230">
        <f>AU230*28.4</f>
        <v>188.48185913056108</v>
      </c>
      <c r="AW230">
        <f>0.65*AI230*D230/($S$10+AI230)</f>
        <v>160.4595657764323</v>
      </c>
      <c r="AX230" s="1">
        <f>AW230*(86400/1000000)/2.45</f>
        <v>5.658655707381123</v>
      </c>
      <c r="AY230" s="1">
        <f>(0.2*(0.00738*G230+0.8072)^7)-0.00016</f>
        <v>0.24869774158525898</v>
      </c>
      <c r="AZ230" s="1">
        <f>0.408*(AI230*(AG230-AH230)+$S$10*6.43*(1+0.0536*N230)*(AD230-AE230))/(AI230+$S$10)</f>
        <v>6.4966702112326544</v>
      </c>
      <c r="BA230" s="2">
        <f>(AI230*(AG230)+0.063*2.7*(1+0.864*N230)*(AD230-AE230))/(AI230+0.063)</f>
        <v>15.929745274299663</v>
      </c>
      <c r="BB230" s="1">
        <f>0.4+1.4*EXP(-(((C230-173)/58)^2))</f>
        <v>0.95114832880181754</v>
      </c>
      <c r="BC230" s="1">
        <f>0.605+0.345*EXP(-(((C230-243)/80)^2))</f>
        <v>0.93959452213379224</v>
      </c>
      <c r="BD230" s="1">
        <f>0.408*(AI230*(AG230-AH230)+0.063*6.43*(BB230+BC230*N230)*(AD230-AE230))/(AI230+0.063)</f>
        <v>8.2365218191913012</v>
      </c>
      <c r="BE230" s="1">
        <f>0.013*G230*(M230*23.9+50)/(G230+15)</f>
        <v>6.0311808152102158</v>
      </c>
      <c r="BF230" s="2">
        <f>0.408*0.0023*(G230+17.8)*((F230-E230)^0.5)*AA230</f>
        <v>5.874148861109596</v>
      </c>
    </row>
    <row r="231" spans="1:58" ht="14" x14ac:dyDescent="0.15">
      <c r="A231" s="14">
        <v>2017</v>
      </c>
      <c r="B231" s="5">
        <v>42965</v>
      </c>
      <c r="C231">
        <v>230</v>
      </c>
      <c r="D231" s="52">
        <v>263.87221527777785</v>
      </c>
      <c r="E231" s="11">
        <v>26.5</v>
      </c>
      <c r="F231" s="11">
        <v>34.71</v>
      </c>
      <c r="G231" s="11">
        <v>29.678055555555552</v>
      </c>
      <c r="H231" s="11">
        <v>46.93</v>
      </c>
      <c r="I231" s="11">
        <v>87.27</v>
      </c>
      <c r="J231" s="11">
        <v>68.811666666666667</v>
      </c>
      <c r="K231" s="11">
        <v>1.9839315037768359</v>
      </c>
      <c r="L231" s="11">
        <v>0</v>
      </c>
      <c r="M231" s="15">
        <f>+D231*86400/1000000</f>
        <v>22.798559400000006</v>
      </c>
      <c r="N231" s="3">
        <f>K231*4.87/LN(67.8*$S$4-5.42)</f>
        <v>1.6116586678344775</v>
      </c>
      <c r="O231" s="11"/>
      <c r="X231" s="9">
        <f>1+0.033*COS(2*$S$9*C231/365)</f>
        <v>0.97743065908638782</v>
      </c>
      <c r="Y231" s="9">
        <f>0.409*SIN((2*$S$9*C231/365)-1.39)</f>
        <v>0.22150956403850508</v>
      </c>
      <c r="Z231" s="9">
        <f>ACOS(-TAN($U$2)*TAN(Y231))</f>
        <v>1.6959563669144011</v>
      </c>
      <c r="AA231" s="10">
        <f>(24*60/$S$9)*$S$7*X231*(Z231*SIN($U$2)*SIN(Y231)+COS($U$2)*COS(Y231)*SIN(Z231))</f>
        <v>37.73768342993494</v>
      </c>
      <c r="AB231" s="9">
        <f>AA231*(0.75+0.00002*$S$3)</f>
        <v>28.454213306170946</v>
      </c>
      <c r="AC231" s="9">
        <f>1.35*(M231/AB231)-0.35</f>
        <v>0.73166951793128965</v>
      </c>
      <c r="AD231" s="9">
        <f>(0.6108*EXP(17.27*E231/(E231+237.3))+0.6108*EXP(17.27*F231/(F231+237.3)))/2</f>
        <v>4.4976321702036959</v>
      </c>
      <c r="AE231" s="9">
        <f>(H231*0.6108*EXP(17.27*F231/(F231+237.3))+I231*0.6108*EXP(17.27*E231/(E231+237.3)))/(2*100)</f>
        <v>2.8090407892461156</v>
      </c>
      <c r="AF231" s="10">
        <f>$S$8*0.5*((E231+273)^4+(F231+273)^4)*(0.34-0.14*SQRT(AE231))*AC231</f>
        <v>3.2102051010582393</v>
      </c>
      <c r="AG231" s="9">
        <f>(1-0.23)*M231-AF231</f>
        <v>14.344685636941765</v>
      </c>
      <c r="AH231" s="9">
        <v>0</v>
      </c>
      <c r="AI231" s="8">
        <f>4098*0.6108*EXP(17.27*0.5*(E231+F231)/(0.5*(E231+F231)+237.3))/(0.5*(E231+F231)+237.3)^2</f>
        <v>0.25079947233929339</v>
      </c>
      <c r="AJ231" s="7">
        <f>(0.408*AI231*(AG231-AH231)+(900*$S$10/((E231+F231)*0.5+273))*N231*(AD231-AE231))/(AI231+$S$10*(1+0.34*N231))</f>
        <v>5.6674685133891582</v>
      </c>
      <c r="AK231" s="27">
        <f>0.408*AI231*$S$8*0.98*1.14*100000000/(AI231+$S$10*(1.034*N231))</f>
        <v>0.15527340624409666</v>
      </c>
      <c r="AL231" s="12">
        <f>1.24*(AE231*10/(G231+273.16))^(1/7)</f>
        <v>0.88287641077213863</v>
      </c>
      <c r="AM231" s="12">
        <f>AI231*0.77*M231</f>
        <v>4.4027573340643498</v>
      </c>
      <c r="AN231" s="12">
        <f>AI231*0.98*$S$8*(-2.6*10000000000-AL231*(G231+273.16)^4)</f>
        <v>-40.223103058359648</v>
      </c>
      <c r="AO231" s="13">
        <f>1.17*1.013*(10^-3)*(AD231-AE231)*N231*86400/208</f>
        <v>1.3398104199645355</v>
      </c>
      <c r="AP231" s="12">
        <f>0.408*(AM231+AN231+AO231)/(AI231+$S$10*(1+0.34*N231))</f>
        <v>-39.890537470643942</v>
      </c>
      <c r="AQ231">
        <v>28</v>
      </c>
      <c r="AR231">
        <v>2.9815</v>
      </c>
      <c r="AS231" s="7"/>
      <c r="AT231" s="1">
        <f>AJ231*28.4</f>
        <v>160.95610578025207</v>
      </c>
      <c r="AU231">
        <f>1.26*AI231*0.408*(AG231-AH231)/(AI231+$S$10)</f>
        <v>5.8415537781590414</v>
      </c>
      <c r="AV231">
        <f>AU231*28.4</f>
        <v>165.90012729971676</v>
      </c>
      <c r="AW231">
        <f>0.65*AI231*D231/($S$10+AI231)</f>
        <v>135.86689660764125</v>
      </c>
      <c r="AX231" s="1">
        <f>AW231*(86400/1000000)/2.45</f>
        <v>4.7913877007755934</v>
      </c>
      <c r="AY231" s="1">
        <f>(0.2*(0.00738*G231+0.8072)^7)-0.00016</f>
        <v>0.23957161652715081</v>
      </c>
      <c r="AZ231" s="1">
        <f>0.408*(AI231*(AG231-AH231)+$S$10*6.43*(1+0.0536*N231)*(AD231-AE231))/(AI231+$S$10)</f>
        <v>5.636458859466666</v>
      </c>
      <c r="BA231" s="2">
        <f>(AI231*(AG231)+0.063*2.7*(1+0.864*N231)*(AD231-AE231))/(AI231+0.063)</f>
        <v>13.654669818135719</v>
      </c>
      <c r="BB231" s="1">
        <f>0.4+1.4*EXP(-(((C231-173)/58)^2))</f>
        <v>0.93294221788274279</v>
      </c>
      <c r="BC231" s="1">
        <f>0.605+0.345*EXP(-(((C231-243)/80)^2))</f>
        <v>0.94100907449743754</v>
      </c>
      <c r="BD231" s="1">
        <f>0.408*(AI231*(AG231-AH231)+0.063*6.43*(BB231+BC231*N231)*(AD231-AE231))/(AI231+0.063)</f>
        <v>6.8561714910382339</v>
      </c>
      <c r="BE231" s="1">
        <f>0.013*G231*(M231*23.9+50)/(G231+15)</f>
        <v>5.1370993647426522</v>
      </c>
      <c r="BF231" s="2">
        <f>0.408*0.0023*(G231+17.8)*((F231-E231)^0.5)*AA231</f>
        <v>4.8175667300131426</v>
      </c>
    </row>
    <row r="232" spans="1:58" ht="14" x14ac:dyDescent="0.15">
      <c r="A232" s="14">
        <v>2017</v>
      </c>
      <c r="B232" s="5">
        <v>42966</v>
      </c>
      <c r="C232">
        <v>231</v>
      </c>
      <c r="D232" s="52">
        <v>188.4539930555556</v>
      </c>
      <c r="E232" s="11">
        <v>25.31</v>
      </c>
      <c r="F232" s="11">
        <v>34.659999999999997</v>
      </c>
      <c r="G232" s="11">
        <v>28.321944444444451</v>
      </c>
      <c r="H232" s="11">
        <v>48.8</v>
      </c>
      <c r="I232" s="11">
        <v>95.74</v>
      </c>
      <c r="J232" s="11">
        <v>73.954374999999999</v>
      </c>
      <c r="K232" s="11">
        <v>1.4404894845060641</v>
      </c>
      <c r="L232" s="11">
        <v>0.254</v>
      </c>
      <c r="M232" s="15">
        <f>+D232*86400/1000000</f>
        <v>16.282425000000003</v>
      </c>
      <c r="N232" s="3">
        <f>K232*4.87/LN(67.8*$S$4-5.42)</f>
        <v>1.1701902808685682</v>
      </c>
      <c r="O232" s="11"/>
      <c r="X232" s="9">
        <f>1+0.033*COS(2*$S$9*C232/365)</f>
        <v>0.97784842140027151</v>
      </c>
      <c r="Y232" s="9">
        <f>0.409*SIN((2*$S$9*C232/365)-1.39)</f>
        <v>0.21555839080166095</v>
      </c>
      <c r="Z232" s="9">
        <f>ACOS(-TAN($U$2)*TAN(Y232))</f>
        <v>1.6924683286365305</v>
      </c>
      <c r="AA232" s="10">
        <f>(24*60/$S$9)*$S$7*X232*(Z232*SIN($U$2)*SIN(Y232)+COS($U$2)*COS(Y232)*SIN(Z232))</f>
        <v>37.619589025239797</v>
      </c>
      <c r="AB232" s="9">
        <f>AA232*(0.75+0.00002*$S$3)</f>
        <v>28.365170125030808</v>
      </c>
      <c r="AC232" s="9">
        <f>1.35*(M232/AB232)-0.35</f>
        <v>0.42493890052866845</v>
      </c>
      <c r="AD232" s="9">
        <f>(0.6108*EXP(17.27*E232/(E232+237.3))+0.6108*EXP(17.27*F232/(F232+237.3)))/2</f>
        <v>4.3723105965517313</v>
      </c>
      <c r="AE232" s="9">
        <f>(H232*0.6108*EXP(17.27*F232/(F232+237.3))+I232*0.6108*EXP(17.27*E232/(E232+237.3)))/(2*100)</f>
        <v>2.8910045240012776</v>
      </c>
      <c r="AF232" s="10">
        <f>$S$8*0.5*((E232+273)^4+(F232+273)^4)*(0.34-0.14*SQRT(AE232))*AC232</f>
        <v>1.7901787993740901</v>
      </c>
      <c r="AG232" s="9">
        <f>(1-0.23)*M232-AF232</f>
        <v>10.747288450625913</v>
      </c>
      <c r="AH232" s="9">
        <v>0</v>
      </c>
      <c r="AI232" s="8">
        <f>4098*0.6108*EXP(17.27*0.5*(E232+F232)/(0.5*(E232+F232)+237.3))/(0.5*(E232+F232)+237.3)^2</f>
        <v>0.24318052840215512</v>
      </c>
      <c r="AJ232" s="7">
        <f>(0.408*AI232*(AG232-AH232)+(900*$S$10/((E232+F232)*0.5+273))*N232*(AD232-AE232))/(AI232+$S$10*(1+0.34*N232))</f>
        <v>4.1923845485217468</v>
      </c>
      <c r="AK232" s="27">
        <f>0.408*AI232*$S$8*0.98*1.14*100000000/(AI232+$S$10*(1.034*N232))</f>
        <v>0.16812031070344421</v>
      </c>
      <c r="AL232" s="12">
        <f>1.24*(AE232*10/(G232+273.16))^(1/7)</f>
        <v>0.88707992563242311</v>
      </c>
      <c r="AM232" s="12">
        <f>AI232*0.77*M232</f>
        <v>3.0488679106797156</v>
      </c>
      <c r="AN232" s="12">
        <f>AI232*0.98*$S$8*(-2.6*10000000000-AL232*(G232+273.16)^4)</f>
        <v>-38.887541465987077</v>
      </c>
      <c r="AO232" s="13">
        <f>1.17*1.013*(10^-3)*(AD232-AE232)*N232*86400/208</f>
        <v>0.85338892916251496</v>
      </c>
      <c r="AP232" s="12">
        <f>0.408*(AM232+AN232+AO232)/(AI232+$S$10*(1+0.34*N232))</f>
        <v>-42.587331185094122</v>
      </c>
      <c r="AQ232">
        <v>28</v>
      </c>
      <c r="AR232">
        <v>2.9815</v>
      </c>
      <c r="AS232" s="7"/>
      <c r="AT232" s="1">
        <f>AJ232*28.4</f>
        <v>119.0637211780176</v>
      </c>
      <c r="AU232">
        <f>1.26*AI232*0.408*(AG232-AH232)/(AI232+$S$10)</f>
        <v>4.3482776002563783</v>
      </c>
      <c r="AV232">
        <f>AU232*28.4</f>
        <v>123.49108384728113</v>
      </c>
      <c r="AW232">
        <f>0.65*AI232*D232/($S$10+AI232)</f>
        <v>96.406507359783646</v>
      </c>
      <c r="AX232" s="1">
        <f>AW232*(86400/1000000)/2.45</f>
        <v>3.3998049942389006</v>
      </c>
      <c r="AY232" s="1">
        <f>(0.2*(0.00738*G232+0.8072)^7)-0.00016</f>
        <v>0.22367708699102629</v>
      </c>
      <c r="AZ232" s="1">
        <f>0.408*(AI232*(AG232-AH232)+$S$10*6.43*(1+0.0536*N232)*(AD232-AE232))/(AI232+$S$10)</f>
        <v>4.3305782155171517</v>
      </c>
      <c r="BA232" s="2">
        <f>(AI232*(AG232)+0.063*2.7*(1+0.864*N232)*(AD232-AE232))/(AI232+0.063)</f>
        <v>10.190897789677161</v>
      </c>
      <c r="BB232" s="1">
        <f>0.4+1.4*EXP(-(((C232-173)/58)^2))</f>
        <v>0.91503121764001927</v>
      </c>
      <c r="BC232" s="1">
        <f>0.605+0.345*EXP(-(((C232-243)/80)^2))</f>
        <v>0.942324176831701</v>
      </c>
      <c r="BD232" s="1">
        <f>0.408*(AI232*(AG232-AH232)+0.063*6.43*(BB232+BC232*N232)*(AD232-AE232))/(AI232+0.063)</f>
        <v>5.0960532934490415</v>
      </c>
      <c r="BE232" s="1">
        <f>0.013*G232*(M232*23.9+50)/(G232+15)</f>
        <v>3.7322551229339287</v>
      </c>
      <c r="BF232" s="2">
        <f>0.408*0.0023*(G232+17.8)*((F232-E232)^0.5)*AA232</f>
        <v>4.9786942881754781</v>
      </c>
    </row>
    <row r="233" spans="1:58" ht="14" x14ac:dyDescent="0.15">
      <c r="A233" s="14">
        <v>2017</v>
      </c>
      <c r="B233" s="5">
        <v>42967</v>
      </c>
      <c r="C233">
        <v>232</v>
      </c>
      <c r="D233" s="52">
        <v>276.30004166666663</v>
      </c>
      <c r="E233" s="11">
        <v>25.05</v>
      </c>
      <c r="F233" s="11">
        <v>34.450000000000003</v>
      </c>
      <c r="G233" s="11">
        <v>29.412777777777777</v>
      </c>
      <c r="H233" s="11">
        <v>43.51</v>
      </c>
      <c r="I233" s="11">
        <v>84.2</v>
      </c>
      <c r="J233" s="11">
        <v>66.575138888888915</v>
      </c>
      <c r="K233" s="11">
        <v>1.5139406112665614</v>
      </c>
      <c r="L233" s="11">
        <v>0</v>
      </c>
      <c r="M233" s="15">
        <f>+D233*86400/1000000</f>
        <v>23.872323599999998</v>
      </c>
      <c r="N233" s="3">
        <f>K233*4.87/LN(67.8*$S$4-5.42)</f>
        <v>1.2298587446640201</v>
      </c>
      <c r="O233" s="11"/>
      <c r="X233" s="9">
        <f>1+0.033*COS(2*$S$9*C233/365)</f>
        <v>0.97827274770496442</v>
      </c>
      <c r="Y233" s="9">
        <f>0.409*SIN((2*$S$9*C233/365)-1.39)</f>
        <v>0.20954334296149085</v>
      </c>
      <c r="Z233" s="9">
        <f>ACOS(-TAN($U$2)*TAN(Y233))</f>
        <v>1.6889535821194892</v>
      </c>
      <c r="AA233" s="10">
        <f>(24*60/$S$9)*$S$7*X233*(Z233*SIN($U$2)*SIN(Y233)+COS($U$2)*COS(Y233)*SIN(Z233))</f>
        <v>37.49922018019771</v>
      </c>
      <c r="AB233" s="9">
        <f>AA233*(0.75+0.00002*$S$3)</f>
        <v>28.274412015869075</v>
      </c>
      <c r="AC233" s="9">
        <f>1.35*(M233/AB233)-0.35</f>
        <v>0.78981634142956436</v>
      </c>
      <c r="AD233" s="9">
        <f>(0.6108*EXP(17.27*E233/(E233+237.3))+0.6108*EXP(17.27*F233/(F233+237.3)))/2</f>
        <v>4.3156093857171269</v>
      </c>
      <c r="AE233" s="9">
        <f>(H233*0.6108*EXP(17.27*F233/(F233+237.3))+I233*0.6108*EXP(17.27*E233/(E233+237.3)))/(2*100)</f>
        <v>2.5241279605678604</v>
      </c>
      <c r="AF233" s="10">
        <f>$S$8*0.5*((E233+273)^4+(F233+273)^4)*(0.34-0.14*SQRT(AE233))*AC233</f>
        <v>3.8251323623289846</v>
      </c>
      <c r="AG233" s="9">
        <f>(1-0.23)*M233-AF233</f>
        <v>14.556556809671013</v>
      </c>
      <c r="AH233" s="9">
        <v>0</v>
      </c>
      <c r="AI233" s="8">
        <f>4098*0.6108*EXP(17.27*0.5*(E233+F233)/(0.5*(E233+F233)+237.3))/(0.5*(E233+F233)+237.3)^2</f>
        <v>0.24034390384963231</v>
      </c>
      <c r="AJ233" s="7">
        <f>(0.408*AI233*(AG233-AH233)+(900*$S$10/((E233+F233)*0.5+273))*N233*(AD233-AE233))/(AI233+$S$10*(1+0.34*N233))</f>
        <v>5.5697268073546597</v>
      </c>
      <c r="AK233" s="27">
        <f>0.408*AI233*$S$8*0.98*1.14*100000000/(AI233+$S$10*(1.034*N233))</f>
        <v>0.16553184466774079</v>
      </c>
      <c r="AL233" s="12">
        <f>1.24*(AE233*10/(G233+273.16))^(1/7)</f>
        <v>0.86959902570491876</v>
      </c>
      <c r="AM233" s="12">
        <f>AI233*0.77*M233</f>
        <v>4.4179269349489951</v>
      </c>
      <c r="AN233" s="12">
        <f>AI233*0.98*$S$8*(-2.6*10000000000-AL233*(G233+273.16)^4)</f>
        <v>-38.387947009510569</v>
      </c>
      <c r="AO233" s="13">
        <f>1.17*1.013*(10^-3)*(AD233-AE233)*N233*86400/208</f>
        <v>1.0847090351112354</v>
      </c>
      <c r="AP233" s="12">
        <f>0.408*(AM233+AN233+AO233)/(AI233+$S$10*(1+0.34*N233))</f>
        <v>-40.211196672662687</v>
      </c>
      <c r="AQ233">
        <v>28</v>
      </c>
      <c r="AR233">
        <v>2.9815</v>
      </c>
      <c r="AS233" s="7"/>
      <c r="AT233" s="1">
        <f>AJ233*28.4</f>
        <v>158.18024132887234</v>
      </c>
      <c r="AU233">
        <f>1.26*AI233*0.408*(AG233-AH233)/(AI233+$S$10)</f>
        <v>5.8747140538500764</v>
      </c>
      <c r="AV233">
        <f>AU233*28.4</f>
        <v>166.84187912934217</v>
      </c>
      <c r="AW233">
        <f>0.65*AI233*D233/($S$10+AI233)</f>
        <v>140.99109120863915</v>
      </c>
      <c r="AX233" s="1">
        <f>AW233*(86400/1000000)/2.45</f>
        <v>4.9720939920107847</v>
      </c>
      <c r="AY233" s="1">
        <f>(0.2*(0.00738*G233+0.8072)^7)-0.00016</f>
        <v>0.23638849182888527</v>
      </c>
      <c r="AZ233" s="1">
        <f>0.408*(AI233*(AG233-AH233)+$S$10*6.43*(1+0.0536*N233)*(AD233-AE233))/(AI233+$S$10)</f>
        <v>5.7392974135349464</v>
      </c>
      <c r="BA233" s="2">
        <f>(AI233*(AG233)+0.063*2.7*(1+0.864*N233)*(AD233-AE233))/(AI233+0.063)</f>
        <v>13.605406786321696</v>
      </c>
      <c r="BB233" s="1">
        <f>0.4+1.4*EXP(-(((C233-173)/58)^2))</f>
        <v>0.89742634322680759</v>
      </c>
      <c r="BC233" s="1">
        <f>0.605+0.345*EXP(-(((C233-243)/80)^2))</f>
        <v>0.94353861648139115</v>
      </c>
      <c r="BD233" s="1">
        <f>0.408*(AI233*(AG233-AH233)+0.063*6.43*(BB233+BC233*N233)*(AD233-AE233))/(AI233+0.063)</f>
        <v>6.7142551340409184</v>
      </c>
      <c r="BE233" s="1">
        <f>0.013*G233*(M233*23.9+50)/(G233+15)</f>
        <v>5.3425329733664775</v>
      </c>
      <c r="BF233" s="2">
        <f>0.408*0.0023*(G233+17.8)*((F233-E233)^0.5)*AA233</f>
        <v>5.0937041317868728</v>
      </c>
    </row>
    <row r="234" spans="1:58" ht="14" x14ac:dyDescent="0.15">
      <c r="A234" s="14">
        <v>2017</v>
      </c>
      <c r="B234" s="5">
        <v>42968</v>
      </c>
      <c r="C234">
        <v>233</v>
      </c>
      <c r="D234" s="52">
        <v>230.3339166666666</v>
      </c>
      <c r="E234" s="11">
        <v>25.97</v>
      </c>
      <c r="F234" s="11">
        <v>35.28</v>
      </c>
      <c r="G234" s="11">
        <v>30.749236111111102</v>
      </c>
      <c r="H234" s="11">
        <v>45.64</v>
      </c>
      <c r="I234" s="11">
        <v>82.1</v>
      </c>
      <c r="J234" s="11">
        <v>63.241805555555544</v>
      </c>
      <c r="K234" s="11">
        <v>1.4490766990537756</v>
      </c>
      <c r="L234" s="11">
        <v>0</v>
      </c>
      <c r="M234" s="15">
        <f>+D234*86400/1000000</f>
        <v>19.900850399999996</v>
      </c>
      <c r="N234" s="3">
        <f>K234*4.87/LN(67.8*$S$4-5.42)</f>
        <v>1.1771661561606468</v>
      </c>
      <c r="O234" s="11"/>
      <c r="X234" s="9">
        <f>1+0.033*COS(2*$S$9*C234/365)</f>
        <v>0.97870351226342489</v>
      </c>
      <c r="Y234" s="9">
        <f>0.409*SIN((2*$S$9*C234/365)-1.39)</f>
        <v>0.20346620290648557</v>
      </c>
      <c r="Z234" s="9">
        <f>ACOS(-TAN($U$2)*TAN(Y234))</f>
        <v>1.6854131555398892</v>
      </c>
      <c r="AA234" s="10">
        <f>(24*60/$S$9)*$S$7*X234*(Z234*SIN($U$2)*SIN(Y234)+COS($U$2)*COS(Y234)*SIN(Z234))</f>
        <v>37.376579412764393</v>
      </c>
      <c r="AB234" s="9">
        <f>AA234*(0.75+0.00002*$S$3)</f>
        <v>28.181940877224353</v>
      </c>
      <c r="AC234" s="9">
        <f>1.35*(M234/AB234)-0.35</f>
        <v>0.6033107800148807</v>
      </c>
      <c r="AD234" s="9">
        <f>(0.6108*EXP(17.27*E234/(E234+237.3))+0.6108*EXP(17.27*F234/(F234+237.3)))/2</f>
        <v>4.5328829567542988</v>
      </c>
      <c r="AE234" s="9">
        <f>(H234*0.6108*EXP(17.27*F234/(F234+237.3))+I234*0.6108*EXP(17.27*E234/(E234+237.3)))/(2*100)</f>
        <v>2.6805123717267669</v>
      </c>
      <c r="AF234" s="10">
        <f>$S$8*0.5*((E234+273)^4+(F234+273)^4)*(0.34-0.14*SQRT(AE234))*AC234</f>
        <v>2.7850837142406775</v>
      </c>
      <c r="AG234" s="9">
        <f>(1-0.23)*M234-AF234</f>
        <v>12.53857109375932</v>
      </c>
      <c r="AH234" s="9">
        <v>0</v>
      </c>
      <c r="AI234" s="8">
        <f>4098*0.6108*EXP(17.27*0.5*(E234+F234)/(0.5*(E234+F234)+237.3))/(0.5*(E234+F234)+237.3)^2</f>
        <v>0.25104853785513542</v>
      </c>
      <c r="AJ234" s="7">
        <f>(0.408*AI234*(AG234-AH234)+(900*$S$10/((E234+F234)*0.5+273))*N234*(AD234-AE234))/(AI234+$S$10*(1+0.34*N234))</f>
        <v>4.981570408676788</v>
      </c>
      <c r="AK234" s="27">
        <f>0.408*AI234*$S$8*0.98*1.14*100000000/(AI234+$S$10*(1.034*N234))</f>
        <v>0.16918725351497407</v>
      </c>
      <c r="AL234" s="12">
        <f>1.24*(AE234*10/(G234+273.16))^(1/7)</f>
        <v>0.87654678643777517</v>
      </c>
      <c r="AM234" s="12">
        <f>AI234*0.77*M234</f>
        <v>3.8469811341452154</v>
      </c>
      <c r="AN234" s="12">
        <f>AI234*0.98*$S$8*(-2.6*10000000000-AL234*(G234+273.16)^4)</f>
        <v>-40.325236334734321</v>
      </c>
      <c r="AO234" s="13">
        <f>1.17*1.013*(10^-3)*(AD234-AE234)*N234*86400/208</f>
        <v>1.0735230112417717</v>
      </c>
      <c r="AP234" s="12">
        <f>0.408*(AM234+AN234+AO234)/(AI234+$S$10*(1+0.34*N234))</f>
        <v>-42.090265524927197</v>
      </c>
      <c r="AQ234">
        <v>28</v>
      </c>
      <c r="AR234">
        <v>2.9815</v>
      </c>
      <c r="AS234" s="7"/>
      <c r="AT234" s="1">
        <f>AJ234*28.4</f>
        <v>141.47659960642076</v>
      </c>
      <c r="AU234">
        <f>1.26*AI234*0.408*(AG234-AH234)/(AI234+$S$10)</f>
        <v>5.1071069861814662</v>
      </c>
      <c r="AV234">
        <f>AU234*28.4</f>
        <v>145.04183840755363</v>
      </c>
      <c r="AW234">
        <f>0.65*AI234*D234/($S$10+AI234)</f>
        <v>118.62260306125638</v>
      </c>
      <c r="AX234" s="1">
        <f>AW234*(86400/1000000)/2.45</f>
        <v>4.1832624099969591</v>
      </c>
      <c r="AY234" s="1">
        <f>(0.2*(0.00738*G234+0.8072)^7)-0.00016</f>
        <v>0.25280129832502907</v>
      </c>
      <c r="AZ234" s="1">
        <f>0.408*(AI234*(AG234-AH234)+$S$10*6.43*(1+0.0536*N234)*(AD234-AE234))/(AI234+$S$10)</f>
        <v>5.1262183685811982</v>
      </c>
      <c r="BA234" s="2">
        <f>(AI234*(AG234)+0.063*2.7*(1+0.864*N234)*(AD234-AE234))/(AI234+0.063)</f>
        <v>12.047008676244849</v>
      </c>
      <c r="BB234" s="1">
        <f>0.4+1.4*EXP(-(((C234-173)/58)^2))</f>
        <v>0.8801376999801731</v>
      </c>
      <c r="BC234" s="1">
        <f>0.605+0.345*EXP(-(((C234-243)/80)^2))</f>
        <v>0.94465127076686595</v>
      </c>
      <c r="BD234" s="1">
        <f>0.408*(AI234*(AG234-AH234)+0.063*6.43*(BB234+BC234*N234)*(AD234-AE234))/(AI234+0.063)</f>
        <v>6.031558775366241</v>
      </c>
      <c r="BE234" s="1">
        <f>0.013*G234*(M234*23.9+50)/(G234+15)</f>
        <v>4.5927652634770322</v>
      </c>
      <c r="BF234" s="2">
        <f>0.408*0.0023*(G234+17.8)*((F234-E234)^0.5)*AA234</f>
        <v>5.1957087002062305</v>
      </c>
    </row>
    <row r="235" spans="1:58" ht="14" x14ac:dyDescent="0.15">
      <c r="A235" s="14">
        <v>2017</v>
      </c>
      <c r="B235" s="5">
        <v>42969</v>
      </c>
      <c r="C235">
        <v>234</v>
      </c>
      <c r="D235" s="52">
        <v>296.43318750000003</v>
      </c>
      <c r="E235" s="11">
        <v>26.28</v>
      </c>
      <c r="F235" s="11">
        <v>37.21</v>
      </c>
      <c r="G235" s="11">
        <v>31.55868055555554</v>
      </c>
      <c r="H235" s="11">
        <v>37.869999999999997</v>
      </c>
      <c r="I235" s="11">
        <v>79.260000000000005</v>
      </c>
      <c r="J235" s="11">
        <v>61.042083333333352</v>
      </c>
      <c r="K235" s="11">
        <v>1.6478047402910061</v>
      </c>
      <c r="L235" s="11">
        <v>0</v>
      </c>
      <c r="M235" s="15">
        <f>+D235*86400/1000000</f>
        <v>25.611827400000003</v>
      </c>
      <c r="N235" s="3">
        <f>K235*4.87/LN(67.8*$S$4-5.42)</f>
        <v>1.3386040735444</v>
      </c>
      <c r="O235" s="11"/>
      <c r="X235" s="9">
        <f>1+0.033*COS(2*$S$9*C235/365)</f>
        <v>0.97914058743081744</v>
      </c>
      <c r="Y235" s="9">
        <f>0.409*SIN((2*$S$9*C235/365)-1.39)</f>
        <v>0.19732877142439911</v>
      </c>
      <c r="Z235" s="9">
        <f>ACOS(-TAN($U$2)*TAN(Y235))</f>
        <v>1.6818480613089815</v>
      </c>
      <c r="AA235" s="10">
        <f>(24*60/$S$9)*$S$7*X235*(Z235*SIN($U$2)*SIN(Y235)+COS($U$2)*COS(Y235)*SIN(Z235))</f>
        <v>37.251670742908175</v>
      </c>
      <c r="AB235" s="9">
        <f>AA235*(0.75+0.00002*$S$3)</f>
        <v>28.087759740152762</v>
      </c>
      <c r="AC235" s="9">
        <f>1.35*(M235/AB235)-0.35</f>
        <v>0.88099767691946063</v>
      </c>
      <c r="AD235" s="9">
        <f>(0.6108*EXP(17.27*E235/(E235+237.3))+0.6108*EXP(17.27*F235/(F235+237.3)))/2</f>
        <v>4.8822124527665407</v>
      </c>
      <c r="AE235" s="9">
        <f>(H235*0.6108*EXP(17.27*F235/(F235+237.3))+I235*0.6108*EXP(17.27*E235/(E235+237.3)))/(2*100)</f>
        <v>2.5561415020161138</v>
      </c>
      <c r="AF235" s="10">
        <f>$S$8*0.5*((E235+273)^4+(F235+273)^4)*(0.34-0.14*SQRT(AE235))*AC235</f>
        <v>4.3300163714088455</v>
      </c>
      <c r="AG235" s="9">
        <f>(1-0.23)*M235-AF235</f>
        <v>15.391090726591155</v>
      </c>
      <c r="AH235" s="9">
        <v>0</v>
      </c>
      <c r="AI235" s="8">
        <f>4098*0.6108*EXP(17.27*0.5*(E235+F235)/(0.5*(E235+F235)+237.3))/(0.5*(E235+F235)+237.3)^2</f>
        <v>0.26533105740444712</v>
      </c>
      <c r="AJ235" s="7">
        <f>(0.408*AI235*(AG235-AH235)+(900*$S$10/((E235+F235)*0.5+273))*N235*(AD235-AE235))/(AI235+$S$10*(1+0.34*N235))</f>
        <v>6.2901472726311765</v>
      </c>
      <c r="AK235" s="27">
        <f>0.408*AI235*$S$8*0.98*1.14*100000000/(AI235+$S$10*(1.034*N235))</f>
        <v>0.16613595064011386</v>
      </c>
      <c r="AL235" s="12">
        <f>1.24*(AE235*10/(G235+273.16))^(1/7)</f>
        <v>0.87028703861790613</v>
      </c>
      <c r="AM235" s="12">
        <f>AI235*0.77*M235</f>
        <v>5.2326221994986888</v>
      </c>
      <c r="AN235" s="12">
        <f>AI235*0.98*$S$8*(-2.6*10000000000-AL235*(G235+273.16)^4)</f>
        <v>-42.652512533779472</v>
      </c>
      <c r="AO235" s="13">
        <f>1.17*1.013*(10^-3)*(AD235-AE235)*N235*86400/208</f>
        <v>1.5329246734135944</v>
      </c>
      <c r="AP235" s="12">
        <f>0.408*(AM235+AN235+AO235)/(AI235+$S$10*(1+0.34*N235))</f>
        <v>-40.549266772651499</v>
      </c>
      <c r="AQ235">
        <v>28</v>
      </c>
      <c r="AR235">
        <v>2.9815</v>
      </c>
      <c r="AS235" s="7"/>
      <c r="AT235" s="1">
        <f>AJ235*28.4</f>
        <v>178.6401825427254</v>
      </c>
      <c r="AU235">
        <f>1.26*AI235*0.408*(AG235-AH235)/(AI235+$S$10)</f>
        <v>6.3398489730283005</v>
      </c>
      <c r="AV235">
        <f>AU235*28.4</f>
        <v>180.05171083400373</v>
      </c>
      <c r="AW235">
        <f>0.65*AI235*D235/($S$10+AI235)</f>
        <v>154.38993573666619</v>
      </c>
      <c r="AX235" s="1">
        <f>AW235*(86400/1000000)/2.45</f>
        <v>5.4446083459787591</v>
      </c>
      <c r="AY235" s="1">
        <f>(0.2*(0.00738*G235+0.8072)^7)-0.00016</f>
        <v>0.26320897985120167</v>
      </c>
      <c r="AZ235" s="1">
        <f>0.408*(AI235*(AG235-AH235)+$S$10*6.43*(1+0.0536*N235)*(AD235-AE235))/(AI235+$S$10)</f>
        <v>6.3313497418633693</v>
      </c>
      <c r="BA235" s="2">
        <f>(AI235*(AG235)+0.063*2.7*(1+0.864*N235)*(AD235-AE235))/(AI235+0.063)</f>
        <v>15.036672461877187</v>
      </c>
      <c r="BB235" s="1">
        <f>0.4+1.4*EXP(-(((C235-173)/58)^2))</f>
        <v>0.86317449090634002</v>
      </c>
      <c r="BC235" s="1">
        <f>0.605+0.345*EXP(-(((C235-243)/80)^2))</f>
        <v>0.9456611087134752</v>
      </c>
      <c r="BD235" s="1">
        <f>0.408*(AI235*(AG235-AH235)+0.063*6.43*(BB235+BC235*N235)*(AD235-AE235))/(AI235+0.063)</f>
        <v>7.5675549794193513</v>
      </c>
      <c r="BE235" s="1">
        <f>0.013*G235*(M235*23.9+50)/(G235+15)</f>
        <v>5.8344508597987677</v>
      </c>
      <c r="BF235" s="2">
        <f>0.408*0.0023*(G235+17.8)*((F235-E235)^0.5)*AA235</f>
        <v>5.7043659320596358</v>
      </c>
    </row>
    <row r="236" spans="1:58" ht="14" x14ac:dyDescent="0.15">
      <c r="A236" s="14">
        <v>2017</v>
      </c>
      <c r="B236" s="5">
        <v>42970</v>
      </c>
      <c r="C236">
        <v>235</v>
      </c>
      <c r="D236" s="52">
        <v>305.26163888888885</v>
      </c>
      <c r="E236" s="11">
        <v>26.1</v>
      </c>
      <c r="F236" s="11">
        <v>37.78</v>
      </c>
      <c r="G236" s="11">
        <v>31.512847222222213</v>
      </c>
      <c r="H236" s="11">
        <v>33.4</v>
      </c>
      <c r="I236" s="11">
        <v>78.36</v>
      </c>
      <c r="J236" s="11">
        <v>56.136527777777751</v>
      </c>
      <c r="K236" s="11">
        <v>1.7197685684783994</v>
      </c>
      <c r="L236" s="11">
        <v>0</v>
      </c>
      <c r="M236" s="15">
        <f>+D236*86400/1000000</f>
        <v>26.374605599999999</v>
      </c>
      <c r="N236" s="3">
        <f>K236*4.87/LN(67.8*$S$4-5.42)</f>
        <v>1.3970643214148375</v>
      </c>
      <c r="O236" s="11"/>
      <c r="X236" s="9">
        <f>1+0.033*COS(2*$S$9*C236/365)</f>
        <v>0.97958384369233742</v>
      </c>
      <c r="Y236" s="9">
        <f>0.409*SIN((2*$S$9*C236/365)-1.39)</f>
        <v>0.19113286716863562</v>
      </c>
      <c r="Z236" s="9">
        <f>ACOS(-TAN($U$2)*TAN(Y236))</f>
        <v>1.6782592960621487</v>
      </c>
      <c r="AA236" s="10">
        <f>(24*60/$S$9)*$S$7*X236*(Z236*SIN($U$2)*SIN(Y236)+COS($U$2)*COS(Y236)*SIN(Z236))</f>
        <v>37.124499738598772</v>
      </c>
      <c r="AB236" s="9">
        <f>AA236*(0.75+0.00002*$S$3)</f>
        <v>27.991872802903472</v>
      </c>
      <c r="AC236" s="9">
        <f>1.35*(M236/AB236)-0.35</f>
        <v>0.92200197752780511</v>
      </c>
      <c r="AD236" s="9">
        <f>(0.6108*EXP(17.27*E236/(E236+237.3))+0.6108*EXP(17.27*F236/(F236+237.3)))/2</f>
        <v>4.963858021771026</v>
      </c>
      <c r="AE236" s="9">
        <f>(H236*0.6108*EXP(17.27*F236/(F236+237.3))+I236*0.6108*EXP(17.27*E236/(E236+237.3)))/(2*100)</f>
        <v>2.4180587145745256</v>
      </c>
      <c r="AF236" s="10">
        <f>$S$8*0.5*((E236+273)^4+(F236+273)^4)*(0.34-0.14*SQRT(AE236))*AC236</f>
        <v>4.7841704612638223</v>
      </c>
      <c r="AG236" s="9">
        <f>(1-0.23)*M236-AF236</f>
        <v>15.524275850736178</v>
      </c>
      <c r="AH236" s="9">
        <v>0</v>
      </c>
      <c r="AI236" s="8">
        <f>4098*0.6108*EXP(17.27*0.5*(E236+F236)/(0.5*(E236+F236)+237.3))/(0.5*(E236+F236)+237.3)^2</f>
        <v>0.26788597498407563</v>
      </c>
      <c r="AJ236" s="7">
        <f>(0.408*AI236*(AG236-AH236)+(900*$S$10/((E236+F236)*0.5+273))*N236*(AD236-AE236))/(AI236+$S$10*(1+0.34*N236))</f>
        <v>6.5420924034094083</v>
      </c>
      <c r="AK236" s="27">
        <f>0.408*AI236*$S$8*0.98*1.14*100000000/(AI236+$S$10*(1.034*N236))</f>
        <v>0.16471657681396934</v>
      </c>
      <c r="AL236" s="12">
        <f>1.24*(AE236*10/(G236+273.16))^(1/7)</f>
        <v>0.86342856503246823</v>
      </c>
      <c r="AM236" s="12">
        <f>AI236*0.77*M236</f>
        <v>5.4403479407018747</v>
      </c>
      <c r="AN236" s="12">
        <f>AI236*0.98*$S$8*(-2.6*10000000000-AL236*(G236+273.16)^4)</f>
        <v>-42.981460423298877</v>
      </c>
      <c r="AO236" s="13">
        <f>1.17*1.013*(10^-3)*(AD236-AE236)*N236*86400/208</f>
        <v>1.7510005409622242</v>
      </c>
      <c r="AP236" s="12">
        <f>0.408*(AM236+AN236+AO236)/(AI236+$S$10*(1+0.34*N236))</f>
        <v>-40.011783532641097</v>
      </c>
      <c r="AQ236">
        <v>28</v>
      </c>
      <c r="AR236">
        <v>2.9815</v>
      </c>
      <c r="AS236" s="7"/>
      <c r="AT236" s="1">
        <f>AJ236*28.4</f>
        <v>185.79542425682718</v>
      </c>
      <c r="AU236">
        <f>1.26*AI236*0.408*(AG236-AH236)/(AI236+$S$10)</f>
        <v>6.4068534286609813</v>
      </c>
      <c r="AV236">
        <f>AU236*28.4</f>
        <v>181.95463737397185</v>
      </c>
      <c r="AW236">
        <f>0.65*AI236*D236/($S$10+AI236)</f>
        <v>159.28992855938438</v>
      </c>
      <c r="AX236" s="1">
        <f>AW236*(86400/1000000)/2.45</f>
        <v>5.6174080928697183</v>
      </c>
      <c r="AY236" s="1">
        <f>(0.2*(0.00738*G236+0.8072)^7)-0.00016</f>
        <v>0.26261001628438485</v>
      </c>
      <c r="AZ236" s="1">
        <f>0.408*(AI236*(AG236-AH236)+$S$10*6.43*(1+0.0536*N236)*(AD236-AE236))/(AI236+$S$10)</f>
        <v>6.5005398304545894</v>
      </c>
      <c r="BA236" s="2">
        <f>(AI236*(AG236)+0.063*2.7*(1+0.864*N236)*(AD236-AE236))/(AI236+0.063)</f>
        <v>15.456936796435608</v>
      </c>
      <c r="BB236" s="1">
        <f>0.4+1.4*EXP(-(((C236-173)/58)^2))</f>
        <v>0.84654502654238573</v>
      </c>
      <c r="BC236" s="1">
        <f>0.605+0.345*EXP(-(((C236-243)/80)^2))</f>
        <v>0.9465671926434629</v>
      </c>
      <c r="BD236" s="1">
        <f>0.408*(AI236*(AG236-AH236)+0.063*6.43*(BB236+BC236*N236)*(AD236-AE236))/(AI236+0.063)</f>
        <v>7.8860364827093417</v>
      </c>
      <c r="BE236" s="1">
        <f>0.013*G236*(M236*23.9+50)/(G236+15)</f>
        <v>5.9922844718264772</v>
      </c>
      <c r="BF236" s="2">
        <f>0.408*0.0023*(G236+17.8)*((F236-E236)^0.5)*AA236</f>
        <v>5.8712437267873643</v>
      </c>
    </row>
    <row r="237" spans="1:58" ht="14" x14ac:dyDescent="0.15">
      <c r="A237" s="14">
        <v>2017</v>
      </c>
      <c r="B237" s="5">
        <v>42971</v>
      </c>
      <c r="C237">
        <v>236</v>
      </c>
      <c r="D237" s="52">
        <v>307.95904166666662</v>
      </c>
      <c r="E237" s="11">
        <v>26.26</v>
      </c>
      <c r="F237" s="11">
        <v>38.26</v>
      </c>
      <c r="G237" s="11">
        <v>31.629027777777797</v>
      </c>
      <c r="H237" s="11">
        <v>30.26</v>
      </c>
      <c r="I237" s="11">
        <v>89.8</v>
      </c>
      <c r="J237" s="11">
        <v>56.850138888888907</v>
      </c>
      <c r="K237" s="11">
        <v>1.7333754934229633</v>
      </c>
      <c r="L237" s="11">
        <v>0</v>
      </c>
      <c r="M237" s="15">
        <f>+D237*86400/1000000</f>
        <v>26.607661199999995</v>
      </c>
      <c r="N237" s="3">
        <f>K237*4.87/LN(67.8*$S$4-5.42)</f>
        <v>1.4081179885841584</v>
      </c>
      <c r="O237" s="11"/>
      <c r="X237" s="9">
        <f>1+0.033*COS(2*$S$9*C237/365)</f>
        <v>0.98003314970158795</v>
      </c>
      <c r="Y237" s="9">
        <f>0.409*SIN((2*$S$9*C237/365)-1.39)</f>
        <v>0.18488032611934527</v>
      </c>
      <c r="Z237" s="9">
        <f>ACOS(-TAN($U$2)*TAN(Y237))</f>
        <v>1.6746478407012326</v>
      </c>
      <c r="AA237" s="10">
        <f>(24*60/$S$9)*$S$7*X237*(Z237*SIN($U$2)*SIN(Y237)+COS($U$2)*COS(Y237)*SIN(Z237))</f>
        <v>36.995073559971004</v>
      </c>
      <c r="AB237" s="9">
        <f>AA237*(0.75+0.00002*$S$3)</f>
        <v>27.894285464218136</v>
      </c>
      <c r="AC237" s="9">
        <f>1.35*(M237/AB237)-0.35</f>
        <v>0.9377312331974742</v>
      </c>
      <c r="AD237" s="9">
        <f>(0.6108*EXP(17.27*E237/(E237+237.3))+0.6108*EXP(17.27*F237/(F237+237.3)))/2</f>
        <v>5.0659570177832061</v>
      </c>
      <c r="AE237" s="9">
        <f>(H237*0.6108*EXP(17.27*F237/(F237+237.3))+I237*0.6108*EXP(17.27*E237/(E237+237.3)))/(2*100)</f>
        <v>2.54914296361477</v>
      </c>
      <c r="AF237" s="10">
        <f>$S$8*0.5*((E237+273)^4+(F237+273)^4)*(0.34-0.14*SQRT(AE237))*AC237</f>
        <v>4.6541413511974739</v>
      </c>
      <c r="AG237" s="9">
        <f>(1-0.23)*M237-AF237</f>
        <v>15.833757772802524</v>
      </c>
      <c r="AH237" s="9">
        <v>0</v>
      </c>
      <c r="AI237" s="8">
        <f>4098*0.6108*EXP(17.27*0.5*(E237+F237)/(0.5*(E237+F237)+237.3))/(0.5*(E237+F237)+237.3)^2</f>
        <v>0.27212328775455247</v>
      </c>
      <c r="AJ237" s="7">
        <f>(0.408*AI237*(AG237-AH237)+(900*$S$10/((E237+F237)*0.5+273))*N237*(AD237-AE237))/(AI237+$S$10*(1+0.34*N237))</f>
        <v>6.6197168884458186</v>
      </c>
      <c r="AK237" s="27">
        <f>0.408*AI237*$S$8*0.98*1.14*100000000/(AI237+$S$10*(1.034*N237))</f>
        <v>0.16505301366972719</v>
      </c>
      <c r="AL237" s="12">
        <f>1.24*(AE237*10/(G237+273.16))^(1/7)</f>
        <v>0.86991755357994782</v>
      </c>
      <c r="AM237" s="12">
        <f>AI237*0.77*M237</f>
        <v>5.575234468806495</v>
      </c>
      <c r="AN237" s="12">
        <f>AI237*0.98*$S$8*(-2.6*10000000000-AL237*(G237+273.16)^4)</f>
        <v>-43.749264350074554</v>
      </c>
      <c r="AO237" s="13">
        <f>1.17*1.013*(10^-3)*(AD237-AE237)*N237*86400/208</f>
        <v>1.744760785472895</v>
      </c>
      <c r="AP237" s="12">
        <f>0.408*(AM237+AN237+AO237)/(AI237+$S$10*(1+0.34*N237))</f>
        <v>-40.231951372323572</v>
      </c>
      <c r="AQ237">
        <v>28</v>
      </c>
      <c r="AR237">
        <v>2.9815</v>
      </c>
      <c r="AS237" s="7"/>
      <c r="AT237" s="1">
        <f>AJ237*28.4</f>
        <v>187.99995963186123</v>
      </c>
      <c r="AU237">
        <f>1.26*AI237*0.408*(AG237-AH237)/(AI237+$S$10)</f>
        <v>6.5547044573589082</v>
      </c>
      <c r="AV237">
        <f>AU237*28.4</f>
        <v>186.15360658899297</v>
      </c>
      <c r="AW237">
        <f>0.65*AI237*D237/($S$10+AI237)</f>
        <v>161.19246099168367</v>
      </c>
      <c r="AX237" s="1">
        <f>AW237*(86400/1000000)/2.45</f>
        <v>5.6845014815026405</v>
      </c>
      <c r="AY237" s="1">
        <f>(0.2*(0.00738*G237+0.8072)^7)-0.00016</f>
        <v>0.26413057458330969</v>
      </c>
      <c r="AZ237" s="1">
        <f>0.408*(AI237*(AG237-AH237)+$S$10*6.43*(1+0.0536*N237)*(AD237-AE237))/(AI237+$S$10)</f>
        <v>6.584975020269745</v>
      </c>
      <c r="BA237" s="2">
        <f>(AI237*(AG237)+0.063*2.7*(1+0.864*N237)*(AD237-AE237))/(AI237+0.063)</f>
        <v>15.688820103087684</v>
      </c>
      <c r="BB237" s="1">
        <f>0.4+1.4*EXP(-(((C237-173)/58)^2))</f>
        <v>0.8302567370772691</v>
      </c>
      <c r="BC237" s="1">
        <f>0.605+0.345*EXP(-(((C237-243)/80)^2))</f>
        <v>0.94736867962688809</v>
      </c>
      <c r="BD237" s="1">
        <f>0.408*(AI237*(AG237-AH237)+0.063*6.43*(BB237+BC237*N237)*(AD237-AE237))/(AI237+0.063)</f>
        <v>7.932107575968617</v>
      </c>
      <c r="BE237" s="1">
        <f>0.013*G237*(M237*23.9+50)/(G237+15)</f>
        <v>6.0485080801860382</v>
      </c>
      <c r="BF237" s="2">
        <f>0.408*0.0023*(G237+17.8)*((F237-E237)^0.5)*AA237</f>
        <v>5.9443529180207753</v>
      </c>
    </row>
    <row r="238" spans="1:58" ht="14" x14ac:dyDescent="0.15">
      <c r="A238" s="14">
        <v>2017</v>
      </c>
      <c r="B238" s="5">
        <v>42972</v>
      </c>
      <c r="C238">
        <v>237</v>
      </c>
      <c r="D238" s="52">
        <v>306.28821527777779</v>
      </c>
      <c r="E238" s="11">
        <v>25.6</v>
      </c>
      <c r="F238" s="11">
        <v>38.5</v>
      </c>
      <c r="G238" s="11">
        <v>30.945505617977535</v>
      </c>
      <c r="H238" s="11">
        <v>26.68</v>
      </c>
      <c r="I238" s="11">
        <v>76.099999999999994</v>
      </c>
      <c r="J238" s="11">
        <v>50.36652777777774</v>
      </c>
      <c r="K238" s="11">
        <v>1.9818706829815456</v>
      </c>
      <c r="L238" s="11">
        <v>0</v>
      </c>
      <c r="M238" s="15">
        <f>+D238*86400/1000000</f>
        <v>26.4633018</v>
      </c>
      <c r="N238" s="3">
        <f>K238*4.87/LN(67.8*$S$4-5.42)</f>
        <v>1.6099845476890688</v>
      </c>
      <c r="O238" s="11"/>
      <c r="X238" s="9">
        <f>1+0.033*COS(2*$S$9*C238/365)</f>
        <v>0.98048837231950192</v>
      </c>
      <c r="Y238" s="9">
        <f>0.409*SIN((2*$S$9*C238/365)-1.39)</f>
        <v>0.17857300103938117</v>
      </c>
      <c r="Z238" s="9">
        <f>ACOS(-TAN($U$2)*TAN(Y238))</f>
        <v>1.6710146604877232</v>
      </c>
      <c r="AA238" s="10">
        <f>(24*60/$S$9)*$S$7*X238*(Z238*SIN($U$2)*SIN(Y238)+COS($U$2)*COS(Y238)*SIN(Z238))</f>
        <v>36.863401001554763</v>
      </c>
      <c r="AB238" s="9">
        <f>AA238*(0.75+0.00002*$S$3)</f>
        <v>27.795004355172292</v>
      </c>
      <c r="AC238" s="9">
        <f>1.35*(M238/AB238)-0.35</f>
        <v>0.93531936795152737</v>
      </c>
      <c r="AD238" s="9">
        <f>(0.6108*EXP(17.27*E238/(E238+237.3))+0.6108*EXP(17.27*F238/(F238+237.3)))/2</f>
        <v>5.044373743537891</v>
      </c>
      <c r="AE238" s="9">
        <f>(H238*0.6108*EXP(17.27*F238/(F238+237.3))+I238*0.6108*EXP(17.27*E238/(E238+237.3)))/(2*100)</f>
        <v>2.1570116708277887</v>
      </c>
      <c r="AF238" s="10">
        <f>$S$8*0.5*((E238+273)^4+(F238+273)^4)*(0.34-0.14*SQRT(AE238))*AC238</f>
        <v>5.3431888403324974</v>
      </c>
      <c r="AG238" s="9">
        <f>(1-0.23)*M238-AF238</f>
        <v>15.033553545667502</v>
      </c>
      <c r="AH238" s="9">
        <v>0</v>
      </c>
      <c r="AI238" s="8">
        <f>4098*0.6108*EXP(17.27*0.5*(E238+F238)/(0.5*(E238+F238)+237.3))/(0.5*(E238+F238)+237.3)^2</f>
        <v>0.2693362753152822</v>
      </c>
      <c r="AJ238" s="7">
        <f>(0.408*AI238*(AG238-AH238)+(900*$S$10/((E238+F238)*0.5+273))*N238*(AD238-AE238))/(AI238+$S$10*(1+0.34*N238))</f>
        <v>6.882548367056387</v>
      </c>
      <c r="AK238" s="27">
        <f>0.408*AI238*$S$8*0.98*1.14*100000000/(AI238+$S$10*(1.034*N238))</f>
        <v>0.15864180404775946</v>
      </c>
      <c r="AL238" s="12">
        <f>1.24*(AE238*10/(G238+273.16))^(1/7)</f>
        <v>0.84967783040721301</v>
      </c>
      <c r="AM238" s="12">
        <f>AI238*0.77*M238</f>
        <v>5.4881958973042764</v>
      </c>
      <c r="AN238" s="12">
        <f>AI238*0.98*$S$8*(-2.6*10000000000-AL238*(G238+273.16)^4)</f>
        <v>-42.990763244314792</v>
      </c>
      <c r="AO238" s="13">
        <f>1.17*1.013*(10^-3)*(AD238-AE238)*N238*86400/208</f>
        <v>2.2885935512041646</v>
      </c>
      <c r="AP238" s="12">
        <f>0.408*(AM238+AN238+AO238)/(AI238+$S$10*(1+0.34*N238))</f>
        <v>-38.708570241898414</v>
      </c>
      <c r="AQ238">
        <v>28</v>
      </c>
      <c r="AR238">
        <v>2.9815</v>
      </c>
      <c r="AS238" s="7"/>
      <c r="AT238" s="1">
        <f>AJ238*28.4</f>
        <v>195.46437362440139</v>
      </c>
      <c r="AU238">
        <f>1.26*AI238*0.408*(AG238-AH238)/(AI238+$S$10)</f>
        <v>6.2109282788107434</v>
      </c>
      <c r="AV238">
        <f>AU238*28.4</f>
        <v>176.39036311822511</v>
      </c>
      <c r="AW238">
        <f>0.65*AI238*D238/($S$10+AI238)</f>
        <v>159.99551222344132</v>
      </c>
      <c r="AX238" s="1">
        <f>AW238*(86400/1000000)/2.45</f>
        <v>5.6422907167776861</v>
      </c>
      <c r="AY238" s="1">
        <f>(0.2*(0.00738*G238+0.8072)^7)-0.00016</f>
        <v>0.25529194299863622</v>
      </c>
      <c r="AZ238" s="1">
        <f>0.408*(AI238*(AG238-AH238)+$S$10*6.43*(1+0.0536*N238)*(AD238-AE238))/(AI238+$S$10)</f>
        <v>6.5450150024962168</v>
      </c>
      <c r="BA238" s="2">
        <f>(AI238*(AG238)+0.063*2.7*(1+0.864*N238)*(AD238-AE238))/(AI238+0.063)</f>
        <v>15.717245522629327</v>
      </c>
      <c r="BB238" s="1">
        <f>0.4+1.4*EXP(-(((C238-173)/58)^2))</f>
        <v>0.81431618660994731</v>
      </c>
      <c r="BC238" s="1">
        <f>0.605+0.345*EXP(-(((C238-243)/80)^2))</f>
        <v>0.94806482278842286</v>
      </c>
      <c r="BD238" s="1">
        <f>0.408*(AI238*(AG238-AH238)+0.063*6.43*(BB238+BC238*N238)*(AD238-AE238))/(AI238+0.063)</f>
        <v>8.3320204243267302</v>
      </c>
      <c r="BE238" s="1">
        <f>0.013*G238*(M238*23.9+50)/(G238+15)</f>
        <v>5.9756247763281936</v>
      </c>
      <c r="BF238" s="2">
        <f>0.408*0.0023*(G238+17.8)*((F238-E238)^0.5)*AA238</f>
        <v>6.0563760634436274</v>
      </c>
    </row>
    <row r="239" spans="1:58" ht="14" x14ac:dyDescent="0.15">
      <c r="A239" s="14">
        <v>2017</v>
      </c>
      <c r="B239" s="5">
        <v>42973</v>
      </c>
      <c r="C239">
        <v>238</v>
      </c>
      <c r="D239" s="52">
        <v>303.50495833333332</v>
      </c>
      <c r="E239" s="11">
        <v>25.73</v>
      </c>
      <c r="F239" s="11">
        <v>38.82</v>
      </c>
      <c r="G239" s="11">
        <v>30.914791666666659</v>
      </c>
      <c r="H239" s="11">
        <v>34.270000000000003</v>
      </c>
      <c r="I239" s="11">
        <v>81.5</v>
      </c>
      <c r="J239" s="11">
        <v>62.003055555555562</v>
      </c>
      <c r="K239" s="11">
        <v>2.0763243525416666</v>
      </c>
      <c r="L239" s="11">
        <v>0</v>
      </c>
      <c r="M239" s="15">
        <f>+D239*86400/1000000</f>
        <v>26.222828399999997</v>
      </c>
      <c r="N239" s="3">
        <f>K239*4.87/LN(67.8*$S$4-5.42)</f>
        <v>1.6867145532187688</v>
      </c>
      <c r="O239" s="11"/>
      <c r="X239" s="9">
        <f>1+0.033*COS(2*$S$9*C239/365)</f>
        <v>0.980949376653793</v>
      </c>
      <c r="Y239" s="9">
        <f>0.409*SIN((2*$S$9*C239/365)-1.39)</f>
        <v>0.17221276092528845</v>
      </c>
      <c r="Z239" s="9">
        <f>ACOS(-TAN($U$2)*TAN(Y239))</f>
        <v>1.6673607051848274</v>
      </c>
      <c r="AA239" s="10">
        <f>(24*60/$S$9)*$S$7*X239*(Z239*SIN($U$2)*SIN(Y239)+COS($U$2)*COS(Y239)*SIN(Z239))</f>
        <v>36.729492532465585</v>
      </c>
      <c r="AB239" s="9">
        <f>AA239*(0.75+0.00002*$S$3)</f>
        <v>27.694037369479052</v>
      </c>
      <c r="AC239" s="9">
        <f>1.35*(M239/AB239)-0.35</f>
        <v>0.92828304221956504</v>
      </c>
      <c r="AD239" s="9">
        <f>(0.6108*EXP(17.27*E239/(E239+237.3))+0.6108*EXP(17.27*F239/(F239+237.3)))/2</f>
        <v>5.116177372339644</v>
      </c>
      <c r="AE239" s="9">
        <f>(H239*0.6108*EXP(17.27*F239/(F239+237.3))+I239*0.6108*EXP(17.27*E239/(E239+237.3)))/(2*100)</f>
        <v>2.5345361011316085</v>
      </c>
      <c r="AF239" s="10">
        <f>$S$8*0.5*((E239+273)^4+(F239+273)^4)*(0.34-0.14*SQRT(AE239))*AC239</f>
        <v>4.6355610333242856</v>
      </c>
      <c r="AG239" s="9">
        <f>(1-0.23)*M239-AF239</f>
        <v>15.556016834675713</v>
      </c>
      <c r="AH239" s="9">
        <v>0</v>
      </c>
      <c r="AI239" s="8">
        <f>4098*0.6108*EXP(17.27*0.5*(E239+F239)/(0.5*(E239+F239)+237.3))/(0.5*(E239+F239)+237.3)^2</f>
        <v>0.27232328030912883</v>
      </c>
      <c r="AJ239" s="7">
        <f>(0.408*AI239*(AG239-AH239)+(900*$S$10/((E239+F239)*0.5+273))*N239*(AD239-AE239))/(AI239+$S$10*(1+0.34*N239))</f>
        <v>6.8460205597606016</v>
      </c>
      <c r="AK239" s="27">
        <f>0.408*AI239*$S$8*0.98*1.14*100000000/(AI239+$S$10*(1.034*N239))</f>
        <v>0.15699999128110606</v>
      </c>
      <c r="AL239" s="12">
        <f>1.24*(AE239*10/(G239+273.16))^(1/7)</f>
        <v>0.86949506783446506</v>
      </c>
      <c r="AM239" s="12">
        <f>AI239*0.77*M239</f>
        <v>5.4986367196309658</v>
      </c>
      <c r="AN239" s="12">
        <f>AI239*0.98*$S$8*(-2.6*10000000000-AL239*(G239+273.16)^4)</f>
        <v>-43.685075027926018</v>
      </c>
      <c r="AO239" s="13">
        <f>1.17*1.013*(10^-3)*(AD239-AE239)*N239*86400/208</f>
        <v>2.1437947448669643</v>
      </c>
      <c r="AP239" s="12">
        <f>0.408*(AM239+AN239+AO239)/(AI239+$S$10*(1+0.34*N239))</f>
        <v>-39.123661133595881</v>
      </c>
      <c r="AQ239">
        <v>28</v>
      </c>
      <c r="AR239">
        <v>2.9815</v>
      </c>
      <c r="AS239" s="7"/>
      <c r="AT239" s="1">
        <f>AJ239*28.4</f>
        <v>194.42698389720107</v>
      </c>
      <c r="AU239">
        <f>1.26*AI239*0.408*(AG239-AH239)/(AI239+$S$10)</f>
        <v>6.4406490703749917</v>
      </c>
      <c r="AV239">
        <f>AU239*28.4</f>
        <v>182.91443359864977</v>
      </c>
      <c r="AW239">
        <f>0.65*AI239*D239/($S$10+AI239)</f>
        <v>158.8838193051034</v>
      </c>
      <c r="AX239" s="1">
        <f>AW239*(86400/1000000)/2.45</f>
        <v>5.6030865256983402</v>
      </c>
      <c r="AY239" s="1">
        <f>(0.2*(0.00738*G239+0.8072)^7)-0.00016</f>
        <v>0.25490080375478907</v>
      </c>
      <c r="AZ239" s="1">
        <f>0.408*(AI239*(AG239-AH239)+$S$10*6.43*(1+0.0536*N239)*(AD239-AE239))/(AI239+$S$10)</f>
        <v>6.5489175551629746</v>
      </c>
      <c r="BA239" s="2">
        <f>(AI239*(AG239)+0.063*2.7*(1+0.864*N239)*(AD239-AE239))/(AI239+0.063)</f>
        <v>15.851469385477261</v>
      </c>
      <c r="BB239" s="1">
        <f>0.4+1.4*EXP(-(((C239-173)/58)^2))</f>
        <v>0.79872908941796372</v>
      </c>
      <c r="BC239" s="1">
        <f>0.605+0.345*EXP(-(((C239-243)/80)^2))</f>
        <v>0.94865497246719044</v>
      </c>
      <c r="BD239" s="1">
        <f>0.408*(AI239*(AG239-AH239)+0.063*6.43*(BB239+BC239*N239)*(AD239-AE239))/(AI239+0.063)</f>
        <v>8.2068430750375683</v>
      </c>
      <c r="BE239" s="1">
        <f>0.013*G239*(M239*23.9+50)/(G239+15)</f>
        <v>5.9233809376641373</v>
      </c>
      <c r="BF239" s="2">
        <f>0.408*0.0023*(G239+17.8)*((F239-E239)^0.5)*AA239</f>
        <v>6.0748226003159935</v>
      </c>
    </row>
    <row r="240" spans="1:58" ht="14" x14ac:dyDescent="0.15">
      <c r="A240" s="14">
        <v>2017</v>
      </c>
      <c r="B240" s="5">
        <v>42974</v>
      </c>
      <c r="C240">
        <v>239</v>
      </c>
      <c r="D240" s="52">
        <v>220.20066666666668</v>
      </c>
      <c r="E240" s="11">
        <v>25.2</v>
      </c>
      <c r="F240" s="11">
        <v>37.22</v>
      </c>
      <c r="G240" s="11">
        <v>29.799791666666653</v>
      </c>
      <c r="H240" s="11">
        <v>39.32</v>
      </c>
      <c r="I240" s="11">
        <v>82.9</v>
      </c>
      <c r="J240" s="11">
        <v>66.175277777777808</v>
      </c>
      <c r="K240" s="11">
        <v>1.6899094652083335</v>
      </c>
      <c r="L240" s="11">
        <v>0</v>
      </c>
      <c r="M240" s="15">
        <f>+D240*86400/1000000</f>
        <v>19.0253376</v>
      </c>
      <c r="N240" s="3">
        <f>K240*4.87/LN(67.8*$S$4-5.42)</f>
        <v>1.3728080996111338</v>
      </c>
      <c r="O240" s="11"/>
      <c r="X240" s="9">
        <f>1+0.033*COS(2*$S$9*C240/365)</f>
        <v>0.98141602609892764</v>
      </c>
      <c r="Y240" s="9">
        <f>0.409*SIN((2*$S$9*C240/365)-1.39)</f>
        <v>0.16580149045347745</v>
      </c>
      <c r="Z240" s="9">
        <f>ACOS(-TAN($U$2)*TAN(Y240))</f>
        <v>1.6636869092464046</v>
      </c>
      <c r="AA240" s="10">
        <f>(24*60/$S$9)*$S$7*X240*(Z240*SIN($U$2)*SIN(Y240)+COS($U$2)*COS(Y240)*SIN(Z240))</f>
        <v>36.593360334453521</v>
      </c>
      <c r="AB240" s="9">
        <f>AA240*(0.75+0.00002*$S$3)</f>
        <v>27.591393692177956</v>
      </c>
      <c r="AC240" s="9">
        <f>1.35*(M240/AB240)-0.35</f>
        <v>0.58087743397613756</v>
      </c>
      <c r="AD240" s="9">
        <f>(0.6108*EXP(17.27*E240/(E240+237.3))+0.6108*EXP(17.27*F240/(F240+237.3)))/2</f>
        <v>4.7780544651075356</v>
      </c>
      <c r="AE240" s="9">
        <f>(H240*0.6108*EXP(17.27*F240/(F240+237.3))+I240*0.6108*EXP(17.27*E240/(E240+237.3)))/(2*100)</f>
        <v>2.5772557134116116</v>
      </c>
      <c r="AF240" s="10">
        <f>$S$8*0.5*((E240+273)^4+(F240+273)^4)*(0.34-0.14*SQRT(AE240))*AC240</f>
        <v>2.8136034023623853</v>
      </c>
      <c r="AG240" s="9">
        <f>(1-0.23)*M240-AF240</f>
        <v>11.835906549637615</v>
      </c>
      <c r="AH240" s="9">
        <v>0</v>
      </c>
      <c r="AI240" s="8">
        <f>4098*0.6108*EXP(17.27*0.5*(E240+F240)/(0.5*(E240+F240)+237.3))/(0.5*(E240+F240)+237.3)^2</f>
        <v>0.25842598415542645</v>
      </c>
      <c r="AJ240" s="7">
        <f>(0.408*AI240*(AG240-AH240)+(900*$S$10/((E240+F240)*0.5+273))*N240*(AD240-AE240))/(AI240+$S$10*(1+0.34*N240))</f>
        <v>5.1730308099908164</v>
      </c>
      <c r="AK240" s="27">
        <f>0.408*AI240*$S$8*0.98*1.14*100000000/(AI240+$S$10*(1.034*N240))</f>
        <v>0.16391766603852265</v>
      </c>
      <c r="AL240" s="12">
        <f>1.24*(AE240*10/(G240+273.16))^(1/7)</f>
        <v>0.87203124254409137</v>
      </c>
      <c r="AM240" s="12">
        <f>AI240*0.77*M240</f>
        <v>3.7858140267403142</v>
      </c>
      <c r="AN240" s="12">
        <f>AI240*0.98*$S$8*(-2.6*10000000000-AL240*(G240+273.16)^4)</f>
        <v>-41.347766656042467</v>
      </c>
      <c r="AO240" s="13">
        <f>1.17*1.013*(10^-3)*(AD240-AE240)*N240*86400/208</f>
        <v>1.4874277463994983</v>
      </c>
      <c r="AP240" s="12">
        <f>0.408*(AM240+AN240+AO240)/(AI240+$S$10*(1+0.34*N240))</f>
        <v>-41.466265326686532</v>
      </c>
      <c r="AQ240">
        <v>28</v>
      </c>
      <c r="AR240">
        <v>2.9815</v>
      </c>
      <c r="AS240" s="7"/>
      <c r="AT240" s="1">
        <f>AJ240*28.4</f>
        <v>146.91407500373919</v>
      </c>
      <c r="AU240">
        <f>1.26*AI240*0.408*(AG240-AH240)/(AI240+$S$10)</f>
        <v>4.849657094654872</v>
      </c>
      <c r="AV240">
        <f>AU240*28.4</f>
        <v>137.73026148819835</v>
      </c>
      <c r="AW240">
        <f>0.65*AI240*D240/($S$10+AI240)</f>
        <v>114.08033356303748</v>
      </c>
      <c r="AX240" s="1">
        <f>AW240*(86400/1000000)/2.45</f>
        <v>4.023077885651607</v>
      </c>
      <c r="AY240" s="1">
        <f>(0.2*(0.00738*G240+0.8072)^7)-0.00016</f>
        <v>0.24104459952091917</v>
      </c>
      <c r="AZ240" s="1">
        <f>0.408*(AI240*(AG240-AH240)+$S$10*6.43*(1+0.0536*N240)*(AD240-AE240))/(AI240+$S$10)</f>
        <v>5.1069976330404439</v>
      </c>
      <c r="BA240" s="2">
        <f>(AI240*(AG240)+0.063*2.7*(1+0.864*N240)*(AD240-AE240))/(AI240+0.063)</f>
        <v>12.062147032791666</v>
      </c>
      <c r="BB240" s="1">
        <f>0.4+1.4*EXP(-(((C240-173)/58)^2))</f>
        <v>0.78350032810626447</v>
      </c>
      <c r="BC240" s="1">
        <f>0.605+0.345*EXP(-(((C240-243)/80)^2))</f>
        <v>0.94913857722712369</v>
      </c>
      <c r="BD240" s="1">
        <f>0.408*(AI240*(AG240-AH240)+0.063*6.43*(BB240+BC240*N240)*(AD240-AE240))/(AI240+0.063)</f>
        <v>6.2437137978170112</v>
      </c>
      <c r="BE240" s="1">
        <f>0.013*G240*(M240*23.9+50)/(G240+15)</f>
        <v>4.3643410629004986</v>
      </c>
      <c r="BF240" s="2">
        <f>0.408*0.0023*(G240+17.8)*((F240-E240)^0.5)*AA240</f>
        <v>5.6669264628863765</v>
      </c>
    </row>
    <row r="241" spans="1:58" ht="14" x14ac:dyDescent="0.15">
      <c r="A241" s="14">
        <v>2017</v>
      </c>
      <c r="B241" s="5">
        <v>42975</v>
      </c>
      <c r="C241">
        <v>240</v>
      </c>
      <c r="D241" s="52">
        <v>290.95593055555571</v>
      </c>
      <c r="E241" s="11">
        <v>26.64</v>
      </c>
      <c r="F241" s="11">
        <v>38.06</v>
      </c>
      <c r="G241" s="11">
        <v>32.383541666666673</v>
      </c>
      <c r="H241" s="11">
        <v>26.07</v>
      </c>
      <c r="I241" s="11">
        <v>78.92</v>
      </c>
      <c r="J241" s="11">
        <v>53.147916666666639</v>
      </c>
      <c r="K241" s="11">
        <v>1.8571244670416664</v>
      </c>
      <c r="L241" s="11">
        <v>0</v>
      </c>
      <c r="M241" s="15">
        <f>+D241*86400/1000000</f>
        <v>25.138592400000014</v>
      </c>
      <c r="N241" s="3">
        <f>K241*4.87/LN(67.8*$S$4-5.42)</f>
        <v>1.5086462102432856</v>
      </c>
      <c r="O241" s="11"/>
      <c r="X241" s="9">
        <f>1+0.033*COS(2*$S$9*C241/365)</f>
        <v>0.98188818237660425</v>
      </c>
      <c r="Y241" s="9">
        <f>0.409*SIN((2*$S$9*C241/365)-1.39)</f>
        <v>0.1593410894217562</v>
      </c>
      <c r="Z241" s="9">
        <f>ACOS(-TAN($U$2)*TAN(Y241))</f>
        <v>1.6599941920507544</v>
      </c>
      <c r="AA241" s="10">
        <f>(24*60/$S$9)*$S$7*X241*(Z241*SIN($U$2)*SIN(Y241)+COS($U$2)*COS(Y241)*SIN(Z241))</f>
        <v>36.45501833771236</v>
      </c>
      <c r="AB241" s="9">
        <f>AA241*(0.75+0.00002*$S$3)</f>
        <v>27.487083826635121</v>
      </c>
      <c r="AC241" s="9">
        <f>1.35*(M241/AB241)-0.35</f>
        <v>0.88465624633176987</v>
      </c>
      <c r="AD241" s="9">
        <f>(0.6108*EXP(17.27*E241/(E241+237.3))+0.6108*EXP(17.27*F241/(F241+237.3)))/2</f>
        <v>5.0685047074393355</v>
      </c>
      <c r="AE241" s="9">
        <f>(H241*0.6108*EXP(17.27*F241/(F241+237.3))+I241*0.6108*EXP(17.27*E241/(E241+237.3)))/(2*100)</f>
        <v>2.2437841823340241</v>
      </c>
      <c r="AF241" s="10">
        <f>$S$8*0.5*((E241+273)^4+(F241+273)^4)*(0.34-0.14*SQRT(AE241))*AC241</f>
        <v>4.9162045062710984</v>
      </c>
      <c r="AG241" s="9">
        <f>(1-0.23)*M241-AF241</f>
        <v>14.440511641728913</v>
      </c>
      <c r="AH241" s="9">
        <v>0</v>
      </c>
      <c r="AI241" s="8">
        <f>4098*0.6108*EXP(17.27*0.5*(E241+F241)/(0.5*(E241+F241)+237.3))/(0.5*(E241+F241)+237.3)^2</f>
        <v>0.27332508947896839</v>
      </c>
      <c r="AJ241" s="7">
        <f>(0.408*AI241*(AG241-AH241)+(900*$S$10/((E241+F241)*0.5+273))*N241*(AD241-AE241))/(AI241+$S$10*(1+0.34*N241))</f>
        <v>6.5352956653010743</v>
      </c>
      <c r="AK241" s="27">
        <f>0.408*AI241*$S$8*0.98*1.14*100000000/(AI241+$S$10*(1.034*N241))</f>
        <v>0.16223588262497693</v>
      </c>
      <c r="AL241" s="12">
        <f>1.24*(AE241*10/(G241+273.16))^(1/7)</f>
        <v>0.85390299841752815</v>
      </c>
      <c r="AM241" s="12">
        <f>AI241*0.77*M241</f>
        <v>5.2906761731710947</v>
      </c>
      <c r="AN241" s="12">
        <f>AI241*0.98*$S$8*(-2.6*10000000000-AL241*(G241+273.16)^4)</f>
        <v>-43.857284938199342</v>
      </c>
      <c r="AO241" s="13">
        <f>1.17*1.013*(10^-3)*(AD241-AE241)*N241*86400/208</f>
        <v>2.0980150845217356</v>
      </c>
      <c r="AP241" s="12">
        <f>0.408*(AM241+AN241+AO241)/(AI241+$S$10*(1+0.34*N241))</f>
        <v>-39.902633192741519</v>
      </c>
      <c r="AQ241">
        <v>28</v>
      </c>
      <c r="AR241">
        <v>2.9815</v>
      </c>
      <c r="AS241" s="7"/>
      <c r="AT241" s="1">
        <f>AJ241*28.4</f>
        <v>185.60239689455051</v>
      </c>
      <c r="AU241">
        <f>1.26*AI241*0.408*(AG241-AH241)/(AI241+$S$10)</f>
        <v>5.9830650076185554</v>
      </c>
      <c r="AV241">
        <f>AU241*28.4</f>
        <v>169.91904621636698</v>
      </c>
      <c r="AW241">
        <f>0.65*AI241*D241/($S$10+AI241)</f>
        <v>152.42317467415916</v>
      </c>
      <c r="AX241" s="1">
        <f>AW241*(86400/1000000)/2.45</f>
        <v>5.3752499150397348</v>
      </c>
      <c r="AY241" s="1">
        <f>(0.2*(0.00738*G241+0.8072)^7)-0.00016</f>
        <v>0.27419034402776066</v>
      </c>
      <c r="AZ241" s="1">
        <f>0.408*(AI241*(AG241-AH241)+$S$10*6.43*(1+0.0536*N241)*(AD241-AE241))/(AI241+$S$10)</f>
        <v>6.302716187592674</v>
      </c>
      <c r="BA241" s="2">
        <f>(AI241*(AG241)+0.063*2.7*(1+0.864*N241)*(AD241-AE241))/(AI241+0.063)</f>
        <v>15.026345476484067</v>
      </c>
      <c r="BB241" s="1">
        <f>0.4+1.4*EXP(-(((C241-173)/58)^2))</f>
        <v>0.76863397350311113</v>
      </c>
      <c r="BC241" s="1">
        <f>0.605+0.345*EXP(-(((C241-243)/80)^2))</f>
        <v>0.94951518471564189</v>
      </c>
      <c r="BD241" s="1">
        <f>0.408*(AI241*(AG241-AH241)+0.063*6.43*(BB241+BC241*N241)*(AD241-AE241))/(AI241+0.063)</f>
        <v>7.8435174655285946</v>
      </c>
      <c r="BE241" s="1">
        <f>0.013*G241*(M241*23.9+50)/(G241+15)</f>
        <v>5.7822380720533175</v>
      </c>
      <c r="BF241" s="2">
        <f>0.408*0.0023*(G241+17.8)*((F241-E241)^0.5)*AA241</f>
        <v>5.8014917657088407</v>
      </c>
    </row>
    <row r="242" spans="1:58" ht="14" x14ac:dyDescent="0.15">
      <c r="A242" s="14">
        <v>2017</v>
      </c>
      <c r="B242" s="5">
        <v>42976</v>
      </c>
      <c r="C242">
        <v>241</v>
      </c>
      <c r="D242" s="52">
        <v>296.09729166666671</v>
      </c>
      <c r="E242" s="11">
        <v>26.08</v>
      </c>
      <c r="F242" s="11">
        <v>39.340000000000003</v>
      </c>
      <c r="G242" s="11">
        <v>32.681874999999998</v>
      </c>
      <c r="H242" s="11">
        <v>21.87</v>
      </c>
      <c r="I242" s="11">
        <v>68.13</v>
      </c>
      <c r="J242" s="11">
        <v>43.256874999999972</v>
      </c>
      <c r="K242" s="11">
        <v>2.240594819375</v>
      </c>
      <c r="L242" s="11">
        <v>0</v>
      </c>
      <c r="M242" s="15">
        <f>+D242*86400/1000000</f>
        <v>25.582806000000005</v>
      </c>
      <c r="N242" s="3">
        <f>K242*4.87/LN(67.8*$S$4-5.42)</f>
        <v>1.8201606531658459</v>
      </c>
      <c r="O242" s="11"/>
      <c r="X242" s="9">
        <f>1+0.033*COS(2*$S$9*C242/365)</f>
        <v>0.98236570557672775</v>
      </c>
      <c r="Y242" s="9">
        <f>0.409*SIN((2*$S$9*C242/365)-1.39)</f>
        <v>0.15283347218637625</v>
      </c>
      <c r="Z242" s="9">
        <f>ACOS(-TAN($U$2)*TAN(Y242))</f>
        <v>1.6562834581772308</v>
      </c>
      <c r="AA242" s="10">
        <f>(24*60/$S$9)*$S$7*X242*(Z242*SIN($U$2)*SIN(Y242)+COS($U$2)*COS(Y242)*SIN(Z242))</f>
        <v>36.314482254354878</v>
      </c>
      <c r="AB242" s="9">
        <f>AA242*(0.75+0.00002*$S$3)</f>
        <v>27.381119619783579</v>
      </c>
      <c r="AC242" s="9">
        <f>1.35*(M242/AB242)-0.35</f>
        <v>0.91133586133732358</v>
      </c>
      <c r="AD242" s="9">
        <f>(0.6108*EXP(17.27*E242/(E242+237.3))+0.6108*EXP(17.27*F242/(F242+237.3)))/2</f>
        <v>5.2487288866281068</v>
      </c>
      <c r="AE242" s="9">
        <f>(H242*0.6108*EXP(17.27*F242/(F242+237.3))+I242*0.6108*EXP(17.27*E242/(E242+237.3)))/(2*100)</f>
        <v>1.9290825044584647</v>
      </c>
      <c r="AF242" s="10">
        <f>$S$8*0.5*((E242+273)^4+(F242+273)^4)*(0.34-0.14*SQRT(AE242))*AC242</f>
        <v>5.688537688893212</v>
      </c>
      <c r="AG242" s="9">
        <f>(1-0.23)*M242-AF242</f>
        <v>14.010222931106792</v>
      </c>
      <c r="AH242" s="9">
        <v>0</v>
      </c>
      <c r="AI242" s="8">
        <f>4098*0.6108*EXP(17.27*0.5*(E242+F242)/(0.5*(E242+F242)+237.3))/(0.5*(E242+F242)+237.3)^2</f>
        <v>0.27817681672338496</v>
      </c>
      <c r="AJ242" s="7">
        <f>(0.408*AI242*(AG242-AH242)+(900*$S$10/((E242+F242)*0.5+273))*N242*(AD242-AE242))/(AI242+$S$10*(1+0.34*N242))</f>
        <v>7.1760817502077652</v>
      </c>
      <c r="AK242" s="27">
        <f>0.408*AI242*$S$8*0.98*1.14*100000000/(AI242+$S$10*(1.034*N242))</f>
        <v>0.1544173759478554</v>
      </c>
      <c r="AL242" s="12">
        <f>1.24*(AE242*10/(G242+273.16))^(1/7)</f>
        <v>0.83554960039352399</v>
      </c>
      <c r="AM242" s="12">
        <f>AI242*0.77*M242</f>
        <v>5.4797385226675743</v>
      </c>
      <c r="AN242" s="12">
        <f>AI242*0.98*$S$8*(-2.6*10000000000-AL242*(G242+273.16)^4)</f>
        <v>-44.460302206968329</v>
      </c>
      <c r="AO242" s="13">
        <f>1.17*1.013*(10^-3)*(AD242-AE242)*N242*86400/208</f>
        <v>2.9747279939400357</v>
      </c>
      <c r="AP242" s="12">
        <f>0.408*(AM242+AN242+AO242)/(AI242+$S$10*(1+0.34*N242))</f>
        <v>-38.185694962635402</v>
      </c>
      <c r="AQ242">
        <v>28</v>
      </c>
      <c r="AR242">
        <v>2.9815</v>
      </c>
      <c r="AS242" s="7"/>
      <c r="AT242" s="1">
        <f>AJ242*28.4</f>
        <v>203.80072170590051</v>
      </c>
      <c r="AU242">
        <f>1.26*AI242*0.408*(AG242-AH242)/(AI242+$S$10)</f>
        <v>5.8244979642044346</v>
      </c>
      <c r="AV242">
        <f>AU242*28.4</f>
        <v>165.41574218340594</v>
      </c>
      <c r="AW242">
        <f>0.65*AI242*D242/($S$10+AI242)</f>
        <v>155.64333767562934</v>
      </c>
      <c r="AX242" s="1">
        <f>AW242*(86400/1000000)/2.45</f>
        <v>5.4888099490507649</v>
      </c>
      <c r="AY242" s="1">
        <f>(0.2*(0.00738*G242+0.8072)^7)-0.00016</f>
        <v>0.27825752755452521</v>
      </c>
      <c r="AZ242" s="1">
        <f>0.408*(AI242*(AG242-AH242)+$S$10*6.43*(1+0.0536*N242)*(AD242-AE242))/(AI242+$S$10)</f>
        <v>6.4512494017264048</v>
      </c>
      <c r="BA242" s="2">
        <f>(AI242*(AG242)+0.063*2.7*(1+0.864*N242)*(AD242-AE242))/(AI242+0.063)</f>
        <v>15.681032159567193</v>
      </c>
      <c r="BB242" s="1">
        <f>0.4+1.4*EXP(-(((C242-173)/58)^2))</f>
        <v>0.75413330616779306</v>
      </c>
      <c r="BC242" s="1">
        <f>0.605+0.345*EXP(-(((C242-243)/80)^2))</f>
        <v>0.94978444236877657</v>
      </c>
      <c r="BD242" s="1">
        <f>0.408*(AI242*(AG242-AH242)+0.063*6.43*(BB242+BC242*N242)*(AD242-AE242))/(AI242+0.063)</f>
        <v>8.6534932772456621</v>
      </c>
      <c r="BE242" s="1">
        <f>0.013*G242*(M242*23.9+50)/(G242+15)</f>
        <v>5.8935946966908581</v>
      </c>
      <c r="BF242" s="2">
        <f>0.408*0.0023*(G242+17.8)*((F242-E242)^0.5)*AA242</f>
        <v>6.2643367360963991</v>
      </c>
    </row>
    <row r="243" spans="1:58" ht="14" x14ac:dyDescent="0.15">
      <c r="A243" s="14">
        <v>2017</v>
      </c>
      <c r="B243" s="5">
        <v>42977</v>
      </c>
      <c r="C243">
        <v>242</v>
      </c>
      <c r="D243" s="52">
        <v>307.09093750000005</v>
      </c>
      <c r="E243" s="11">
        <v>26.79</v>
      </c>
      <c r="F243" s="11">
        <v>39</v>
      </c>
      <c r="G243" s="11">
        <v>32.61256944444446</v>
      </c>
      <c r="H243" s="11">
        <v>17.45</v>
      </c>
      <c r="I243" s="11">
        <v>63.04</v>
      </c>
      <c r="J243" s="11">
        <v>40.705277777777759</v>
      </c>
      <c r="K243" s="11">
        <v>2.4811896007708327</v>
      </c>
      <c r="L243" s="11">
        <v>0</v>
      </c>
      <c r="M243" s="15">
        <f>+D243*86400/1000000</f>
        <v>26.532657000000004</v>
      </c>
      <c r="N243" s="3">
        <f>K243*4.87/LN(67.8*$S$4-5.42)</f>
        <v>2.0156092682688156</v>
      </c>
      <c r="O243" s="11"/>
      <c r="X243" s="9">
        <f>1+0.033*COS(2*$S$9*C243/365)</f>
        <v>0.98284845419886802</v>
      </c>
      <c r="Y243" s="9">
        <f>0.409*SIN((2*$S$9*C243/365)-1.39)</f>
        <v>0.14628056709477169</v>
      </c>
      <c r="Z243" s="9">
        <f>ACOS(-TAN($U$2)*TAN(Y243))</f>
        <v>1.6525555977236781</v>
      </c>
      <c r="AA243" s="10">
        <f>(24*60/$S$9)*$S$7*X243*(Z243*SIN($U$2)*SIN(Y243)+COS($U$2)*COS(Y243)*SIN(Z243))</f>
        <v>36.171769609464569</v>
      </c>
      <c r="AB243" s="9">
        <f>AA243*(0.75+0.00002*$S$3)</f>
        <v>27.273514285536287</v>
      </c>
      <c r="AC243" s="9">
        <f>1.35*(M243/AB243)-0.35</f>
        <v>0.96332862259689123</v>
      </c>
      <c r="AD243" s="9">
        <f>(0.6108*EXP(17.27*E243/(E243+237.3))+0.6108*EXP(17.27*F243/(F243+237.3)))/2</f>
        <v>5.2565595054560088</v>
      </c>
      <c r="AE243" s="9">
        <f>(H243*0.6108*EXP(17.27*F243/(F243+237.3))+I243*0.6108*EXP(17.27*E243/(E243+237.3)))/(2*100)</f>
        <v>1.7200296875784939</v>
      </c>
      <c r="AF243" s="10">
        <f>$S$8*0.5*((E243+273)^4+(F243+273)^4)*(0.34-0.14*SQRT(AE243))*AC243</f>
        <v>6.4736839404815818</v>
      </c>
      <c r="AG243" s="9">
        <f>(1-0.23)*M243-AF243</f>
        <v>13.95646194951842</v>
      </c>
      <c r="AH243" s="9">
        <v>0</v>
      </c>
      <c r="AI243" s="8">
        <f>4098*0.6108*EXP(17.27*0.5*(E243+F243)/(0.5*(E243+F243)+237.3))/(0.5*(E243+F243)+237.3)^2</f>
        <v>0.28069796239464118</v>
      </c>
      <c r="AJ243" s="7">
        <f>(0.408*AI243*(AG243-AH243)+(900*$S$10/((E243+F243)*0.5+273))*N243*(AD243-AE243))/(AI243+$S$10*(1+0.34*N243))</f>
        <v>7.6059445397953409</v>
      </c>
      <c r="AK243" s="27">
        <f>0.408*AI243*$S$8*0.98*1.14*100000000/(AI243+$S$10*(1.034*N243))</f>
        <v>0.1499174289123329</v>
      </c>
      <c r="AL243" s="12">
        <f>1.24*(AE243*10/(G243+273.16))^(1/7)</f>
        <v>0.82199634800135168</v>
      </c>
      <c r="AM243" s="12">
        <f>AI243*0.77*M243</f>
        <v>5.734700322748254</v>
      </c>
      <c r="AN243" s="12">
        <f>AI243*0.98*$S$8*(-2.6*10000000000-AL243*(G243+273.16)^4)</f>
        <v>-44.694761365027141</v>
      </c>
      <c r="AO243" s="13">
        <f>1.17*1.013*(10^-3)*(AD243-AE243)*N243*86400/208</f>
        <v>3.5093718283886273</v>
      </c>
      <c r="AP243" s="12">
        <f>0.408*(AM243+AN243+AO243)/(AI243+$S$10*(1+0.34*N243))</f>
        <v>-36.935042664059196</v>
      </c>
      <c r="AQ243">
        <v>28</v>
      </c>
      <c r="AR243">
        <v>2.9815</v>
      </c>
      <c r="AS243" s="7"/>
      <c r="AT243" s="1">
        <f>AJ243*28.4</f>
        <v>216.00882493018767</v>
      </c>
      <c r="AU243">
        <f>1.26*AI243*0.408*(AG243-AH243)/(AI243+$S$10)</f>
        <v>5.812134669046694</v>
      </c>
      <c r="AV243">
        <f>AU243*28.4</f>
        <v>165.06462460092609</v>
      </c>
      <c r="AW243">
        <f>0.65*AI243*D243/($S$10+AI243)</f>
        <v>161.69998562795013</v>
      </c>
      <c r="AX243" s="1">
        <f>AW243*(86400/1000000)/2.45</f>
        <v>5.7023994931652622</v>
      </c>
      <c r="AY243" s="1">
        <f>(0.2*(0.00738*G243+0.8072)^7)-0.00016</f>
        <v>0.27730810477856271</v>
      </c>
      <c r="AZ243" s="1">
        <f>0.408*(AI243*(AG243-AH243)+$S$10*6.43*(1+0.0536*N243)*(AD243-AE243))/(AI243+$S$10)</f>
        <v>6.5651926088173598</v>
      </c>
      <c r="BA243" s="2">
        <f>(AI243*(AG243)+0.063*2.7*(1+0.864*N243)*(AD243-AE243))/(AI243+0.063)</f>
        <v>16.196573177273919</v>
      </c>
      <c r="BB243" s="1">
        <f>0.4+1.4*EXP(-(((C243-173)/58)^2))</f>
        <v>0.74000083937340144</v>
      </c>
      <c r="BC243" s="1">
        <f>0.605+0.345*EXP(-(((C243-243)/80)^2))</f>
        <v>0.94994609796120644</v>
      </c>
      <c r="BD243" s="1">
        <f>0.408*(AI243*(AG243-AH243)+0.063*6.43*(BB243+BC243*N243)*(AD243-AE243))/(AI243+0.063)</f>
        <v>9.1652014312448653</v>
      </c>
      <c r="BE243" s="1">
        <f>0.013*G243*(M243*23.9+50)/(G243+15)</f>
        <v>6.0918009484367728</v>
      </c>
      <c r="BF243" s="2">
        <f>0.408*0.0023*(G243+17.8)*((F243-E243)^0.5)*AA243</f>
        <v>5.9793561247025631</v>
      </c>
    </row>
    <row r="244" spans="1:58" ht="14" x14ac:dyDescent="0.15">
      <c r="A244" s="14">
        <v>2017</v>
      </c>
      <c r="B244" s="5">
        <v>42978</v>
      </c>
      <c r="C244">
        <v>243</v>
      </c>
      <c r="D244" s="52">
        <v>268.00006250000007</v>
      </c>
      <c r="E244" s="11">
        <v>26.56</v>
      </c>
      <c r="F244" s="11">
        <v>36.479999999999997</v>
      </c>
      <c r="G244" s="11">
        <v>30.767361111111111</v>
      </c>
      <c r="H244" s="11">
        <v>38.11</v>
      </c>
      <c r="I244" s="11">
        <v>71.33</v>
      </c>
      <c r="J244" s="11">
        <v>58.394652777777793</v>
      </c>
      <c r="K244" s="11">
        <v>2.4432146077812504</v>
      </c>
      <c r="L244" s="11">
        <v>0</v>
      </c>
      <c r="M244" s="15">
        <f>+D244*86400/1000000</f>
        <v>23.155205400000007</v>
      </c>
      <c r="N244" s="3">
        <f>K244*4.87/LN(67.8*$S$4-5.42)</f>
        <v>1.9847600547268653</v>
      </c>
      <c r="O244" s="11"/>
      <c r="X244" s="9">
        <f>1+0.033*COS(2*$S$9*C244/365)</f>
        <v>0.98333628519418981</v>
      </c>
      <c r="Y244" s="9">
        <f>0.409*SIN((2*$S$9*C244/365)-1.39)</f>
        <v>0.13968431591414338</v>
      </c>
      <c r="Z244" s="9">
        <f>ACOS(-TAN($U$2)*TAN(Y244))</f>
        <v>1.6488114866626693</v>
      </c>
      <c r="AA244" s="10">
        <f>(24*60/$S$9)*$S$7*X244*(Z244*SIN($U$2)*SIN(Y244)+COS($U$2)*COS(Y244)*SIN(Z244))</f>
        <v>36.026899769638781</v>
      </c>
      <c r="AB244" s="9">
        <f>AA244*(0.75+0.00002*$S$3)</f>
        <v>27.16428242630764</v>
      </c>
      <c r="AC244" s="9">
        <f>1.35*(M244/AB244)-0.35</f>
        <v>0.80075844078716674</v>
      </c>
      <c r="AD244" s="9">
        <f>(0.6108*EXP(17.27*E244/(E244+237.3))+0.6108*EXP(17.27*F244/(F244+237.3)))/2</f>
        <v>4.7867958052093424</v>
      </c>
      <c r="AE244" s="9">
        <f>(H244*0.6108*EXP(17.27*F244/(F244+237.3))+I244*0.6108*EXP(17.27*E244/(E244+237.3)))/(2*100)</f>
        <v>2.4013347747891887</v>
      </c>
      <c r="AF244" s="10">
        <f>$S$8*0.5*((E244+273)^4+(F244+273)^4)*(0.34-0.14*SQRT(AE244))*AC244</f>
        <v>4.1551614137645227</v>
      </c>
      <c r="AG244" s="9">
        <f>(1-0.23)*M244-AF244</f>
        <v>13.674346744235484</v>
      </c>
      <c r="AH244" s="9">
        <v>0</v>
      </c>
      <c r="AI244" s="8">
        <f>4098*0.6108*EXP(17.27*0.5*(E244+F244)/(0.5*(E244+F244)+237.3))/(0.5*(E244+F244)+237.3)^2</f>
        <v>0.26240846310801702</v>
      </c>
      <c r="AJ244" s="7">
        <f>(0.408*AI244*(AG244-AH244)+(900*$S$10/((E244+F244)*0.5+273))*N244*(AD244-AE244))/(AI244+$S$10*(1+0.34*N244))</f>
        <v>6.4001418295657064</v>
      </c>
      <c r="AK244" s="27">
        <f>0.408*AI244*$S$8*0.98*1.14*100000000/(AI244+$S$10*(1.034*N244))</f>
        <v>0.14733848989606868</v>
      </c>
      <c r="AL244" s="12">
        <f>1.24*(AE244*10/(G244+273.16))^(1/7)</f>
        <v>0.86287485871033365</v>
      </c>
      <c r="AM244" s="12">
        <f>AI244*0.77*M244</f>
        <v>4.6786138337126326</v>
      </c>
      <c r="AN244" s="12">
        <f>AI244*0.98*$S$8*(-2.6*10000000000-AL244*(G244+273.16)^4)</f>
        <v>-42.005318829099686</v>
      </c>
      <c r="AO244" s="13">
        <f>1.17*1.013*(10^-3)*(AD244-AE244)*N244*86400/208</f>
        <v>2.3309129330698313</v>
      </c>
      <c r="AP244" s="12">
        <f>0.408*(AM244+AN244+AO244)/(AI244+$S$10*(1+0.34*N244))</f>
        <v>-38.318259870720667</v>
      </c>
      <c r="AQ244">
        <v>28</v>
      </c>
      <c r="AR244">
        <v>2.9815</v>
      </c>
      <c r="AS244" s="7"/>
      <c r="AT244" s="1">
        <f>AJ244*28.4</f>
        <v>181.76402795966607</v>
      </c>
      <c r="AU244">
        <f>1.26*AI244*0.408*(AG244-AH244)/(AI244+$S$10)</f>
        <v>5.6202535580249151</v>
      </c>
      <c r="AV244">
        <f>AU244*28.4</f>
        <v>159.61520104790759</v>
      </c>
      <c r="AW244">
        <f>0.65*AI244*D244/($S$10+AI244)</f>
        <v>139.27297888599688</v>
      </c>
      <c r="AX244" s="1">
        <f>AW244*(86400/1000000)/2.45</f>
        <v>4.9115042350000531</v>
      </c>
      <c r="AY244" s="1">
        <f>(0.2*(0.00738*G244+0.8072)^7)-0.00016</f>
        <v>0.25303042737699399</v>
      </c>
      <c r="AZ244" s="1">
        <f>0.408*(AI244*(AG244-AH244)+$S$10*6.43*(1+0.0536*N244)*(AD244-AE244))/(AI244+$S$10)</f>
        <v>5.8487531251117399</v>
      </c>
      <c r="BA244" s="2">
        <f>(AI244*(AG244)+0.063*2.7*(1+0.864*N244)*(AD244-AE244))/(AI244+0.063)</f>
        <v>14.412205416116393</v>
      </c>
      <c r="BB244" s="1">
        <f>0.4+1.4*EXP(-(((C244-173)/58)^2))</f>
        <v>0.72623834342716753</v>
      </c>
      <c r="BC244" s="1">
        <f>0.605+0.345*EXP(-(((C244-243)/80)^2))</f>
        <v>0.95</v>
      </c>
      <c r="BD244" s="1">
        <f>0.408*(AI244*(AG244-AH244)+0.063*6.43*(BB244+BC244*N244)*(AD244-AE244))/(AI244+0.063)</f>
        <v>7.663376476855972</v>
      </c>
      <c r="BE244" s="1">
        <f>0.013*G244*(M244*23.9+50)/(G244+15)</f>
        <v>5.2733889733592738</v>
      </c>
      <c r="BF244" s="2">
        <f>0.408*0.0023*(G244+17.8)*((F244-E244)^0.5)*AA244</f>
        <v>5.1714845716729609</v>
      </c>
    </row>
    <row r="245" spans="1:58" ht="14" x14ac:dyDescent="0.15">
      <c r="A245" s="14">
        <v>2017</v>
      </c>
      <c r="B245" s="5">
        <v>42979</v>
      </c>
      <c r="C245">
        <v>244</v>
      </c>
      <c r="D245" s="52">
        <v>129.79784027777779</v>
      </c>
      <c r="E245" s="11">
        <v>23.87</v>
      </c>
      <c r="F245" s="11">
        <v>31.18</v>
      </c>
      <c r="G245" s="11">
        <v>27.878055555555537</v>
      </c>
      <c r="H245" s="11">
        <v>53.04</v>
      </c>
      <c r="I245" s="11">
        <v>89.3</v>
      </c>
      <c r="J245" s="11">
        <v>71.99180555555553</v>
      </c>
      <c r="K245" s="11">
        <v>2.5326841452083335</v>
      </c>
      <c r="L245" s="11">
        <v>4.3179999999999996</v>
      </c>
      <c r="M245" s="15">
        <f>+D245*86400/1000000</f>
        <v>11.214533400000002</v>
      </c>
      <c r="N245" s="3">
        <f>K245*4.87/LN(67.8*$S$4-5.42)</f>
        <v>2.0574411705955304</v>
      </c>
      <c r="O245" s="11"/>
      <c r="X245" s="9">
        <f>1+0.033*COS(2*$S$9*C245/365)</f>
        <v>0.98382905400784104</v>
      </c>
      <c r="Y245" s="9">
        <f>0.409*SIN((2*$S$9*C245/365)-1.39)</f>
        <v>0.13304667325607564</v>
      </c>
      <c r="Z245" s="9">
        <f>ACOS(-TAN($U$2)*TAN(Y245))</f>
        <v>1.6450519872345724</v>
      </c>
      <c r="AA245" s="10">
        <f>(24*60/$S$9)*$S$7*X245*(Z245*SIN($U$2)*SIN(Y245)+COS($U$2)*COS(Y245)*SIN(Z245))</f>
        <v>35.87989396894357</v>
      </c>
      <c r="AB245" s="9">
        <f>AA245*(0.75+0.00002*$S$3)</f>
        <v>27.053440052583451</v>
      </c>
      <c r="AC245" s="9">
        <f>1.35*(M245/AB245)-0.35</f>
        <v>0.20961903774800184</v>
      </c>
      <c r="AD245" s="9">
        <f>(0.6108*EXP(17.27*E245/(E245+237.3))+0.6108*EXP(17.27*F245/(F245+237.3)))/2</f>
        <v>3.7497747009405948</v>
      </c>
      <c r="AE245" s="9">
        <f>(H245*0.6108*EXP(17.27*F245/(F245+237.3))+I245*0.6108*EXP(17.27*E245/(E245+237.3)))/(2*100)</f>
        <v>2.5256578492915578</v>
      </c>
      <c r="AF245" s="10">
        <f>$S$8*0.5*((E245+273)^4+(F245+273)^4)*(0.34-0.14*SQRT(AE245))*AC245</f>
        <v>0.98456766640642168</v>
      </c>
      <c r="AG245" s="9">
        <f>(1-0.23)*M245-AF245</f>
        <v>7.6506230515935805</v>
      </c>
      <c r="AH245" s="9">
        <v>0</v>
      </c>
      <c r="AI245" s="8">
        <f>4098*0.6108*EXP(17.27*0.5*(E245+F245)/(0.5*(E245+F245)+237.3))/(0.5*(E245+F245)+237.3)^2</f>
        <v>0.21483490831301216</v>
      </c>
      <c r="AJ245" s="7">
        <f>(0.408*AI245*(AG245-AH245)+(900*$S$10/((E245+F245)*0.5+273))*N245*(AD245-AE245))/(AI245+$S$10*(1+0.34*N245))</f>
        <v>3.5721745969510805</v>
      </c>
      <c r="AK245" s="27">
        <f>0.408*AI245*$S$8*0.98*1.14*100000000/(AI245+$S$10*(1.034*N245))</f>
        <v>0.13511818142839555</v>
      </c>
      <c r="AL245" s="12">
        <f>1.24*(AE245*10/(G245+273.16))^(1/7)</f>
        <v>0.87030630604408132</v>
      </c>
      <c r="AM245" s="12">
        <f>AI245*0.77*M245</f>
        <v>1.8551404061669041</v>
      </c>
      <c r="AN245" s="12">
        <f>AI245*0.98*$S$8*(-2.6*10000000000-AL245*(G245+273.16)^4)</f>
        <v>-34.168340322359235</v>
      </c>
      <c r="AO245" s="13">
        <f>1.17*1.013*(10^-3)*(AD245-AE245)*N245*86400/208</f>
        <v>1.2399267152294433</v>
      </c>
      <c r="AP245" s="12">
        <f>0.408*(AM245+AN245+AO245)/(AI245+$S$10*(1+0.34*N245))</f>
        <v>-38.808761129235293</v>
      </c>
      <c r="AQ245">
        <v>28</v>
      </c>
      <c r="AR245">
        <v>2.9815</v>
      </c>
      <c r="AS245" s="7"/>
      <c r="AT245" s="1">
        <f>AJ245*28.4</f>
        <v>101.44975855341069</v>
      </c>
      <c r="AU245">
        <f>1.26*AI245*0.408*(AG245-AH245)/(AI245+$S$10)</f>
        <v>3.0107841450379156</v>
      </c>
      <c r="AV245">
        <f>AU245*28.4</f>
        <v>85.506269719076798</v>
      </c>
      <c r="AW245">
        <f>0.65*AI245*D245/($S$10+AI245)</f>
        <v>64.585188335532976</v>
      </c>
      <c r="AX245" s="1">
        <f>AW245*(86400/1000000)/2.45</f>
        <v>2.2776164376285912</v>
      </c>
      <c r="AY245" s="1">
        <f>(0.2*(0.00738*G245+0.8072)^7)-0.00016</f>
        <v>0.21867470356685118</v>
      </c>
      <c r="AZ245" s="1">
        <f>0.408*(AI245*(AG245-AH245)+$S$10*6.43*(1+0.0536*N245)*(AD245-AE245))/(AI245+$S$10)</f>
        <v>3.2255883865358044</v>
      </c>
      <c r="BA245" s="2">
        <f>(AI245*(AG245)+0.063*2.7*(1+0.864*N245)*(AD245-AE245))/(AI245+0.063)</f>
        <v>7.9975017702525832</v>
      </c>
      <c r="BB245" s="1">
        <f>0.4+1.4*EXP(-(((C245-173)/58)^2))</f>
        <v>0.71284687119078027</v>
      </c>
      <c r="BC245" s="1">
        <f>0.605+0.345*EXP(-(((C245-243)/80)^2))</f>
        <v>0.94994609796120644</v>
      </c>
      <c r="BD245" s="1">
        <f>0.408*(AI245*(AG245-AH245)+0.063*6.43*(BB245+BC245*N245)*(AD245-AE245))/(AI245+0.063)</f>
        <v>4.3559724494314063</v>
      </c>
      <c r="BE245" s="1">
        <f>0.013*G245*(M245*23.9+50)/(G245+15)</f>
        <v>2.6880368427477417</v>
      </c>
      <c r="BF245" s="2">
        <f>0.408*0.0023*(G245+17.8)*((F245-E245)^0.5)*AA245</f>
        <v>4.1582006975456993</v>
      </c>
    </row>
    <row r="246" spans="1:58" ht="14" x14ac:dyDescent="0.15">
      <c r="A246" s="14">
        <v>2017</v>
      </c>
      <c r="B246" s="5">
        <v>42980</v>
      </c>
      <c r="C246">
        <v>245</v>
      </c>
      <c r="D246" s="52">
        <v>60.984083333333345</v>
      </c>
      <c r="E246" s="11">
        <v>22.45</v>
      </c>
      <c r="F246" s="11">
        <v>27.79</v>
      </c>
      <c r="G246" s="11">
        <v>25.140763888888898</v>
      </c>
      <c r="H246" s="11">
        <v>0.54500000000000004</v>
      </c>
      <c r="I246" s="11">
        <v>100</v>
      </c>
      <c r="J246" s="11">
        <v>72.601506944444452</v>
      </c>
      <c r="K246" s="11">
        <v>3.501096581750001</v>
      </c>
      <c r="L246" s="11">
        <v>41.14800000000001</v>
      </c>
      <c r="M246" s="15">
        <f>+D246*86400/1000000</f>
        <v>5.2690248000000004</v>
      </c>
      <c r="N246" s="3">
        <f>K246*4.87/LN(67.8*$S$4-5.42)</f>
        <v>2.8441368273860315</v>
      </c>
      <c r="O246" s="11"/>
      <c r="X246" s="9">
        <f>1+0.033*COS(2*$S$9*C246/365)</f>
        <v>0.98432661462178739</v>
      </c>
      <c r="Y246" s="9">
        <f>0.409*SIN((2*$S$9*C246/365)-1.39)</f>
        <v>0.1263696059973394</v>
      </c>
      <c r="Z246" s="9">
        <f>ACOS(-TAN($U$2)*TAN(Y246))</f>
        <v>1.6412779483754658</v>
      </c>
      <c r="AA246" s="10">
        <f>(24*60/$S$9)*$S$7*X246*(Z246*SIN($U$2)*SIN(Y246)+COS($U$2)*COS(Y246)*SIN(Z246))</f>
        <v>35.730775332205276</v>
      </c>
      <c r="AB246" s="9">
        <f>AA246*(0.75+0.00002*$S$3)</f>
        <v>26.941004600482778</v>
      </c>
      <c r="AC246" s="9">
        <f>1.35*(M246/AB246)-0.35</f>
        <v>-8.597185459548401E-2</v>
      </c>
      <c r="AD246" s="9">
        <f>(0.6108*EXP(17.27*E246/(E246+237.3))+0.6108*EXP(17.27*F246/(F246+237.3)))/2</f>
        <v>3.2256404389435529</v>
      </c>
      <c r="AE246" s="9">
        <f>(H246*0.6108*EXP(17.27*F246/(F246+237.3))+I246*0.6108*EXP(17.27*E246/(E246+237.3)))/(2*100)</f>
        <v>1.3688370637158389</v>
      </c>
      <c r="AF246" s="10">
        <f>$S$8*0.5*((E246+273)^4+(F246+273)^4)*(0.34-0.14*SQRT(AE246))*AC246</f>
        <v>-0.58611968377642287</v>
      </c>
      <c r="AG246" s="9">
        <f>(1-0.23)*M246-AF246</f>
        <v>4.6432687797764238</v>
      </c>
      <c r="AH246" s="9">
        <v>0</v>
      </c>
      <c r="AI246" s="8">
        <f>4098*0.6108*EXP(17.27*0.5*(E246+F246)/(0.5*(E246+F246)+237.3))/(0.5*(E246+F246)+237.3)^2</f>
        <v>0.18986094524072034</v>
      </c>
      <c r="AJ246" s="7">
        <f>(0.408*AI246*(AG246-AH246)+(900*$S$10/((E246+F246)*0.5+273))*N246*(AD246-AE246))/(AI246+$S$10*(1+0.34*N246))</f>
        <v>4.4122231328220218</v>
      </c>
      <c r="AK246" s="27">
        <f>0.408*AI246*$S$8*0.98*1.14*100000000/(AI246+$S$10*(1.034*N246))</f>
        <v>0.11051683275944565</v>
      </c>
      <c r="AL246" s="12">
        <f>1.24*(AE246*10/(G246+273.16))^(1/7)</f>
        <v>0.79842770457696077</v>
      </c>
      <c r="AM246" s="12">
        <f>AI246*0.77*M246</f>
        <v>0.7702941623490942</v>
      </c>
      <c r="AN246" s="12">
        <f>AI246*0.98*$S$8*(-2.6*10000000000-AL246*(G246+273.16)^4)</f>
        <v>-29.444288848283556</v>
      </c>
      <c r="AO246" s="13">
        <f>1.17*1.013*(10^-3)*(AD246-AE246)*N246*86400/208</f>
        <v>2.5999327663740157</v>
      </c>
      <c r="AP246" s="12">
        <f>0.408*(AM246+AN246+AO246)/(AI246+$S$10*(1+0.34*N246))</f>
        <v>-33.316890978136456</v>
      </c>
      <c r="AQ246">
        <v>28</v>
      </c>
      <c r="AR246">
        <v>2.9815</v>
      </c>
      <c r="AS246" s="7"/>
      <c r="AT246" s="1">
        <f>AJ246*28.4</f>
        <v>125.30713697214541</v>
      </c>
      <c r="AU246">
        <f>1.26*AI246*0.408*(AG246-AH246)/(AI246+$S$10)</f>
        <v>1.7726118564098281</v>
      </c>
      <c r="AV246">
        <f>AU246*28.4</f>
        <v>50.342176722039113</v>
      </c>
      <c r="AW246">
        <f>0.65*AI246*D246/($S$10+AI246)</f>
        <v>29.436690018035193</v>
      </c>
      <c r="AX246" s="1">
        <f>AW246*(86400/1000000)/2.45</f>
        <v>1.0380938847176493</v>
      </c>
      <c r="AY246" s="1">
        <f>(0.2*(0.00738*G246+0.8072)^7)-0.00016</f>
        <v>0.1898931548069375</v>
      </c>
      <c r="AZ246" s="1">
        <f>0.408*(AI246*(AG246-AH246)+$S$10*6.43*(1+0.0536*N246)*(AD246-AE246))/(AI246+$S$10)</f>
        <v>2.8517888721943825</v>
      </c>
      <c r="BA246" s="2">
        <f>(AI246*(AG246)+0.063*2.7*(1+0.864*N246)*(AD246-AE246))/(AI246+0.063)</f>
        <v>7.8048732698095193</v>
      </c>
      <c r="BB246" s="1">
        <f>0.4+1.4*EXP(-(((C246-173)/58)^2))</f>
        <v>0.69982678466366277</v>
      </c>
      <c r="BC246" s="1">
        <f>0.605+0.345*EXP(-(((C246-243)/80)^2))</f>
        <v>0.94978444236877657</v>
      </c>
      <c r="BD246" s="1">
        <f>0.408*(AI246*(AG246-AH246)+0.063*6.43*(BB246+BC246*N246)*(AD246-AE246))/(AI246+0.063)</f>
        <v>5.5502735284585913</v>
      </c>
      <c r="BE246" s="1">
        <f>0.013*G246*(M246*23.9+50)/(G246+15)</f>
        <v>1.4324363485831366</v>
      </c>
      <c r="BF246" s="2">
        <f>0.408*0.0023*(G246+17.8)*((F246-E246)^0.5)*AA246</f>
        <v>3.3271381477316422</v>
      </c>
    </row>
    <row r="247" spans="1:58" ht="14" x14ac:dyDescent="0.15">
      <c r="A247" s="14">
        <v>2017</v>
      </c>
      <c r="B247" s="5">
        <v>42981</v>
      </c>
      <c r="C247">
        <v>246</v>
      </c>
      <c r="D247" s="52">
        <v>283.88796527777788</v>
      </c>
      <c r="E247" s="11">
        <v>24.45</v>
      </c>
      <c r="F247" s="11">
        <v>33.729999999999997</v>
      </c>
      <c r="G247" s="11">
        <v>28.628055555555566</v>
      </c>
      <c r="H247" s="11">
        <v>40.85</v>
      </c>
      <c r="I247" s="11">
        <v>93.8</v>
      </c>
      <c r="J247" s="11">
        <v>72.473888888888894</v>
      </c>
      <c r="K247" s="11">
        <v>1.5304225158555558</v>
      </c>
      <c r="L247" s="11">
        <v>0</v>
      </c>
      <c r="M247" s="15">
        <f>+D247*86400/1000000</f>
        <v>24.527920200000011</v>
      </c>
      <c r="N247" s="3">
        <f>K247*4.87/LN(67.8*$S$4-5.42)</f>
        <v>1.2432479188077366</v>
      </c>
      <c r="O247" s="11"/>
      <c r="X247" s="9">
        <f>1+0.033*COS(2*$S$9*C247/365)</f>
        <v>0.98482881959808055</v>
      </c>
      <c r="Y247" s="9">
        <f>0.409*SIN((2*$S$9*C247/365)-1.39)</f>
        <v>0.11965509269706703</v>
      </c>
      <c r="Z247" s="9">
        <f>ACOS(-TAN($U$2)*TAN(Y247))</f>
        <v>1.6374902061779673</v>
      </c>
      <c r="AA247" s="10">
        <f>(24*60/$S$9)*$S$7*X247*(Z247*SIN($U$2)*SIN(Y247)+COS($U$2)*COS(Y247)*SIN(Z247))</f>
        <v>35.579568895569757</v>
      </c>
      <c r="AB247" s="9">
        <f>AA247*(0.75+0.00002*$S$3)</f>
        <v>26.826994947259596</v>
      </c>
      <c r="AC247" s="9">
        <f>1.35*(M247/AB247)-0.35</f>
        <v>0.88430493557320744</v>
      </c>
      <c r="AD247" s="9">
        <f>(0.6108*EXP(17.27*E247/(E247+237.3))+0.6108*EXP(17.27*F247/(F247+237.3)))/2</f>
        <v>4.1526413422805986</v>
      </c>
      <c r="AE247" s="9">
        <f>(H247*0.6108*EXP(17.27*F247/(F247+237.3))+I247*0.6108*EXP(17.27*E247/(E247+237.3)))/(2*100)</f>
        <v>2.5079368777912228</v>
      </c>
      <c r="AF247" s="10">
        <f>$S$8*0.5*((E247+273)^4+(F247+273)^4)*(0.34-0.14*SQRT(AE247))*AC247</f>
        <v>4.2711935305826509</v>
      </c>
      <c r="AG247" s="9">
        <f>(1-0.23)*M247-AF247</f>
        <v>14.61530502341736</v>
      </c>
      <c r="AH247" s="9">
        <v>0</v>
      </c>
      <c r="AI247" s="8">
        <f>4098*0.6108*EXP(17.27*0.5*(E247+F247)/(0.5*(E247+F247)+237.3))/(0.5*(E247+F247)+237.3)^2</f>
        <v>0.23252525556274239</v>
      </c>
      <c r="AJ247" s="7">
        <f>(0.408*AI247*(AG247-AH247)+(900*$S$10/((E247+F247)*0.5+273))*N247*(AD247-AE247))/(AI247+$S$10*(1+0.34*N247))</f>
        <v>5.4804585638671526</v>
      </c>
      <c r="AK247" s="27">
        <f>0.408*AI247*$S$8*0.98*1.14*100000000/(AI247+$S$10*(1.034*N247))</f>
        <v>0.16363525727236197</v>
      </c>
      <c r="AL247" s="12">
        <f>1.24*(AE247*10/(G247+273.16))^(1/7)</f>
        <v>0.86912232808573098</v>
      </c>
      <c r="AM247" s="12">
        <f>AI247*0.77*M247</f>
        <v>4.3915879029542175</v>
      </c>
      <c r="AN247" s="12">
        <f>AI247*0.98*$S$8*(-2.6*10000000000-AL247*(G247+273.16)^4)</f>
        <v>-37.050704268407273</v>
      </c>
      <c r="AO247" s="13">
        <f>1.17*1.013*(10^-3)*(AD247-AE247)*N247*86400/208</f>
        <v>1.0066797366228675</v>
      </c>
      <c r="AP247" s="12">
        <f>0.408*(AM247+AN247+AO247)/(AI247+$S$10*(1+0.34*N247))</f>
        <v>-39.595951465196705</v>
      </c>
      <c r="AQ247">
        <v>28</v>
      </c>
      <c r="AR247">
        <v>2.9815</v>
      </c>
      <c r="AS247" s="7"/>
      <c r="AT247" s="1">
        <f>AJ247*28.4</f>
        <v>155.64502321382713</v>
      </c>
      <c r="AU247">
        <f>1.26*AI247*0.408*(AG247-AH247)/(AI247+$S$10)</f>
        <v>5.8560975821011105</v>
      </c>
      <c r="AV247">
        <f>AU247*28.4</f>
        <v>166.31317133167153</v>
      </c>
      <c r="AW247">
        <f>0.65*AI247*D247/($S$10+AI247)</f>
        <v>143.82356576365675</v>
      </c>
      <c r="AX247" s="1">
        <f>AW247*(86400/1000000)/2.45</f>
        <v>5.0719820742775275</v>
      </c>
      <c r="AY247" s="1">
        <f>(0.2*(0.00738*G247+0.8072)^7)-0.00016</f>
        <v>0.22718361230646753</v>
      </c>
      <c r="AZ247" s="1">
        <f>0.408*(AI247*(AG247-AH247)+$S$10*6.43*(1+0.0536*N247)*(AD247-AE247))/(AI247+$S$10)</f>
        <v>5.6628896996909832</v>
      </c>
      <c r="BA247" s="2">
        <f>(AI247*(AG247)+0.063*2.7*(1+0.864*N247)*(AD247-AE247))/(AI247+0.063)</f>
        <v>13.463164213323561</v>
      </c>
      <c r="BB247" s="1">
        <f>0.4+1.4*EXP(-(((C247-173)/58)^2))</f>
        <v>0.68717778249335659</v>
      </c>
      <c r="BC247" s="1">
        <f>0.605+0.345*EXP(-(((C247-243)/80)^2))</f>
        <v>0.94951518471564189</v>
      </c>
      <c r="BD247" s="1">
        <f>0.408*(AI247*(AG247-AH247)+0.063*6.43*(BB247+BC247*N247)*(AD247-AE247))/(AI247+0.063)</f>
        <v>6.4097639965008284</v>
      </c>
      <c r="BE247" s="1">
        <f>0.013*G247*(M247*23.9+50)/(G247+15)</f>
        <v>5.4271873688923087</v>
      </c>
      <c r="BF247" s="2">
        <f>0.408*0.0023*(G247+17.8)*((F247-E247)^0.5)*AA247</f>
        <v>4.7221868149615309</v>
      </c>
    </row>
    <row r="248" spans="1:58" ht="14" x14ac:dyDescent="0.15">
      <c r="A248" s="14">
        <v>2017</v>
      </c>
      <c r="B248" s="5">
        <v>42982</v>
      </c>
      <c r="C248">
        <v>247</v>
      </c>
      <c r="D248" s="52">
        <v>292.43636111111113</v>
      </c>
      <c r="E248" s="11">
        <v>23.93</v>
      </c>
      <c r="F248" s="11">
        <v>35.28</v>
      </c>
      <c r="G248" s="11">
        <v>29.118541666666676</v>
      </c>
      <c r="H248" s="11">
        <v>41.84</v>
      </c>
      <c r="I248" s="11">
        <v>89.2</v>
      </c>
      <c r="J248" s="11">
        <v>66.461597222222196</v>
      </c>
      <c r="K248" s="11">
        <v>1.636835446416667</v>
      </c>
      <c r="L248" s="11">
        <v>0</v>
      </c>
      <c r="M248" s="15">
        <f>+D248*86400/1000000</f>
        <v>25.266501600000002</v>
      </c>
      <c r="N248" s="3">
        <f>K248*4.87/LN(67.8*$S$4-5.42)</f>
        <v>1.3296931018102718</v>
      </c>
      <c r="O248" s="11"/>
      <c r="X248" s="9">
        <f>1+0.033*COS(2*$S$9*C248/365)</f>
        <v>0.98533552012254777</v>
      </c>
      <c r="Y248" s="9">
        <f>0.409*SIN((2*$S$9*C248/365)-1.39)</f>
        <v>0.11290512301045975</v>
      </c>
      <c r="Z248" s="9">
        <f>ACOS(-TAN($U$2)*TAN(Y248))</f>
        <v>1.6336895843830526</v>
      </c>
      <c r="AA248" s="10">
        <f>(24*60/$S$9)*$S$7*X248*(Z248*SIN($U$2)*SIN(Y248)+COS($U$2)*COS(Y248)*SIN(Z248))</f>
        <v>35.426301624265783</v>
      </c>
      <c r="AB248" s="9">
        <f>AA248*(0.75+0.00002*$S$3)</f>
        <v>26.7114314246964</v>
      </c>
      <c r="AC248" s="9">
        <f>1.35*(M248/AB248)-0.35</f>
        <v>0.92697301644656027</v>
      </c>
      <c r="AD248" s="9">
        <f>(0.6108*EXP(17.27*E248/(E248+237.3))+0.6108*EXP(17.27*F248/(F248+237.3)))/2</f>
        <v>4.3408430292550957</v>
      </c>
      <c r="AE248" s="9">
        <f>(H248*0.6108*EXP(17.27*F248/(F248+237.3))+I248*0.6108*EXP(17.27*E248/(E248+237.3)))/(2*100)</f>
        <v>2.519837039309019</v>
      </c>
      <c r="AF248" s="10">
        <f>$S$8*0.5*((E248+273)^4+(F248+273)^4)*(0.34-0.14*SQRT(AE248))*AC248</f>
        <v>4.4909816432188236</v>
      </c>
      <c r="AG248" s="9">
        <f>(1-0.23)*M248-AF248</f>
        <v>14.964224588781178</v>
      </c>
      <c r="AH248" s="9">
        <v>0</v>
      </c>
      <c r="AI248" s="8">
        <f>4098*0.6108*EXP(17.27*0.5*(E248+F248)/(0.5*(E248+F248)+237.3))/(0.5*(E248+F248)+237.3)^2</f>
        <v>0.23860753369779708</v>
      </c>
      <c r="AJ248" s="7">
        <f>(0.408*AI248*(AG248-AH248)+(900*$S$10/((E248+F248)*0.5+273))*N248*(AD248-AE248))/(AI248+$S$10*(1+0.34*N248))</f>
        <v>5.7777074984699945</v>
      </c>
      <c r="AK248" s="27">
        <f>0.408*AI248*$S$8*0.98*1.14*100000000/(AI248+$S$10*(1.034*N248))</f>
        <v>0.16181072849836486</v>
      </c>
      <c r="AL248" s="12">
        <f>1.24*(AE248*10/(G248+273.16))^(1/7)</f>
        <v>0.86950853150420515</v>
      </c>
      <c r="AM248" s="12">
        <f>AI248*0.77*M248</f>
        <v>4.6421587765995325</v>
      </c>
      <c r="AN248" s="12">
        <f>AI248*0.98*$S$8*(-2.6*10000000000-AL248*(G248+273.16)^4)</f>
        <v>-38.077337147117383</v>
      </c>
      <c r="AO248" s="13">
        <f>1.17*1.013*(10^-3)*(AD248-AE248)*N248*86400/208</f>
        <v>1.192088517322563</v>
      </c>
      <c r="AP248" s="12">
        <f>0.408*(AM248+AN248+AO248)/(AI248+$S$10*(1+0.34*N248))</f>
        <v>-39.367226560618413</v>
      </c>
      <c r="AQ248">
        <v>28</v>
      </c>
      <c r="AR248">
        <v>2.9815</v>
      </c>
      <c r="AS248" s="7"/>
      <c r="AT248" s="1">
        <f>AJ248*28.4</f>
        <v>164.08689295654784</v>
      </c>
      <c r="AU248">
        <f>1.26*AI248*0.408*(AG248-AH248)/(AI248+$S$10)</f>
        <v>6.0298081295699566</v>
      </c>
      <c r="AV248">
        <f>AU248*28.4</f>
        <v>171.24655087978675</v>
      </c>
      <c r="AW248">
        <f>0.65*AI248*D248/($S$10+AI248)</f>
        <v>148.99211835747269</v>
      </c>
      <c r="AX248" s="1">
        <f>AW248*(86400/1000000)/2.45</f>
        <v>5.2542526637084244</v>
      </c>
      <c r="AY248" s="1">
        <f>(0.2*(0.00738*G248+0.8072)^7)-0.00016</f>
        <v>0.23290033086487699</v>
      </c>
      <c r="AZ248" s="1">
        <f>0.408*(AI248*(AG248-AH248)+$S$10*6.43*(1+0.0536*N248)*(AD248-AE248))/(AI248+$S$10)</f>
        <v>5.8919043188854658</v>
      </c>
      <c r="BA248" s="2">
        <f>(AI248*(AG248)+0.063*2.7*(1+0.864*N248)*(AD248-AE248))/(AI248+0.063)</f>
        <v>14.045375987835689</v>
      </c>
      <c r="BB248" s="1">
        <f>0.4+1.4*EXP(-(((C248-173)/58)^2))</f>
        <v>0.67489892827892262</v>
      </c>
      <c r="BC248" s="1">
        <f>0.605+0.345*EXP(-(((C248-243)/80)^2))</f>
        <v>0.94913857722712369</v>
      </c>
      <c r="BD248" s="1">
        <f>0.408*(AI248*(AG248-AH248)+0.063*6.43*(BB248+BC248*N248)*(AD248-AE248))/(AI248+0.063)</f>
        <v>6.7629694651240619</v>
      </c>
      <c r="BE248" s="1">
        <f>0.013*G248*(M248*23.9+50)/(G248+15)</f>
        <v>5.6102579547710736</v>
      </c>
      <c r="BF248" s="2">
        <f>0.408*0.0023*(G248+17.8)*((F248-E248)^0.5)*AA248</f>
        <v>5.2548007186197392</v>
      </c>
    </row>
    <row r="249" spans="1:58" ht="14" x14ac:dyDescent="0.15">
      <c r="A249" s="14">
        <v>2017</v>
      </c>
      <c r="B249" s="5">
        <v>42983</v>
      </c>
      <c r="C249">
        <v>248</v>
      </c>
      <c r="D249" s="52">
        <v>286.66932638888892</v>
      </c>
      <c r="E249" s="11">
        <v>23.97</v>
      </c>
      <c r="F249" s="11">
        <v>34.090000000000003</v>
      </c>
      <c r="G249" s="11">
        <v>28.59652777777778</v>
      </c>
      <c r="H249" s="11">
        <v>46.81</v>
      </c>
      <c r="I249" s="11">
        <v>86.1</v>
      </c>
      <c r="J249" s="11">
        <v>66.966805555555538</v>
      </c>
      <c r="K249" s="11">
        <v>1.9162568679375003</v>
      </c>
      <c r="L249" s="11">
        <v>0</v>
      </c>
      <c r="M249" s="15">
        <f>+D249*86400/1000000</f>
        <v>24.768229800000004</v>
      </c>
      <c r="N249" s="3">
        <f>K249*4.87/LN(67.8*$S$4-5.42)</f>
        <v>1.5566827711186018</v>
      </c>
      <c r="O249" s="11"/>
      <c r="X249" s="9">
        <f>1+0.033*COS(2*$S$9*C249/365)</f>
        <v>0.98584656604888798</v>
      </c>
      <c r="Y249" s="9">
        <f>0.409*SIN((2*$S$9*C249/365)-1.39)</f>
        <v>0.10612169709921272</v>
      </c>
      <c r="Z249" s="9">
        <f>ACOS(-TAN($U$2)*TAN(Y249))</f>
        <v>1.6298768949009883</v>
      </c>
      <c r="AA249" s="10">
        <f>(24*60/$S$9)*$S$7*X249*(Z249*SIN($U$2)*SIN(Y249)+COS($U$2)*COS(Y249)*SIN(Z249))</f>
        <v>35.271002427514873</v>
      </c>
      <c r="AB249" s="9">
        <f>AA249*(0.75+0.00002*$S$3)</f>
        <v>26.594335830346214</v>
      </c>
      <c r="AC249" s="9">
        <f>1.35*(M249/AB249)-0.35</f>
        <v>0.90730194742617531</v>
      </c>
      <c r="AD249" s="9">
        <f>(0.6108*EXP(17.27*E249/(E249+237.3))+0.6108*EXP(17.27*F249/(F249+237.3)))/2</f>
        <v>4.1622611147633526</v>
      </c>
      <c r="AE249" s="9">
        <f>(H249*0.6108*EXP(17.27*F249/(F249+237.3))+I249*0.6108*EXP(17.27*E249/(E249+237.3)))/(2*100)</f>
        <v>2.5334903131121944</v>
      </c>
      <c r="AF249" s="10">
        <f>$S$8*0.5*((E249+273)^4+(F249+273)^4)*(0.34-0.14*SQRT(AE249))*AC249</f>
        <v>4.3382460058096708</v>
      </c>
      <c r="AG249" s="9">
        <f>(1-0.23)*M249-AF249</f>
        <v>14.733290940190331</v>
      </c>
      <c r="AH249" s="9">
        <v>0</v>
      </c>
      <c r="AI249" s="8">
        <f>4098*0.6108*EXP(17.27*0.5*(E249+F249)/(0.5*(E249+F249)+237.3))/(0.5*(E249+F249)+237.3)^2</f>
        <v>0.23182518268685076</v>
      </c>
      <c r="AJ249" s="7">
        <f>(0.408*AI249*(AG249-AH249)+(900*$S$10/((E249+F249)*0.5+273))*N249*(AD249-AE249))/(AI249+$S$10*(1+0.34*N249))</f>
        <v>5.6870738593622816</v>
      </c>
      <c r="AK249" s="27">
        <f>0.408*AI249*$S$8*0.98*1.14*100000000/(AI249+$S$10*(1.034*N249))</f>
        <v>0.15317892582444348</v>
      </c>
      <c r="AL249" s="12">
        <f>1.24*(AE249*10/(G249+273.16))^(1/7)</f>
        <v>0.8703949019667917</v>
      </c>
      <c r="AM249" s="12">
        <f>AI249*0.77*M249</f>
        <v>4.4212625366254743</v>
      </c>
      <c r="AN249" s="12">
        <f>AI249*0.98*$S$8*(-2.6*10000000000-AL249*(G249+273.16)^4)</f>
        <v>-36.947540313861317</v>
      </c>
      <c r="AO249" s="13">
        <f>1.17*1.013*(10^-3)*(AD249-AE249)*N249*86400/208</f>
        <v>1.2482621694189646</v>
      </c>
      <c r="AP249" s="12">
        <f>0.408*(AM249+AN249+AO249)/(AI249+$S$10*(1+0.34*N249))</f>
        <v>-38.384604215535852</v>
      </c>
      <c r="AQ249">
        <v>28</v>
      </c>
      <c r="AR249">
        <v>2.9815</v>
      </c>
      <c r="AS249" s="7"/>
      <c r="AT249" s="1">
        <f>AJ249*28.4</f>
        <v>161.51289760588878</v>
      </c>
      <c r="AU249">
        <f>1.26*AI249*0.408*(AG249-AH249)/(AI249+$S$10)</f>
        <v>5.8994427173693822</v>
      </c>
      <c r="AV249">
        <f>AU249*28.4</f>
        <v>167.54417317329046</v>
      </c>
      <c r="AW249">
        <f>0.65*AI249*D249/($S$10+AI249)</f>
        <v>145.13598272959521</v>
      </c>
      <c r="AX249" s="1">
        <f>AW249*(86400/1000000)/2.45</f>
        <v>5.1182648603416432</v>
      </c>
      <c r="AY249" s="1">
        <f>(0.2*(0.00738*G249+0.8072)^7)-0.00016</f>
        <v>0.22682029801100648</v>
      </c>
      <c r="AZ249" s="1">
        <f>0.408*(AI249*(AG249-AH249)+$S$10*6.43*(1+0.0536*N249)*(AD249-AE249))/(AI249+$S$10)</f>
        <v>5.7056924595010985</v>
      </c>
      <c r="BA249" s="2">
        <f>(AI249*(AG249)+0.063*2.7*(1+0.864*N249)*(AD249-AE249))/(AI249+0.063)</f>
        <v>13.788618822894671</v>
      </c>
      <c r="BB249" s="1">
        <f>0.4+1.4*EXP(-(((C249-173)/58)^2))</f>
        <v>0.66298867953558338</v>
      </c>
      <c r="BC249" s="1">
        <f>0.605+0.345*EXP(-(((C249-243)/80)^2))</f>
        <v>0.94865497246719044</v>
      </c>
      <c r="BD249" s="1">
        <f>0.408*(AI249*(AG249-AH249)+0.063*6.43*(BB249+BC249*N249)*(AD249-AE249))/(AI249+0.063)</f>
        <v>6.6804265714231263</v>
      </c>
      <c r="BE249" s="1">
        <f>0.013*G249*(M249*23.9+50)/(G249+15)</f>
        <v>5.4741058552072497</v>
      </c>
      <c r="BF249" s="2">
        <f>0.408*0.0023*(G249+17.8)*((F249-E249)^0.5)*AA249</f>
        <v>4.8851908863009417</v>
      </c>
    </row>
    <row r="250" spans="1:58" ht="14" x14ac:dyDescent="0.15">
      <c r="A250" s="14">
        <v>2017</v>
      </c>
      <c r="B250" s="5">
        <v>42984</v>
      </c>
      <c r="C250">
        <v>249</v>
      </c>
      <c r="D250" s="52">
        <v>285.02079166666664</v>
      </c>
      <c r="E250" s="11">
        <v>24.52</v>
      </c>
      <c r="F250" s="11">
        <v>36.630000000000003</v>
      </c>
      <c r="G250" s="11">
        <v>29.549513888888889</v>
      </c>
      <c r="H250" s="11">
        <v>38.450000000000003</v>
      </c>
      <c r="I250" s="11">
        <v>92.7</v>
      </c>
      <c r="J250" s="11">
        <v>68.673055555555564</v>
      </c>
      <c r="K250" s="11">
        <v>1.7863431163750005</v>
      </c>
      <c r="L250" s="11">
        <v>0</v>
      </c>
      <c r="M250" s="15">
        <f>+D250*86400/1000000</f>
        <v>24.625796399999999</v>
      </c>
      <c r="N250" s="3">
        <f>K250*4.87/LN(67.8*$S$4-5.42)</f>
        <v>1.451146555085939</v>
      </c>
      <c r="O250" s="11"/>
      <c r="X250" s="9">
        <f>1+0.033*COS(2*$S$9*C250/365)</f>
        <v>0.98636180594316414</v>
      </c>
      <c r="Y250" s="9">
        <f>0.409*SIN((2*$S$9*C250/365)-1.39)</f>
        <v>9.9306825038821045E-2</v>
      </c>
      <c r="Z250" s="9">
        <f>ACOS(-TAN($U$2)*TAN(Y250))</f>
        <v>1.6260529383595157</v>
      </c>
      <c r="AA250" s="10">
        <f>(24*60/$S$9)*$S$7*X250*(Z250*SIN($U$2)*SIN(Y250)+COS($U$2)*COS(Y250)*SIN(Z250))</f>
        <v>35.113702170536058</v>
      </c>
      <c r="AB250" s="9">
        <f>AA250*(0.75+0.00002*$S$3)</f>
        <v>26.475731436584187</v>
      </c>
      <c r="AC250" s="9">
        <f>1.35*(M250/AB250)-0.35</f>
        <v>0.90567164101318365</v>
      </c>
      <c r="AD250" s="9">
        <f>(0.6108*EXP(17.27*E250/(E250+237.3))+0.6108*EXP(17.27*F250/(F250+237.3)))/2</f>
        <v>4.6138923435849657</v>
      </c>
      <c r="AE250" s="9">
        <f>(H250*0.6108*EXP(17.27*F250/(F250+237.3))+I250*0.6108*EXP(17.27*E250/(E250+237.3)))/(2*100)</f>
        <v>2.6090380280047363</v>
      </c>
      <c r="AF250" s="10">
        <f>$S$8*0.5*((E250+273)^4+(F250+273)^4)*(0.34-0.14*SQRT(AE250))*AC250</f>
        <v>4.2983425461452764</v>
      </c>
      <c r="AG250" s="9">
        <f>(1-0.23)*M250-AF250</f>
        <v>14.663520681854722</v>
      </c>
      <c r="AH250" s="9">
        <v>0</v>
      </c>
      <c r="AI250" s="8">
        <f>4098*0.6108*EXP(17.27*0.5*(E250+F250)/(0.5*(E250+F250)+237.3))/(0.5*(E250+F250)+237.3)^2</f>
        <v>0.25042626246821303</v>
      </c>
      <c r="AJ250" s="7">
        <f>(0.408*AI250*(AG250-AH250)+(900*$S$10/((E250+F250)*0.5+273))*N250*(AD250-AE250))/(AI250+$S$10*(1+0.34*N250))</f>
        <v>5.9243453353860067</v>
      </c>
      <c r="AK250" s="27">
        <f>0.408*AI250*$S$8*0.98*1.14*100000000/(AI250+$S$10*(1.034*N250))</f>
        <v>0.1600577781062015</v>
      </c>
      <c r="AL250" s="12">
        <f>1.24*(AE250*10/(G250+273.16))^(1/7)</f>
        <v>0.87366257750740262</v>
      </c>
      <c r="AM250" s="12">
        <f>AI250*0.77*M250</f>
        <v>4.7485485376214855</v>
      </c>
      <c r="AN250" s="12">
        <f>AI250*0.98*$S$8*(-2.6*10000000000-AL250*(G250+273.16)^4)</f>
        <v>-40.055149407942672</v>
      </c>
      <c r="AO250" s="13">
        <f>1.17*1.013*(10^-3)*(AD250-AE250)*N250*86400/208</f>
        <v>1.4323191865875406</v>
      </c>
      <c r="AP250" s="12">
        <f>0.408*(AM250+AN250+AO250)/(AI250+$S$10*(1+0.34*N250))</f>
        <v>-39.63472479366758</v>
      </c>
      <c r="AQ250">
        <v>28</v>
      </c>
      <c r="AR250">
        <v>2.9815</v>
      </c>
      <c r="AS250" s="7"/>
      <c r="AT250" s="1">
        <f>AJ250*28.4</f>
        <v>168.25140752496259</v>
      </c>
      <c r="AU250">
        <f>1.26*AI250*0.408*(AG250-AH250)/(AI250+$S$10)</f>
        <v>5.9695431201857456</v>
      </c>
      <c r="AV250">
        <f>AU250*28.4</f>
        <v>169.53502461327517</v>
      </c>
      <c r="AW250">
        <f>0.65*AI250*D250/($S$10+AI250)</f>
        <v>146.71078066227452</v>
      </c>
      <c r="AX250" s="1">
        <f>AW250*(86400/1000000)/2.45</f>
        <v>5.1738005915185781</v>
      </c>
      <c r="AY250" s="1">
        <f>(0.2*(0.00738*G250+0.8072)^7)-0.00016</f>
        <v>0.23802466302649519</v>
      </c>
      <c r="AZ250" s="1">
        <f>0.408*(AI250*(AG250-AH250)+$S$10*6.43*(1+0.0536*N250)*(AD250-AE250))/(AI250+$S$10)</f>
        <v>5.9173738689664015</v>
      </c>
      <c r="BA250" s="2">
        <f>(AI250*(AG250)+0.063*2.7*(1+0.864*N250)*(AD250-AE250))/(AI250+0.063)</f>
        <v>14.168344452309654</v>
      </c>
      <c r="BB250" s="1">
        <f>0.4+1.4*EXP(-(((C250-173)/58)^2))</f>
        <v>0.6514449171916501</v>
      </c>
      <c r="BC250" s="1">
        <f>0.605+0.345*EXP(-(((C250-243)/80)^2))</f>
        <v>0.94806482278842286</v>
      </c>
      <c r="BD250" s="1">
        <f>0.408*(AI250*(AG250-AH250)+0.063*6.43*(BB250+BC250*N250)*(AD250-AE250))/(AI250+0.063)</f>
        <v>6.9233581616946633</v>
      </c>
      <c r="BE250" s="1">
        <f>0.013*G250*(M250*23.9+50)/(G250+15)</f>
        <v>5.5061758431301913</v>
      </c>
      <c r="BF250" s="2">
        <f>0.408*0.0023*(G250+17.8)*((F250-E250)^0.5)*AA250</f>
        <v>5.429404725316993</v>
      </c>
    </row>
    <row r="251" spans="1:58" ht="14" x14ac:dyDescent="0.15">
      <c r="A251" s="14">
        <v>2017</v>
      </c>
      <c r="B251" s="5">
        <v>42985</v>
      </c>
      <c r="C251">
        <v>250</v>
      </c>
      <c r="D251" s="52">
        <v>272.19881249999997</v>
      </c>
      <c r="E251" s="11">
        <v>23.92</v>
      </c>
      <c r="F251" s="11">
        <v>34.82</v>
      </c>
      <c r="G251" s="11">
        <v>28.980208333333337</v>
      </c>
      <c r="H251" s="11">
        <v>44.37</v>
      </c>
      <c r="I251" s="11">
        <v>74.73</v>
      </c>
      <c r="J251" s="11">
        <v>62.268124999999991</v>
      </c>
      <c r="K251" s="11">
        <v>1.42601969016</v>
      </c>
      <c r="L251" s="11">
        <v>0</v>
      </c>
      <c r="M251" s="15">
        <f>+D251*86400/1000000</f>
        <v>23.517977399999999</v>
      </c>
      <c r="N251" s="3">
        <f>K251*4.87/LN(67.8*$S$4-5.42)</f>
        <v>1.1584356565606113</v>
      </c>
      <c r="O251" s="11"/>
      <c r="X251" s="9">
        <f>1+0.033*COS(2*$S$9*C251/365)</f>
        <v>0.98688108712867562</v>
      </c>
      <c r="Y251" s="9">
        <f>0.409*SIN((2*$S$9*C251/365)-1.39)</f>
        <v>9.2462526222953909E-2</v>
      </c>
      <c r="Z251" s="9">
        <f>ACOS(-TAN($U$2)*TAN(Y251))</f>
        <v>1.6222185046774746</v>
      </c>
      <c r="AA251" s="10">
        <f>(24*60/$S$9)*$S$7*X251*(Z251*SIN($U$2)*SIN(Y251)+COS($U$2)*COS(Y251)*SIN(Z251))</f>
        <v>34.954433683600435</v>
      </c>
      <c r="AB251" s="9">
        <f>AA251*(0.75+0.00002*$S$3)</f>
        <v>26.355642997434728</v>
      </c>
      <c r="AC251" s="9">
        <f>1.35*(M251/AB251)-0.35</f>
        <v>0.8546478810283723</v>
      </c>
      <c r="AD251" s="9">
        <f>(0.6108*EXP(17.27*E251/(E251+237.3))+0.6108*EXP(17.27*F251/(F251+237.3)))/2</f>
        <v>4.2683014107180153</v>
      </c>
      <c r="AE251" s="9">
        <f>(H251*0.6108*EXP(17.27*F251/(F251+237.3))+I251*0.6108*EXP(17.27*E251/(E251+237.3)))/(2*100)</f>
        <v>2.3446335568233252</v>
      </c>
      <c r="AF251" s="10">
        <f>$S$8*0.5*((E251+273)^4+(F251+273)^4)*(0.34-0.14*SQRT(AE251))*AC251</f>
        <v>4.4027088943331103</v>
      </c>
      <c r="AG251" s="9">
        <f>(1-0.23)*M251-AF251</f>
        <v>13.70613370366689</v>
      </c>
      <c r="AH251" s="9">
        <v>0</v>
      </c>
      <c r="AI251" s="8">
        <f>4098*0.6108*EXP(17.27*0.5*(E251+F251)/(0.5*(E251+F251)+237.3))/(0.5*(E251+F251)+237.3)^2</f>
        <v>0.23581577214275357</v>
      </c>
      <c r="AJ251" s="7">
        <f>(0.408*AI251*(AG251-AH251)+(900*$S$10/((E251+F251)*0.5+273))*N251*(AD251-AE251))/(AI251+$S$10*(1+0.34*N251))</f>
        <v>5.3586996840455052</v>
      </c>
      <c r="AK251" s="27">
        <f>0.408*AI251*$S$8*0.98*1.14*100000000/(AI251+$S$10*(1.034*N251))</f>
        <v>0.167259183697583</v>
      </c>
      <c r="AL251" s="12">
        <f>1.24*(AE251*10/(G251+273.16))^(1/7)</f>
        <v>0.86065912631512875</v>
      </c>
      <c r="AM251" s="12">
        <f>AI251*0.77*M251</f>
        <v>4.2703506998589571</v>
      </c>
      <c r="AN251" s="12">
        <f>AI251*0.98*$S$8*(-2.6*10000000000-AL251*(G251+273.16)^4)</f>
        <v>-37.53335568951865</v>
      </c>
      <c r="AO251" s="13">
        <f>1.17*1.013*(10^-3)*(AD251-AE251)*N251*86400/208</f>
        <v>1.0971037988466696</v>
      </c>
      <c r="AP251" s="12">
        <f>0.408*(AM251+AN251+AO251)/(AI251+$S$10*(1+0.34*N251))</f>
        <v>-40.067160014574725</v>
      </c>
      <c r="AQ251">
        <v>28</v>
      </c>
      <c r="AR251">
        <v>2.9815</v>
      </c>
      <c r="AS251" s="7"/>
      <c r="AT251" s="1">
        <f>AJ251*28.4</f>
        <v>152.18707102689234</v>
      </c>
      <c r="AU251">
        <f>1.26*AI251*0.408*(AG251-AH251)/(AI251+$S$10)</f>
        <v>5.5087642959092786</v>
      </c>
      <c r="AV251">
        <f>AU251*28.4</f>
        <v>156.44890600382351</v>
      </c>
      <c r="AW251">
        <f>0.65*AI251*D251/($S$10+AI251)</f>
        <v>138.32736405083457</v>
      </c>
      <c r="AX251" s="1">
        <f>AW251*(86400/1000000)/2.45</f>
        <v>4.8781568383641254</v>
      </c>
      <c r="AY251" s="1">
        <f>(0.2*(0.00738*G251+0.8072)^7)-0.00016</f>
        <v>0.23127569040562707</v>
      </c>
      <c r="AZ251" s="1">
        <f>0.408*(AI251*(AG251-AH251)+$S$10*6.43*(1+0.0536*N251)*(AD251-AE251))/(AI251+$S$10)</f>
        <v>5.5414594645584998</v>
      </c>
      <c r="BA251" s="2">
        <f>(AI251*(AG251)+0.063*2.7*(1+0.864*N251)*(AD251-AE251))/(AI251+0.063)</f>
        <v>13.007496155342661</v>
      </c>
      <c r="BB251" s="1">
        <f>0.4+1.4*EXP(-(((C251-173)/58)^2))</f>
        <v>0.64026497549210049</v>
      </c>
      <c r="BC251" s="1">
        <f>0.605+0.345*EXP(-(((C251-243)/80)^2))</f>
        <v>0.94736867962688809</v>
      </c>
      <c r="BD251" s="1">
        <f>0.408*(AI251*(AG251-AH251)+0.063*6.43*(BB251+BC251*N251)*(AD251-AE251))/(AI251+0.063)</f>
        <v>6.2620380578438652</v>
      </c>
      <c r="BE251" s="1">
        <f>0.013*G251*(M251*23.9+50)/(G251+15)</f>
        <v>5.2431890959604406</v>
      </c>
      <c r="BF251" s="2">
        <f>0.408*0.0023*(G251+17.8)*((F251-E251)^0.5)*AA251</f>
        <v>5.0660056514464404</v>
      </c>
    </row>
    <row r="252" spans="1:58" ht="14" x14ac:dyDescent="0.15">
      <c r="A252" s="14">
        <v>2017</v>
      </c>
      <c r="B252" s="5">
        <v>42986</v>
      </c>
      <c r="C252">
        <v>251</v>
      </c>
      <c r="D252" s="52">
        <v>248.40126388888879</v>
      </c>
      <c r="E252" s="11">
        <v>23.24</v>
      </c>
      <c r="F252" s="11">
        <v>33.26</v>
      </c>
      <c r="G252" s="11">
        <v>27.423541666666676</v>
      </c>
      <c r="H252" s="11">
        <v>44.61</v>
      </c>
      <c r="I252" s="11">
        <v>83.5</v>
      </c>
      <c r="J252" s="11">
        <v>66.410138888888923</v>
      </c>
      <c r="K252" s="11">
        <v>2.0009866932854172</v>
      </c>
      <c r="L252" s="11">
        <v>0</v>
      </c>
      <c r="M252" s="15">
        <f>+D252*86400/1000000</f>
        <v>21.461869199999992</v>
      </c>
      <c r="N252" s="3">
        <f>K252*4.87/LN(67.8*$S$4-5.42)</f>
        <v>1.6255135534243967</v>
      </c>
      <c r="O252" s="11"/>
      <c r="X252" s="9">
        <f>1+0.033*COS(2*$S$9*C252/365)</f>
        <v>0.98740425573120028</v>
      </c>
      <c r="Y252" s="9">
        <f>0.409*SIN((2*$S$9*C252/365)-1.39)</f>
        <v>8.5590828765061439E-2</v>
      </c>
      <c r="Z252" s="9">
        <f>ACOS(-TAN($U$2)*TAN(Y252))</f>
        <v>1.6183743736620764</v>
      </c>
      <c r="AA252" s="10">
        <f>(24*60/$S$9)*$S$7*X252*(Z252*SIN($U$2)*SIN(Y252)+COS($U$2)*COS(Y252)*SIN(Z252))</f>
        <v>34.793231768096462</v>
      </c>
      <c r="AB252" s="9">
        <f>AA252*(0.75+0.00002*$S$3)</f>
        <v>26.234096753144733</v>
      </c>
      <c r="AC252" s="9">
        <f>1.35*(M252/AB252)-0.35</f>
        <v>0.75442237415804592</v>
      </c>
      <c r="AD252" s="9">
        <f>(0.6108*EXP(17.27*E252/(E252+237.3))+0.6108*EXP(17.27*F252/(F252+237.3)))/2</f>
        <v>3.9772259424101195</v>
      </c>
      <c r="AE252" s="9">
        <f>(H252*0.6108*EXP(17.27*F252/(F252+237.3))+I252*0.6108*EXP(17.27*E252/(E252+237.3)))/(2*100)</f>
        <v>2.3285161943653447</v>
      </c>
      <c r="AF252" s="10">
        <f>$S$8*0.5*((E252+273)^4+(F252+273)^4)*(0.34-0.14*SQRT(AE252))*AC252</f>
        <v>3.8505178666422473</v>
      </c>
      <c r="AG252" s="9">
        <f>(1-0.23)*M252-AF252</f>
        <v>12.675121417357746</v>
      </c>
      <c r="AH252" s="9">
        <v>0</v>
      </c>
      <c r="AI252" s="8">
        <f>4098*0.6108*EXP(17.27*0.5*(E252+F252)/(0.5*(E252+F252)+237.3))/(0.5*(E252+F252)+237.3)^2</f>
        <v>0.22288404328675201</v>
      </c>
      <c r="AJ252" s="7">
        <f>(0.408*AI252*(AG252-AH252)+(900*$S$10/((E252+F252)*0.5+273))*N252*(AD252-AE252))/(AI252+$S$10*(1+0.34*N252))</f>
        <v>5.1668055900199059</v>
      </c>
      <c r="AK252" s="27">
        <f>0.408*AI252*$S$8*0.98*1.14*100000000/(AI252+$S$10*(1.034*N252))</f>
        <v>0.14915121307382831</v>
      </c>
      <c r="AL252" s="12">
        <f>1.24*(AE252*10/(G252+273.16))^(1/7)</f>
        <v>0.86044614762204319</v>
      </c>
      <c r="AM252" s="12">
        <f>AI252*0.77*M252</f>
        <v>3.6833013015163045</v>
      </c>
      <c r="AN252" s="12">
        <f>AI252*0.98*$S$8*(-2.6*10000000000-AL252*(G252+273.16)^4)</f>
        <v>-35.316376161574176</v>
      </c>
      <c r="AO252" s="13">
        <f>1.17*1.013*(10^-3)*(AD252-AE252)*N252*86400/208</f>
        <v>1.319412260239047</v>
      </c>
      <c r="AP252" s="12">
        <f>0.408*(AM252+AN252+AO252)/(AI252+$S$10*(1+0.34*N252))</f>
        <v>-38.048150209387039</v>
      </c>
      <c r="AQ252">
        <v>28</v>
      </c>
      <c r="AR252">
        <v>2.9815</v>
      </c>
      <c r="AS252" s="7"/>
      <c r="AT252" s="1">
        <f>AJ252*28.4</f>
        <v>146.73727875656533</v>
      </c>
      <c r="AU252">
        <f>1.26*AI252*0.408*(AG252-AH252)/(AI252+$S$10)</f>
        <v>5.0306985184324953</v>
      </c>
      <c r="AV252">
        <f>AU252*28.4</f>
        <v>142.87183792348287</v>
      </c>
      <c r="AW252">
        <f>0.65*AI252*D252/($S$10+AI252)</f>
        <v>124.655835245166</v>
      </c>
      <c r="AX252" s="1">
        <f>AW252*(86400/1000000)/2.45</f>
        <v>4.3960261898703443</v>
      </c>
      <c r="AY252" s="1">
        <f>(0.2*(0.00738*G252+0.8072)^7)-0.00016</f>
        <v>0.21365218025901087</v>
      </c>
      <c r="AZ252" s="1">
        <f>0.408*(AI252*(AG252-AH252)+$S$10*6.43*(1+0.0536*N252)*(AD252-AE252))/(AI252+$S$10)</f>
        <v>5.0644711398071358</v>
      </c>
      <c r="BA252" s="2">
        <f>(AI252*(AG252)+0.063*2.7*(1+0.864*N252)*(AD252-AE252))/(AI252+0.063)</f>
        <v>12.240619506438632</v>
      </c>
      <c r="BB252" s="1">
        <f>0.4+1.4*EXP(-(((C252-173)/58)^2))</f>
        <v>0.62944567218690983</v>
      </c>
      <c r="BC252" s="1">
        <f>0.605+0.345*EXP(-(((C252-243)/80)^2))</f>
        <v>0.9465671926434629</v>
      </c>
      <c r="BD252" s="1">
        <f>0.408*(AI252*(AG252-AH252)+0.063*6.43*(BB252+BC252*N252)*(AD252-AE252))/(AI252+0.063)</f>
        <v>6.0983723268196837</v>
      </c>
      <c r="BE252" s="1">
        <f>0.013*G252*(M252*23.9+50)/(G252+15)</f>
        <v>4.7306526150722039</v>
      </c>
      <c r="BF252" s="2">
        <f>0.408*0.0023*(G252+17.8)*((F252-E252)^0.5)*AA252</f>
        <v>4.6739192064670974</v>
      </c>
    </row>
    <row r="253" spans="1:58" ht="14" x14ac:dyDescent="0.15">
      <c r="A253" s="14">
        <v>2017</v>
      </c>
      <c r="B253" s="5">
        <v>42987</v>
      </c>
      <c r="C253">
        <v>252</v>
      </c>
      <c r="D253" s="52">
        <v>270.1922708333334</v>
      </c>
      <c r="E253" s="11">
        <v>24.11</v>
      </c>
      <c r="F253" s="11">
        <v>33.799999999999997</v>
      </c>
      <c r="G253" s="11">
        <v>28.650694444444436</v>
      </c>
      <c r="H253" s="11">
        <v>47.07</v>
      </c>
      <c r="I253" s="11">
        <v>87.2</v>
      </c>
      <c r="J253" s="11">
        <v>70.574374999999975</v>
      </c>
      <c r="K253" s="11">
        <v>1.6591720902785243</v>
      </c>
      <c r="L253" s="11">
        <v>0</v>
      </c>
      <c r="M253" s="15">
        <f>+D253*86400/1000000</f>
        <v>23.344612200000007</v>
      </c>
      <c r="N253" s="3">
        <f>K253*4.87/LN(67.8*$S$4-5.42)</f>
        <v>1.3478384085518413</v>
      </c>
      <c r="O253" s="11"/>
      <c r="X253" s="9">
        <f>1+0.033*COS(2*$S$9*C253/365)</f>
        <v>0.98793115672459009</v>
      </c>
      <c r="Y253" s="9">
        <f>0.409*SIN((2*$S$9*C253/365)-1.39)</f>
        <v>7.8693768897405231E-2</v>
      </c>
      <c r="Z253" s="9">
        <f>ACOS(-TAN($U$2)*TAN(Y253))</f>
        <v>1.6145213156280847</v>
      </c>
      <c r="AA253" s="10">
        <f>(24*60/$S$9)*$S$7*X253*(Z253*SIN($U$2)*SIN(Y253)+COS($U$2)*COS(Y253)*SIN(Z253))</f>
        <v>34.630133199573962</v>
      </c>
      <c r="AB253" s="9">
        <f>AA253*(0.75+0.00002*$S$3)</f>
        <v>26.111120432478767</v>
      </c>
      <c r="AC253" s="9">
        <f>1.35*(M253/AB253)-0.35</f>
        <v>0.85696568925473049</v>
      </c>
      <c r="AD253" s="9">
        <f>(0.6108*EXP(17.27*E253/(E253+237.3))+0.6108*EXP(17.27*F253/(F253+237.3)))/2</f>
        <v>4.1319934592830823</v>
      </c>
      <c r="AE253" s="9">
        <f>(H253*0.6108*EXP(17.27*F253/(F253+237.3))+I253*0.6108*EXP(17.27*E253/(E253+237.3)))/(2*100)</f>
        <v>2.5476167954258782</v>
      </c>
      <c r="AF253" s="10">
        <f>$S$8*0.5*((E253+273)^4+(F253+273)^4)*(0.34-0.14*SQRT(AE253))*AC253</f>
        <v>4.0712536944122162</v>
      </c>
      <c r="AG253" s="9">
        <f>(1-0.23)*M253-AF253</f>
        <v>13.904097699587791</v>
      </c>
      <c r="AH253" s="9">
        <v>0</v>
      </c>
      <c r="AI253" s="8">
        <f>4098*0.6108*EXP(17.27*0.5*(E253+F253)/(0.5*(E253+F253)+237.3))/(0.5*(E253+F253)+237.3)^2</f>
        <v>0.23095258051185644</v>
      </c>
      <c r="AJ253" s="7">
        <f>(0.408*AI253*(AG253-AH253)+(900*$S$10/((E253+F253)*0.5+273))*N253*(AD253-AE253))/(AI253+$S$10*(1+0.34*N253))</f>
        <v>5.2888835029441008</v>
      </c>
      <c r="AK253" s="27">
        <f>0.408*AI253*$S$8*0.98*1.14*100000000/(AI253+$S$10*(1.034*N253))</f>
        <v>0.15973590179501698</v>
      </c>
      <c r="AL253" s="12">
        <f>1.24*(AE253*10/(G253+273.16))^(1/7)</f>
        <v>0.8710642344026881</v>
      </c>
      <c r="AM253" s="12">
        <f>AI253*0.77*M253</f>
        <v>4.151453790051697</v>
      </c>
      <c r="AN253" s="12">
        <f>AI253*0.98*$S$8*(-2.6*10000000000-AL253*(G253+273.16)^4)</f>
        <v>-36.820365636554875</v>
      </c>
      <c r="AO253" s="13">
        <f>1.17*1.013*(10^-3)*(AD253-AE253)*N253*86400/208</f>
        <v>1.0513370746340338</v>
      </c>
      <c r="AP253" s="12">
        <f>0.408*(AM253+AN253+AO253)/(AI253+$S$10*(1+0.34*N253))</f>
        <v>-39.459486688583794</v>
      </c>
      <c r="AQ253">
        <v>28</v>
      </c>
      <c r="AR253">
        <v>2.9815</v>
      </c>
      <c r="AS253" s="7"/>
      <c r="AT253" s="1">
        <f>AJ253*28.4</f>
        <v>150.20429148361245</v>
      </c>
      <c r="AU253">
        <f>1.26*AI253*0.408*(AG253-AH253)/(AI253+$S$10)</f>
        <v>5.5627735744345195</v>
      </c>
      <c r="AV253">
        <f>AU253*28.4</f>
        <v>157.98276951394035</v>
      </c>
      <c r="AW253">
        <f>0.65*AI253*D253/($S$10+AI253)</f>
        <v>136.67973935396651</v>
      </c>
      <c r="AX253" s="1">
        <f>AW253*(86400/1000000)/2.45</f>
        <v>4.8200528490541652</v>
      </c>
      <c r="AY253" s="1">
        <f>(0.2*(0.00738*G253+0.8072)^7)-0.00016</f>
        <v>0.22744480174279738</v>
      </c>
      <c r="AZ253" s="1">
        <f>0.408*(AI253*(AG253-AH253)+$S$10*6.43*(1+0.0536*N253)*(AD253-AE253))/(AI253+$S$10)</f>
        <v>5.4032054156019438</v>
      </c>
      <c r="BA253" s="2">
        <f>(AI253*(AG253)+0.063*2.7*(1+0.864*N253)*(AD253-AE253))/(AI253+0.063)</f>
        <v>12.908660512797612</v>
      </c>
      <c r="BB253" s="1">
        <f>0.4+1.4*EXP(-(((C253-173)/58)^2))</f>
        <v>0.61898333888640489</v>
      </c>
      <c r="BC253" s="1">
        <f>0.605+0.345*EXP(-(((C253-243)/80)^2))</f>
        <v>0.9456611087134752</v>
      </c>
      <c r="BD253" s="1">
        <f>0.408*(AI253*(AG253-AH253)+0.063*6.43*(BB253+BC253*N253)*(AD253-AE253))/(AI253+0.063)</f>
        <v>6.1439120275403685</v>
      </c>
      <c r="BE253" s="1">
        <f>0.013*G253*(M253*23.9+50)/(G253+15)</f>
        <v>5.1873478909564374</v>
      </c>
      <c r="BF253" s="2">
        <f>0.408*0.0023*(G253+17.8)*((F253-E253)^0.5)*AA253</f>
        <v>4.6989006288971806</v>
      </c>
    </row>
    <row r="254" spans="1:58" ht="14" x14ac:dyDescent="0.15">
      <c r="A254" s="14">
        <v>2017</v>
      </c>
      <c r="B254" s="5">
        <v>42988</v>
      </c>
      <c r="C254">
        <v>253</v>
      </c>
      <c r="D254" s="52">
        <v>285.80265972222224</v>
      </c>
      <c r="E254" s="11">
        <v>24.78</v>
      </c>
      <c r="F254" s="11">
        <v>36.92</v>
      </c>
      <c r="G254" s="11">
        <v>30.174166666666672</v>
      </c>
      <c r="H254" s="11">
        <v>38.799999999999997</v>
      </c>
      <c r="I254" s="11">
        <v>94.3</v>
      </c>
      <c r="J254" s="11">
        <v>68.54729166666668</v>
      </c>
      <c r="K254" s="11">
        <v>1.4444330949055584</v>
      </c>
      <c r="L254" s="11">
        <v>0</v>
      </c>
      <c r="M254" s="15">
        <f>+D254*86400/1000000</f>
        <v>24.6933498</v>
      </c>
      <c r="N254" s="3">
        <f>K254*4.87/LN(67.8*$S$4-5.42)</f>
        <v>1.1733938964524768</v>
      </c>
      <c r="O254" s="11"/>
      <c r="X254" s="9">
        <f>1+0.033*COS(2*$S$9*C254/365)</f>
        <v>0.9884616339767095</v>
      </c>
      <c r="Y254" s="9">
        <f>0.409*SIN((2*$S$9*C254/365)-1.39)</f>
        <v>7.1773390367673717E-2</v>
      </c>
      <c r="Z254" s="9">
        <f>ACOS(-TAN($U$2)*TAN(Y254))</f>
        <v>1.6106600920371792</v>
      </c>
      <c r="AA254" s="10">
        <f>(24*60/$S$9)*$S$7*X254*(Z254*SIN($U$2)*SIN(Y254)+COS($U$2)*COS(Y254)*SIN(Z254))</f>
        <v>34.465176727740904</v>
      </c>
      <c r="AB254" s="9">
        <f>AA254*(0.75+0.00002*$S$3)</f>
        <v>25.986743252716643</v>
      </c>
      <c r="AC254" s="9">
        <f>1.35*(M254/AB254)-0.35</f>
        <v>0.93280877314301669</v>
      </c>
      <c r="AD254" s="9">
        <f>(0.6108*EXP(17.27*E254/(E254+237.3))+0.6108*EXP(17.27*F254/(F254+237.3)))/2</f>
        <v>4.6870135109117399</v>
      </c>
      <c r="AE254" s="9">
        <f>(H254*0.6108*EXP(17.27*F254/(F254+237.3))+I254*0.6108*EXP(17.27*E254/(E254+237.3)))/(2*100)</f>
        <v>2.6861656580008235</v>
      </c>
      <c r="AF254" s="10">
        <f>$S$8*0.5*((E254+273)^4+(F254+273)^4)*(0.34-0.14*SQRT(AE254))*AC254</f>
        <v>4.3137527832099227</v>
      </c>
      <c r="AG254" s="9">
        <f>(1-0.23)*M254-AF254</f>
        <v>14.700126562790077</v>
      </c>
      <c r="AH254" s="9">
        <v>0</v>
      </c>
      <c r="AI254" s="8">
        <f>4098*0.6108*EXP(17.27*0.5*(E254+F254)/(0.5*(E254+F254)+237.3))/(0.5*(E254+F254)+237.3)^2</f>
        <v>0.2538648415448137</v>
      </c>
      <c r="AJ254" s="7">
        <f>(0.408*AI254*(AG254-AH254)+(900*$S$10/((E254+F254)*0.5+273))*N254*(AD254-AE254))/(AI254+$S$10*(1+0.34*N254))</f>
        <v>5.7244108943315819</v>
      </c>
      <c r="AK254" s="27">
        <f>0.408*AI254*$S$8*0.98*1.14*100000000/(AI254+$S$10*(1.034*N254))</f>
        <v>0.16977295820979257</v>
      </c>
      <c r="AL254" s="12">
        <f>1.24*(AE254*10/(G254+273.16))^(1/7)</f>
        <v>0.87704791924845027</v>
      </c>
      <c r="AM254" s="12">
        <f>AI254*0.77*M254</f>
        <v>4.8269554673244963</v>
      </c>
      <c r="AN254" s="12">
        <f>AI254*0.98*$S$8*(-2.6*10000000000-AL254*(G254+273.16)^4)</f>
        <v>-40.714036952508984</v>
      </c>
      <c r="AO254" s="13">
        <f>1.17*1.013*(10^-3)*(AD254-AE254)*N254*86400/208</f>
        <v>1.1558556627865211</v>
      </c>
      <c r="AP254" s="12">
        <f>0.408*(AM254+AN254+AO254)/(AI254+$S$10*(1+0.34*N254))</f>
        <v>-40.963501249600988</v>
      </c>
      <c r="AQ254">
        <v>28</v>
      </c>
      <c r="AR254">
        <v>2.9815</v>
      </c>
      <c r="AS254" s="7"/>
      <c r="AT254" s="1">
        <f>AJ254*28.4</f>
        <v>162.57326939901691</v>
      </c>
      <c r="AU254">
        <f>1.26*AI254*0.408*(AG254-AH254)/(AI254+$S$10)</f>
        <v>6.0013611935054483</v>
      </c>
      <c r="AV254">
        <f>AU254*28.4</f>
        <v>170.43865789555471</v>
      </c>
      <c r="AW254">
        <f>0.65*AI254*D254/($S$10+AI254)</f>
        <v>147.52907054946746</v>
      </c>
      <c r="AX254" s="1">
        <f>AW254*(86400/1000000)/2.45</f>
        <v>5.2026578348873427</v>
      </c>
      <c r="AY254" s="1">
        <f>(0.2*(0.00738*G254+0.8072)^7)-0.00016</f>
        <v>0.24562317973951062</v>
      </c>
      <c r="AZ254" s="1">
        <f>0.408*(AI254*(AG254-AH254)+$S$10*6.43*(1+0.0536*N254)*(AD254-AE254))/(AI254+$S$10)</f>
        <v>5.9115183213808837</v>
      </c>
      <c r="BA254" s="2">
        <f>(AI254*(AG254)+0.063*2.7*(1+0.864*N254)*(AD254-AE254))/(AI254+0.063)</f>
        <v>13.940438024219434</v>
      </c>
      <c r="BB254" s="1">
        <f>0.4+1.4*EXP(-(((C254-173)/58)^2))</f>
        <v>0.60887385147042428</v>
      </c>
      <c r="BC254" s="1">
        <f>0.605+0.345*EXP(-(((C254-243)/80)^2))</f>
        <v>0.94465127076686595</v>
      </c>
      <c r="BD254" s="1">
        <f>0.408*(AI254*(AG254-AH254)+0.063*6.43*(BB254+BC254*N254)*(AD254-AE254))/(AI254+0.063)</f>
        <v>6.597450757355559</v>
      </c>
      <c r="BE254" s="1">
        <f>0.013*G254*(M254*23.9+50)/(G254+15)</f>
        <v>5.5588444899108582</v>
      </c>
      <c r="BF254" s="2">
        <f>0.408*0.0023*(G254+17.8)*((F254-E254)^0.5)*AA254</f>
        <v>5.4061151489776105</v>
      </c>
    </row>
    <row r="255" spans="1:58" ht="14" x14ac:dyDescent="0.15">
      <c r="A255" s="14">
        <v>2017</v>
      </c>
      <c r="B255" s="5">
        <v>42989</v>
      </c>
      <c r="C255">
        <v>254</v>
      </c>
      <c r="D255" s="52">
        <v>277.16809722222223</v>
      </c>
      <c r="E255" s="11">
        <v>25.7</v>
      </c>
      <c r="F255" s="11">
        <v>37.590000000000003</v>
      </c>
      <c r="G255" s="11">
        <v>31.081111111111099</v>
      </c>
      <c r="H255" s="11">
        <v>38.770000000000003</v>
      </c>
      <c r="I255" s="11">
        <v>77.59</v>
      </c>
      <c r="J255" s="11">
        <v>59.390972222222203</v>
      </c>
      <c r="K255" s="11">
        <v>1.5179817126959281</v>
      </c>
      <c r="L255" s="11">
        <v>0</v>
      </c>
      <c r="M255" s="15">
        <f>+D255*86400/1000000</f>
        <v>23.947323600000001</v>
      </c>
      <c r="N255" s="3">
        <f>K255*4.87/LN(67.8*$S$4-5.42)</f>
        <v>1.2331415576713434</v>
      </c>
      <c r="O255" s="11"/>
      <c r="X255" s="9">
        <f>1+0.033*COS(2*$S$9*C255/365)</f>
        <v>0.98899553029569987</v>
      </c>
      <c r="Y255" s="9">
        <f>0.409*SIN((2*$S$9*C255/365)-1.39)</f>
        <v>6.4831743833380015E-2</v>
      </c>
      <c r="Z255" s="9">
        <f>ACOS(-TAN($U$2)*TAN(Y255))</f>
        <v>1.6067914561558332</v>
      </c>
      <c r="AA255" s="10">
        <f>(24*60/$S$9)*$S$7*X255*(Z255*SIN($U$2)*SIN(Y255)+COS($U$2)*COS(Y255)*SIN(Z255))</f>
        <v>34.298403073394404</v>
      </c>
      <c r="AB255" s="9">
        <f>AA255*(0.75+0.00002*$S$3)</f>
        <v>25.86099591733938</v>
      </c>
      <c r="AC255" s="9">
        <f>1.35*(M255/AB255)-0.35</f>
        <v>0.90010216015401034</v>
      </c>
      <c r="AD255" s="9">
        <f>(0.6108*EXP(17.27*E255/(E255+237.3))+0.6108*EXP(17.27*F255/(F255+237.3)))/2</f>
        <v>4.8907881521438172</v>
      </c>
      <c r="AE255" s="9">
        <f>(H255*0.6108*EXP(17.27*F255/(F255+237.3))+I255*0.6108*EXP(17.27*E255/(E255+237.3)))/(2*100)</f>
        <v>2.5371323425773333</v>
      </c>
      <c r="AF255" s="10">
        <f>$S$8*0.5*((E255+273)^4+(F255+273)^4)*(0.34-0.14*SQRT(AE255))*AC255</f>
        <v>4.45139958326605</v>
      </c>
      <c r="AG255" s="9">
        <f>(1-0.23)*M255-AF255</f>
        <v>13.988039588733951</v>
      </c>
      <c r="AH255" s="9">
        <v>0</v>
      </c>
      <c r="AI255" s="8">
        <f>4098*0.6108*EXP(17.27*0.5*(E255+F255)/(0.5*(E255+F255)+237.3))/(0.5*(E255+F255)+237.3)^2</f>
        <v>0.26402877913036127</v>
      </c>
      <c r="AJ255" s="7">
        <f>(0.408*AI255*(AG255-AH255)+(900*$S$10/((E255+F255)*0.5+273))*N255*(AD255-AE255))/(AI255+$S$10*(1+0.34*N255))</f>
        <v>5.7944780517904899</v>
      </c>
      <c r="AK255" s="27">
        <f>0.408*AI255*$S$8*0.98*1.14*100000000/(AI255+$S$10*(1.034*N255))</f>
        <v>0.16934901446177431</v>
      </c>
      <c r="AL255" s="12">
        <f>1.24*(AE255*10/(G255+273.16))^(1/7)</f>
        <v>0.86955432000413446</v>
      </c>
      <c r="AM255" s="12">
        <f>AI255*0.77*M255</f>
        <v>4.8685426124317202</v>
      </c>
      <c r="AN255" s="12">
        <f>AI255*0.98*$S$8*(-2.6*10000000000-AL255*(G255+273.16)^4)</f>
        <v>-42.375765405584509</v>
      </c>
      <c r="AO255" s="13">
        <f>1.17*1.013*(10^-3)*(AD255-AE255)*N255*86400/208</f>
        <v>1.4288992295572736</v>
      </c>
      <c r="AP255" s="12">
        <f>0.408*(AM255+AN255+AO255)/(AI255+$S$10*(1+0.34*N255))</f>
        <v>-41.183139509727212</v>
      </c>
      <c r="AQ255">
        <v>28</v>
      </c>
      <c r="AR255">
        <v>2.9815</v>
      </c>
      <c r="AS255" s="7"/>
      <c r="AT255" s="1">
        <f>AJ255*28.4</f>
        <v>164.56317667084991</v>
      </c>
      <c r="AU255">
        <f>1.26*AI255*0.408*(AG255-AH255)/(AI255+$S$10)</f>
        <v>5.7562663133453329</v>
      </c>
      <c r="AV255">
        <f>AU255*28.4</f>
        <v>163.47796329900746</v>
      </c>
      <c r="AW255">
        <f>0.65*AI255*D255/($S$10+AI255)</f>
        <v>144.21482735270908</v>
      </c>
      <c r="AX255" s="1">
        <f>AW255*(86400/1000000)/2.45</f>
        <v>5.0857800339894137</v>
      </c>
      <c r="AY255" s="1">
        <f>(0.2*(0.00738*G255+0.8072)^7)-0.00016</f>
        <v>0.25702501833217078</v>
      </c>
      <c r="AZ255" s="1">
        <f>0.408*(AI255*(AG255-AH255)+$S$10*6.43*(1+0.0536*N255)*(AD255-AE255))/(AI255+$S$10)</f>
        <v>5.8818309245220579</v>
      </c>
      <c r="BA255" s="2">
        <f>(AI255*(AG255)+0.063*2.7*(1+0.864*N255)*(AD255-AE255))/(AI255+0.063)</f>
        <v>13.821889945735876</v>
      </c>
      <c r="BB255" s="1">
        <f>0.4+1.4*EXP(-(((C255-173)/58)^2))</f>
        <v>0.59911266044291911</v>
      </c>
      <c r="BC255" s="1">
        <f>0.605+0.345*EXP(-(((C255-243)/80)^2))</f>
        <v>0.94353861648139115</v>
      </c>
      <c r="BD255" s="1">
        <f>0.408*(AI255*(AG255-AH255)+0.063*6.43*(BB255+BC255*N255)*(AD255-AE255))/(AI255+0.063)</f>
        <v>6.7043479734987637</v>
      </c>
      <c r="BE255" s="1">
        <f>0.013*G255*(M255*23.9+50)/(G255+15)</f>
        <v>5.4568923079500378</v>
      </c>
      <c r="BF255" s="2">
        <f>0.408*0.0023*(G255+17.8)*((F255-E255)^0.5)*AA255</f>
        <v>5.4249269624774721</v>
      </c>
    </row>
    <row r="256" spans="1:58" ht="14" x14ac:dyDescent="0.15">
      <c r="A256" s="14">
        <v>2017</v>
      </c>
      <c r="B256" s="5">
        <v>42990</v>
      </c>
      <c r="C256">
        <v>255</v>
      </c>
      <c r="D256" s="52">
        <v>276.82085416666655</v>
      </c>
      <c r="E256" s="11">
        <v>26.44</v>
      </c>
      <c r="F256" s="11">
        <v>37.21</v>
      </c>
      <c r="G256" s="11">
        <v>31.196458333333325</v>
      </c>
      <c r="H256" s="11">
        <v>38.17</v>
      </c>
      <c r="I256" s="11">
        <v>76.73</v>
      </c>
      <c r="J256" s="11">
        <v>58.122777777777792</v>
      </c>
      <c r="K256" s="11">
        <v>1.711650338846108</v>
      </c>
      <c r="L256" s="11">
        <v>0</v>
      </c>
      <c r="M256" s="15">
        <f>+D256*86400/1000000</f>
        <v>23.917321799999989</v>
      </c>
      <c r="N256" s="3">
        <f>K256*4.87/LN(67.8*$S$4-5.42)</f>
        <v>1.3904694288344004</v>
      </c>
      <c r="O256" s="11"/>
      <c r="X256" s="9">
        <f>1+0.033*COS(2*$S$9*C256/365)</f>
        <v>0.98953268747655954</v>
      </c>
      <c r="Y256" s="9">
        <f>0.409*SIN((2*$S$9*C256/365)-1.39)</f>
        <v>5.7870886254204473E-2</v>
      </c>
      <c r="Z256" s="9">
        <f>ACOS(-TAN($U$2)*TAN(Y256))</f>
        <v>1.6029161537300491</v>
      </c>
      <c r="AA256" s="10">
        <f>(24*60/$S$9)*$S$7*X256*(Z256*SIN($U$2)*SIN(Y256)+COS($U$2)*COS(Y256)*SIN(Z256))</f>
        <v>34.129854922273665</v>
      </c>
      <c r="AB256" s="9">
        <f>AA256*(0.75+0.00002*$S$3)</f>
        <v>25.733910611394343</v>
      </c>
      <c r="AC256" s="9">
        <f>1.35*(M256/AB256)-0.35</f>
        <v>0.90470181806349659</v>
      </c>
      <c r="AD256" s="9">
        <f>(0.6108*EXP(17.27*E256/(E256+237.3))+0.6108*EXP(17.27*F256/(F256+237.3)))/2</f>
        <v>4.8984062058863245</v>
      </c>
      <c r="AE256" s="9">
        <f>(H256*0.6108*EXP(17.27*F256/(F256+237.3))+I256*0.6108*EXP(17.27*E256/(E256+237.3)))/(2*100)</f>
        <v>2.5348562531928924</v>
      </c>
      <c r="AF256" s="10">
        <f>$S$8*0.5*((E256+273)^4+(F256+273)^4)*(0.34-0.14*SQRT(AE256))*AC256</f>
        <v>4.4867183317314527</v>
      </c>
      <c r="AG256" s="9">
        <f>(1-0.23)*M256-AF256</f>
        <v>13.92961945426854</v>
      </c>
      <c r="AH256" s="9">
        <v>0</v>
      </c>
      <c r="AI256" s="8">
        <f>4098*0.6108*EXP(17.27*0.5*(E256+F256)/(0.5*(E256+F256)+237.3))/(0.5*(E256+F256)+237.3)^2</f>
        <v>0.26637674900758168</v>
      </c>
      <c r="AJ256" s="7">
        <f>(0.408*AI256*(AG256-AH256)+(900*$S$10/((E256+F256)*0.5+273))*N256*(AD256-AE256))/(AI256+$S$10*(1+0.34*N256))</f>
        <v>5.9247727878987648</v>
      </c>
      <c r="AK256" s="27">
        <f>0.408*AI256*$S$8*0.98*1.14*100000000/(AI256+$S$10*(1.034*N256))</f>
        <v>0.16467696130056905</v>
      </c>
      <c r="AL256" s="12">
        <f>1.24*(AE256*10/(G256+273.16))^(1/7)</f>
        <v>0.86939575598258634</v>
      </c>
      <c r="AM256" s="12">
        <f>AI256*0.77*M256</f>
        <v>4.9056841880601629</v>
      </c>
      <c r="AN256" s="12">
        <f>AI256*0.98*$S$8*(-2.6*10000000000-AL256*(G256+273.16)^4)</f>
        <v>-42.765316668524505</v>
      </c>
      <c r="AO256" s="13">
        <f>1.17*1.013*(10^-3)*(AD256-AE256)*N256*86400/208</f>
        <v>1.6179755139266319</v>
      </c>
      <c r="AP256" s="12">
        <f>0.408*(AM256+AN256+AO256)/(AI256+$S$10*(1+0.34*N256))</f>
        <v>-40.701364491628212</v>
      </c>
      <c r="AQ256">
        <v>28</v>
      </c>
      <c r="AR256">
        <v>2.9815</v>
      </c>
      <c r="AS256" s="7"/>
      <c r="AT256" s="1">
        <f>AJ256*28.4</f>
        <v>168.26354717632492</v>
      </c>
      <c r="AU256">
        <f>1.26*AI256*0.408*(AG256-AH256)/(AI256+$S$10)</f>
        <v>5.742324192023073</v>
      </c>
      <c r="AV256">
        <f>AU256*28.4</f>
        <v>163.08200705345527</v>
      </c>
      <c r="AW256">
        <f>0.65*AI256*D256/($S$10+AI256)</f>
        <v>144.28789860558345</v>
      </c>
      <c r="AX256" s="1">
        <f>AW256*(86400/1000000)/2.45</f>
        <v>5.0883569140907801</v>
      </c>
      <c r="AY256" s="1">
        <f>(0.2*(0.00738*G256+0.8072)^7)-0.00016</f>
        <v>0.25850711002907267</v>
      </c>
      <c r="AZ256" s="1">
        <f>0.408*(AI256*(AG256-AH256)+$S$10*6.43*(1+0.0536*N256)*(AD256-AE256))/(AI256+$S$10)</f>
        <v>5.8773231186287278</v>
      </c>
      <c r="BA256" s="2">
        <f>(AI256*(AG256)+0.063*2.7*(1+0.864*N256)*(AD256-AE256))/(AI256+0.063)</f>
        <v>13.952300648047952</v>
      </c>
      <c r="BB256" s="1">
        <f>0.4+1.4*EXP(-(((C256-173)/58)^2))</f>
        <v>0.58969482112875249</v>
      </c>
      <c r="BC256" s="1">
        <f>0.605+0.345*EXP(-(((C256-243)/80)^2))</f>
        <v>0.942324176831701</v>
      </c>
      <c r="BD256" s="1">
        <f>0.408*(AI256*(AG256-AH256)+0.063*6.43*(BB256+BC256*N256)*(AD256-AE256))/(AI256+0.063)</f>
        <v>6.8495967669792988</v>
      </c>
      <c r="BE256" s="1">
        <f>0.013*G256*(M256*23.9+50)/(G256+15)</f>
        <v>5.4571731091173179</v>
      </c>
      <c r="BF256" s="2">
        <f>0.408*0.0023*(G256+17.8)*((F256-E256)^0.5)*AA256</f>
        <v>5.1498547671078132</v>
      </c>
    </row>
    <row r="257" spans="1:58" ht="14" x14ac:dyDescent="0.15">
      <c r="A257" s="14">
        <v>2017</v>
      </c>
      <c r="B257" s="5">
        <v>42991</v>
      </c>
      <c r="C257">
        <v>256</v>
      </c>
      <c r="D257" s="52">
        <v>277.20698611111106</v>
      </c>
      <c r="E257" s="11">
        <v>24.9</v>
      </c>
      <c r="F257" s="11">
        <v>36.47</v>
      </c>
      <c r="G257" s="11">
        <v>30.497777777777767</v>
      </c>
      <c r="H257" s="11">
        <v>40.61</v>
      </c>
      <c r="I257" s="11">
        <v>86.2</v>
      </c>
      <c r="J257" s="11">
        <v>64.459097222222255</v>
      </c>
      <c r="K257" s="11">
        <v>1.7251433524760935</v>
      </c>
      <c r="L257" s="11">
        <v>0</v>
      </c>
      <c r="M257" s="15">
        <f>+D257*86400/1000000</f>
        <v>23.950683599999998</v>
      </c>
      <c r="N257" s="3">
        <f>K257*4.87/LN(67.8*$S$4-5.42)</f>
        <v>1.4014305594634451</v>
      </c>
      <c r="O257" s="11"/>
      <c r="X257" s="9">
        <f>1+0.033*COS(2*$S$9*C257/365)</f>
        <v>0.99007294634802301</v>
      </c>
      <c r="Y257" s="9">
        <f>0.409*SIN((2*$S$9*C257/365)-1.39)</f>
        <v>5.0892880282476169E-2</v>
      </c>
      <c r="Z257" s="9">
        <f>ACOS(-TAN($U$2)*TAN(Y257))</f>
        <v>1.5990349236753458</v>
      </c>
      <c r="AA257" s="10">
        <f>(24*60/$S$9)*$S$7*X257*(Z257*SIN($U$2)*SIN(Y257)+COS($U$2)*COS(Y257)*SIN(Z257))</f>
        <v>33.959576915829849</v>
      </c>
      <c r="AB257" s="9">
        <f>AA257*(0.75+0.00002*$S$3)</f>
        <v>25.605520994535706</v>
      </c>
      <c r="AC257" s="9">
        <f>1.35*(M257/AB257)-0.35</f>
        <v>0.91275200051192262</v>
      </c>
      <c r="AD257" s="9">
        <f>(0.6108*EXP(17.27*E257/(E257+237.3))+0.6108*EXP(17.27*F257/(F257+237.3)))/2</f>
        <v>4.622440615204372</v>
      </c>
      <c r="AE257" s="9">
        <f>(H257*0.6108*EXP(17.27*F257/(F257+237.3))+I257*0.6108*EXP(17.27*E257/(E257+237.3)))/(2*100)</f>
        <v>2.5949780368173534</v>
      </c>
      <c r="AF257" s="10">
        <f>$S$8*0.5*((E257+273)^4+(F257+273)^4)*(0.34-0.14*SQRT(AE257))*AC257</f>
        <v>4.3605618795459957</v>
      </c>
      <c r="AG257" s="9">
        <f>(1-0.23)*M257-AF257</f>
        <v>14.081464492454002</v>
      </c>
      <c r="AH257" s="9">
        <v>0</v>
      </c>
      <c r="AI257" s="8">
        <f>4098*0.6108*EXP(17.27*0.5*(E257+F257)/(0.5*(E257+F257)+237.3))/(0.5*(E257+F257)+237.3)^2</f>
        <v>0.25179697878192558</v>
      </c>
      <c r="AJ257" s="7">
        <f>(0.408*AI257*(AG257-AH257)+(900*$S$10/((E257+F257)*0.5+273))*N257*(AD257-AE257))/(AI257+$S$10*(1+0.34*N257))</f>
        <v>5.7335164528437232</v>
      </c>
      <c r="AK257" s="27">
        <f>0.408*AI257*$S$8*0.98*1.14*100000000/(AI257+$S$10*(1.034*N257))</f>
        <v>0.16186666350319254</v>
      </c>
      <c r="AL257" s="12">
        <f>1.24*(AE257*10/(G257+273.16))^(1/7)</f>
        <v>0.87259845362800437</v>
      </c>
      <c r="AM257" s="12">
        <f>AI257*0.77*M257</f>
        <v>4.6436465230861961</v>
      </c>
      <c r="AN257" s="12">
        <f>AI257*0.98*$S$8*(-2.6*10000000000-AL257*(G257+273.16)^4)</f>
        <v>-40.375037499035173</v>
      </c>
      <c r="AO257" s="13">
        <f>1.17*1.013*(10^-3)*(AD257-AE257)*N257*86400/208</f>
        <v>1.3988467723048335</v>
      </c>
      <c r="AP257" s="12">
        <f>0.408*(AM257+AN257+AO257)/(AI257+$S$10*(1+0.34*N257))</f>
        <v>-40.14117635573195</v>
      </c>
      <c r="AQ257">
        <v>28</v>
      </c>
      <c r="AR257">
        <v>2.9815</v>
      </c>
      <c r="AS257" s="7"/>
      <c r="AT257" s="1">
        <f>AJ257*28.4</f>
        <v>162.83186726076173</v>
      </c>
      <c r="AU257">
        <f>1.26*AI257*0.408*(AG257-AH257)/(AI257+$S$10)</f>
        <v>5.7390884745300408</v>
      </c>
      <c r="AV257">
        <f>AU257*28.4</f>
        <v>162.99011267665315</v>
      </c>
      <c r="AW257">
        <f>0.65*AI257*D257/($S$10+AI257)</f>
        <v>142.85054941212374</v>
      </c>
      <c r="AX257" s="1">
        <f>AW257*(86400/1000000)/2.45</f>
        <v>5.0376683547785674</v>
      </c>
      <c r="AY257" s="1">
        <f>(0.2*(0.00738*G257+0.8072)^7)-0.00016</f>
        <v>0.24964075096634319</v>
      </c>
      <c r="AZ257" s="1">
        <f>0.408*(AI257*(AG257-AH257)+$S$10*6.43*(1+0.0536*N257)*(AD257-AE257))/(AI257+$S$10)</f>
        <v>5.7396905976221628</v>
      </c>
      <c r="BA257" s="2">
        <f>(AI257*(AG257)+0.063*2.7*(1+0.864*N257)*(AD257-AE257))/(AI257+0.063)</f>
        <v>13.685405451686636</v>
      </c>
      <c r="BB257" s="1">
        <f>0.4+1.4*EXP(-(((C257-173)/58)^2))</f>
        <v>0.5806150236148393</v>
      </c>
      <c r="BC257" s="1">
        <f>0.605+0.345*EXP(-(((C257-243)/80)^2))</f>
        <v>0.94100907449743754</v>
      </c>
      <c r="BD257" s="1">
        <f>0.408*(AI257*(AG257-AH257)+0.063*6.43*(BB257+BC257*N257)*(AD257-AE257))/(AI257+0.063)</f>
        <v>6.6172780540950642</v>
      </c>
      <c r="BE257" s="1">
        <f>0.013*G257*(M257*23.9+50)/(G257+15)</f>
        <v>5.423827086177222</v>
      </c>
      <c r="BF257" s="2">
        <f>0.408*0.0023*(G257+17.8)*((F257-E257)^0.5)*AA257</f>
        <v>5.2353304413793795</v>
      </c>
    </row>
    <row r="258" spans="1:58" ht="14" x14ac:dyDescent="0.15">
      <c r="A258" s="14">
        <v>2017</v>
      </c>
      <c r="B258" s="5">
        <v>42992</v>
      </c>
      <c r="C258">
        <v>257</v>
      </c>
      <c r="D258" s="52">
        <v>275.40234722222226</v>
      </c>
      <c r="E258" s="11">
        <v>25.16</v>
      </c>
      <c r="F258" s="11">
        <v>34.65</v>
      </c>
      <c r="G258" s="11">
        <v>29.862083333333342</v>
      </c>
      <c r="H258" s="11">
        <v>42.2</v>
      </c>
      <c r="I258" s="11">
        <v>87.2</v>
      </c>
      <c r="J258" s="11">
        <v>68.499236111111117</v>
      </c>
      <c r="K258" s="11">
        <v>2.570801599613187</v>
      </c>
      <c r="L258" s="11">
        <v>0</v>
      </c>
      <c r="M258" s="15">
        <f>+D258*86400/1000000</f>
        <v>23.794762800000004</v>
      </c>
      <c r="N258" s="3">
        <f>K258*4.87/LN(67.8*$S$4-5.42)</f>
        <v>2.0884061135234586</v>
      </c>
      <c r="O258" s="11"/>
      <c r="X258" s="9">
        <f>1+0.033*COS(2*$S$9*C258/365)</f>
        <v>0.99061614681972687</v>
      </c>
      <c r="Y258" s="9">
        <f>0.409*SIN((2*$S$9*C258/365)-1.39)</f>
        <v>4.3899793651961491E-2</v>
      </c>
      <c r="Z258" s="9">
        <f>ACOS(-TAN($U$2)*TAN(Y258))</f>
        <v>1.5951484987804041</v>
      </c>
      <c r="AA258" s="10">
        <f>(24*60/$S$9)*$S$7*X258*(Z258*SIN($U$2)*SIN(Y258)+COS($U$2)*COS(Y258)*SIN(Z258))</f>
        <v>33.787615638914644</v>
      </c>
      <c r="AB258" s="9">
        <f>AA258*(0.75+0.00002*$S$3)</f>
        <v>25.475862191741641</v>
      </c>
      <c r="AC258" s="9">
        <f>1.35*(M258/AB258)-0.35</f>
        <v>0.91091629552043607</v>
      </c>
      <c r="AD258" s="9">
        <f>(0.6108*EXP(17.27*E258/(E258+237.3))+0.6108*EXP(17.27*F258/(F258+237.3)))/2</f>
        <v>4.3564568802119208</v>
      </c>
      <c r="AE258" s="9">
        <f>(H258*0.6108*EXP(17.27*F258/(F258+237.3))+I258*0.6108*EXP(17.27*E258/(E258+237.3)))/(2*100)</f>
        <v>2.5579959108692494</v>
      </c>
      <c r="AF258" s="10">
        <f>$S$8*0.5*((E258+273)^4+(F258+273)^4)*(0.34-0.14*SQRT(AE258))*AC258</f>
        <v>4.3648651432320378</v>
      </c>
      <c r="AG258" s="9">
        <f>(1-0.23)*M258-AF258</f>
        <v>13.957102212767968</v>
      </c>
      <c r="AH258" s="9">
        <v>0</v>
      </c>
      <c r="AI258" s="8">
        <f>4098*0.6108*EXP(17.27*0.5*(E258+F258)/(0.5*(E258+F258)+237.3))/(0.5*(E258+F258)+237.3)^2</f>
        <v>0.24221173333636092</v>
      </c>
      <c r="AJ258" s="7">
        <f>(0.408*AI258*(AG258-AH258)+(900*$S$10/((E258+F258)*0.5+273))*N258*(AD258-AE258))/(AI258+$S$10*(1+0.34*N258))</f>
        <v>5.9582424925236852</v>
      </c>
      <c r="AK258" s="27">
        <f>0.408*AI258*$S$8*0.98*1.14*100000000/(AI258+$S$10*(1.034*N258))</f>
        <v>0.1406496620644708</v>
      </c>
      <c r="AL258" s="12">
        <f>1.24*(AE258*10/(G258+273.16))^(1/7)</f>
        <v>0.87107170922972621</v>
      </c>
      <c r="AM258" s="12">
        <f>AI258*0.77*M258</f>
        <v>4.4377954714289833</v>
      </c>
      <c r="AN258" s="12">
        <f>AI258*0.98*$S$8*(-2.6*10000000000-AL258*(G258+273.16)^4)</f>
        <v>-38.751132877272958</v>
      </c>
      <c r="AO258" s="13">
        <f>1.17*1.013*(10^-3)*(AD258-AE258)*N258*86400/208</f>
        <v>1.8491054881567037</v>
      </c>
      <c r="AP258" s="12">
        <f>0.408*(AM258+AN258+AO258)/(AI258+$S$10*(1+0.34*N258))</f>
        <v>-37.337743986580925</v>
      </c>
      <c r="AQ258">
        <v>28</v>
      </c>
      <c r="AR258">
        <v>2.9815</v>
      </c>
      <c r="AS258" s="7"/>
      <c r="AT258" s="1">
        <f>AJ258*28.4</f>
        <v>169.21408678767264</v>
      </c>
      <c r="AU258">
        <f>1.26*AI258*0.408*(AG258-AH258)/(AI258+$S$10)</f>
        <v>5.6421394398453142</v>
      </c>
      <c r="AV258">
        <f>AU258*28.4</f>
        <v>160.23676009160693</v>
      </c>
      <c r="AW258">
        <f>0.65*AI258*D258/($S$10+AI258)</f>
        <v>140.76634747118908</v>
      </c>
      <c r="AX258" s="1">
        <f>AW258*(86400/1000000)/2.45</f>
        <v>4.9641683353105046</v>
      </c>
      <c r="AY258" s="1">
        <f>(0.2*(0.00738*G258+0.8072)^7)-0.00016</f>
        <v>0.24180131198946087</v>
      </c>
      <c r="AZ258" s="1">
        <f>0.408*(AI258*(AG258-AH258)+$S$10*6.43*(1+0.0536*N258)*(AD258-AE258))/(AI258+$S$10)</f>
        <v>5.5987414020968282</v>
      </c>
      <c r="BA258" s="2">
        <f>(AI258*(AG258)+0.063*2.7*(1+0.864*N258)*(AD258-AE258))/(AI258+0.063)</f>
        <v>13.887033984242342</v>
      </c>
      <c r="BB258" s="1">
        <f>0.4+1.4*EXP(-(((C258-173)/58)^2))</f>
        <v>0.57186762234334576</v>
      </c>
      <c r="BC258" s="1">
        <f>0.605+0.345*EXP(-(((C258-243)/80)^2))</f>
        <v>0.93959452213379224</v>
      </c>
      <c r="BD258" s="1">
        <f>0.408*(AI258*(AG258-AH258)+0.063*6.43*(BB258+BC258*N258)*(AD258-AE258))/(AI258+0.063)</f>
        <v>6.9870387350256271</v>
      </c>
      <c r="BE258" s="1">
        <f>0.013*G258*(M258*23.9+50)/(G258+15)</f>
        <v>5.3537798055491495</v>
      </c>
      <c r="BF258" s="2">
        <f>0.408*0.0023*(G258+17.8)*((F258-E258)^0.5)*AA258</f>
        <v>4.6553428636709411</v>
      </c>
    </row>
    <row r="259" spans="1:58" ht="14" x14ac:dyDescent="0.15">
      <c r="A259" s="14">
        <v>2017</v>
      </c>
      <c r="B259" s="5">
        <v>42993</v>
      </c>
      <c r="C259">
        <v>258</v>
      </c>
      <c r="D259" s="52">
        <v>245.00088888888891</v>
      </c>
      <c r="E259" s="11">
        <v>25.03</v>
      </c>
      <c r="F259" s="11">
        <v>33.619999999999997</v>
      </c>
      <c r="G259" s="11">
        <v>28.88701388888888</v>
      </c>
      <c r="H259" s="11">
        <v>54.03</v>
      </c>
      <c r="I259" s="11">
        <v>92.5</v>
      </c>
      <c r="J259" s="11">
        <v>75.441180555555576</v>
      </c>
      <c r="K259" s="11">
        <v>2.9937711701333649</v>
      </c>
      <c r="L259" s="11">
        <v>0</v>
      </c>
      <c r="M259" s="15">
        <f>+D259*86400/1000000</f>
        <v>21.168076800000001</v>
      </c>
      <c r="N259" s="3">
        <f>K259*4.87/LN(67.8*$S$4-5.42)</f>
        <v>2.4320079834778108</v>
      </c>
      <c r="O259" s="11"/>
      <c r="X259" s="9">
        <f>1+0.033*COS(2*$S$9*C259/365)</f>
        <v>0.9911621279296482</v>
      </c>
      <c r="Y259" s="9">
        <f>0.409*SIN((2*$S$9*C259/365)-1.39)</f>
        <v>3.6893698565152948E-2</v>
      </c>
      <c r="Z259" s="9">
        <f>ACOS(-TAN($U$2)*TAN(Y259))</f>
        <v>1.5912576064228259</v>
      </c>
      <c r="AA259" s="10">
        <f>(24*60/$S$9)*$S$7*X259*(Z259*SIN($U$2)*SIN(Y259)+COS($U$2)*COS(Y259)*SIN(Z259))</f>
        <v>33.614019604396191</v>
      </c>
      <c r="AB259" s="9">
        <f>AA259*(0.75+0.00002*$S$3)</f>
        <v>25.344970781714729</v>
      </c>
      <c r="AC259" s="9">
        <f>1.35*(M259/AB259)-0.35</f>
        <v>0.77751772042353162</v>
      </c>
      <c r="AD259" s="9">
        <f>(0.6108*EXP(17.27*E259/(E259+237.3))+0.6108*EXP(17.27*F259/(F259+237.3)))/2</f>
        <v>4.1905929827672619</v>
      </c>
      <c r="AE259" s="9">
        <f>(H259*0.6108*EXP(17.27*F259/(F259+237.3))+I259*0.6108*EXP(17.27*E259/(E259+237.3)))/(2*100)</f>
        <v>2.8745891151553837</v>
      </c>
      <c r="AF259" s="10">
        <f>$S$8*0.5*((E259+273)^4+(F259+273)^4)*(0.34-0.14*SQRT(AE259))*AC259</f>
        <v>3.2679153793128184</v>
      </c>
      <c r="AG259" s="9">
        <f>(1-0.23)*M259-AF259</f>
        <v>13.031503756687183</v>
      </c>
      <c r="AH259" s="9">
        <v>0</v>
      </c>
      <c r="AI259" s="8">
        <f>4098*0.6108*EXP(17.27*0.5*(E259+F259)/(0.5*(E259+F259)+237.3))/(0.5*(E259+F259)+237.3)^2</f>
        <v>0.2352843190715076</v>
      </c>
      <c r="AJ259" s="7">
        <f>(0.408*AI259*(AG259-AH259)+(900*$S$10/((E259+F259)*0.5+273))*N259*(AD259-AE259))/(AI259+$S$10*(1+0.34*N259))</f>
        <v>5.2825136962218506</v>
      </c>
      <c r="AK259" s="27">
        <f>0.408*AI259*$S$8*0.98*1.14*100000000/(AI259+$S$10*(1.034*N259))</f>
        <v>0.13101802460748663</v>
      </c>
      <c r="AL259" s="12">
        <f>1.24*(AE259*10/(G259+273.16))^(1/7)</f>
        <v>0.88612153160491369</v>
      </c>
      <c r="AM259" s="12">
        <f>AI259*0.77*M259</f>
        <v>3.8349977326748608</v>
      </c>
      <c r="AN259" s="12">
        <f>AI259*0.98*$S$8*(-2.6*10000000000-AL259*(G259+273.16)^4)</f>
        <v>-37.678035511915809</v>
      </c>
      <c r="AO259" s="13">
        <f>1.17*1.013*(10^-3)*(AD259-AE259)*N259*86400/208</f>
        <v>1.5756794700094412</v>
      </c>
      <c r="AP259" s="12">
        <f>0.408*(AM259+AN259+AO259)/(AI259+$S$10*(1+0.34*N259))</f>
        <v>-37.031929167991535</v>
      </c>
      <c r="AQ259">
        <v>28</v>
      </c>
      <c r="AR259">
        <v>2.9815</v>
      </c>
      <c r="AS259" s="7"/>
      <c r="AT259" s="1">
        <f>AJ259*28.4</f>
        <v>150.02338897270056</v>
      </c>
      <c r="AU259">
        <f>1.26*AI259*0.408*(AG259-AH259)/(AI259+$S$10)</f>
        <v>5.2350373864408821</v>
      </c>
      <c r="AV259">
        <f>AU259*28.4</f>
        <v>148.67506177492103</v>
      </c>
      <c r="AW259">
        <f>0.65*AI259*D259/($S$10+AI259)</f>
        <v>124.4444585575728</v>
      </c>
      <c r="AX259" s="1">
        <f>AW259*(86400/1000000)/2.45</f>
        <v>4.3885719262752207</v>
      </c>
      <c r="AY259" s="1">
        <f>(0.2*(0.00738*G259+0.8072)^7)-0.00016</f>
        <v>0.23018665983673539</v>
      </c>
      <c r="AZ259" s="1">
        <f>0.408*(AI259*(AG259-AH259)+$S$10*6.43*(1+0.0536*N259)*(AD259-AE259))/(AI259+$S$10)</f>
        <v>5.0077306093295189</v>
      </c>
      <c r="BA259" s="2">
        <f>(AI259*(AG259)+0.063*2.7*(1+0.864*N259)*(AD259-AE259))/(AI259+0.063)</f>
        <v>12.606533962946962</v>
      </c>
      <c r="BB259" s="1">
        <f>0.4+1.4*EXP(-(((C259-173)/58)^2))</f>
        <v>0.56344666527041865</v>
      </c>
      <c r="BC259" s="1">
        <f>0.605+0.345*EXP(-(((C259-243)/80)^2))</f>
        <v>0.93808182050825395</v>
      </c>
      <c r="BD259" s="1">
        <f>0.408*(AI259*(AG259-AH259)+0.063*6.43*(BB259+BC259*N259)*(AD259-AE259))/(AI259+0.063)</f>
        <v>6.2683314041420939</v>
      </c>
      <c r="BE259" s="1">
        <f>0.013*G259*(M259*23.9+50)/(G259+15)</f>
        <v>4.7568554371985696</v>
      </c>
      <c r="BF259" s="2">
        <f>0.408*0.0023*(G259+17.8)*((F259-E259)^0.5)*AA259</f>
        <v>4.3161956956440806</v>
      </c>
    </row>
    <row r="260" spans="1:58" ht="14" x14ac:dyDescent="0.15">
      <c r="A260" s="14">
        <v>2017</v>
      </c>
      <c r="B260" s="5">
        <v>42994</v>
      </c>
      <c r="C260">
        <v>259</v>
      </c>
      <c r="D260" s="52">
        <v>251.93757638888894</v>
      </c>
      <c r="E260" s="11">
        <v>23.88</v>
      </c>
      <c r="F260" s="11">
        <v>34.14</v>
      </c>
      <c r="G260" s="11">
        <v>28.636458333333337</v>
      </c>
      <c r="H260" s="11">
        <v>50.4</v>
      </c>
      <c r="I260" s="11">
        <v>94.2</v>
      </c>
      <c r="J260" s="11">
        <v>73.709027777777777</v>
      </c>
      <c r="K260" s="11">
        <v>2.0202272524101326</v>
      </c>
      <c r="L260" s="11">
        <v>0</v>
      </c>
      <c r="M260" s="15">
        <f>+D260*86400/1000000</f>
        <v>21.767406600000005</v>
      </c>
      <c r="N260" s="3">
        <f>K260*4.87/LN(67.8*$S$4-5.42)</f>
        <v>1.641143737142079</v>
      </c>
      <c r="O260" s="11"/>
      <c r="X260" s="9">
        <f>1+0.033*COS(2*$S$9*C260/365)</f>
        <v>0.99171072789180092</v>
      </c>
      <c r="Y260" s="9">
        <f>0.409*SIN((2*$S$9*C260/365)-1.39)</f>
        <v>2.9876671079227975E-2</v>
      </c>
      <c r="Z260" s="9">
        <f>ACOS(-TAN($U$2)*TAN(Y260))</f>
        <v>1.5873629692954645</v>
      </c>
      <c r="AA260" s="10">
        <f>(24*60/$S$9)*$S$7*X260*(Z260*SIN($U$2)*SIN(Y260)+COS($U$2)*COS(Y260)*SIN(Z260))</f>
        <v>33.438839234718131</v>
      </c>
      <c r="AB260" s="9">
        <f>AA260*(0.75+0.00002*$S$3)</f>
        <v>25.212884782977472</v>
      </c>
      <c r="AC260" s="9">
        <f>1.35*(M260/AB260)-0.35</f>
        <v>0.81551513890389982</v>
      </c>
      <c r="AD260" s="9">
        <f>(0.6108*EXP(17.27*E260/(E260+237.3))+0.6108*EXP(17.27*F260/(F260+237.3)))/2</f>
        <v>4.1616786560847494</v>
      </c>
      <c r="AE260" s="9">
        <f>(H260*0.6108*EXP(17.27*F260/(F260+237.3))+I260*0.6108*EXP(17.27*E260/(E260+237.3)))/(2*100)</f>
        <v>2.7462719582937201</v>
      </c>
      <c r="AF260" s="10">
        <f>$S$8*0.5*((E260+273)^4+(F260+273)^4)*(0.34-0.14*SQRT(AE260))*AC260</f>
        <v>3.5934227986116323</v>
      </c>
      <c r="AG260" s="9">
        <f>(1-0.23)*M260-AF260</f>
        <v>13.16748028338837</v>
      </c>
      <c r="AH260" s="9">
        <v>0</v>
      </c>
      <c r="AI260" s="8">
        <f>4098*0.6108*EXP(17.27*0.5*(E260+F260)/(0.5*(E260+F260)+237.3))/(0.5*(E260+F260)+237.3)^2</f>
        <v>0.23159221861204715</v>
      </c>
      <c r="AJ260" s="7">
        <f>(0.408*AI260*(AG260-AH260)+(900*$S$10/((E260+F260)*0.5+273))*N260*(AD260-AE260))/(AI260+$S$10*(1+0.34*N260))</f>
        <v>5.0871861722928831</v>
      </c>
      <c r="AK260" s="27">
        <f>0.408*AI260*$S$8*0.98*1.14*100000000/(AI260+$S$10*(1.034*N260))</f>
        <v>0.15056681521916376</v>
      </c>
      <c r="AL260" s="12">
        <f>1.24*(AE260*10/(G260+273.16))^(1/7)</f>
        <v>0.88046399293223399</v>
      </c>
      <c r="AM260" s="12">
        <f>AI260*0.77*M260</f>
        <v>3.8816947307018799</v>
      </c>
      <c r="AN260" s="12">
        <f>AI260*0.98*$S$8*(-2.6*10000000000-AL260*(G260+273.16)^4)</f>
        <v>-37.007476061162578</v>
      </c>
      <c r="AO260" s="13">
        <f>1.17*1.013*(10^-3)*(AD260-AE260)*N260*86400/208</f>
        <v>1.143598509789993</v>
      </c>
      <c r="AP260" s="12">
        <f>0.408*(AM260+AN260+AO260)/(AI260+$S$10*(1+0.34*N260))</f>
        <v>-39.054139728223333</v>
      </c>
      <c r="AQ260">
        <v>28</v>
      </c>
      <c r="AR260">
        <v>2.9815</v>
      </c>
      <c r="AS260" s="7"/>
      <c r="AT260" s="1">
        <f>AJ260*28.4</f>
        <v>144.47608729311787</v>
      </c>
      <c r="AU260">
        <f>1.26*AI260*0.408*(AG260-AH260)/(AI260+$S$10)</f>
        <v>5.2712949667265683</v>
      </c>
      <c r="AV260">
        <f>AU260*28.4</f>
        <v>149.70477705503453</v>
      </c>
      <c r="AW260">
        <f>0.65*AI260*D260/($S$10+AI260)</f>
        <v>127.52350406348225</v>
      </c>
      <c r="AX260" s="1">
        <f>AW260*(86400/1000000)/2.45</f>
        <v>4.4971554086060674</v>
      </c>
      <c r="AY260" s="1">
        <f>(0.2*(0.00738*G260+0.8072)^7)-0.00016</f>
        <v>0.22728052685394057</v>
      </c>
      <c r="AZ260" s="1">
        <f>0.408*(AI260*(AG260-AH260)+$S$10*6.43*(1+0.0536*N260)*(AD260-AE260))/(AI260+$S$10)</f>
        <v>5.0774910762010093</v>
      </c>
      <c r="BA260" s="2">
        <f>(AI260*(AG260)+0.063*2.7*(1+0.864*N260)*(AD260-AE260))/(AI260+0.063)</f>
        <v>12.327660377202633</v>
      </c>
      <c r="BB260" s="1">
        <f>0.4+1.4*EXP(-(((C260-173)/58)^2))</f>
        <v>0.55534592250979409</v>
      </c>
      <c r="BC260" s="1">
        <f>0.605+0.345*EXP(-(((C260-243)/80)^2))</f>
        <v>0.93647235650755145</v>
      </c>
      <c r="BD260" s="1">
        <f>0.408*(AI260*(AG260-AH260)+0.063*6.43*(BB260+BC260*N260)*(AD260-AE260))/(AI260+0.063)</f>
        <v>5.8848598908765624</v>
      </c>
      <c r="BE260" s="1">
        <f>0.013*G260*(M260*23.9+50)/(G260+15)</f>
        <v>4.8648742126703697</v>
      </c>
      <c r="BF260" s="2">
        <f>0.408*0.0023*(G260+17.8)*((F260-E260)^0.5)*AA260</f>
        <v>4.6673671143807409</v>
      </c>
    </row>
    <row r="261" spans="1:58" ht="14" x14ac:dyDescent="0.15">
      <c r="A261" s="14">
        <v>2017</v>
      </c>
      <c r="B261" s="5">
        <v>42995</v>
      </c>
      <c r="C261">
        <v>260</v>
      </c>
      <c r="D261" s="52">
        <v>269.33659722222222</v>
      </c>
      <c r="E261" s="11">
        <v>23.91</v>
      </c>
      <c r="F261" s="11">
        <v>34.700000000000003</v>
      </c>
      <c r="G261" s="11">
        <v>29.074861111111122</v>
      </c>
      <c r="H261" s="11">
        <v>43.53</v>
      </c>
      <c r="I261" s="11">
        <v>94.5</v>
      </c>
      <c r="J261" s="11">
        <v>73.003055555555548</v>
      </c>
      <c r="K261" s="11">
        <v>1.6606176711886393</v>
      </c>
      <c r="L261" s="11">
        <v>0</v>
      </c>
      <c r="M261" s="15">
        <f>+D261*86400/1000000</f>
        <v>23.270682000000001</v>
      </c>
      <c r="N261" s="3">
        <f>K261*4.87/LN(67.8*$S$4-5.42)</f>
        <v>1.3490127348828702</v>
      </c>
      <c r="O261" s="11"/>
      <c r="X261" s="9">
        <f>1+0.033*COS(2*$S$9*C261/365)</f>
        <v>0.99226178414417643</v>
      </c>
      <c r="Y261" s="9">
        <f>0.409*SIN((2*$S$9*C261/365)-1.39)</f>
        <v>2.2850790490871208E-2</v>
      </c>
      <c r="Z261" s="9">
        <f>ACOS(-TAN($U$2)*TAN(Y261))</f>
        <v>1.5834653061418313</v>
      </c>
      <c r="AA261" s="10">
        <f>(24*60/$S$9)*$S$7*X261*(Z261*SIN($U$2)*SIN(Y261)+COS($U$2)*COS(Y261)*SIN(Z261))</f>
        <v>33.262126840424202</v>
      </c>
      <c r="AB261" s="9">
        <f>AA261*(0.75+0.00002*$S$3)</f>
        <v>25.079643637679848</v>
      </c>
      <c r="AC261" s="9">
        <f>1.35*(M261/AB261)-0.35</f>
        <v>0.90262627945802387</v>
      </c>
      <c r="AD261" s="9">
        <f>(0.6108*EXP(17.27*E261/(E261+237.3))+0.6108*EXP(17.27*F261/(F261+237.3)))/2</f>
        <v>4.2489771432467531</v>
      </c>
      <c r="AE261" s="9">
        <f>(H261*0.6108*EXP(17.27*F261/(F261+237.3))+I261*0.6108*EXP(17.27*E261/(E261+237.3)))/(2*100)</f>
        <v>2.6059328367477894</v>
      </c>
      <c r="AF261" s="10">
        <f>$S$8*0.5*((E261+273)^4+(F261+273)^4)*(0.34-0.14*SQRT(AE261))*AC261</f>
        <v>4.2156283928493412</v>
      </c>
      <c r="AG261" s="9">
        <f>(1-0.23)*M261-AF261</f>
        <v>13.702796747150659</v>
      </c>
      <c r="AH261" s="9">
        <v>0</v>
      </c>
      <c r="AI261" s="8">
        <f>4098*0.6108*EXP(17.27*0.5*(E261+F261)/(0.5*(E261+F261)+237.3))/(0.5*(E261+F261)+237.3)^2</f>
        <v>0.23504844055862245</v>
      </c>
      <c r="AJ261" s="7">
        <f>(0.408*AI261*(AG261-AH261)+(900*$S$10/((E261+F261)*0.5+273))*N261*(AD261-AE261))/(AI261+$S$10*(1+0.34*N261))</f>
        <v>5.2813741888170336</v>
      </c>
      <c r="AK261" s="27">
        <f>0.408*AI261*$S$8*0.98*1.14*100000000/(AI261+$S$10*(1.034*N261))</f>
        <v>0.16049176145724237</v>
      </c>
      <c r="AL261" s="12">
        <f>1.24*(AE261*10/(G261+273.16))^(1/7)</f>
        <v>0.87370980258861874</v>
      </c>
      <c r="AM261" s="12">
        <f>AI261*0.77*M261</f>
        <v>4.2116978864234165</v>
      </c>
      <c r="AN261" s="12">
        <f>AI261*0.98*$S$8*(-2.6*10000000000-AL261*(G261+273.16)^4)</f>
        <v>-37.544175838937768</v>
      </c>
      <c r="AO261" s="13">
        <f>1.17*1.013*(10^-3)*(AD261-AE261)*N261*86400/208</f>
        <v>1.0912167882609118</v>
      </c>
      <c r="AP261" s="12">
        <f>0.408*(AM261+AN261+AO261)/(AI261+$S$10*(1+0.34*N261))</f>
        <v>-39.736815728688093</v>
      </c>
      <c r="AQ261">
        <v>28</v>
      </c>
      <c r="AR261">
        <v>2.9815</v>
      </c>
      <c r="AS261" s="7"/>
      <c r="AT261" s="1">
        <f>AJ261*28.4</f>
        <v>149.99102696240374</v>
      </c>
      <c r="AU261">
        <f>1.26*AI261*0.408*(AG261-AH261)/(AI261+$S$10)</f>
        <v>5.5035032199051086</v>
      </c>
      <c r="AV261">
        <f>AU261*28.4</f>
        <v>156.29949144530508</v>
      </c>
      <c r="AW261">
        <f>0.65*AI261*D261/($S$10+AI261)</f>
        <v>136.7754103488077</v>
      </c>
      <c r="AX261" s="1">
        <f>AW261*(86400/1000000)/2.45</f>
        <v>4.8234267159742794</v>
      </c>
      <c r="AY261" s="1">
        <f>(0.2*(0.00738*G261+0.8072)^7)-0.00016</f>
        <v>0.23238627677448748</v>
      </c>
      <c r="AZ261" s="1">
        <f>0.408*(AI261*(AG261-AH261)+$S$10*6.43*(1+0.0536*N261)*(AD261-AE261))/(AI261+$S$10)</f>
        <v>5.3788675693754424</v>
      </c>
      <c r="BA261" s="2">
        <f>(AI261*(AG261)+0.063*2.7*(1+0.864*N261)*(AD261-AE261))/(AI261+0.063)</f>
        <v>12.837014188108848</v>
      </c>
      <c r="BB261" s="1">
        <f>0.4+1.4*EXP(-(((C261-173)/58)^2))</f>
        <v>0.54755891438661008</v>
      </c>
      <c r="BC261" s="1">
        <f>0.605+0.345*EXP(-(((C261-243)/80)^2))</f>
        <v>0.93476760101906708</v>
      </c>
      <c r="BD261" s="1">
        <f>0.408*(AI261*(AG261-AH261)+0.063*6.43*(BB261+BC261*N261)*(AD261-AE261))/(AI261+0.063)</f>
        <v>6.0568187888263081</v>
      </c>
      <c r="BE261" s="1">
        <f>0.013*G261*(M261*23.9+50)/(G261+15)</f>
        <v>5.1983316757814793</v>
      </c>
      <c r="BF261" s="2">
        <f>0.408*0.0023*(G261+17.8)*((F261-E261)^0.5)*AA261</f>
        <v>4.806054935936082</v>
      </c>
    </row>
    <row r="262" spans="1:58" ht="14" x14ac:dyDescent="0.15">
      <c r="A262" s="14">
        <v>2017</v>
      </c>
      <c r="B262" s="5">
        <v>42996</v>
      </c>
      <c r="C262">
        <v>261</v>
      </c>
      <c r="D262" s="52">
        <v>247.28017361111117</v>
      </c>
      <c r="E262" s="11">
        <v>24.91</v>
      </c>
      <c r="F262" s="11">
        <v>34.43</v>
      </c>
      <c r="G262" s="11">
        <v>29.538888888888877</v>
      </c>
      <c r="H262" s="11">
        <v>50.93</v>
      </c>
      <c r="I262" s="11">
        <v>93.7</v>
      </c>
      <c r="J262" s="11">
        <v>73.338958333333338</v>
      </c>
      <c r="K262" s="11">
        <v>2.1109753739648416</v>
      </c>
      <c r="L262" s="11">
        <v>0</v>
      </c>
      <c r="M262" s="15">
        <f>+D262*86400/1000000</f>
        <v>21.365007000000002</v>
      </c>
      <c r="N262" s="3">
        <f>K262*4.87/LN(67.8*$S$4-5.42)</f>
        <v>1.7148635185029355</v>
      </c>
      <c r="O262" s="11"/>
      <c r="X262" s="9">
        <f>1+0.033*COS(2*$S$9*C262/365)</f>
        <v>0.99281513339691441</v>
      </c>
      <c r="Y262" s="9">
        <f>0.409*SIN((2*$S$9*C262/365)-1.39)</f>
        <v>1.5818138720131186E-2</v>
      </c>
      <c r="Z262" s="9">
        <f>ACOS(-TAN($U$2)*TAN(Y262))</f>
        <v>1.5795653324990826</v>
      </c>
      <c r="AA262" s="10">
        <f>(24*60/$S$9)*$S$7*X262*(Z262*SIN($U$2)*SIN(Y262)+COS($U$2)*COS(Y262)*SIN(Z262))</f>
        <v>33.08393659567794</v>
      </c>
      <c r="AB262" s="9">
        <f>AA262*(0.75+0.00002*$S$3)</f>
        <v>24.945288193141167</v>
      </c>
      <c r="AC262" s="9">
        <f>1.35*(M262/AB262)-0.35</f>
        <v>0.80624077888707124</v>
      </c>
      <c r="AD262" s="9">
        <f>(0.6108*EXP(17.27*E262/(E262+237.3))+0.6108*EXP(17.27*F262/(F262+237.3)))/2</f>
        <v>4.2993895795573138</v>
      </c>
      <c r="AE262" s="9">
        <f>(H262*0.6108*EXP(17.27*F262/(F262+237.3))+I262*0.6108*EXP(17.27*E262/(E262+237.3)))/(2*100)</f>
        <v>2.8634852385636385</v>
      </c>
      <c r="AF262" s="10">
        <f>$S$8*0.5*((E262+273)^4+(F262+273)^4)*(0.34-0.14*SQRT(AE262))*AC262</f>
        <v>3.4202855194866779</v>
      </c>
      <c r="AG262" s="9">
        <f>(1-0.23)*M262-AF262</f>
        <v>13.030769870513323</v>
      </c>
      <c r="AH262" s="9">
        <v>0</v>
      </c>
      <c r="AI262" s="8">
        <f>4098*0.6108*EXP(17.27*0.5*(E262+F262)/(0.5*(E262+F262)+237.3))/(0.5*(E262+F262)+237.3)^2</f>
        <v>0.23938460043841922</v>
      </c>
      <c r="AJ262" s="7">
        <f>(0.408*AI262*(AG262-AH262)+(900*$S$10/((E262+F262)*0.5+273))*N262*(AD262-AE262))/(AI262+$S$10*(1+0.34*N262))</f>
        <v>5.1069249360162141</v>
      </c>
      <c r="AK262" s="27">
        <f>0.408*AI262*$S$8*0.98*1.14*100000000/(AI262+$S$10*(1.034*N262))</f>
        <v>0.15003450796663725</v>
      </c>
      <c r="AL262" s="12">
        <f>1.24*(AE262*10/(G262+273.16))^(1/7)</f>
        <v>0.88535902129126642</v>
      </c>
      <c r="AM262" s="12">
        <f>AI262*0.77*M262</f>
        <v>3.9381293213254533</v>
      </c>
      <c r="AN262" s="12">
        <f>AI262*0.98*$S$8*(-2.6*10000000000-AL262*(G262+273.16)^4)</f>
        <v>-38.400663546741463</v>
      </c>
      <c r="AO262" s="13">
        <f>1.17*1.013*(10^-3)*(AD262-AE262)*N262*86400/208</f>
        <v>1.2122739822821826</v>
      </c>
      <c r="AP262" s="12">
        <f>0.408*(AM262+AN262+AO262)/(AI262+$S$10*(1+0.34*N262))</f>
        <v>-39.486765994070595</v>
      </c>
      <c r="AQ262">
        <v>28</v>
      </c>
      <c r="AR262">
        <v>2.9815</v>
      </c>
      <c r="AS262" s="7"/>
      <c r="AT262" s="1">
        <f>AJ262*28.4</f>
        <v>145.03666818286047</v>
      </c>
      <c r="AU262">
        <f>1.26*AI262*0.408*(AG262-AH262)/(AI262+$S$10)</f>
        <v>5.2544131070836286</v>
      </c>
      <c r="AV262">
        <f>AU262*28.4</f>
        <v>149.22533224117504</v>
      </c>
      <c r="AW262">
        <f>0.65*AI262*D262/($S$10+AI262)</f>
        <v>126.07416046234889</v>
      </c>
      <c r="AX262" s="1">
        <f>AW262*(86400/1000000)/2.45</f>
        <v>4.446043862835487</v>
      </c>
      <c r="AY262" s="1">
        <f>(0.2*(0.00738*G262+0.8072)^7)-0.00016</f>
        <v>0.23789717865451995</v>
      </c>
      <c r="AZ262" s="1">
        <f>0.408*(AI262*(AG262-AH262)+$S$10*6.43*(1+0.0536*N262)*(AD262-AE262))/(AI262+$S$10)</f>
        <v>5.0570931054541317</v>
      </c>
      <c r="BA262" s="2">
        <f>(AI262*(AG262)+0.063*2.7*(1+0.864*N262)*(AD262-AE262))/(AI262+0.063)</f>
        <v>12.32040282985826</v>
      </c>
      <c r="BB262" s="1">
        <f>0.4+1.4*EXP(-(((C262-173)/58)^2))</f>
        <v>0.54007893883276958</v>
      </c>
      <c r="BC262" s="1">
        <f>0.605+0.345*EXP(-(((C262-243)/80)^2))</f>
        <v>0.93296910669125088</v>
      </c>
      <c r="BD262" s="1">
        <f>0.408*(AI262*(AG262-AH262)+0.063*6.43*(BB262+BC262*N262)*(AD262-AE262))/(AI262+0.063)</f>
        <v>5.8884209137833974</v>
      </c>
      <c r="BE262" s="1">
        <f>0.013*G262*(M262*23.9+50)/(G262+15)</f>
        <v>4.8335871906502801</v>
      </c>
      <c r="BF262" s="2">
        <f>0.408*0.0023*(G262+17.8)*((F262-E262)^0.5)*AA262</f>
        <v>4.5346285012611869</v>
      </c>
    </row>
    <row r="263" spans="1:58" ht="14" x14ac:dyDescent="0.15">
      <c r="A263" s="14">
        <v>2017</v>
      </c>
      <c r="B263" s="5">
        <v>42997</v>
      </c>
      <c r="C263">
        <v>262</v>
      </c>
      <c r="D263" s="52">
        <v>248.24924999999996</v>
      </c>
      <c r="E263" s="11">
        <v>26.02</v>
      </c>
      <c r="F263" s="11">
        <v>34.22</v>
      </c>
      <c r="G263" s="11">
        <v>29.631249999999998</v>
      </c>
      <c r="H263" s="11">
        <v>52.9</v>
      </c>
      <c r="I263" s="11">
        <v>89</v>
      </c>
      <c r="J263" s="11">
        <v>71.766805555555564</v>
      </c>
      <c r="K263" s="11">
        <v>2.0612613138238625</v>
      </c>
      <c r="L263" s="11">
        <v>0</v>
      </c>
      <c r="M263" s="15">
        <f>+D263*86400/1000000</f>
        <v>21.448735199999994</v>
      </c>
      <c r="N263" s="3">
        <f>K263*4.87/LN(67.8*$S$4-5.42)</f>
        <v>1.674478003283824</v>
      </c>
      <c r="O263" s="11"/>
      <c r="X263" s="9">
        <f>1+0.033*COS(2*$S$9*C263/365)</f>
        <v>0.99337061168068908</v>
      </c>
      <c r="Y263" s="9">
        <f>0.409*SIN((2*$S$9*C263/365)-1.39)</f>
        <v>8.7807996935049988E-3</v>
      </c>
      <c r="Z263" s="9">
        <f>ACOS(-TAN($U$2)*TAN(Y263))</f>
        <v>1.5756637614471263</v>
      </c>
      <c r="AA263" s="10">
        <f>(24*60/$S$9)*$S$7*X263*(Z263*SIN($U$2)*SIN(Y263)+COS($U$2)*COS(Y263)*SIN(Z263))</f>
        <v>32.904324510813652</v>
      </c>
      <c r="AB263" s="9">
        <f>AA263*(0.75+0.00002*$S$3)</f>
        <v>24.809860681153495</v>
      </c>
      <c r="AC263" s="9">
        <f>1.35*(M263/AB263)-0.35</f>
        <v>0.81710822733462207</v>
      </c>
      <c r="AD263" s="9">
        <f>(0.6108*EXP(17.27*E263/(E263+237.3))+0.6108*EXP(17.27*F263/(F263+237.3)))/2</f>
        <v>4.3750904943656819</v>
      </c>
      <c r="AE263" s="9">
        <f>(H263*0.6108*EXP(17.27*F263/(F263+237.3))+I263*0.6108*EXP(17.27*E263/(E263+237.3)))/(2*100)</f>
        <v>2.9218804633931712</v>
      </c>
      <c r="AF263" s="10">
        <f>$S$8*0.5*((E263+273)^4+(F263+273)^4)*(0.34-0.14*SQRT(AE263))*AC263</f>
        <v>3.404442185066201</v>
      </c>
      <c r="AG263" s="9">
        <f>(1-0.23)*M263-AF263</f>
        <v>13.111083918933794</v>
      </c>
      <c r="AH263" s="9">
        <v>0</v>
      </c>
      <c r="AI263" s="8">
        <f>4098*0.6108*EXP(17.27*0.5*(E263+F263)/(0.5*(E263+F263)+237.3))/(0.5*(E263+F263)+237.3)^2</f>
        <v>0.24482273962082501</v>
      </c>
      <c r="AJ263" s="7">
        <f>(0.408*AI263*(AG263-AH263)+(900*$S$10/((E263+F263)*0.5+273))*N263*(AD263-AE263))/(AI263+$S$10*(1+0.34*N263))</f>
        <v>5.1281636687204948</v>
      </c>
      <c r="AK263" s="27">
        <f>0.408*AI263*$S$8*0.98*1.14*100000000/(AI263+$S$10*(1.034*N263))</f>
        <v>0.15229229758191695</v>
      </c>
      <c r="AL263" s="12">
        <f>1.24*(AE263*10/(G263+273.16))^(1/7)</f>
        <v>0.88787737330513405</v>
      </c>
      <c r="AM263" s="12">
        <f>AI263*0.77*M263</f>
        <v>4.04337634706053</v>
      </c>
      <c r="AN263" s="12">
        <f>AI263*0.98*$S$8*(-2.6*10000000000-AL263*(G263+273.16)^4)</f>
        <v>-39.308545402357609</v>
      </c>
      <c r="AO263" s="13">
        <f>1.17*1.013*(10^-3)*(AD263-AE263)*N263*86400/208</f>
        <v>1.1979909807567806</v>
      </c>
      <c r="AP263" s="12">
        <f>0.408*(AM263+AN263+AO263)/(AI263+$S$10*(1+0.34*N263))</f>
        <v>-39.929886794629155</v>
      </c>
      <c r="AQ263">
        <v>28</v>
      </c>
      <c r="AR263">
        <v>2.9815</v>
      </c>
      <c r="AS263" s="7"/>
      <c r="AT263" s="1">
        <f>AJ263*28.4</f>
        <v>145.63984819166205</v>
      </c>
      <c r="AU263">
        <f>1.26*AI263*0.408*(AG263-AH263)/(AI263+$S$10)</f>
        <v>5.3122417256474401</v>
      </c>
      <c r="AV263">
        <f>AU263*28.4</f>
        <v>150.86766500838729</v>
      </c>
      <c r="AW263">
        <f>0.65*AI263*D263/($S$10+AI263)</f>
        <v>127.17736575148884</v>
      </c>
      <c r="AX263" s="1">
        <f>AW263*(86400/1000000)/2.45</f>
        <v>4.484948735072912</v>
      </c>
      <c r="AY263" s="1">
        <f>(0.2*(0.00738*G263+0.8072)^7)-0.00016</f>
        <v>0.23900733425236029</v>
      </c>
      <c r="AZ263" s="1">
        <f>0.408*(AI263*(AG263-AH263)+$S$10*6.43*(1+0.0536*N263)*(AD263-AE263))/(AI263+$S$10)</f>
        <v>5.096215484733345</v>
      </c>
      <c r="BA263" s="2">
        <f>(AI263*(AG263)+0.063*2.7*(1+0.864*N263)*(AD263-AE263))/(AI263+0.063)</f>
        <v>12.392540863569417</v>
      </c>
      <c r="BB263" s="1">
        <f>0.4+1.4*EXP(-(((C263-173)/58)^2))</f>
        <v>0.53289909806126112</v>
      </c>
      <c r="BC263" s="1">
        <f>0.605+0.345*EXP(-(((C263-243)/80)^2))</f>
        <v>0.93107850557780614</v>
      </c>
      <c r="BD263" s="1">
        <f>0.408*(AI263*(AG263-AH263)+0.063*6.43*(BB263+BC263*N263)*(AD263-AE263))/(AI263+0.063)</f>
        <v>5.8867928976443835</v>
      </c>
      <c r="BE263" s="1">
        <f>0.013*G263*(M263*23.9+50)/(G263+15)</f>
        <v>4.8559378978154646</v>
      </c>
      <c r="BF263" s="2">
        <f>0.408*0.0023*(G263+17.8)*((F263-E263)^0.5)*AA263</f>
        <v>4.1938459632122518</v>
      </c>
    </row>
    <row r="264" spans="1:58" ht="14" x14ac:dyDescent="0.15">
      <c r="A264" s="14">
        <v>2017</v>
      </c>
      <c r="B264" s="5">
        <v>42998</v>
      </c>
      <c r="C264">
        <v>263</v>
      </c>
      <c r="D264" s="52">
        <v>254.66077083333326</v>
      </c>
      <c r="E264" s="11">
        <v>24.98</v>
      </c>
      <c r="F264" s="11">
        <v>33.65</v>
      </c>
      <c r="G264" s="11">
        <v>29.037569444444426</v>
      </c>
      <c r="H264" s="11">
        <v>48.22</v>
      </c>
      <c r="I264" s="11">
        <v>88.3</v>
      </c>
      <c r="J264" s="11">
        <v>66.597500000000011</v>
      </c>
      <c r="K264" s="11">
        <v>2.1566500685534531</v>
      </c>
      <c r="L264" s="11">
        <v>0</v>
      </c>
      <c r="M264" s="15">
        <f>+D264*86400/1000000</f>
        <v>22.002690599999994</v>
      </c>
      <c r="N264" s="3">
        <f>K264*4.87/LN(67.8*$S$4-5.42)</f>
        <v>1.7519676308648249</v>
      </c>
      <c r="O264" s="11"/>
      <c r="X264" s="9">
        <f>1+0.033*COS(2*$S$9*C264/365)</f>
        <v>0.99392805439529652</v>
      </c>
      <c r="Y264" s="9">
        <f>0.409*SIN((2*$S$9*C264/365)-1.39)</f>
        <v>1.7408587264244454E-3</v>
      </c>
      <c r="Z264" s="9">
        <f>ACOS(-TAN($U$2)*TAN(Y264))</f>
        <v>1.5717613043623884</v>
      </c>
      <c r="AA264" s="10">
        <f>(24*60/$S$9)*$S$7*X264*(Z264*SIN($U$2)*SIN(Y264)+COS($U$2)*COS(Y264)*SIN(Z264))</f>
        <v>32.72334840196153</v>
      </c>
      <c r="AB264" s="9">
        <f>AA264*(0.75+0.00002*$S$3)</f>
        <v>24.673404695078993</v>
      </c>
      <c r="AC264" s="9">
        <f>1.35*(M264/AB264)-0.35</f>
        <v>0.85387245607511397</v>
      </c>
      <c r="AD264" s="9">
        <f>(0.6108*EXP(17.27*E264/(E264+237.3))+0.6108*EXP(17.27*F264/(F264+237.3)))/2</f>
        <v>4.1902393145781716</v>
      </c>
      <c r="AE264" s="9">
        <f>(H264*0.6108*EXP(17.27*F264/(F264+237.3))+I264*0.6108*EXP(17.27*E264/(E264+237.3)))/(2*100)</f>
        <v>2.6546001764546974</v>
      </c>
      <c r="AF264" s="10">
        <f>$S$8*0.5*((E264+273)^4+(F264+273)^4)*(0.34-0.14*SQRT(AE264))*AC264</f>
        <v>3.9123171557133167</v>
      </c>
      <c r="AG264" s="9">
        <f>(1-0.23)*M264-AF264</f>
        <v>13.029754606286676</v>
      </c>
      <c r="AH264" s="9">
        <v>0</v>
      </c>
      <c r="AI264" s="8">
        <f>4098*0.6108*EXP(17.27*0.5*(E264+F264)/(0.5*(E264+F264)+237.3))/(0.5*(E264+F264)+237.3)^2</f>
        <v>0.23516635499537272</v>
      </c>
      <c r="AJ264" s="7">
        <f>(0.408*AI264*(AG264-AH264)+(900*$S$10/((E264+F264)*0.5+273))*N264*(AD264-AE264))/(AI264+$S$10*(1+0.34*N264))</f>
        <v>5.2245528810606832</v>
      </c>
      <c r="AK264" s="27">
        <f>0.408*AI264*$S$8*0.98*1.14*100000000/(AI264+$S$10*(1.034*N264))</f>
        <v>0.148095073329191</v>
      </c>
      <c r="AL264" s="12">
        <f>1.24*(AE264*10/(G264+273.16))^(1/7)</f>
        <v>0.87603780777181595</v>
      </c>
      <c r="AM264" s="12">
        <f>AI264*0.77*M264</f>
        <v>3.9842052623395712</v>
      </c>
      <c r="AN264" s="12">
        <f>AI264*0.98*$S$8*(-2.6*10000000000-AL264*(G264+273.16)^4)</f>
        <v>-37.580858489431535</v>
      </c>
      <c r="AO264" s="13">
        <f>1.17*1.013*(10^-3)*(AD264-AE264)*N264*86400/208</f>
        <v>1.324527454879223</v>
      </c>
      <c r="AP264" s="12">
        <f>0.408*(AM264+AN264+AO264)/(AI264+$S$10*(1+0.34*N264))</f>
        <v>-38.706882151901631</v>
      </c>
      <c r="AQ264">
        <v>28</v>
      </c>
      <c r="AR264">
        <v>2.9815</v>
      </c>
      <c r="AS264" s="7"/>
      <c r="AT264" s="1">
        <f>AJ264*28.4</f>
        <v>148.3773018221234</v>
      </c>
      <c r="AU264">
        <f>1.26*AI264*0.408*(AG264-AH264)/(AI264+$S$10)</f>
        <v>5.2337609115198038</v>
      </c>
      <c r="AV264">
        <f>AU264*28.4</f>
        <v>148.63880988716241</v>
      </c>
      <c r="AW264">
        <f>0.65*AI264*D264/($S$10+AI264)</f>
        <v>129.33686816841183</v>
      </c>
      <c r="AX264" s="1">
        <f>AW264*(86400/1000000)/2.45</f>
        <v>4.5611042488778697</v>
      </c>
      <c r="AY264" s="1">
        <f>(0.2*(0.00738*G264+0.8072)^7)-0.00016</f>
        <v>0.23194817957874331</v>
      </c>
      <c r="AZ264" s="1">
        <f>0.408*(AI264*(AG264-AH264)+$S$10*6.43*(1+0.0536*N264)*(AD264-AE264))/(AI264+$S$10)</f>
        <v>5.1173520549133471</v>
      </c>
      <c r="BA264" s="2">
        <f>(AI264*(AG264)+0.063*2.7*(1+0.864*N264)*(AD264-AE264))/(AI264+0.063)</f>
        <v>12.478836040388339</v>
      </c>
      <c r="BB264" s="1">
        <f>0.4+1.4*EXP(-(((C264-173)/58)^2))</f>
        <v>0.52601232446287982</v>
      </c>
      <c r="BC264" s="1">
        <f>0.605+0.345*EXP(-(((C264-243)/80)^2))</f>
        <v>0.92909750667064905</v>
      </c>
      <c r="BD264" s="1">
        <f>0.408*(AI264*(AG264-AH264)+0.063*6.43*(BB264+BC264*N264)*(AD264-AE264))/(AI264+0.063)</f>
        <v>6.0262112092588271</v>
      </c>
      <c r="BE264" s="1">
        <f>0.013*G264*(M264*23.9+50)/(G264+15)</f>
        <v>4.9362873469610804</v>
      </c>
      <c r="BF264" s="2">
        <f>0.408*0.0023*(G264+17.8)*((F264-E264)^0.5)*AA264</f>
        <v>4.234963134381573</v>
      </c>
    </row>
    <row r="265" spans="1:58" ht="14" x14ac:dyDescent="0.15">
      <c r="A265" s="14">
        <v>2017</v>
      </c>
      <c r="B265" s="5">
        <v>42999</v>
      </c>
      <c r="C265">
        <v>264</v>
      </c>
      <c r="D265" s="52">
        <v>276.98001388888889</v>
      </c>
      <c r="E265" s="11">
        <v>22.28</v>
      </c>
      <c r="F265" s="11">
        <v>33.72</v>
      </c>
      <c r="G265" s="11">
        <v>27.839930555555544</v>
      </c>
      <c r="H265" s="11">
        <v>29.28</v>
      </c>
      <c r="I265" s="11">
        <v>85.1</v>
      </c>
      <c r="J265" s="11">
        <v>56.258055555555536</v>
      </c>
      <c r="K265" s="11">
        <v>2.3525214693184719</v>
      </c>
      <c r="L265" s="11">
        <v>0</v>
      </c>
      <c r="M265" s="15">
        <f>+D265*86400/1000000</f>
        <v>23.9310732</v>
      </c>
      <c r="N265" s="3">
        <f>K265*4.87/LN(67.8*$S$4-5.42)</f>
        <v>1.9110849392108353</v>
      </c>
      <c r="O265" s="11"/>
      <c r="X265" s="9">
        <f>1+0.033*COS(2*$S$9*C265/365)</f>
        <v>0.99448729635843003</v>
      </c>
      <c r="Y265" s="9">
        <f>0.409*SIN((2*$S$9*C265/365)-1.39)</f>
        <v>-5.2995980946671916E-3</v>
      </c>
      <c r="Z265" s="9">
        <f>ACOS(-TAN($U$2)*TAN(Y265))</f>
        <v>1.5678586716748002</v>
      </c>
      <c r="AA265" s="10">
        <f>(24*60/$S$9)*$S$7*X265*(Z265*SIN($U$2)*SIN(Y265)+COS($U$2)*COS(Y265)*SIN(Z265))</f>
        <v>32.541067857796598</v>
      </c>
      <c r="AB265" s="9">
        <f>AA265*(0.75+0.00002*$S$3)</f>
        <v>24.535965164778634</v>
      </c>
      <c r="AC265" s="9">
        <f>1.35*(M265/AB265)-0.35</f>
        <v>0.96671807499859874</v>
      </c>
      <c r="AD265" s="9">
        <f>(0.6108*EXP(17.27*E265/(E265+237.3))+0.6108*EXP(17.27*F265/(F265+237.3)))/2</f>
        <v>3.9631413218513325</v>
      </c>
      <c r="AE265" s="9">
        <f>(H265*0.6108*EXP(17.27*F265/(F265+237.3))+I265*0.6108*EXP(17.27*E265/(E265+237.3)))/(2*100)</f>
        <v>1.9110169271801345</v>
      </c>
      <c r="AF265" s="10">
        <f>$S$8*0.5*((E265+273)^4+(F265+273)^4)*(0.34-0.14*SQRT(AE265))*AC265</f>
        <v>5.7026943776103698</v>
      </c>
      <c r="AG265" s="9">
        <f>(1-0.23)*M265-AF265</f>
        <v>12.724231986389629</v>
      </c>
      <c r="AH265" s="9">
        <v>0</v>
      </c>
      <c r="AI265" s="8">
        <f>4098*0.6108*EXP(17.27*0.5*(E265+F265)/(0.5*(E265+F265)+237.3))/(0.5*(E265+F265)+237.3)^2</f>
        <v>0.22008034247018868</v>
      </c>
      <c r="AJ265" s="7">
        <f>(0.408*AI265*(AG265-AH265)+(900*$S$10/((E265+F265)*0.5+273))*N265*(AD265-AE265))/(AI265+$S$10*(1+0.34*N265))</f>
        <v>5.8245369475714099</v>
      </c>
      <c r="AK265" s="27">
        <f>0.408*AI265*$S$8*0.98*1.14*100000000/(AI265+$S$10*(1.034*N265))</f>
        <v>0.14028061893928517</v>
      </c>
      <c r="AL265" s="12">
        <f>1.24*(AE265*10/(G265+273.16))^(1/7)</f>
        <v>0.83633170705396342</v>
      </c>
      <c r="AM265" s="12">
        <f>AI265*0.77*M265</f>
        <v>4.0554042648620685</v>
      </c>
      <c r="AN265" s="12">
        <f>AI265*0.98*$S$8*(-2.6*10000000000-AL265*(G265+273.16)^4)</f>
        <v>-34.70428706583629</v>
      </c>
      <c r="AO265" s="13">
        <f>1.17*1.013*(10^-3)*(AD265-AE265)*N265*86400/208</f>
        <v>1.9307648671489388</v>
      </c>
      <c r="AP265" s="12">
        <f>0.408*(AM265+AN265+AO265)/(AI265+$S$10*(1+0.34*N265))</f>
        <v>-35.652219882067101</v>
      </c>
      <c r="AQ265">
        <v>28</v>
      </c>
      <c r="AR265">
        <v>2.9815</v>
      </c>
      <c r="AS265" s="7"/>
      <c r="AT265" s="1">
        <f>AJ265*28.4</f>
        <v>165.41684931102805</v>
      </c>
      <c r="AU265">
        <f>1.26*AI265*0.408*(AG265-AH265)/(AI265+$S$10)</f>
        <v>5.0355672199780379</v>
      </c>
      <c r="AV265">
        <f>AU265*28.4</f>
        <v>143.01010904737626</v>
      </c>
      <c r="AW265">
        <f>0.65*AI265*D265/($S$10+AI265)</f>
        <v>138.59510773462441</v>
      </c>
      <c r="AX265" s="1">
        <f>AW265*(86400/1000000)/2.45</f>
        <v>4.887598901335326</v>
      </c>
      <c r="AY265" s="1">
        <f>(0.2*(0.00738*G265+0.8072)^7)-0.00016</f>
        <v>0.21824956077154661</v>
      </c>
      <c r="AZ265" s="1">
        <f>0.408*(AI265*(AG265-AH265)+$S$10*6.43*(1+0.0536*N265)*(AD265-AE265))/(AI265+$S$10)</f>
        <v>5.3626538594604938</v>
      </c>
      <c r="BA265" s="2">
        <f>(AI265*(AG265)+0.063*2.7*(1+0.864*N265)*(AD265-AE265))/(AI265+0.063)</f>
        <v>13.161599777108679</v>
      </c>
      <c r="BB265" s="1">
        <f>0.4+1.4*EXP(-(((C265-173)/58)^2))</f>
        <v>0.51941140567479771</v>
      </c>
      <c r="BC265" s="1">
        <f>0.605+0.345*EXP(-(((C265-243)/80)^2))</f>
        <v>0.92702789332686164</v>
      </c>
      <c r="BD265" s="1">
        <f>0.408*(AI265*(AG265-AH265)+0.063*6.43*(BB265+BC265*N265)*(AD265-AE265))/(AI265+0.063)</f>
        <v>6.7810878071437051</v>
      </c>
      <c r="BE265" s="1">
        <f>0.013*G265*(M265*23.9+50)/(G265+15)</f>
        <v>5.2543628921821375</v>
      </c>
      <c r="BF265" s="2">
        <f>0.408*0.0023*(G265+17.8)*((F265-E265)^0.5)*AA265</f>
        <v>4.7138720132686265</v>
      </c>
    </row>
    <row r="266" spans="1:58" ht="14" x14ac:dyDescent="0.15">
      <c r="A266" s="14">
        <v>2017</v>
      </c>
      <c r="B266" s="5">
        <v>43000</v>
      </c>
      <c r="C266">
        <v>265</v>
      </c>
      <c r="D266" s="52">
        <v>272.0361666666667</v>
      </c>
      <c r="E266" s="11">
        <v>21.77</v>
      </c>
      <c r="F266" s="11">
        <v>31.9</v>
      </c>
      <c r="G266" s="11">
        <v>26.506041666666661</v>
      </c>
      <c r="H266" s="11">
        <v>28.38</v>
      </c>
      <c r="I266" s="11">
        <v>78.13</v>
      </c>
      <c r="J266" s="11">
        <v>55.45909722222224</v>
      </c>
      <c r="K266" s="11">
        <v>2.6364908091301755</v>
      </c>
      <c r="L266" s="11">
        <v>0</v>
      </c>
      <c r="M266" s="15">
        <f>+D266*86400/1000000</f>
        <v>23.503924800000004</v>
      </c>
      <c r="N266" s="3">
        <f>K266*4.87/LN(67.8*$S$4-5.42)</f>
        <v>2.1417691372466598</v>
      </c>
      <c r="O266" s="11"/>
      <c r="X266" s="9">
        <f>1+0.033*COS(2*$S$9*C266/365)</f>
        <v>0.99504817185462646</v>
      </c>
      <c r="Y266" s="9">
        <f>0.409*SIN((2*$S$9*C266/365)-1.39)</f>
        <v>-1.2338484530469047E-2</v>
      </c>
      <c r="Z266" s="9">
        <f>ACOS(-TAN($U$2)*TAN(Y266))</f>
        <v>1.5639565736265688</v>
      </c>
      <c r="AA266" s="10">
        <f>(24*60/$S$9)*$S$7*X266*(Z266*SIN($U$2)*SIN(Y266)+COS($U$2)*COS(Y266)*SIN(Z266))</f>
        <v>32.357544203467199</v>
      </c>
      <c r="AB266" s="9">
        <f>AA266*(0.75+0.00002*$S$3)</f>
        <v>24.397588329414269</v>
      </c>
      <c r="AC266" s="9">
        <f>1.35*(M266/AB266)-0.35</f>
        <v>0.95055061392052675</v>
      </c>
      <c r="AD266" s="9">
        <f>(0.6108*EXP(17.27*E266/(E266+237.3))+0.6108*EXP(17.27*F266/(F266+237.3)))/2</f>
        <v>3.667532461324396</v>
      </c>
      <c r="AE266" s="9">
        <f>(H266*0.6108*EXP(17.27*F266/(F266+237.3))+I266*0.6108*EXP(17.27*E266/(E266+237.3)))/(2*100)</f>
        <v>1.6893599525647154</v>
      </c>
      <c r="AF266" s="10">
        <f>$S$8*0.5*((E266+273)^4+(F266+273)^4)*(0.34-0.14*SQRT(AE266))*AC266</f>
        <v>5.9544378149326729</v>
      </c>
      <c r="AG266" s="9">
        <f>(1-0.23)*M266-AF266</f>
        <v>12.143584281067332</v>
      </c>
      <c r="AH266" s="9">
        <v>0</v>
      </c>
      <c r="AI266" s="8">
        <f>4098*0.6108*EXP(17.27*0.5*(E266+F266)/(0.5*(E266+F266)+237.3))/(0.5*(E266+F266)+237.3)^2</f>
        <v>0.20740268926937241</v>
      </c>
      <c r="AJ266" s="7">
        <f>(0.408*AI266*(AG266-AH266)+(900*$S$10/((E266+F266)*0.5+273))*N266*(AD266-AE266))/(AI266+$S$10*(1+0.34*N266))</f>
        <v>5.8060065366828413</v>
      </c>
      <c r="AK266" s="27">
        <f>0.408*AI266*$S$8*0.98*1.14*100000000/(AI266+$S$10*(1.034*N266))</f>
        <v>0.1310695595638858</v>
      </c>
      <c r="AL266" s="12">
        <f>1.24*(AE266*10/(G266+273.16))^(1/7)</f>
        <v>0.82225251120935006</v>
      </c>
      <c r="AM266" s="12">
        <f>AI266*0.77*M266</f>
        <v>3.753578453166925</v>
      </c>
      <c r="AN266" s="12">
        <f>AI266*0.98*$S$8*(-2.6*10000000000-AL266*(G266+273.16)^4)</f>
        <v>-32.471880235350049</v>
      </c>
      <c r="AO266" s="13">
        <f>1.17*1.013*(10^-3)*(AD266-AE266)*N266*86400/208</f>
        <v>2.0858474019334672</v>
      </c>
      <c r="AP266" s="12">
        <f>0.408*(AM266+AN266+AO266)/(AI266+$S$10*(1+0.34*N266))</f>
        <v>-33.836820113570013</v>
      </c>
      <c r="AQ266">
        <v>28</v>
      </c>
      <c r="AR266">
        <v>2.9815</v>
      </c>
      <c r="AS266" s="7"/>
      <c r="AT266" s="1">
        <f>AJ266*28.4</f>
        <v>164.89058564179268</v>
      </c>
      <c r="AU266">
        <f>1.26*AI266*0.408*(AG266-AH266)/(AI266+$S$10)</f>
        <v>4.7390976881187798</v>
      </c>
      <c r="AV266">
        <f>AU266*28.4</f>
        <v>134.59037434257334</v>
      </c>
      <c r="AW266">
        <f>0.65*AI266*D266/($S$10+AI266)</f>
        <v>134.23261925325374</v>
      </c>
      <c r="AX266" s="1">
        <f>AW266*(86400/1000000)/2.45</f>
        <v>4.7337544095841322</v>
      </c>
      <c r="AY266" s="1">
        <f>(0.2*(0.00738*G266+0.8072)^7)-0.00016</f>
        <v>0.20381385100999819</v>
      </c>
      <c r="AZ266" s="1">
        <f>0.408*(AI266*(AG266-AH266)+$S$10*6.43*(1+0.0536*N266)*(AD266-AE266))/(AI266+$S$10)</f>
        <v>5.154693552281902</v>
      </c>
      <c r="BA266" s="2">
        <f>(AI266*(AG266)+0.063*2.7*(1+0.864*N266)*(AD266-AE266))/(AI266+0.063)</f>
        <v>12.861428234772504</v>
      </c>
      <c r="BB266" s="1">
        <f>0.4+1.4*EXP(-(((C266-173)/58)^2))</f>
        <v>0.5130890087763591</v>
      </c>
      <c r="BC266" s="1">
        <f>0.605+0.345*EXP(-(((C266-243)/80)^2))</f>
        <v>0.92487152059505484</v>
      </c>
      <c r="BD266" s="1">
        <f>0.408*(AI266*(AG266-AH266)+0.063*6.43*(BB266+BC266*N266)*(AD266-AE266))/(AI266+0.063)</f>
        <v>6.815688288123984</v>
      </c>
      <c r="BE266" s="1">
        <f>0.013*G266*(M266*23.9+50)/(G266+15)</f>
        <v>5.0786290128014366</v>
      </c>
      <c r="BF266" s="2">
        <f>0.408*0.0023*(G266+17.8)*((F266-E266)^0.5)*AA266</f>
        <v>4.28184780439853</v>
      </c>
    </row>
    <row r="267" spans="1:58" ht="14" x14ac:dyDescent="0.15">
      <c r="A267" s="14">
        <v>2017</v>
      </c>
      <c r="B267" s="5">
        <v>43001</v>
      </c>
      <c r="C267">
        <v>266</v>
      </c>
      <c r="D267" s="52">
        <v>262.94586805555559</v>
      </c>
      <c r="E267" s="11">
        <v>19.600000000000001</v>
      </c>
      <c r="F267" s="11">
        <v>30.51</v>
      </c>
      <c r="G267" s="11">
        <v>24.773888888888894</v>
      </c>
      <c r="H267" s="11">
        <v>23.27</v>
      </c>
      <c r="I267" s="11">
        <v>73.760000000000005</v>
      </c>
      <c r="J267" s="11">
        <v>49.516041666666666</v>
      </c>
      <c r="K267" s="11">
        <v>2.4100439648659426</v>
      </c>
      <c r="L267" s="11">
        <v>0</v>
      </c>
      <c r="M267" s="15">
        <f>+D267*86400/1000000</f>
        <v>22.718523000000005</v>
      </c>
      <c r="N267" s="3">
        <f>K267*4.87/LN(67.8*$S$4-5.42)</f>
        <v>1.957813683811173</v>
      </c>
      <c r="O267" s="11"/>
      <c r="X267" s="9">
        <f>1+0.033*COS(2*$S$9*C267/365)</f>
        <v>0.99561051468437156</v>
      </c>
      <c r="Y267" s="9">
        <f>0.409*SIN((2*$S$9*C267/365)-1.39)</f>
        <v>-1.9373714807017859E-2</v>
      </c>
      <c r="Z267" s="9">
        <f>ACOS(-TAN($U$2)*TAN(Y267))</f>
        <v>1.5600557210313026</v>
      </c>
      <c r="AA267" s="10">
        <f>(24*60/$S$9)*$S$7*X267*(Z267*SIN($U$2)*SIN(Y267)+COS($U$2)*COS(Y267)*SIN(Z267))</f>
        <v>32.17284046176583</v>
      </c>
      <c r="AB267" s="9">
        <f>AA267*(0.75+0.00002*$S$3)</f>
        <v>24.258321708171437</v>
      </c>
      <c r="AC267" s="9">
        <f>1.35*(M267/AB267)-0.35</f>
        <v>0.91430865329272926</v>
      </c>
      <c r="AD267" s="9">
        <f>(0.6108*EXP(17.27*E267/(E267+237.3))+0.6108*EXP(17.27*F267/(F267+237.3)))/2</f>
        <v>3.3248903850679925</v>
      </c>
      <c r="AE267" s="9">
        <f>(H267*0.6108*EXP(17.27*F267/(F267+237.3))+I267*0.6108*EXP(17.27*E267/(E267+237.3)))/(2*100)</f>
        <v>1.3495418999947424</v>
      </c>
      <c r="AF267" s="10">
        <f>$S$8*0.5*((E267+273)^4+(F267+273)^4)*(0.34-0.14*SQRT(AE267))*AC267</f>
        <v>6.2784610967558843</v>
      </c>
      <c r="AG267" s="9">
        <f>(1-0.23)*M267-AF267</f>
        <v>11.21480161324412</v>
      </c>
      <c r="AH267" s="9">
        <v>0</v>
      </c>
      <c r="AI267" s="8">
        <f>4098*0.6108*EXP(17.27*0.5*(E267+F267)/(0.5*(E267+F267)+237.3))/(0.5*(E267+F267)+237.3)^2</f>
        <v>0.18922148804370609</v>
      </c>
      <c r="AJ267" s="7">
        <f>(0.408*AI267*(AG267-AH267)+(900*$S$10/((E267+F267)*0.5+273))*N267*(AD267-AE267))/(AI267+$S$10*(1+0.34*N267))</f>
        <v>5.468903692151744</v>
      </c>
      <c r="AK267" s="27">
        <f>0.408*AI267*$S$8*0.98*1.14*100000000/(AI267+$S$10*(1.034*N267))</f>
        <v>0.13096459304479863</v>
      </c>
      <c r="AL267" s="12">
        <f>1.24*(AE267*10/(G267+273.16))^(1/7)</f>
        <v>0.79695019368524878</v>
      </c>
      <c r="AM267" s="12">
        <f>AI267*0.77*M267</f>
        <v>3.3101012007256752</v>
      </c>
      <c r="AN267" s="12">
        <f>AI267*0.98*$S$8*(-2.6*10000000000-AL267*(G267+273.16)^4)</f>
        <v>-29.306365572924697</v>
      </c>
      <c r="AO267" s="13">
        <f>1.17*1.013*(10^-3)*(AD267-AE267)*N267*86400/208</f>
        <v>1.9039730546766731</v>
      </c>
      <c r="AP267" s="12">
        <f>0.408*(AM267+AN267+AO267)/(AI267+$S$10*(1+0.34*N267))</f>
        <v>-32.893406785440689</v>
      </c>
      <c r="AQ267">
        <v>28</v>
      </c>
      <c r="AR267">
        <v>2.9815</v>
      </c>
      <c r="AS267" s="7"/>
      <c r="AT267" s="1">
        <f>AJ267*28.4</f>
        <v>155.31686485710952</v>
      </c>
      <c r="AU267">
        <f>1.26*AI267*0.408*(AG267-AH267)/(AI267+$S$10)</f>
        <v>4.277635944552026</v>
      </c>
      <c r="AV267">
        <f>AU267*28.4</f>
        <v>121.48486082527754</v>
      </c>
      <c r="AW267">
        <f>0.65*AI267*D267/($S$10+AI267)</f>
        <v>126.81225464726225</v>
      </c>
      <c r="AX267" s="1">
        <f>AW267*(86400/1000000)/2.45</f>
        <v>4.4720729802136567</v>
      </c>
      <c r="AY267" s="1">
        <f>(0.2*(0.00738*G267+0.8072)^7)-0.00016</f>
        <v>0.18629432915478794</v>
      </c>
      <c r="AZ267" s="1">
        <f>0.408*(AI267*(AG267-AH267)+$S$10*6.43*(1+0.0536*N267)*(AD267-AE267))/(AI267+$S$10)</f>
        <v>4.8724821207271898</v>
      </c>
      <c r="BA267" s="2">
        <f>(AI267*(AG267)+0.063*2.7*(1+0.864*N267)*(AD267-AE267))/(AI267+0.063)</f>
        <v>11.999218853200698</v>
      </c>
      <c r="BB267" s="1">
        <f>0.4+1.4*EXP(-(((C267-173)/58)^2))</f>
        <v>0.50703770357331612</v>
      </c>
      <c r="BC267" s="1">
        <f>0.605+0.345*EXP(-(((C267-243)/80)^2))</f>
        <v>0.92263031244675253</v>
      </c>
      <c r="BD267" s="1">
        <f>0.408*(AI267*(AG267-AH267)+0.063*6.43*(BB267+BC267*N267)*(AD267-AE267))/(AI267+0.063)</f>
        <v>6.4272008947106345</v>
      </c>
      <c r="BE267" s="1">
        <f>0.013*G267*(M267*23.9+50)/(G267+15)</f>
        <v>4.8014695678402557</v>
      </c>
      <c r="BF267" s="2">
        <f>0.408*0.0023*(G267+17.8)*((F267-E267)^0.5)*AA267</f>
        <v>4.2455416147078182</v>
      </c>
    </row>
    <row r="268" spans="1:58" ht="14" x14ac:dyDescent="0.15">
      <c r="A268" s="14">
        <v>2017</v>
      </c>
      <c r="B268" s="5">
        <v>43002</v>
      </c>
      <c r="C268">
        <v>267</v>
      </c>
      <c r="D268" s="52">
        <v>283.7260555555556</v>
      </c>
      <c r="E268" s="11">
        <v>13.86</v>
      </c>
      <c r="F268" s="11">
        <v>32.51</v>
      </c>
      <c r="G268" s="11">
        <v>23.457638888888876</v>
      </c>
      <c r="H268" s="11">
        <v>13.86</v>
      </c>
      <c r="I268" s="11">
        <v>73.349999999999994</v>
      </c>
      <c r="J268" s="11">
        <v>42.363055555555576</v>
      </c>
      <c r="K268" s="11">
        <v>1.2342826466051233</v>
      </c>
      <c r="L268" s="11">
        <v>0</v>
      </c>
      <c r="M268" s="15">
        <f>+D268*86400/1000000</f>
        <v>24.513931200000002</v>
      </c>
      <c r="N268" s="3">
        <f>K268*4.87/LN(67.8*$S$4-5.42)</f>
        <v>1.0026769181153079</v>
      </c>
      <c r="O268" s="11"/>
      <c r="X268" s="9">
        <f>1+0.033*COS(2*$S$9*C268/365)</f>
        <v>0.99617415821334843</v>
      </c>
      <c r="Y268" s="9">
        <f>0.409*SIN((2*$S$9*C268/365)-1.39)</f>
        <v>-2.6403204233750699E-2</v>
      </c>
      <c r="Z268" s="9">
        <f>ACOS(-TAN($U$2)*TAN(Y268))</f>
        <v>1.5561568260320582</v>
      </c>
      <c r="AA268" s="10">
        <f>(24*60/$S$9)*$S$7*X268*(Z268*SIN($U$2)*SIN(Y268)+COS($U$2)*COS(Y268)*SIN(Z268))</f>
        <v>31.987021311610235</v>
      </c>
      <c r="AB268" s="9">
        <f>AA268*(0.75+0.00002*$S$3)</f>
        <v>24.118214068954117</v>
      </c>
      <c r="AC268" s="9">
        <f>1.35*(M268/AB268)-0.35</f>
        <v>1.0221499869511321</v>
      </c>
      <c r="AD268" s="9">
        <f>(0.6108*EXP(17.27*E268/(E268+237.3))+0.6108*EXP(17.27*F268/(F268+237.3)))/2</f>
        <v>3.238836055413266</v>
      </c>
      <c r="AE268" s="9">
        <f>(H268*0.6108*EXP(17.27*F268/(F268+237.3))+I268*0.6108*EXP(17.27*E268/(E268+237.3)))/(2*100)</f>
        <v>0.92010482666950366</v>
      </c>
      <c r="AF268" s="10">
        <f>$S$8*0.5*((E268+273)^4+(F268+273)^4)*(0.34-0.14*SQRT(AE268))*AC268</f>
        <v>7.9696157737669218</v>
      </c>
      <c r="AG268" s="9">
        <f>(1-0.23)*M268-AF268</f>
        <v>10.906111250233081</v>
      </c>
      <c r="AH268" s="9">
        <v>0</v>
      </c>
      <c r="AI268" s="8">
        <f>4098*0.6108*EXP(17.27*0.5*(E268+F268)/(0.5*(E268+F268)+237.3))/(0.5*(E268+F268)+237.3)^2</f>
        <v>0.1715860698321833</v>
      </c>
      <c r="AJ268" s="7">
        <f>(0.408*AI268*(AG268-AH268)+(900*$S$10/((E268+F268)*0.5+273))*N268*(AD268-AE268))/(AI268+$S$10*(1+0.34*N268))</f>
        <v>4.7277901888191636</v>
      </c>
      <c r="AK268" s="27">
        <f>0.408*AI268*$S$8*0.98*1.14*100000000/(AI268+$S$10*(1.034*N268))</f>
        <v>0.15967692468386002</v>
      </c>
      <c r="AL268" s="12">
        <f>1.24*(AE268*10/(G268+273.16))^(1/7)</f>
        <v>0.75499092784702726</v>
      </c>
      <c r="AM268" s="12">
        <f>AI268*0.77*M268</f>
        <v>3.2388118152732939</v>
      </c>
      <c r="AN268" s="12">
        <f>AI268*0.98*$S$8*(-2.6*10000000000-AL268*(G268+273.16)^4)</f>
        <v>-26.216860968868847</v>
      </c>
      <c r="AO268" s="13">
        <f>1.17*1.013*(10^-3)*(AD268-AE268)*N268*86400/208</f>
        <v>1.1446089653020572</v>
      </c>
      <c r="AP268" s="12">
        <f>0.408*(AM268+AN268+AO268)/(AI268+$S$10*(1+0.34*N268))</f>
        <v>-34.284448123832348</v>
      </c>
      <c r="AQ268">
        <v>28</v>
      </c>
      <c r="AR268">
        <v>2.9815</v>
      </c>
      <c r="AS268" s="7"/>
      <c r="AT268" s="1">
        <f>AJ268*28.4</f>
        <v>134.26924136246424</v>
      </c>
      <c r="AU268">
        <f>1.26*AI268*0.408*(AG268-AH268)/(AI268+$S$10)</f>
        <v>4.0524191936139031</v>
      </c>
      <c r="AV268">
        <f>AU268*28.4</f>
        <v>115.08870509863485</v>
      </c>
      <c r="AW268">
        <f>0.65*AI268*D268/($S$10+AI268)</f>
        <v>133.29882125042394</v>
      </c>
      <c r="AX268" s="1">
        <f>AW268*(86400/1000000)/2.45</f>
        <v>4.7008237371578074</v>
      </c>
      <c r="AY268" s="1">
        <f>(0.2*(0.00738*G268+0.8072)^7)-0.00016</f>
        <v>0.17385909117804452</v>
      </c>
      <c r="AZ268" s="1">
        <f>0.408*(AI268*(AG268-AH268)+$S$10*6.43*(1+0.0536*N268)*(AD268-AE268))/(AI268+$S$10)</f>
        <v>4.9930983089541066</v>
      </c>
      <c r="BA268" s="2">
        <f>(AI268*(AG268)+0.063*2.7*(1+0.864*N268)*(AD268-AE268))/(AI268+0.063)</f>
        <v>11.115070728783802</v>
      </c>
      <c r="BB268" s="1">
        <f>0.4+1.4*EXP(-(((C268-173)/58)^2))</f>
        <v>0.5012499849374259</v>
      </c>
      <c r="BC268" s="1">
        <f>0.605+0.345*EXP(-(((C268-243)/80)^2))</f>
        <v>0.92030625891857376</v>
      </c>
      <c r="BD268" s="1">
        <f>0.408*(AI268*(AG268-AH268)+0.063*6.43*(BB268+BC268*N268)*(AD268-AE268))/(AI268+0.063)</f>
        <v>5.5810465832132463</v>
      </c>
      <c r="BE268" s="1">
        <f>0.013*G268*(M268*23.9+50)/(G268+15)</f>
        <v>5.0422249350636754</v>
      </c>
      <c r="BF268" s="2">
        <f>0.408*0.0023*(G268+17.8)*((F268-E268)^0.5)*AA268</f>
        <v>5.3481747247818925</v>
      </c>
    </row>
    <row r="269" spans="1:58" ht="14" x14ac:dyDescent="0.15">
      <c r="A269" s="14">
        <v>2017</v>
      </c>
      <c r="B269" s="5">
        <v>43003</v>
      </c>
      <c r="C269">
        <v>268</v>
      </c>
      <c r="D269" s="52">
        <v>277.41467361111108</v>
      </c>
      <c r="E269" s="11">
        <v>13.7</v>
      </c>
      <c r="F269" s="11">
        <v>32.46</v>
      </c>
      <c r="G269" s="11">
        <v>23.747569444444437</v>
      </c>
      <c r="H269" s="11">
        <v>13.31</v>
      </c>
      <c r="I269" s="11">
        <v>67.64</v>
      </c>
      <c r="J269" s="11">
        <v>38.148888888888919</v>
      </c>
      <c r="K269" s="11">
        <v>1.7328834679823775</v>
      </c>
      <c r="L269" s="11">
        <v>0</v>
      </c>
      <c r="M269" s="15">
        <f>+D269*86400/1000000</f>
        <v>23.968627799999997</v>
      </c>
      <c r="N269" s="3">
        <f>K269*4.87/LN(67.8*$S$4-5.42)</f>
        <v>1.4077182887635722</v>
      </c>
      <c r="O269" s="11"/>
      <c r="X269" s="9">
        <f>1+0.033*COS(2*$S$9*C269/365)</f>
        <v>0.99673893542181524</v>
      </c>
      <c r="Y269" s="9">
        <f>0.409*SIN((2*$S$9*C269/365)-1.39)</f>
        <v>-3.3424869821240911E-2</v>
      </c>
      <c r="Z269" s="9">
        <f>ACOS(-TAN($U$2)*TAN(Y269))</f>
        <v>1.5522606028568808</v>
      </c>
      <c r="AA269" s="10">
        <f>(24*60/$S$9)*$S$7*X269*(Z269*SIN($U$2)*SIN(Y269)+COS($U$2)*COS(Y269)*SIN(Z269))</f>
        <v>31.800153043909887</v>
      </c>
      <c r="AB269" s="9">
        <f>AA269*(0.75+0.00002*$S$3)</f>
        <v>23.977315395108054</v>
      </c>
      <c r="AC269" s="9">
        <f>1.35*(M269/AB269)-0.35</f>
        <v>0.99951086044444037</v>
      </c>
      <c r="AD269" s="9">
        <f>(0.6108*EXP(17.27*E269/(E269+237.3))+0.6108*EXP(17.27*F269/(F269+237.3)))/2</f>
        <v>3.2237615421211947</v>
      </c>
      <c r="AE269" s="9">
        <f>(H269*0.6108*EXP(17.27*F269/(F269+237.3))+I269*0.6108*EXP(17.27*E269/(E269+237.3)))/(2*100)</f>
        <v>0.85496123410138314</v>
      </c>
      <c r="AF269" s="10">
        <f>$S$8*0.5*((E269+273)^4+(F269+273)^4)*(0.34-0.14*SQRT(AE269))*AC269</f>
        <v>7.9657900964103057</v>
      </c>
      <c r="AG269" s="9">
        <f>(1-0.23)*M269-AF269</f>
        <v>10.49005330958969</v>
      </c>
      <c r="AH269" s="9">
        <v>0</v>
      </c>
      <c r="AI269" s="8">
        <f>4098*0.6108*EXP(17.27*0.5*(E269+F269)/(0.5*(E269+F269)+237.3))/(0.5*(E269+F269)+237.3)^2</f>
        <v>0.17063844798625771</v>
      </c>
      <c r="AJ269" s="7">
        <f>(0.408*AI269*(AG269-AH269)+(900*$S$10/((E269+F269)*0.5+273))*N269*(AD269-AE269))/(AI269+$S$10*(1+0.34*N269))</f>
        <v>5.215151970285925</v>
      </c>
      <c r="AK269" s="27">
        <f>0.408*AI269*$S$8*0.98*1.14*100000000/(AI269+$S$10*(1.034*N269))</f>
        <v>0.14293306284763027</v>
      </c>
      <c r="AL269" s="12">
        <f>1.24*(AE269*10/(G269+273.16))^(1/7)</f>
        <v>0.74700804412119082</v>
      </c>
      <c r="AM269" s="12">
        <f>AI269*0.77*M269</f>
        <v>3.1492764750772482</v>
      </c>
      <c r="AN269" s="12">
        <f>AI269*0.98*$S$8*(-2.6*10000000000-AL269*(G269+273.16)^4)</f>
        <v>-26.04001689512366</v>
      </c>
      <c r="AO269" s="13">
        <f>1.17*1.013*(10^-3)*(AD269-AE269)*N269*86400/208</f>
        <v>1.6416853338040067</v>
      </c>
      <c r="AP269" s="12">
        <f>0.408*(AM269+AN269+AO269)/(AI269+$S$10*(1+0.34*N269))</f>
        <v>-32.356252174166265</v>
      </c>
      <c r="AQ269">
        <v>28</v>
      </c>
      <c r="AR269">
        <v>2.9815</v>
      </c>
      <c r="AS269" s="7"/>
      <c r="AT269" s="1">
        <f>AJ269*28.4</f>
        <v>148.11031595612027</v>
      </c>
      <c r="AU269">
        <f>1.26*AI269*0.408*(AG269-AH269)/(AI269+$S$10)</f>
        <v>3.8918319491101827</v>
      </c>
      <c r="AV269">
        <f>AU269*28.4</f>
        <v>110.52802735472919</v>
      </c>
      <c r="AW269">
        <f>0.65*AI269*D269/($S$10+AI269)</f>
        <v>130.1333054304441</v>
      </c>
      <c r="AX269" s="1">
        <f>AW269*(86400/1000000)/2.45</f>
        <v>4.5891908527307628</v>
      </c>
      <c r="AY269" s="1">
        <f>(0.2*(0.00738*G269+0.8072)^7)-0.00016</f>
        <v>0.17653532066358021</v>
      </c>
      <c r="AZ269" s="1">
        <f>0.408*(AI269*(AG269-AH269)+$S$10*6.43*(1+0.0536*N269)*(AD269-AE269))/(AI269+$S$10)</f>
        <v>4.9488418959531719</v>
      </c>
      <c r="BA269" s="2">
        <f>(AI269*(AG269)+0.063*2.7*(1+0.864*N269)*(AD269-AE269))/(AI269+0.063)</f>
        <v>11.483615157259946</v>
      </c>
      <c r="BB269" s="1">
        <f>0.4+1.4*EXP(-(((C269-173)/58)^2))</f>
        <v>0.49571829417390045</v>
      </c>
      <c r="BC269" s="1">
        <f>0.605+0.345*EXP(-(((C269-243)/80)^2))</f>
        <v>0.91790141317114737</v>
      </c>
      <c r="BD269" s="1">
        <f>0.408*(AI269*(AG269-AH269)+0.063*6.43*(BB269+BC269*N269)*(AD269-AE269))/(AI269+0.063)</f>
        <v>6.1217887235794777</v>
      </c>
      <c r="BE269" s="1">
        <f>0.013*G269*(M269*23.9+50)/(G269+15)</f>
        <v>4.9625130823766863</v>
      </c>
      <c r="BF269" s="2">
        <f>0.408*0.0023*(G269+17.8)*((F269-E269)^0.5)*AA269</f>
        <v>5.370061366479538</v>
      </c>
    </row>
    <row r="270" spans="1:58" ht="14" x14ac:dyDescent="0.15">
      <c r="A270" s="14">
        <v>2017</v>
      </c>
      <c r="B270" s="5">
        <v>43004</v>
      </c>
      <c r="C270">
        <v>269</v>
      </c>
      <c r="D270" s="52">
        <v>275.07672222222203</v>
      </c>
      <c r="E270" s="11">
        <v>14.97</v>
      </c>
      <c r="F270" s="11">
        <v>31.6</v>
      </c>
      <c r="G270" s="11">
        <v>23.516736111111104</v>
      </c>
      <c r="H270" s="11">
        <v>19.190000000000001</v>
      </c>
      <c r="I270" s="11">
        <v>63.38</v>
      </c>
      <c r="J270" s="11">
        <v>40.857222222222219</v>
      </c>
      <c r="K270" s="11">
        <v>1.5855117584226845</v>
      </c>
      <c r="L270" s="11">
        <v>0</v>
      </c>
      <c r="M270" s="15">
        <f>+D270*86400/1000000</f>
        <v>23.766628799999982</v>
      </c>
      <c r="N270" s="3">
        <f>K270*4.87/LN(67.8*$S$4-5.42)</f>
        <v>1.2879999957412034</v>
      </c>
      <c r="O270" s="11"/>
      <c r="X270" s="9">
        <f>1+0.033*COS(2*$S$9*C270/365)</f>
        <v>0.99730467895409602</v>
      </c>
      <c r="Y270" s="9">
        <f>0.409*SIN((2*$S$9*C270/365)-1.39)</f>
        <v>-4.0436630898435667E-2</v>
      </c>
      <c r="Z270" s="9">
        <f>ACOS(-TAN($U$2)*TAN(Y270))</f>
        <v>1.5483677685703947</v>
      </c>
      <c r="AA270" s="10">
        <f>(24*60/$S$9)*$S$7*X270*(Z270*SIN($U$2)*SIN(Y270)+COS($U$2)*COS(Y270)*SIN(Z270))</f>
        <v>31.612303514897516</v>
      </c>
      <c r="AB270" s="9">
        <f>AA270*(0.75+0.00002*$S$3)</f>
        <v>23.835676850232726</v>
      </c>
      <c r="AC270" s="9">
        <f>1.35*(M270/AB270)-0.35</f>
        <v>0.99608927120467772</v>
      </c>
      <c r="AD270" s="9">
        <f>(0.6108*EXP(17.27*E270/(E270+237.3))+0.6108*EXP(17.27*F270/(F270+237.3)))/2</f>
        <v>3.1752024794582225</v>
      </c>
      <c r="AE270" s="9">
        <f>(H270*0.6108*EXP(17.27*F270/(F270+237.3))+I270*0.6108*EXP(17.27*E270/(E270+237.3)))/(2*100)</f>
        <v>0.98539046977242239</v>
      </c>
      <c r="AF270" s="10">
        <f>$S$8*0.5*((E270+273)^4+(F270+273)^4)*(0.34-0.14*SQRT(AE270))*AC270</f>
        <v>7.5906545141951094</v>
      </c>
      <c r="AG270" s="9">
        <f>(1-0.23)*M270-AF270</f>
        <v>10.709649661804878</v>
      </c>
      <c r="AH270" s="9">
        <v>0</v>
      </c>
      <c r="AI270" s="8">
        <f>4098*0.6108*EXP(17.27*0.5*(E270+F270)/(0.5*(E270+F270)+237.3))/(0.5*(E270+F270)+237.3)^2</f>
        <v>0.17249269117115396</v>
      </c>
      <c r="AJ270" s="7">
        <f>(0.408*AI270*(AG270-AH270)+(900*$S$10/((E270+F270)*0.5+273))*N270*(AD270-AE270))/(AI270+$S$10*(1+0.34*N270))</f>
        <v>4.9323417718984999</v>
      </c>
      <c r="AK270" s="27">
        <f>0.408*AI270*$S$8*0.98*1.14*100000000/(AI270+$S$10*(1.034*N270))</f>
        <v>0.14798097553928685</v>
      </c>
      <c r="AL270" s="12">
        <f>1.24*(AE270*10/(G270+273.16))^(1/7)</f>
        <v>0.76239910919368659</v>
      </c>
      <c r="AM270" s="12">
        <f>AI270*0.77*M270</f>
        <v>3.1566687165689449</v>
      </c>
      <c r="AN270" s="12">
        <f>AI270*0.98*$S$8*(-2.6*10000000000-AL270*(G270+273.16)^4)</f>
        <v>-26.406739673545793</v>
      </c>
      <c r="AO270" s="13">
        <f>1.17*1.013*(10^-3)*(AD270-AE270)*N270*86400/208</f>
        <v>1.3885720186606876</v>
      </c>
      <c r="AP270" s="12">
        <f>0.408*(AM270+AN270+AO270)/(AI270+$S$10*(1+0.34*N270))</f>
        <v>-33.391566178874669</v>
      </c>
      <c r="AQ270">
        <v>28</v>
      </c>
      <c r="AR270">
        <v>2.9815</v>
      </c>
      <c r="AS270" s="7"/>
      <c r="AT270" s="1">
        <f>AJ270*28.4</f>
        <v>140.07850632191739</v>
      </c>
      <c r="AU270">
        <f>1.26*AI270*0.408*(AG270-AH270)/(AI270+$S$10)</f>
        <v>3.98522580242249</v>
      </c>
      <c r="AV270">
        <f>AU270*28.4</f>
        <v>113.18041278879871</v>
      </c>
      <c r="AW270">
        <f>0.65*AI270*D270/($S$10+AI270)</f>
        <v>129.42380340796626</v>
      </c>
      <c r="AX270" s="1">
        <f>AW270*(86400/1000000)/2.45</f>
        <v>4.5641700467135857</v>
      </c>
      <c r="AY270" s="1">
        <f>(0.2*(0.00738*G270+0.8072)^7)-0.00016</f>
        <v>0.17440175560596158</v>
      </c>
      <c r="AZ270" s="1">
        <f>0.408*(AI270*(AG270-AH270)+$S$10*6.43*(1+0.0536*N270)*(AD270-AE270))/(AI270+$S$10)</f>
        <v>4.8588544420496769</v>
      </c>
      <c r="BA270" s="2">
        <f>(AI270*(AG270)+0.063*2.7*(1+0.864*N270)*(AD270-AE270))/(AI270+0.063)</f>
        <v>11.18649915906218</v>
      </c>
      <c r="BB270" s="1">
        <f>0.4+1.4*EXP(-(((C270-173)/58)^2))</f>
        <v>0.49043503939459637</v>
      </c>
      <c r="BC270" s="1">
        <f>0.605+0.345*EXP(-(((C270-243)/80)^2))</f>
        <v>0.9154178884708406</v>
      </c>
      <c r="BD270" s="1">
        <f>0.408*(AI270*(AG270-AH270)+0.063*6.43*(BB270+BC270*N270)*(AD270-AE270))/(AI270+0.063)</f>
        <v>5.7663975242044856</v>
      </c>
      <c r="BE270" s="1">
        <f>0.013*G270*(M270*23.9+50)/(G270+15)</f>
        <v>4.905408238722468</v>
      </c>
      <c r="BF270" s="2">
        <f>0.408*0.0023*(G270+17.8)*((F270-E270)^0.5)*AA270</f>
        <v>4.9982304166797178</v>
      </c>
    </row>
    <row r="271" spans="1:58" ht="14" x14ac:dyDescent="0.15">
      <c r="A271" s="14">
        <v>2017</v>
      </c>
      <c r="B271" s="5">
        <v>43005</v>
      </c>
      <c r="C271">
        <v>270</v>
      </c>
      <c r="D271" s="52">
        <v>274.2764722222222</v>
      </c>
      <c r="E271" s="11">
        <v>14.92</v>
      </c>
      <c r="F271" s="11">
        <v>32.72</v>
      </c>
      <c r="G271" s="11">
        <v>24.563611111111104</v>
      </c>
      <c r="H271" s="11">
        <v>14.13</v>
      </c>
      <c r="I271" s="11">
        <v>70.349999999999994</v>
      </c>
      <c r="J271" s="11">
        <v>39.962569444444426</v>
      </c>
      <c r="K271" s="11">
        <v>1.6554523800712089</v>
      </c>
      <c r="L271" s="11">
        <v>0</v>
      </c>
      <c r="M271" s="15">
        <f>+D271*86400/1000000</f>
        <v>23.697487199999998</v>
      </c>
      <c r="N271" s="3">
        <f>K271*4.87/LN(67.8*$S$4-5.42)</f>
        <v>1.3448166796332572</v>
      </c>
      <c r="O271" s="11"/>
      <c r="X271" s="9">
        <f>1+0.033*COS(2*$S$9*C271/365)</f>
        <v>0.99787122116817262</v>
      </c>
      <c r="Y271" s="9">
        <f>0.409*SIN((2*$S$9*C271/365)-1.39)</f>
        <v>-4.7436409729201254E-2</v>
      </c>
      <c r="Z271" s="9">
        <f>ACOS(-TAN($U$2)*TAN(Y271))</f>
        <v>1.5444790438200007</v>
      </c>
      <c r="AA271" s="10">
        <f>(24*60/$S$9)*$S$7*X271*(Z271*SIN($U$2)*SIN(Y271)+COS($U$2)*COS(Y271)*SIN(Z271))</f>
        <v>31.423542097012071</v>
      </c>
      <c r="AB271" s="9">
        <f>AA271*(0.75+0.00002*$S$3)</f>
        <v>23.6933507411471</v>
      </c>
      <c r="AC271" s="9">
        <f>1.35*(M271/AB271)-0.35</f>
        <v>1.000235687198169</v>
      </c>
      <c r="AD271" s="9">
        <f>(0.6108*EXP(17.27*E271/(E271+237.3))+0.6108*EXP(17.27*F271/(F271+237.3)))/2</f>
        <v>3.3241326382617804</v>
      </c>
      <c r="AE271" s="9">
        <f>(H271*0.6108*EXP(17.27*F271/(F271+237.3))+I271*0.6108*EXP(17.27*E271/(E271+237.3)))/(2*100)</f>
        <v>0.94660934787215578</v>
      </c>
      <c r="AF271" s="10">
        <f>$S$8*0.5*((E271+273)^4+(F271+273)^4)*(0.34-0.14*SQRT(AE271))*AC271</f>
        <v>7.7881287408394897</v>
      </c>
      <c r="AG271" s="9">
        <f>(1-0.23)*M271-AF271</f>
        <v>10.458936403160507</v>
      </c>
      <c r="AH271" s="9">
        <v>0</v>
      </c>
      <c r="AI271" s="8">
        <f>4098*0.6108*EXP(17.27*0.5*(E271+F271)/(0.5*(E271+F271)+237.3))/(0.5*(E271+F271)+237.3)^2</f>
        <v>0.17741206252145439</v>
      </c>
      <c r="AJ271" s="7">
        <f>(0.408*AI271*(AG271-AH271)+(900*$S$10/((E271+F271)*0.5+273))*N271*(AD271-AE271))/(AI271+$S$10*(1+0.34*N271))</f>
        <v>5.1042851901124164</v>
      </c>
      <c r="AK271" s="27">
        <f>0.408*AI271*$S$8*0.98*1.14*100000000/(AI271+$S$10*(1.034*N271))</f>
        <v>0.14722896587619061</v>
      </c>
      <c r="AL271" s="12">
        <f>1.24*(AE271*10/(G271+273.16))^(1/7)</f>
        <v>0.75765720605691533</v>
      </c>
      <c r="AM271" s="12">
        <f>AI271*0.77*M271</f>
        <v>3.2372494621603787</v>
      </c>
      <c r="AN271" s="12">
        <f>AI271*0.98*$S$8*(-2.6*10000000000-AL271*(G271+273.16)^4)</f>
        <v>-27.199467626866326</v>
      </c>
      <c r="AO271" s="13">
        <f>1.17*1.013*(10^-3)*(AD271-AE271)*N271*86400/208</f>
        <v>1.5741045766359236</v>
      </c>
      <c r="AP271" s="12">
        <f>0.408*(AM271+AN271+AO271)/(AI271+$S$10*(1+0.34*N271))</f>
        <v>-33.421365967274397</v>
      </c>
      <c r="AQ271">
        <v>28</v>
      </c>
      <c r="AR271">
        <v>2.9815</v>
      </c>
      <c r="AS271" s="7"/>
      <c r="AT271" s="1">
        <f>AJ271*28.4</f>
        <v>144.96169939919261</v>
      </c>
      <c r="AU271">
        <f>1.26*AI271*0.408*(AG271-AH271)/(AI271+$S$10)</f>
        <v>3.921963187216031</v>
      </c>
      <c r="AV271">
        <f>AU271*28.4</f>
        <v>111.38375451693527</v>
      </c>
      <c r="AW271">
        <f>0.65*AI271*D271/($S$10+AI271)</f>
        <v>130.04306414212166</v>
      </c>
      <c r="AX271" s="1">
        <f>AW271*(86400/1000000)/2.45</f>
        <v>4.5860084660731886</v>
      </c>
      <c r="AY271" s="1">
        <f>(0.2*(0.00738*G271+0.8072)^7)-0.00016</f>
        <v>0.18425808606295663</v>
      </c>
      <c r="AZ271" s="1">
        <f>0.408*(AI271*(AG271-AH271)+$S$10*6.43*(1+0.0536*N271)*(AD271-AE271))/(AI271+$S$10)</f>
        <v>4.9219215791984441</v>
      </c>
      <c r="BA271" s="2">
        <f>(AI271*(AG271)+0.063*2.7*(1+0.864*N271)*(AD271-AE271))/(AI271+0.063)</f>
        <v>11.35491572003604</v>
      </c>
      <c r="BB271" s="1">
        <f>0.4+1.4*EXP(-(((C271-173)/58)^2))</f>
        <v>0.48539261488004154</v>
      </c>
      <c r="BC271" s="1">
        <f>0.605+0.345*EXP(-(((C271-243)/80)^2))</f>
        <v>0.91285785510049777</v>
      </c>
      <c r="BD271" s="1">
        <f>0.408*(AI271*(AG271-AH271)+0.063*6.43*(BB271+BC271*N271)*(AD271-AE271))/(AI271+0.063)</f>
        <v>5.9489131907753618</v>
      </c>
      <c r="BE271" s="1">
        <f>0.013*G271*(M271*23.9+50)/(G271+15)</f>
        <v>4.9748626417769835</v>
      </c>
      <c r="BF271" s="2">
        <f>0.408*0.0023*(G271+17.8)*((F271-E271)^0.5)*AA271</f>
        <v>5.2704307400460477</v>
      </c>
    </row>
    <row r="272" spans="1:58" ht="14" x14ac:dyDescent="0.15">
      <c r="A272" s="14">
        <v>2017</v>
      </c>
      <c r="B272" s="5">
        <v>43006</v>
      </c>
      <c r="C272">
        <v>271</v>
      </c>
      <c r="D272" s="52">
        <v>267.92397222222218</v>
      </c>
      <c r="E272" s="11">
        <v>17.5</v>
      </c>
      <c r="F272" s="11">
        <v>34.229999999999997</v>
      </c>
      <c r="G272" s="11">
        <v>26.07277777777778</v>
      </c>
      <c r="H272" s="11">
        <v>19.149999999999999</v>
      </c>
      <c r="I272" s="11">
        <v>57.11</v>
      </c>
      <c r="J272" s="11">
        <v>34.34375</v>
      </c>
      <c r="K272" s="11">
        <v>1.6093087285148397</v>
      </c>
      <c r="L272" s="11">
        <v>0</v>
      </c>
      <c r="M272" s="15">
        <f>+D272*86400/1000000</f>
        <v>23.148631199999997</v>
      </c>
      <c r="N272" s="3">
        <f>K272*4.87/LN(67.8*$S$4-5.42)</f>
        <v>1.3073316072631773</v>
      </c>
      <c r="O272" s="11"/>
      <c r="X272" s="9">
        <f>1+0.033*COS(2*$S$9*C272/365)</f>
        <v>0.99843839418535973</v>
      </c>
      <c r="Y272" s="9">
        <f>0.409*SIN((2*$S$9*C272/365)-1.39)</f>
        <v>-5.4422132128002149E-2</v>
      </c>
      <c r="Z272" s="9">
        <f>ACOS(-TAN($U$2)*TAN(Y272))</f>
        <v>1.5405951535752147</v>
      </c>
      <c r="AA272" s="10">
        <f>(24*60/$S$9)*$S$7*X272*(Z272*SIN($U$2)*SIN(Y272)+COS($U$2)*COS(Y272)*SIN(Z272))</f>
        <v>31.233939627423975</v>
      </c>
      <c r="AB272" s="9">
        <f>AA272*(0.75+0.00002*$S$3)</f>
        <v>23.550390479077677</v>
      </c>
      <c r="AC272" s="9">
        <f>1.35*(M272/AB272)-0.35</f>
        <v>0.97696959516502646</v>
      </c>
      <c r="AD272" s="9">
        <f>(0.6108*EXP(17.27*E272/(E272+237.3))+0.6108*EXP(17.27*F272/(F272+237.3)))/2</f>
        <v>3.6938729921039242</v>
      </c>
      <c r="AE272" s="9">
        <f>(H272*0.6108*EXP(17.27*F272/(F272+237.3))+I272*0.6108*EXP(17.27*E272/(E272+237.3)))/(2*100)</f>
        <v>1.086974205823912</v>
      </c>
      <c r="AF272" s="10">
        <f>$S$8*0.5*((E272+273)^4+(F272+273)^4)*(0.34-0.14*SQRT(AE272))*AC272</f>
        <v>7.4395716063607935</v>
      </c>
      <c r="AG272" s="9">
        <f>(1-0.23)*M272-AF272</f>
        <v>10.384874417639203</v>
      </c>
      <c r="AH272" s="9">
        <v>0</v>
      </c>
      <c r="AI272" s="8">
        <f>4098*0.6108*EXP(17.27*0.5*(E272+F272)/(0.5*(E272+F272)+237.3))/(0.5*(E272+F272)+237.3)^2</f>
        <v>0.19732105822986554</v>
      </c>
      <c r="AJ272" s="7">
        <f>(0.408*AI272*(AG272-AH272)+(900*$S$10/((E272+F272)*0.5+273))*N272*(AD272-AE272))/(AI272+$S$10*(1+0.34*N272))</f>
        <v>5.169449437515345</v>
      </c>
      <c r="AK272" s="27">
        <f>0.408*AI272*$S$8*0.98*1.14*100000000/(AI272+$S$10*(1.034*N272))</f>
        <v>0.15382188250318526</v>
      </c>
      <c r="AL272" s="12">
        <f>1.24*(AE272*10/(G272+273.16))^(1/7)</f>
        <v>0.77221353601740639</v>
      </c>
      <c r="AM272" s="12">
        <f>AI272*0.77*M272</f>
        <v>3.5171385518167986</v>
      </c>
      <c r="AN272" s="12">
        <f>AI272*0.98*$S$8*(-2.6*10000000000-AL272*(G272+273.16)^4)</f>
        <v>-30.477401723301025</v>
      </c>
      <c r="AO272" s="13">
        <f>1.17*1.013*(10^-3)*(AD272-AE272)*N272*86400/208</f>
        <v>1.6778597104933344</v>
      </c>
      <c r="AP272" s="12">
        <f>0.408*(AM272+AN272+AO272)/(AI272+$S$10*(1+0.34*N272))</f>
        <v>-35.280306515638024</v>
      </c>
      <c r="AQ272">
        <v>28</v>
      </c>
      <c r="AR272">
        <v>2.9815</v>
      </c>
      <c r="AS272" s="7"/>
      <c r="AT272" s="1">
        <f>AJ272*28.4</f>
        <v>146.81236402543578</v>
      </c>
      <c r="AU272">
        <f>1.26*AI272*0.408*(AG272-AH272)/(AI272+$S$10)</f>
        <v>4.0034830970828628</v>
      </c>
      <c r="AV272">
        <f>AU272*28.4</f>
        <v>113.69891995715329</v>
      </c>
      <c r="AW272">
        <f>0.65*AI272*D272/($S$10+AI272)</f>
        <v>130.59632981365411</v>
      </c>
      <c r="AX272" s="1">
        <f>AW272*(86400/1000000)/2.45</f>
        <v>4.6055195493468224</v>
      </c>
      <c r="AY272" s="1">
        <f>(0.2*(0.00738*G272+0.8072)^7)-0.00016</f>
        <v>0.19930455537930725</v>
      </c>
      <c r="AZ272" s="1">
        <f>0.408*(AI272*(AG272-AH272)+$S$10*6.43*(1+0.0536*N272)*(AD272-AE272))/(AI272+$S$10)</f>
        <v>5.0076340440788476</v>
      </c>
      <c r="BA272" s="2">
        <f>(AI272*(AG272)+0.063*2.7*(1+0.864*N272)*(AD272-AE272))/(AI272+0.063)</f>
        <v>11.499113193306906</v>
      </c>
      <c r="BB272" s="1">
        <f>0.4+1.4*EXP(-(((C272-173)/58)^2))</f>
        <v>0.48058341941840843</v>
      </c>
      <c r="BC272" s="1">
        <f>0.605+0.345*EXP(-(((C272-243)/80)^2))</f>
        <v>0.91022353720550186</v>
      </c>
      <c r="BD272" s="1">
        <f>0.408*(AI272*(AG272-AH272)+0.063*6.43*(BB272+BC272*N272)*(AD272-AE272))/(AI272+0.063)</f>
        <v>5.9765680790716029</v>
      </c>
      <c r="BE272" s="1">
        <f>0.013*G272*(M272*23.9+50)/(G272+15)</f>
        <v>4.978236859371914</v>
      </c>
      <c r="BF272" s="2">
        <f>0.408*0.0023*(G272+17.8)*((F272-E272)^0.5)*AA272</f>
        <v>5.2596623916346319</v>
      </c>
    </row>
    <row r="273" spans="1:58" ht="14" x14ac:dyDescent="0.15">
      <c r="A273" s="14">
        <v>2017</v>
      </c>
      <c r="B273" s="5">
        <v>43007</v>
      </c>
      <c r="C273">
        <v>272</v>
      </c>
      <c r="D273" s="52">
        <v>259.07597222222222</v>
      </c>
      <c r="E273" s="11">
        <v>17.27</v>
      </c>
      <c r="F273" s="11">
        <v>35.19</v>
      </c>
      <c r="G273" s="11">
        <v>26.69486111111112</v>
      </c>
      <c r="H273" s="11">
        <v>21.91</v>
      </c>
      <c r="I273" s="11">
        <v>67.22</v>
      </c>
      <c r="J273" s="11">
        <v>43.95673611111112</v>
      </c>
      <c r="K273" s="11">
        <v>1.695579665267742</v>
      </c>
      <c r="L273" s="11">
        <v>0</v>
      </c>
      <c r="M273" s="15">
        <f>+D273*86400/1000000</f>
        <v>22.384163999999998</v>
      </c>
      <c r="N273" s="3">
        <f>K273*4.87/LN(67.8*$S$4-5.42)</f>
        <v>1.3774143206710365</v>
      </c>
      <c r="O273" s="11"/>
      <c r="X273" s="9">
        <f>1+0.033*COS(2*$S$9*C273/365)</f>
        <v>0.99900602994005205</v>
      </c>
      <c r="Y273" s="9">
        <f>0.409*SIN((2*$S$9*C273/365)-1.39)</f>
        <v>-6.1391728074528064E-2</v>
      </c>
      <c r="Z273" s="9">
        <f>ACOS(-TAN($U$2)*TAN(Y273))</f>
        <v>1.5367168278586734</v>
      </c>
      <c r="AA273" s="10">
        <f>(24*60/$S$9)*$S$7*X273*(Z273*SIN($U$2)*SIN(Y273)+COS($U$2)*COS(Y273)*SIN(Z273))</f>
        <v>31.043568354299076</v>
      </c>
      <c r="AB273" s="9">
        <f>AA273*(0.75+0.00002*$S$3)</f>
        <v>23.406850539141502</v>
      </c>
      <c r="AC273" s="9">
        <f>1.35*(M273/AB273)-0.35</f>
        <v>0.94101612151825764</v>
      </c>
      <c r="AD273" s="9">
        <f>(0.6108*EXP(17.27*E273/(E273+237.3))+0.6108*EXP(17.27*F273/(F273+237.3)))/2</f>
        <v>3.826565598268322</v>
      </c>
      <c r="AE273" s="9">
        <f>(H273*0.6108*EXP(17.27*F273/(F273+237.3))+I273*0.6108*EXP(17.27*E273/(E273+237.3)))/(2*100)</f>
        <v>1.2849609878511301</v>
      </c>
      <c r="AF273" s="10">
        <f>$S$8*0.5*((E273+273)^4+(F273+273)^4)*(0.34-0.14*SQRT(AE273))*AC273</f>
        <v>6.7327221512564002</v>
      </c>
      <c r="AG273" s="9">
        <f>(1-0.23)*M273-AF273</f>
        <v>10.503084128743598</v>
      </c>
      <c r="AH273" s="9">
        <v>0</v>
      </c>
      <c r="AI273" s="8">
        <f>4098*0.6108*EXP(17.27*0.5*(E273+F273)/(0.5*(E273+F273)+237.3))/(0.5*(E273+F273)+237.3)^2</f>
        <v>0.20106512787319597</v>
      </c>
      <c r="AJ273" s="7">
        <f>(0.408*AI273*(AG273-AH273)+(900*$S$10/((E273+F273)*0.5+273))*N273*(AD273-AE273))/(AI273+$S$10*(1+0.34*N273))</f>
        <v>5.2219757182732289</v>
      </c>
      <c r="AK273" s="27">
        <f>0.408*AI273*$S$8*0.98*1.14*100000000/(AI273+$S$10*(1.034*N273))</f>
        <v>0.15221430079909032</v>
      </c>
      <c r="AL273" s="12">
        <f>1.24*(AE273*10/(G273+273.16))^(1/7)</f>
        <v>0.79066058985031473</v>
      </c>
      <c r="AM273" s="12">
        <f>AI273*0.77*M273</f>
        <v>3.4655195936858338</v>
      </c>
      <c r="AN273" s="12">
        <f>AI273*0.98*$S$8*(-2.6*10000000000-AL273*(G273+273.16)^4)</f>
        <v>-31.249390372433904</v>
      </c>
      <c r="AO273" s="13">
        <f>1.17*1.013*(10^-3)*(AD273-AE273)*N273*86400/208</f>
        <v>1.723527821176051</v>
      </c>
      <c r="AP273" s="12">
        <f>0.408*(AM273+AN273+AO273)/(AI273+$S$10*(1+0.34*N273))</f>
        <v>-35.716952820420211</v>
      </c>
      <c r="AQ273">
        <v>28</v>
      </c>
      <c r="AR273">
        <v>2.9815</v>
      </c>
      <c r="AS273" s="7"/>
      <c r="AT273" s="1">
        <f>AJ273*28.4</f>
        <v>148.30411039895969</v>
      </c>
      <c r="AU273">
        <f>1.26*AI273*0.408*(AG273-AH273)/(AI273+$S$10)</f>
        <v>4.0679991967507476</v>
      </c>
      <c r="AV273">
        <f>AU273*28.4</f>
        <v>115.53117718772123</v>
      </c>
      <c r="AW273">
        <f>0.65*AI273*D273/($S$10+AI273)</f>
        <v>126.87434096295162</v>
      </c>
      <c r="AX273" s="1">
        <f>AW273*(86400/1000000)/2.45</f>
        <v>4.4742624731424572</v>
      </c>
      <c r="AY273" s="1">
        <f>(0.2*(0.00738*G273+0.8072)^7)-0.00016</f>
        <v>0.2058062019734585</v>
      </c>
      <c r="AZ273" s="1">
        <f>0.408*(AI273*(AG273-AH273)+$S$10*6.43*(1+0.0536*N273)*(AD273-AE273))/(AI273+$S$10)</f>
        <v>4.9941369475550976</v>
      </c>
      <c r="BA273" s="2">
        <f>(AI273*(AG273)+0.063*2.7*(1+0.864*N273)*(AD273-AE273))/(AI273+0.063)</f>
        <v>11.582889245473355</v>
      </c>
      <c r="BB273" s="1">
        <f>0.4+1.4*EXP(-(((C273-173)/58)^2))</f>
        <v>0.47599987361432933</v>
      </c>
      <c r="BC273" s="1">
        <f>0.605+0.345*EXP(-(((C273-243)/80)^2))</f>
        <v>0.90751720958155824</v>
      </c>
      <c r="BD273" s="1">
        <f>0.408*(AI273*(AG273-AH273)+0.063*6.43*(BB273+BC273*N273)*(AD273-AE273))/(AI273+0.063)</f>
        <v>6.0086119427443956</v>
      </c>
      <c r="BE273" s="1">
        <f>0.013*G273*(M273*23.9+50)/(G273+15)</f>
        <v>4.8688975098577432</v>
      </c>
      <c r="BF273" s="2">
        <f>0.408*0.0023*(G273+17.8)*((F273-E273)^0.5)*AA273</f>
        <v>5.4870446396792421</v>
      </c>
    </row>
    <row r="274" spans="1:58" ht="14" x14ac:dyDescent="0.15">
      <c r="A274" s="14">
        <v>2017</v>
      </c>
      <c r="B274" s="5">
        <v>43008</v>
      </c>
      <c r="C274">
        <v>273</v>
      </c>
      <c r="D274" s="52">
        <v>257.20792361111114</v>
      </c>
      <c r="E274" s="11">
        <v>21.08</v>
      </c>
      <c r="F274" s="11">
        <v>35.79</v>
      </c>
      <c r="G274" s="11">
        <v>27.870694444444457</v>
      </c>
      <c r="H274" s="11">
        <v>17.920000000000002</v>
      </c>
      <c r="I274" s="11">
        <v>57.52</v>
      </c>
      <c r="J274" s="11">
        <v>37.492569444444449</v>
      </c>
      <c r="K274" s="11">
        <v>1.793006364638247</v>
      </c>
      <c r="L274" s="11">
        <v>0</v>
      </c>
      <c r="M274" s="15">
        <f>+D274*86400/1000000</f>
        <v>22.222764600000001</v>
      </c>
      <c r="N274" s="3">
        <f>K274*4.87/LN(67.8*$S$4-5.42)</f>
        <v>1.456559484816099</v>
      </c>
      <c r="O274" s="11"/>
      <c r="X274" s="9">
        <f>1+0.033*COS(2*$S$9*C274/365)</f>
        <v>0.99957396022952472</v>
      </c>
      <c r="Y274" s="9">
        <f>0.409*SIN((2*$S$9*C274/365)-1.39)</f>
        <v>-6.8343132327083486E-2</v>
      </c>
      <c r="Z274" s="9">
        <f>ACOS(-TAN($U$2)*TAN(Y274))</f>
        <v>1.532844802467312</v>
      </c>
      <c r="AA274" s="10">
        <f>(24*60/$S$9)*$S$7*X274*(Z274*SIN($U$2)*SIN(Y274)+COS($U$2)*COS(Y274)*SIN(Z274))</f>
        <v>30.852501880902441</v>
      </c>
      <c r="AB274" s="9">
        <f>AA274*(0.75+0.00002*$S$3)</f>
        <v>23.262786418200442</v>
      </c>
      <c r="AC274" s="9">
        <f>1.35*(M274/AB274)-0.35</f>
        <v>0.9396448288983944</v>
      </c>
      <c r="AD274" s="9">
        <f>(0.6108*EXP(17.27*E274/(E274+237.3))+0.6108*EXP(17.27*F274/(F274+237.3)))/2</f>
        <v>4.1860693453869553</v>
      </c>
      <c r="AE274" s="9">
        <f>(H274*0.6108*EXP(17.27*F274/(F274+237.3))+I274*0.6108*EXP(17.27*E274/(E274+237.3)))/(2*100)</f>
        <v>1.2449956623871836</v>
      </c>
      <c r="AF274" s="10">
        <f>$S$8*0.5*((E274+273)^4+(F274+273)^4)*(0.34-0.14*SQRT(AE274))*AC274</f>
        <v>7.0056401100412353</v>
      </c>
      <c r="AG274" s="9">
        <f>(1-0.23)*M274-AF274</f>
        <v>10.105888631958766</v>
      </c>
      <c r="AH274" s="9">
        <v>0</v>
      </c>
      <c r="AI274" s="8">
        <f>4098*0.6108*EXP(17.27*0.5*(E274+F274)/(0.5*(E274+F274)+237.3))/(0.5*(E274+F274)+237.3)^2</f>
        <v>0.22497804502753957</v>
      </c>
      <c r="AJ274" s="7">
        <f>(0.408*AI274*(AG274-AH274)+(900*$S$10/((E274+F274)*0.5+273))*N274*(AD274-AE274))/(AI274+$S$10*(1+0.34*N274))</f>
        <v>5.4714438582237541</v>
      </c>
      <c r="AK274" s="27">
        <f>0.408*AI274*$S$8*0.98*1.14*100000000/(AI274+$S$10*(1.034*N274))</f>
        <v>0.15492029233766277</v>
      </c>
      <c r="AL274" s="12">
        <f>1.24*(AE274*10/(G274+273.16))^(1/7)</f>
        <v>0.78665983945934626</v>
      </c>
      <c r="AM274" s="12">
        <f>AI274*0.77*M274</f>
        <v>3.849718283807714</v>
      </c>
      <c r="AN274" s="12">
        <f>AI274*0.98*$S$8*(-2.6*10000000000-AL274*(G274+273.16)^4)</f>
        <v>-35.039319079609484</v>
      </c>
      <c r="AO274" s="13">
        <f>1.17*1.013*(10^-3)*(AD274-AE274)*N274*86400/208</f>
        <v>2.1090158580184246</v>
      </c>
      <c r="AP274" s="12">
        <f>0.408*(AM274+AN274+AO274)/(AI274+$S$10*(1+0.34*N274))</f>
        <v>-36.690787368370621</v>
      </c>
      <c r="AQ274">
        <v>28</v>
      </c>
      <c r="AR274">
        <v>2.9815</v>
      </c>
      <c r="AS274" s="7"/>
      <c r="AT274" s="1">
        <f>AJ274*28.4</f>
        <v>155.38900557355461</v>
      </c>
      <c r="AU274">
        <f>1.26*AI274*0.408*(AG274-AH274)/(AI274+$S$10)</f>
        <v>4.0195096595415896</v>
      </c>
      <c r="AV274">
        <f>AU274*28.4</f>
        <v>114.15407433098113</v>
      </c>
      <c r="AW274">
        <f>0.65*AI274*D274/($S$10+AI274)</f>
        <v>129.34974015064211</v>
      </c>
      <c r="AX274" s="1">
        <f>AW274*(86400/1000000)/2.45</f>
        <v>4.5615581832716234</v>
      </c>
      <c r="AY274" s="1">
        <f>(0.2*(0.00738*G274+0.8072)^7)-0.00016</f>
        <v>0.2185925624973965</v>
      </c>
      <c r="AZ274" s="1">
        <f>0.408*(AI274*(AG274-AH274)+$S$10*6.43*(1+0.0536*N274)*(AD274-AE274))/(AI274+$S$10)</f>
        <v>5.0725454353329118</v>
      </c>
      <c r="BA274" s="2">
        <f>(AI274*(AG274)+0.063*2.7*(1+0.864*N274)*(AD274-AE274))/(AI274+0.063)</f>
        <v>11.818475719182636</v>
      </c>
      <c r="BB274" s="1">
        <f>0.4+1.4*EXP(-(((C274-173)/58)^2))</f>
        <v>0.47163443616500711</v>
      </c>
      <c r="BC274" s="1">
        <f>0.605+0.345*EXP(-(((C274-243)/80)^2))</f>
        <v>0.9047411944106809</v>
      </c>
      <c r="BD274" s="1">
        <f>0.408*(AI274*(AG274-AH274)+0.063*6.43*(BB274+BC274*N274)*(AD274-AE274))/(AI274+0.063)</f>
        <v>6.2416654034521493</v>
      </c>
      <c r="BE274" s="1">
        <f>0.013*G274*(M274*23.9+50)/(G274+15)</f>
        <v>4.9113342393147885</v>
      </c>
      <c r="BF274" s="2">
        <f>0.408*0.0023*(G274+17.8)*((F274-E274)^0.5)*AA274</f>
        <v>5.0713354474116672</v>
      </c>
    </row>
    <row r="275" spans="1:58" ht="14" x14ac:dyDescent="0.15">
      <c r="A275" s="14">
        <v>2017</v>
      </c>
      <c r="B275" s="5">
        <v>43009</v>
      </c>
      <c r="C275">
        <v>274</v>
      </c>
      <c r="D275" s="52">
        <v>259.97725000000008</v>
      </c>
      <c r="E275" s="11">
        <v>19.239999999999998</v>
      </c>
      <c r="F275" s="11">
        <v>35.25</v>
      </c>
      <c r="G275" s="11">
        <v>27.582361111111112</v>
      </c>
      <c r="H275" s="11">
        <v>21.71</v>
      </c>
      <c r="I275" s="11">
        <v>51.66</v>
      </c>
      <c r="J275" s="11">
        <v>35.628888888888881</v>
      </c>
      <c r="K275" s="11">
        <v>2.2522732472203222</v>
      </c>
      <c r="L275" s="11">
        <v>0</v>
      </c>
      <c r="M275" s="15">
        <f>+D275*86400/1000000</f>
        <v>22.462034400000007</v>
      </c>
      <c r="N275" s="3">
        <f>K275*4.87/LN(67.8*$S$4-5.42)</f>
        <v>1.8296476941386624</v>
      </c>
      <c r="O275" s="11"/>
      <c r="X275" s="9">
        <f>1+0.033*COS(2*$S$9*C275/365)</f>
        <v>1.000142016763776</v>
      </c>
      <c r="Y275" s="9">
        <f>0.409*SIN((2*$S$9*C275/365)-1.39)</f>
        <v>-7.5274285034564459E-2</v>
      </c>
      <c r="Z275" s="9">
        <f>ACOS(-TAN($U$2)*TAN(Y275))</f>
        <v>1.5289798196821915</v>
      </c>
      <c r="AA275" s="10">
        <f>(24*60/$S$9)*$S$7*X275*(Z275*SIN($U$2)*SIN(Y275)+COS($U$2)*COS(Y275)*SIN(Z275))</f>
        <v>30.660815107647711</v>
      </c>
      <c r="AB275" s="9">
        <f>AA275*(0.75+0.00002*$S$3)</f>
        <v>23.118254591166373</v>
      </c>
      <c r="AC275" s="9">
        <f>1.35*(M275/AB275)-0.35</f>
        <v>0.96167975161874464</v>
      </c>
      <c r="AD275" s="9">
        <f>(0.6108*EXP(17.27*E275/(E275+237.3))+0.6108*EXP(17.27*F275/(F275+237.3)))/2</f>
        <v>3.9656757087570185</v>
      </c>
      <c r="AE275" s="9">
        <f>(H275*0.6108*EXP(17.27*F275/(F275+237.3))+I275*0.6108*EXP(17.27*E275/(E275+237.3)))/(2*100)</f>
        <v>1.1949671944683442</v>
      </c>
      <c r="AF275" s="10">
        <f>$S$8*0.5*((E275+273)^4+(F275+273)^4)*(0.34-0.14*SQRT(AE275))*AC275</f>
        <v>7.1840839659175302</v>
      </c>
      <c r="AG275" s="9">
        <f>(1-0.23)*M275-AF275</f>
        <v>10.111682522082475</v>
      </c>
      <c r="AH275" s="9">
        <v>0</v>
      </c>
      <c r="AI275" s="8">
        <f>4098*0.6108*EXP(17.27*0.5*(E275+F275)/(0.5*(E275+F275)+237.3))/(0.5*(E275+F275)+237.3)^2</f>
        <v>0.21179239056872612</v>
      </c>
      <c r="AJ275" s="7">
        <f>(0.408*AI275*(AG275-AH275)+(900*$S$10/((E275+F275)*0.5+273))*N275*(AD275-AE275))/(AI275+$S$10*(1+0.34*N275))</f>
        <v>5.8823935410664916</v>
      </c>
      <c r="AK275" s="27">
        <f>0.408*AI275*$S$8*0.98*1.14*100000000/(AI275+$S$10*(1.034*N275))</f>
        <v>0.14054936557548692</v>
      </c>
      <c r="AL275" s="12">
        <f>1.24*(AE275*10/(G275+273.16))^(1/7)</f>
        <v>0.78217130993845663</v>
      </c>
      <c r="AM275" s="12">
        <f>AI275*0.77*M275</f>
        <v>3.6631117312119819</v>
      </c>
      <c r="AN275" s="12">
        <f>AI275*0.98*$S$8*(-2.6*10000000000-AL275*(G275+273.16)^4)</f>
        <v>-32.923284961728584</v>
      </c>
      <c r="AO275" s="13">
        <f>1.17*1.013*(10^-3)*(AD275-AE275)*N275*86400/208</f>
        <v>2.4957669342962139</v>
      </c>
      <c r="AP275" s="12">
        <f>0.408*(AM275+AN275+AO275)/(AI275+$S$10*(1+0.34*N275))</f>
        <v>-34.281363946631139</v>
      </c>
      <c r="AQ275">
        <v>28</v>
      </c>
      <c r="AR275">
        <v>2.9815</v>
      </c>
      <c r="AS275" s="7"/>
      <c r="AT275" s="1">
        <f>AJ275*28.4</f>
        <v>167.05997656628836</v>
      </c>
      <c r="AU275">
        <f>1.26*AI275*0.408*(AG275-AH275)/(AI275+$S$10)</f>
        <v>3.9659365051762179</v>
      </c>
      <c r="AV275">
        <f>AU275*28.4</f>
        <v>112.63259674700458</v>
      </c>
      <c r="AW275">
        <f>0.65*AI275*D275/($S$10+AI275)</f>
        <v>128.92594556465727</v>
      </c>
      <c r="AX275" s="1">
        <f>AW275*(86400/1000000)/2.45</f>
        <v>4.5466129374638315</v>
      </c>
      <c r="AY275" s="1">
        <f>(0.2*(0.00738*G275+0.8072)^7)-0.00016</f>
        <v>0.21539583379908755</v>
      </c>
      <c r="AZ275" s="1">
        <f>0.408*(AI275*(AG275-AH275)+$S$10*6.43*(1+0.0536*N275)*(AD275-AE275))/(AI275+$S$10)</f>
        <v>5.0396767674885545</v>
      </c>
      <c r="BA275" s="2">
        <f>(AI275*(AG275)+0.063*2.7*(1+0.864*N275)*(AD275-AE275))/(AI275+0.063)</f>
        <v>12.219804915775159</v>
      </c>
      <c r="BB275" s="1">
        <f>0.4+1.4*EXP(-(((C275-173)/58)^2))</f>
        <v>0.46747961910539393</v>
      </c>
      <c r="BC275" s="1">
        <f>0.605+0.345*EXP(-(((C275-243)/80)^2))</f>
        <v>0.90189785795190969</v>
      </c>
      <c r="BD275" s="1">
        <f>0.408*(AI275*(AG275-AH275)+0.063*6.43*(BB275+BC275*N275)*(AD275-AE275))/(AI275+0.063)</f>
        <v>6.7087003831864136</v>
      </c>
      <c r="BE275" s="1">
        <f>0.013*G275*(M275*23.9+50)/(G275+15)</f>
        <v>4.941589922842569</v>
      </c>
      <c r="BF275" s="2">
        <f>0.408*0.0023*(G275+17.8)*((F275-E275)^0.5)*AA275</f>
        <v>5.224616871416452</v>
      </c>
    </row>
    <row r="276" spans="1:58" ht="14" x14ac:dyDescent="0.15">
      <c r="A276" s="14">
        <v>2017</v>
      </c>
      <c r="B276" s="5">
        <v>43010</v>
      </c>
      <c r="C276">
        <v>275</v>
      </c>
      <c r="D276" s="52">
        <v>264.43854166666677</v>
      </c>
      <c r="E276" s="11">
        <v>19.73</v>
      </c>
      <c r="F276" s="11">
        <v>34.08</v>
      </c>
      <c r="G276" s="11">
        <v>26.947291666666661</v>
      </c>
      <c r="H276" s="11">
        <v>23.75</v>
      </c>
      <c r="I276" s="11">
        <v>64.88</v>
      </c>
      <c r="J276" s="11">
        <v>41.412222222222255</v>
      </c>
      <c r="K276" s="11">
        <v>2.4452526533705918</v>
      </c>
      <c r="L276" s="11">
        <v>0</v>
      </c>
      <c r="M276" s="15">
        <f>+D276*86400/1000000</f>
        <v>22.847490000000008</v>
      </c>
      <c r="N276" s="3">
        <f>K276*4.87/LN(67.8*$S$4-5.42)</f>
        <v>1.986415673296988</v>
      </c>
      <c r="O276" s="11"/>
      <c r="X276" s="9">
        <f>1+0.033*COS(2*$S$9*C276/365)</f>
        <v>1.0007100312153954</v>
      </c>
      <c r="Y276" s="9">
        <f>0.409*SIN((2*$S$9*C276/365)-1.39)</f>
        <v>-8.2183132346837912E-2</v>
      </c>
      <c r="Z276" s="9">
        <f>ACOS(-TAN($U$2)*TAN(Y276))</f>
        <v>1.5251226289654376</v>
      </c>
      <c r="AA276" s="10">
        <f>(24*60/$S$9)*$S$7*X276*(Z276*SIN($U$2)*SIN(Y276)+COS($U$2)*COS(Y276)*SIN(Z276))</f>
        <v>30.468584172201819</v>
      </c>
      <c r="AB276" s="9">
        <f>AA276*(0.75+0.00002*$S$3)</f>
        <v>22.97331246584017</v>
      </c>
      <c r="AC276" s="9">
        <f>1.35*(M276/AB276)-0.35</f>
        <v>0.99260618906669251</v>
      </c>
      <c r="AD276" s="9">
        <f>(0.6108*EXP(17.27*E276/(E276+237.3))+0.6108*EXP(17.27*F276/(F276+237.3)))/2</f>
        <v>3.8212419409160963</v>
      </c>
      <c r="AE276" s="9">
        <f>(H276*0.6108*EXP(17.27*F276/(F276+237.3))+I276*0.6108*EXP(17.27*E276/(E276+237.3)))/(2*100)</f>
        <v>1.3804338875210951</v>
      </c>
      <c r="AF276" s="10">
        <f>$S$8*0.5*((E276+273)^4+(F276+273)^4)*(0.34-0.14*SQRT(AE276))*AC276</f>
        <v>6.9238484997085044</v>
      </c>
      <c r="AG276" s="9">
        <f>(1-0.23)*M276-AF276</f>
        <v>10.668718800291501</v>
      </c>
      <c r="AH276" s="9">
        <v>0</v>
      </c>
      <c r="AI276" s="8">
        <f>4098*0.6108*EXP(17.27*0.5*(E276+F276)/(0.5*(E276+F276)+237.3))/(0.5*(E276+F276)+237.3)^2</f>
        <v>0.2081466857588842</v>
      </c>
      <c r="AJ276" s="7">
        <f>(0.408*AI276*(AG276-AH276)+(900*$S$10/((E276+F276)*0.5+273))*N276*(AD276-AE276))/(AI276+$S$10*(1+0.34*N276))</f>
        <v>5.8527920085918899</v>
      </c>
      <c r="AK276" s="27">
        <f>0.408*AI276*$S$8*0.98*1.14*100000000/(AI276+$S$10*(1.034*N276))</f>
        <v>0.13530493294862025</v>
      </c>
      <c r="AL276" s="12">
        <f>1.24*(AE276*10/(G276+273.16))^(1/7)</f>
        <v>0.79870133190365755</v>
      </c>
      <c r="AM276" s="12">
        <f>AI276*0.77*M276</f>
        <v>3.6618345774851231</v>
      </c>
      <c r="AN276" s="12">
        <f>AI276*0.98*$S$8*(-2.6*10000000000-AL276*(G276+273.16)^4)</f>
        <v>-32.436662873855447</v>
      </c>
      <c r="AO276" s="13">
        <f>1.17*1.013*(10^-3)*(AD276-AE276)*N276*86400/208</f>
        <v>2.3869838214850261</v>
      </c>
      <c r="AP276" s="12">
        <f>0.408*(AM276+AN276+AO276)/(AI276+$S$10*(1+0.34*N276))</f>
        <v>-33.813703205076052</v>
      </c>
      <c r="AQ276">
        <v>28</v>
      </c>
      <c r="AR276">
        <v>2.9815</v>
      </c>
      <c r="AS276" s="7"/>
      <c r="AT276" s="1">
        <f>AJ276*28.4</f>
        <v>166.21929304400967</v>
      </c>
      <c r="AU276">
        <f>1.26*AI276*0.408*(AG276-AH276)/(AI276+$S$10)</f>
        <v>4.1671113465487739</v>
      </c>
      <c r="AV276">
        <f>AU276*28.4</f>
        <v>118.34596224198518</v>
      </c>
      <c r="AW276">
        <f>0.65*AI276*D276/($S$10+AI276)</f>
        <v>130.59610926114055</v>
      </c>
      <c r="AX276" s="1">
        <f>AW276*(86400/1000000)/2.45</f>
        <v>4.6055117714949159</v>
      </c>
      <c r="AY276" s="1">
        <f>(0.2*(0.00738*G276+0.8072)^7)-0.00016</f>
        <v>0.20849579357687911</v>
      </c>
      <c r="AZ276" s="1">
        <f>0.408*(AI276*(AG276-AH276)+$S$10*6.43*(1+0.0536*N276)*(AD276-AE276))/(AI276+$S$10)</f>
        <v>5.0091577170938111</v>
      </c>
      <c r="BA276" s="2">
        <f>(AI276*(AG276)+0.063*2.7*(1+0.864*N276)*(AD276-AE276))/(AI276+0.063)</f>
        <v>12.349037273488817</v>
      </c>
      <c r="BB276" s="1">
        <f>0.4+1.4*EXP(-(((C276-173)/58)^2))</f>
        <v>0.4635280020282716</v>
      </c>
      <c r="BC276" s="1">
        <f>0.605+0.345*EXP(-(((C276-243)/80)^2))</f>
        <v>0.89898960719334287</v>
      </c>
      <c r="BD276" s="1">
        <f>0.408*(AI276*(AG276-AH276)+0.063*6.43*(BB276+BC276*N276)*(AD276-AE276))/(AI276+0.063)</f>
        <v>6.6879443807853356</v>
      </c>
      <c r="BE276" s="1">
        <f>0.013*G276*(M276*23.9+50)/(G276+15)</f>
        <v>4.9778395387148615</v>
      </c>
      <c r="BF276" s="2">
        <f>0.408*0.0023*(G276+17.8)*((F276-E276)^0.5)*AA276</f>
        <v>4.8465531306838896</v>
      </c>
    </row>
    <row r="277" spans="1:58" ht="14" x14ac:dyDescent="0.15">
      <c r="A277" s="14">
        <v>2017</v>
      </c>
      <c r="B277" s="5">
        <v>43011</v>
      </c>
      <c r="C277">
        <v>276</v>
      </c>
      <c r="D277" s="52">
        <v>248.90159722222222</v>
      </c>
      <c r="E277" s="11">
        <v>20.2</v>
      </c>
      <c r="F277" s="11">
        <v>35.4</v>
      </c>
      <c r="G277" s="11">
        <v>28.054166666666678</v>
      </c>
      <c r="H277" s="11">
        <v>29.19</v>
      </c>
      <c r="I277" s="11">
        <v>59.64</v>
      </c>
      <c r="J277" s="11">
        <v>42.336458333333326</v>
      </c>
      <c r="K277" s="11">
        <v>1.893415987679387</v>
      </c>
      <c r="L277" s="11">
        <v>0</v>
      </c>
      <c r="M277" s="15">
        <f>+D277*86400/1000000</f>
        <v>21.505098</v>
      </c>
      <c r="N277" s="3">
        <f>K277*4.87/LN(67.8*$S$4-5.42)</f>
        <v>1.5381278449132976</v>
      </c>
      <c r="O277" s="11"/>
      <c r="X277" s="9">
        <f>1+0.033*COS(2*$S$9*C277/365)</f>
        <v>1.0012778352694418</v>
      </c>
      <c r="Y277" s="9">
        <f>0.409*SIN((2*$S$9*C277/365)-1.39)</f>
        <v>-8.9067627023339382E-2</v>
      </c>
      <c r="Z277" s="9">
        <f>ACOS(-TAN($U$2)*TAN(Y277))</f>
        <v>1.5212739876427175</v>
      </c>
      <c r="AA277" s="10">
        <f>(24*60/$S$9)*$S$7*X277*(Z277*SIN($U$2)*SIN(Y277)+COS($U$2)*COS(Y277)*SIN(Z277))</f>
        <v>30.275886387759193</v>
      </c>
      <c r="AB277" s="9">
        <f>AA277*(0.75+0.00002*$S$3)</f>
        <v>22.82801833637043</v>
      </c>
      <c r="AC277" s="9">
        <f>1.35*(M277/AB277)-0.35</f>
        <v>0.92176533119151005</v>
      </c>
      <c r="AD277" s="9">
        <f>(0.6108*EXP(17.27*E277/(E277+237.3))+0.6108*EXP(17.27*F277/(F277+237.3)))/2</f>
        <v>4.0577872931048056</v>
      </c>
      <c r="AE277" s="9">
        <f>(H277*0.6108*EXP(17.27*F277/(F277+237.3))+I277*0.6108*EXP(17.27*E277/(E277+237.3)))/(2*100)</f>
        <v>1.5449028878021653</v>
      </c>
      <c r="AF277" s="10">
        <f>$S$8*0.5*((E277+273)^4+(F277+273)^4)*(0.34-0.14*SQRT(AE277))*AC277</f>
        <v>6.1561732744051225</v>
      </c>
      <c r="AG277" s="9">
        <f>(1-0.23)*M277-AF277</f>
        <v>10.402752185594878</v>
      </c>
      <c r="AH277" s="9">
        <v>0</v>
      </c>
      <c r="AI277" s="8">
        <f>4098*0.6108*EXP(17.27*0.5*(E277+F277)/(0.5*(E277+F277)+237.3))/(0.5*(E277+F277)+237.3)^2</f>
        <v>0.21785877242715071</v>
      </c>
      <c r="AJ277" s="7">
        <f>(0.408*AI277*(AG277-AH277)+(900*$S$10/((E277+F277)*0.5+273))*N277*(AD277-AE277))/(AI277+$S$10*(1+0.34*N277))</f>
        <v>5.2995821351578938</v>
      </c>
      <c r="AK277" s="27">
        <f>0.408*AI277*$S$8*0.98*1.14*100000000/(AI277+$S$10*(1.034*N277))</f>
        <v>0.15074775181234265</v>
      </c>
      <c r="AL277" s="12">
        <f>1.24*(AE277*10/(G277+273.16))^(1/7)</f>
        <v>0.81122187917098798</v>
      </c>
      <c r="AM277" s="12">
        <f>AI277*0.77*M277</f>
        <v>3.6075071734282917</v>
      </c>
      <c r="AN277" s="12">
        <f>AI277*0.98*$S$8*(-2.6*10000000000-AL277*(G277+273.16)^4)</f>
        <v>-34.158354857877661</v>
      </c>
      <c r="AO277" s="13">
        <f>1.17*1.013*(10^-3)*(AD277-AE277)*N277*86400/208</f>
        <v>1.9028767513404365</v>
      </c>
      <c r="AP277" s="12">
        <f>0.408*(AM277+AN277+AO277)/(AI277+$S$10*(1+0.34*N277))</f>
        <v>-36.746568349801635</v>
      </c>
      <c r="AQ277">
        <v>28</v>
      </c>
      <c r="AR277">
        <v>2.9815</v>
      </c>
      <c r="AS277" s="7"/>
      <c r="AT277" s="1">
        <f>AJ277*28.4</f>
        <v>150.50813263848417</v>
      </c>
      <c r="AU277">
        <f>1.26*AI277*0.408*(AG277-AH277)/(AI277+$S$10)</f>
        <v>4.1072095459982725</v>
      </c>
      <c r="AV277">
        <f>AU277*28.4</f>
        <v>116.64475110635094</v>
      </c>
      <c r="AW277">
        <f>0.65*AI277*D277/($S$10+AI277)</f>
        <v>124.25358839143598</v>
      </c>
      <c r="AX277" s="1">
        <f>AW277*(86400/1000000)/2.45</f>
        <v>4.3818408314367634</v>
      </c>
      <c r="AY277" s="1">
        <f>(0.2*(0.00738*G277+0.8072)^7)-0.00016</f>
        <v>0.22064778810465052</v>
      </c>
      <c r="AZ277" s="1">
        <f>0.408*(AI277*(AG277-AH277)+$S$10*6.43*(1+0.0536*N277)*(AD277-AE277))/(AI277+$S$10)</f>
        <v>4.9151353485095619</v>
      </c>
      <c r="BA277" s="2">
        <f>(AI277*(AG277)+0.063*2.7*(1+0.864*N277)*(AD277-AE277))/(AI277+0.063)</f>
        <v>11.613729456816449</v>
      </c>
      <c r="BB277" s="1">
        <f>0.4+1.4*EXP(-(((C277-173)/58)^2))</f>
        <v>0.45977224528887495</v>
      </c>
      <c r="BC277" s="1">
        <f>0.605+0.345*EXP(-(((C277-243)/80)^2))</f>
        <v>0.89601888647207939</v>
      </c>
      <c r="BD277" s="1">
        <f>0.408*(AI277*(AG277-AH277)+0.063*6.43*(BB277+BC277*N277)*(AD277-AE277))/(AI277+0.063)</f>
        <v>6.0101683107137056</v>
      </c>
      <c r="BE277" s="1">
        <f>0.013*G277*(M277*23.9+50)/(G277+15)</f>
        <v>4.7773048849243978</v>
      </c>
      <c r="BF277" s="2">
        <f>0.408*0.0023*(G277+17.8)*((F277-E277)^0.5)*AA277</f>
        <v>5.0790848148744461</v>
      </c>
    </row>
    <row r="278" spans="1:58" ht="14" x14ac:dyDescent="0.15">
      <c r="A278" s="14">
        <v>2017</v>
      </c>
      <c r="B278" s="5">
        <v>43012</v>
      </c>
      <c r="C278">
        <v>277</v>
      </c>
      <c r="D278" s="52">
        <v>244.40772222222225</v>
      </c>
      <c r="E278" s="11">
        <v>22.59</v>
      </c>
      <c r="F278" s="11">
        <v>38.369999999999997</v>
      </c>
      <c r="G278" s="11">
        <v>29.945486111111126</v>
      </c>
      <c r="H278" s="11">
        <v>22.35</v>
      </c>
      <c r="I278" s="11">
        <v>57.7</v>
      </c>
      <c r="J278" s="11">
        <v>40.933749999999996</v>
      </c>
      <c r="K278" s="11">
        <v>2.0192621266364665</v>
      </c>
      <c r="L278" s="11">
        <v>0</v>
      </c>
      <c r="M278" s="15">
        <f>+D278*86400/1000000</f>
        <v>21.116827200000003</v>
      </c>
      <c r="N278" s="3">
        <f>K278*4.87/LN(67.8*$S$4-5.42)</f>
        <v>1.6403597114256072</v>
      </c>
      <c r="O278" s="11"/>
      <c r="X278" s="9">
        <f>1+0.033*COS(2*$S$9*C278/365)</f>
        <v>1.0018452606733199</v>
      </c>
      <c r="Y278" s="9">
        <f>0.409*SIN((2*$S$9*C278/365)-1.39)</f>
        <v>-9.5925729039717356E-2</v>
      </c>
      <c r="Z278" s="9">
        <f>ACOS(-TAN($U$2)*TAN(Y278))</f>
        <v>1.5174346615696581</v>
      </c>
      <c r="AA278" s="10">
        <f>(24*60/$S$9)*$S$7*X278*(Z278*SIN($U$2)*SIN(Y278)+COS($U$2)*COS(Y278)*SIN(Z278))</f>
        <v>30.082800179602863</v>
      </c>
      <c r="AB278" s="9">
        <f>AA278*(0.75+0.00002*$S$3)</f>
        <v>22.68243133542056</v>
      </c>
      <c r="AC278" s="9">
        <f>1.35*(M278/AB278)-0.35</f>
        <v>0.90681926679009772</v>
      </c>
      <c r="AD278" s="9">
        <f>(0.6108*EXP(17.27*E278/(E278+237.3))+0.6108*EXP(17.27*F278/(F278+237.3)))/2</f>
        <v>4.749484457137692</v>
      </c>
      <c r="AE278" s="9">
        <f>(H278*0.6108*EXP(17.27*F278/(F278+237.3))+I278*0.6108*EXP(17.27*E278/(E278+237.3)))/(2*100)</f>
        <v>1.5458962081371836</v>
      </c>
      <c r="AF278" s="10">
        <f>$S$8*0.5*((E278+273)^4+(F278+273)^4)*(0.34-0.14*SQRT(AE278))*AC278</f>
        <v>6.274386841248182</v>
      </c>
      <c r="AG278" s="9">
        <f>(1-0.23)*M278-AF278</f>
        <v>9.9855701027518204</v>
      </c>
      <c r="AH278" s="9">
        <v>0</v>
      </c>
      <c r="AI278" s="8">
        <f>4098*0.6108*EXP(17.27*0.5*(E278+F278)/(0.5*(E278+F278)+237.3))/(0.5*(E278+F278)+237.3)^2</f>
        <v>0.24924750120857556</v>
      </c>
      <c r="AJ278" s="7">
        <f>(0.408*AI278*(AG278-AH278)+(900*$S$10/((E278+F278)*0.5+273))*N278*(AD278-AE278))/(AI278+$S$10*(1+0.34*N278))</f>
        <v>5.8023698881933079</v>
      </c>
      <c r="AK278" s="27">
        <f>0.408*AI278*$S$8*0.98*1.14*100000000/(AI278+$S$10*(1.034*N278))</f>
        <v>0.1541410933573526</v>
      </c>
      <c r="AL278" s="12">
        <f>1.24*(AE278*10/(G278+273.16))^(1/7)</f>
        <v>0.81057123950629817</v>
      </c>
      <c r="AM278" s="12">
        <f>AI278*0.77*M278</f>
        <v>4.0527536380510272</v>
      </c>
      <c r="AN278" s="12">
        <f>AI278*0.98*$S$8*(-2.6*10000000000-AL278*(G278+273.16)^4)</f>
        <v>-39.27574370136373</v>
      </c>
      <c r="AO278" s="13">
        <f>1.17*1.013*(10^-3)*(AD278-AE278)*N278*86400/208</f>
        <v>2.5871493528596328</v>
      </c>
      <c r="AP278" s="12">
        <f>0.408*(AM278+AN278+AO278)/(AI278+$S$10*(1+0.34*N278))</f>
        <v>-37.854065078692336</v>
      </c>
      <c r="AQ278">
        <v>28</v>
      </c>
      <c r="AR278">
        <v>2.9815</v>
      </c>
      <c r="AS278" s="7"/>
      <c r="AT278" s="1">
        <f>AJ278*28.4</f>
        <v>164.78730482468993</v>
      </c>
      <c r="AU278">
        <f>1.26*AI278*0.408*(AG278-AH278)/(AI278+$S$10)</f>
        <v>4.061145063666828</v>
      </c>
      <c r="AV278">
        <f>AU278*28.4</f>
        <v>115.33651980813791</v>
      </c>
      <c r="AW278">
        <f>0.65*AI278*D278/($S$10+AI278)</f>
        <v>125.68203667411242</v>
      </c>
      <c r="AX278" s="1">
        <f>AW278*(86400/1000000)/2.45</f>
        <v>4.4322154974054344</v>
      </c>
      <c r="AY278" s="1">
        <f>(0.2*(0.00738*G278+0.8072)^7)-0.00016</f>
        <v>0.24281766547060571</v>
      </c>
      <c r="AZ278" s="1">
        <f>0.408*(AI278*(AG278-AH278)+$S$10*6.43*(1+0.0536*N278)*(AD278-AE278))/(AI278+$S$10)</f>
        <v>5.1329545322972407</v>
      </c>
      <c r="BA278" s="2">
        <f>(AI278*(AG278)+0.063*2.7*(1+0.864*N278)*(AD278-AE278))/(AI278+0.063)</f>
        <v>12.189441473485717</v>
      </c>
      <c r="BB278" s="1">
        <f>0.4+1.4*EXP(-(((C278-173)/58)^2))</f>
        <v>0.45620510220724442</v>
      </c>
      <c r="BC278" s="1">
        <f>0.605+0.345*EXP(-(((C278-243)/80)^2))</f>
        <v>0.89298817406868558</v>
      </c>
      <c r="BD278" s="1">
        <f>0.408*(AI278*(AG278-AH278)+0.063*6.43*(BB278+BC278*N278)*(AD278-AE278))/(AI278+0.063)</f>
        <v>6.5095955751996337</v>
      </c>
      <c r="BE278" s="1">
        <f>0.013*G278*(M278*23.9+50)/(G278+15)</f>
        <v>4.8044167603866024</v>
      </c>
      <c r="BF278" s="2">
        <f>0.408*0.0023*(G278+17.8)*((F278-E278)^0.5)*AA278</f>
        <v>5.3541690207686594</v>
      </c>
    </row>
    <row r="279" spans="1:58" ht="14" x14ac:dyDescent="0.15">
      <c r="A279" s="14">
        <v>2017</v>
      </c>
      <c r="B279" s="5">
        <v>43013</v>
      </c>
      <c r="C279">
        <v>278</v>
      </c>
      <c r="D279" s="52">
        <v>239.89839583333332</v>
      </c>
      <c r="E279" s="11">
        <v>22.41</v>
      </c>
      <c r="F279" s="11">
        <v>38.74</v>
      </c>
      <c r="G279" s="11">
        <v>29.002696629213471</v>
      </c>
      <c r="H279" s="11">
        <v>21.01</v>
      </c>
      <c r="I279" s="11">
        <v>57.8</v>
      </c>
      <c r="J279" s="11">
        <v>37.311597222222233</v>
      </c>
      <c r="K279" s="11">
        <v>1.0106770756399945</v>
      </c>
      <c r="L279" s="11">
        <v>0</v>
      </c>
      <c r="M279" s="15">
        <f>+D279*86400/1000000</f>
        <v>20.727221399999998</v>
      </c>
      <c r="N279" s="3">
        <f>K279*4.87/LN(67.8*$S$4-5.42)</f>
        <v>0.82102959010223131</v>
      </c>
      <c r="O279" s="11"/>
      <c r="X279" s="9">
        <f>1+0.033*COS(2*$S$9*C279/365)</f>
        <v>1.0024121392866365</v>
      </c>
      <c r="Y279" s="9">
        <f>0.409*SIN((2*$S$9*C279/365)-1.39)</f>
        <v>-0.1027554061923341</v>
      </c>
      <c r="Z279" s="9">
        <f>ACOS(-TAN($U$2)*TAN(Y279))</f>
        <v>1.5136054257805742</v>
      </c>
      <c r="AA279" s="10">
        <f>(24*60/$S$9)*$S$7*X279*(Z279*SIN($U$2)*SIN(Y279)+COS($U$2)*COS(Y279)*SIN(Z279))</f>
        <v>29.889405020073617</v>
      </c>
      <c r="AB279" s="9">
        <f>AA279*(0.75+0.00002*$S$3)</f>
        <v>22.536611385135508</v>
      </c>
      <c r="AC279" s="9">
        <f>1.35*(M279/AB279)-0.35</f>
        <v>0.89161296531278633</v>
      </c>
      <c r="AD279" s="9">
        <f>(0.6108*EXP(17.27*E279/(E279+237.3))+0.6108*EXP(17.27*F279/(F279+237.3)))/2</f>
        <v>4.8026016934506588</v>
      </c>
      <c r="AE279" s="9">
        <f>(H279*0.6108*EXP(17.27*F279/(F279+237.3))+I279*0.6108*EXP(17.27*E279/(E279+237.3)))/(2*100)</f>
        <v>1.5076652131702075</v>
      </c>
      <c r="AF279" s="10">
        <f>$S$8*0.5*((E279+273)^4+(F279+273)^4)*(0.34-0.14*SQRT(AE279))*AC279</f>
        <v>6.2593027634332818</v>
      </c>
      <c r="AG279" s="9">
        <f>(1-0.23)*M279-AF279</f>
        <v>9.7006577145667165</v>
      </c>
      <c r="AH279" s="9">
        <v>0</v>
      </c>
      <c r="AI279" s="8">
        <f>4098*0.6108*EXP(17.27*0.5*(E279+F279)/(0.5*(E279+F279)+237.3))/(0.5*(E279+F279)+237.3)^2</f>
        <v>0.25042626246821303</v>
      </c>
      <c r="AJ279" s="7">
        <f>(0.408*AI279*(AG279-AH279)+(900*$S$10/((E279+F279)*0.5+273))*N279*(AD279-AE279))/(AI279+$S$10*(1+0.34*N279))</f>
        <v>4.5395140681344817</v>
      </c>
      <c r="AK279" s="27">
        <f>0.408*AI279*$S$8*0.98*1.14*100000000/(AI279+$S$10*(1.034*N279))</f>
        <v>0.18246327703379783</v>
      </c>
      <c r="AL279" s="12">
        <f>1.24*(AE279*10/(G279+273.16))^(1/7)</f>
        <v>0.8080362371221782</v>
      </c>
      <c r="AM279" s="12">
        <f>AI279*0.77*M279</f>
        <v>3.9967932516459346</v>
      </c>
      <c r="AN279" s="12">
        <f>AI279*0.98*$S$8*(-2.6*10000000000-AL279*(G279+273.16)^4)</f>
        <v>-39.334293442525947</v>
      </c>
      <c r="AO279" s="13">
        <f>1.17*1.013*(10^-3)*(AD279-AE279)*N279*86400/208</f>
        <v>1.3318385175568395</v>
      </c>
      <c r="AP279" s="12">
        <f>0.408*(AM279+AN279+AO279)/(AI279+$S$10*(1+0.34*N279))</f>
        <v>-41.464931353584234</v>
      </c>
      <c r="AQ279">
        <v>28</v>
      </c>
      <c r="AR279">
        <v>2.9815</v>
      </c>
      <c r="AS279" s="7"/>
      <c r="AT279" s="1">
        <f>AJ279*28.4</f>
        <v>128.92219953501927</v>
      </c>
      <c r="AU279">
        <f>1.26*AI279*0.408*(AG279-AH279)/(AI279+$S$10)</f>
        <v>3.9491535339754393</v>
      </c>
      <c r="AV279">
        <f>AU279*28.4</f>
        <v>112.15596036490247</v>
      </c>
      <c r="AW279">
        <f>0.65*AI279*D279/($S$10+AI279)</f>
        <v>123.48460870706307</v>
      </c>
      <c r="AX279" s="1">
        <f>AW279*(86400/1000000)/2.45</f>
        <v>4.354722527465408</v>
      </c>
      <c r="AY279" s="1">
        <f>(0.2*(0.00738*G279+0.8072)^7)-0.00016</f>
        <v>0.23153913898755998</v>
      </c>
      <c r="AZ279" s="1">
        <f>0.408*(AI279*(AG279-AH279)+$S$10*6.43*(1+0.0536*N279)*(AD279-AE279))/(AI279+$S$10)</f>
        <v>5.0122114970548628</v>
      </c>
      <c r="BA279" s="2">
        <f>(AI279*(AG279)+0.063*2.7*(1+0.864*N279)*(AD279-AE279))/(AI279+0.063)</f>
        <v>10.807478475531752</v>
      </c>
      <c r="BB279" s="1">
        <f>0.4+1.4*EXP(-(((C279-173)/58)^2))</f>
        <v>0.45281943028476879</v>
      </c>
      <c r="BC279" s="1">
        <f>0.605+0.345*EXP(-(((C279-243)/80)^2))</f>
        <v>0.88989997878278471</v>
      </c>
      <c r="BD279" s="1">
        <f>0.408*(AI279*(AG279-AH279)+0.063*6.43*(BB279+BC279*N279)*(AD279-AE279))/(AI279+0.063)</f>
        <v>5.2185638975666384</v>
      </c>
      <c r="BE279" s="1">
        <f>0.013*G279*(M279*23.9+50)/(G279+15)</f>
        <v>4.6730681910972587</v>
      </c>
      <c r="BF279" s="2">
        <f>0.408*0.0023*(G279+17.8)*((F279-E279)^0.5)*AA279</f>
        <v>5.3048027255312808</v>
      </c>
    </row>
    <row r="280" spans="1:58" ht="14" x14ac:dyDescent="0.15">
      <c r="A280" s="14">
        <v>2017</v>
      </c>
      <c r="B280" s="5">
        <v>43014</v>
      </c>
      <c r="C280">
        <v>279</v>
      </c>
      <c r="D280" s="52">
        <v>241.04917361111103</v>
      </c>
      <c r="E280" s="11">
        <v>24.02</v>
      </c>
      <c r="F280" s="11">
        <v>39.130000000000003</v>
      </c>
      <c r="G280" s="11">
        <v>30.844166666666663</v>
      </c>
      <c r="H280" s="11">
        <v>20.86</v>
      </c>
      <c r="I280" s="11">
        <v>48.3</v>
      </c>
      <c r="J280" s="11">
        <v>34.320069444444442</v>
      </c>
      <c r="K280" s="11">
        <v>2.0357120814807312</v>
      </c>
      <c r="L280" s="11">
        <v>0</v>
      </c>
      <c r="M280" s="15">
        <f>+D280*86400/1000000</f>
        <v>20.826648599999995</v>
      </c>
      <c r="N280" s="3">
        <f>K280*4.87/LN(67.8*$S$4-5.42)</f>
        <v>1.6537229310023791</v>
      </c>
      <c r="O280" s="11"/>
      <c r="X280" s="9">
        <f>1+0.033*COS(2*$S$9*C280/365)</f>
        <v>1.0029783031310244</v>
      </c>
      <c r="Y280" s="9">
        <f>0.409*SIN((2*$S$9*C280/365)-1.39)</f>
        <v>-0.10955463470045239</v>
      </c>
      <c r="Z280" s="9">
        <f>ACOS(-TAN($U$2)*TAN(Y280))</f>
        <v>1.5097870651178407</v>
      </c>
      <c r="AA280" s="10">
        <f>(24*60/$S$9)*$S$7*X280*(Z280*SIN($U$2)*SIN(Y280)+COS($U$2)*COS(Y280)*SIN(Z280))</f>
        <v>29.695781362070871</v>
      </c>
      <c r="AB280" s="9">
        <f>AA280*(0.75+0.00002*$S$3)</f>
        <v>22.390619147001438</v>
      </c>
      <c r="AC280" s="9">
        <f>1.35*(M280/AB280)-0.35</f>
        <v>0.90570335618724063</v>
      </c>
      <c r="AD280" s="9">
        <f>(0.6108*EXP(17.27*E280/(E280+237.3))+0.6108*EXP(17.27*F280/(F280+237.3)))/2</f>
        <v>5.013954623321986</v>
      </c>
      <c r="AE280" s="9">
        <f>(H280*0.6108*EXP(17.27*F280/(F280+237.3))+I280*0.6108*EXP(17.27*E280/(E280+237.3)))/(2*100)</f>
        <v>1.4557961229372933</v>
      </c>
      <c r="AF280" s="10">
        <f>$S$8*0.5*((E280+273)^4+(F280+273)^4)*(0.34-0.14*SQRT(AE280))*AC280</f>
        <v>6.5524977177776007</v>
      </c>
      <c r="AG280" s="9">
        <f>(1-0.23)*M280-AF280</f>
        <v>9.4840217042223962</v>
      </c>
      <c r="AH280" s="9">
        <v>0</v>
      </c>
      <c r="AI280" s="8">
        <f>4098*0.6108*EXP(17.27*0.5*(E280+F280)/(0.5*(E280+F280)+237.3))/(0.5*(E280+F280)+237.3)^2</f>
        <v>0.26312037302412594</v>
      </c>
      <c r="AJ280" s="7">
        <f>(0.408*AI280*(AG280-AH280)+(900*$S$10/((E280+F280)*0.5+273))*N280*(AD280-AE280))/(AI280+$S$10*(1+0.34*N280))</f>
        <v>5.9092363060559112</v>
      </c>
      <c r="AK280" s="27">
        <f>0.408*AI280*$S$8*0.98*1.14*100000000/(AI280+$S$10*(1.034*N280))</f>
        <v>0.15631719298103536</v>
      </c>
      <c r="AL280" s="12">
        <f>1.24*(AE280*10/(G280+273.16))^(1/7)</f>
        <v>0.80330751754511109</v>
      </c>
      <c r="AM280" s="12">
        <f>AI280*0.77*M280</f>
        <v>4.2195349723252793</v>
      </c>
      <c r="AN280" s="12">
        <f>AI280*0.98*$S$8*(-2.6*10000000000-AL280*(G280+273.16)^4)</f>
        <v>-41.486362520020855</v>
      </c>
      <c r="AO280" s="13">
        <f>1.17*1.013*(10^-3)*(AD280-AE280)*N280*86400/208</f>
        <v>2.8969016639205281</v>
      </c>
      <c r="AP280" s="12">
        <f>0.408*(AM280+AN280+AO280)/(AI280+$S$10*(1+0.34*N280))</f>
        <v>-38.321489587345873</v>
      </c>
      <c r="AQ280">
        <v>28</v>
      </c>
      <c r="AR280">
        <v>2.9815</v>
      </c>
      <c r="AS280" s="7"/>
      <c r="AT280" s="1">
        <f>AJ280*28.4</f>
        <v>167.82231109198787</v>
      </c>
      <c r="AU280">
        <f>1.26*AI280*0.408*(AG280-AH280)/(AI280+$S$10)</f>
        <v>3.9001159660564384</v>
      </c>
      <c r="AV280">
        <f>AU280*28.4</f>
        <v>110.76329343600284</v>
      </c>
      <c r="AW280">
        <f>0.65*AI280*D280/($S$10+AI280)</f>
        <v>125.33526300873426</v>
      </c>
      <c r="AX280" s="1">
        <f>AW280*(86400/1000000)/2.45</f>
        <v>4.4199864179406685</v>
      </c>
      <c r="AY280" s="1">
        <f>(0.2*(0.00738*G280+0.8072)^7)-0.00016</f>
        <v>0.25400334794445617</v>
      </c>
      <c r="AZ280" s="1">
        <f>0.408*(AI280*(AG280-AH280)+$S$10*6.43*(1+0.0536*N280)*(AD280-AE280))/(AI280+$S$10)</f>
        <v>5.1284049236722868</v>
      </c>
      <c r="BA280" s="2">
        <f>(AI280*(AG280)+0.063*2.7*(1+0.864*N280)*(AD280-AE280))/(AI280+0.063)</f>
        <v>12.159507129376296</v>
      </c>
      <c r="BB280" s="1">
        <f>0.4+1.4*EXP(-(((C280-173)/58)^2))</f>
        <v>0.44960820145439184</v>
      </c>
      <c r="BC280" s="1">
        <f>0.605+0.345*EXP(-(((C280-243)/80)^2))</f>
        <v>0.88675683649634818</v>
      </c>
      <c r="BD280" s="1">
        <f>0.408*(AI280*(AG280-AH280)+0.063*6.43*(BB280+BC280*N280)*(AD280-AE280))/(AI280+0.063)</f>
        <v>6.5771306122666529</v>
      </c>
      <c r="BE280" s="1">
        <f>0.013*G280*(M280*23.9+50)/(G280+15)</f>
        <v>4.7909337894152317</v>
      </c>
      <c r="BF280" s="2">
        <f>0.408*0.0023*(G280+17.8)*((F280-E280)^0.5)*AA280</f>
        <v>5.2692130178310332</v>
      </c>
    </row>
    <row r="281" spans="1:58" ht="14" x14ac:dyDescent="0.15">
      <c r="A281" s="14">
        <v>2017</v>
      </c>
      <c r="B281" s="5">
        <v>43015</v>
      </c>
      <c r="C281">
        <v>280</v>
      </c>
      <c r="D281" s="52">
        <v>264.65075694444454</v>
      </c>
      <c r="E281" s="11">
        <v>19.989999999999998</v>
      </c>
      <c r="F281" s="11">
        <v>37.26</v>
      </c>
      <c r="G281" s="11">
        <v>28.275486111111114</v>
      </c>
      <c r="H281" s="11">
        <v>5.8029999999999999</v>
      </c>
      <c r="I281" s="11">
        <v>40.04</v>
      </c>
      <c r="J281" s="11">
        <v>23.662180555555558</v>
      </c>
      <c r="K281" s="11">
        <v>2.0219850186180501</v>
      </c>
      <c r="L281" s="11">
        <v>0</v>
      </c>
      <c r="M281" s="15">
        <f>+D281*86400/1000000</f>
        <v>22.865825400000009</v>
      </c>
      <c r="N281" s="3">
        <f>K281*4.87/LN(67.8*$S$4-5.42)</f>
        <v>1.6425716690740149</v>
      </c>
      <c r="O281" s="11"/>
      <c r="X281" s="9">
        <f>1+0.033*COS(2*$S$9*C281/365)</f>
        <v>1.0035435844399174</v>
      </c>
      <c r="Y281" s="9">
        <f>0.409*SIN((2*$S$9*C281/365)-1.39)</f>
        <v>-0.11632139980592662</v>
      </c>
      <c r="Z281" s="9">
        <f>ACOS(-TAN($U$2)*TAN(Y281))</f>
        <v>1.5059803748402159</v>
      </c>
      <c r="AA281" s="10">
        <f>(24*60/$S$9)*$S$7*X281*(Z281*SIN($U$2)*SIN(Y281)+COS($U$2)*COS(Y281)*SIN(Z281))</f>
        <v>29.50201057121199</v>
      </c>
      <c r="AB281" s="9">
        <f>AA281*(0.75+0.00002*$S$3)</f>
        <v>22.24451597069384</v>
      </c>
      <c r="AC281" s="9">
        <f>1.35*(M281/AB281)-0.35</f>
        <v>1.0377067197446941</v>
      </c>
      <c r="AD281" s="9">
        <f>(0.6108*EXP(17.27*E281/(E281+237.3))+0.6108*EXP(17.27*F281/(F281+237.3)))/2</f>
        <v>4.3505286901026077</v>
      </c>
      <c r="AE281" s="9">
        <f>(H281*0.6108*EXP(17.27*F281/(F281+237.3))+I281*0.6108*EXP(17.27*E281/(E281+237.3)))/(2*100)</f>
        <v>0.65249214247254972</v>
      </c>
      <c r="AF281" s="10">
        <f>$S$8*0.5*((E281+273)^4+(F281+273)^4)*(0.34-0.14*SQRT(AE281))*AC281</f>
        <v>9.5890138720922806</v>
      </c>
      <c r="AG281" s="9">
        <f>(1-0.23)*M281-AF281</f>
        <v>8.0176716859077253</v>
      </c>
      <c r="AH281" s="9">
        <v>0</v>
      </c>
      <c r="AI281" s="8">
        <f>4098*0.6108*EXP(17.27*0.5*(E281+F281)/(0.5*(E281+F281)+237.3))/(0.5*(E281+F281)+237.3)^2</f>
        <v>0.22714581577289045</v>
      </c>
      <c r="AJ281" s="7">
        <f>(0.408*AI281*(AG281-AH281)+(900*$S$10/((E281+F281)*0.5+273))*N281*(AD281-AE281))/(AI281+$S$10*(1+0.34*N281))</f>
        <v>5.8712443385867106</v>
      </c>
      <c r="AK281" s="27">
        <f>0.408*AI281*$S$8*0.98*1.14*100000000/(AI281+$S$10*(1.034*N281))</f>
        <v>0.1495711495308425</v>
      </c>
      <c r="AL281" s="12">
        <f>1.24*(AE281*10/(G281+273.16))^(1/7)</f>
        <v>0.71716478759119329</v>
      </c>
      <c r="AM281" s="12">
        <f>AI281*0.77*M281</f>
        <v>3.9992849541286808</v>
      </c>
      <c r="AN281" s="12">
        <f>AI281*0.98*$S$8*(-2.6*10000000000-AL281*(G281+273.16)^4)</f>
        <v>-34.789563141108324</v>
      </c>
      <c r="AO281" s="13">
        <f>1.17*1.013*(10^-3)*(AD281-AE281)*N281*86400/208</f>
        <v>2.9904823358944657</v>
      </c>
      <c r="AP281" s="12">
        <f>0.408*(AM281+AN281+AO281)/(AI281+$S$10*(1+0.34*N281))</f>
        <v>-34.401455520970742</v>
      </c>
      <c r="AQ281">
        <v>28</v>
      </c>
      <c r="AR281">
        <v>2.9815</v>
      </c>
      <c r="AS281" s="7"/>
      <c r="AT281" s="1">
        <f>AJ281*28.4</f>
        <v>166.74333921586256</v>
      </c>
      <c r="AU281">
        <f>1.26*AI281*0.408*(AG281-AH281)/(AI281+$S$10)</f>
        <v>3.1958459129906975</v>
      </c>
      <c r="AV281">
        <f>AU281*28.4</f>
        <v>90.762023928935804</v>
      </c>
      <c r="AW281">
        <f>0.65*AI281*D281/($S$10+AI281)</f>
        <v>133.38081052923738</v>
      </c>
      <c r="AX281" s="1">
        <f>AW281*(86400/1000000)/2.45</f>
        <v>4.7037151141739226</v>
      </c>
      <c r="AY281" s="1">
        <f>(0.2*(0.00738*G281+0.8072)^7)-0.00016</f>
        <v>0.22314897684792978</v>
      </c>
      <c r="AZ281" s="1">
        <f>0.408*(AI281*(AG281-AH281)+$S$10*6.43*(1+0.0536*N281)*(AD281-AE281))/(AI281+$S$10)</f>
        <v>4.9075577138032358</v>
      </c>
      <c r="BA281" s="2">
        <f>(AI281*(AG281)+0.063*2.7*(1+0.864*N281)*(AD281-AE281))/(AI281+0.063)</f>
        <v>11.521562449050389</v>
      </c>
      <c r="BB281" s="1">
        <f>0.4+1.4*EXP(-(((C281-173)/58)^2))</f>
        <v>0.44656451138669462</v>
      </c>
      <c r="BC281" s="1">
        <f>0.605+0.345*EXP(-(((C281-243)/80)^2))</f>
        <v>0.88356130673122302</v>
      </c>
      <c r="BD281" s="1">
        <f>0.408*(AI281*(AG281-AH281)+0.063*6.43*(BB281+BC281*N281)*(AD281-AE281))/(AI281+0.063)</f>
        <v>6.558850530849754</v>
      </c>
      <c r="BE281" s="1">
        <f>0.013*G281*(M281*23.9+50)/(G281+15)</f>
        <v>5.066604379195959</v>
      </c>
      <c r="BF281" s="2">
        <f>0.408*0.0023*(G281+17.8)*((F281-E281)^0.5)*AA281</f>
        <v>5.3009744140408683</v>
      </c>
    </row>
    <row r="282" spans="1:58" ht="14" x14ac:dyDescent="0.15">
      <c r="A282" s="14">
        <v>2017</v>
      </c>
      <c r="B282" s="5">
        <v>43016</v>
      </c>
      <c r="C282">
        <v>281</v>
      </c>
      <c r="D282" s="52">
        <v>248.48381249999989</v>
      </c>
      <c r="E282" s="11">
        <v>16.86</v>
      </c>
      <c r="F282" s="11">
        <v>33.67</v>
      </c>
      <c r="G282" s="11">
        <v>25.142986111111107</v>
      </c>
      <c r="H282" s="11">
        <v>29.74</v>
      </c>
      <c r="I282" s="11">
        <v>78.650000000000006</v>
      </c>
      <c r="J282" s="11">
        <v>48.078402777777782</v>
      </c>
      <c r="K282" s="11">
        <v>2.3432288353526194</v>
      </c>
      <c r="L282" s="11">
        <v>0</v>
      </c>
      <c r="M282" s="15">
        <f>+D282*86400/1000000</f>
        <v>21.469001399999993</v>
      </c>
      <c r="N282" s="3">
        <f>K282*4.87/LN(67.8*$S$4-5.42)</f>
        <v>1.9035360122193701</v>
      </c>
      <c r="O282" s="11"/>
      <c r="X282" s="9">
        <f>1+0.033*COS(2*$S$9*C282/365)</f>
        <v>1.0041078157082641</v>
      </c>
      <c r="Y282" s="9">
        <f>0.409*SIN((2*$S$9*C282/365)-1.39)</f>
        <v>-0.12305369637021663</v>
      </c>
      <c r="Z282" s="9">
        <f>ACOS(-TAN($U$2)*TAN(Y282))</f>
        <v>1.5021861612083831</v>
      </c>
      <c r="AA282" s="10">
        <f>(24*60/$S$9)*$S$7*X282*(Z282*SIN($U$2)*SIN(Y282)+COS($U$2)*COS(Y282)*SIN(Z282))</f>
        <v>29.308174856779104</v>
      </c>
      <c r="AB282" s="9">
        <f>AA282*(0.75+0.00002*$S$3)</f>
        <v>22.098363842011445</v>
      </c>
      <c r="AC282" s="9">
        <f>1.35*(M282/AB282)-0.35</f>
        <v>0.96155193647865478</v>
      </c>
      <c r="AD282" s="9">
        <f>(0.6108*EXP(17.27*E282/(E282+237.3))+0.6108*EXP(17.27*F282/(F282+237.3)))/2</f>
        <v>3.5714519242830418</v>
      </c>
      <c r="AE282" s="9">
        <f>(H282*0.6108*EXP(17.27*F282/(F282+237.3))+I282*0.6108*EXP(17.27*E282/(E282+237.3)))/(2*100)</f>
        <v>1.5318335878103644</v>
      </c>
      <c r="AF282" s="10">
        <f>$S$8*0.5*((E282+273)^4+(F282+273)^4)*(0.34-0.14*SQRT(AE282))*AC282</f>
        <v>6.2415261555372821</v>
      </c>
      <c r="AG282" s="9">
        <f>(1-0.23)*M282-AF282</f>
        <v>10.289604922462711</v>
      </c>
      <c r="AH282" s="9">
        <v>0</v>
      </c>
      <c r="AI282" s="8">
        <f>4098*0.6108*EXP(17.27*0.5*(E282+F282)/(0.5*(E282+F282)+237.3))/(0.5*(E282+F282)+237.3)^2</f>
        <v>0.19129398872224132</v>
      </c>
      <c r="AJ282" s="7">
        <f>(0.408*AI282*(AG282-AH282)+(900*$S$10/((E282+F282)*0.5+273))*N282*(AD282-AE282))/(AI282+$S$10*(1+0.34*N282))</f>
        <v>5.252155762782154</v>
      </c>
      <c r="AK282" s="27">
        <f>0.408*AI282*$S$8*0.98*1.14*100000000/(AI282+$S$10*(1.034*N282))</f>
        <v>0.13306790780134831</v>
      </c>
      <c r="AL282" s="12">
        <f>1.24*(AE282*10/(G282+273.16))^(1/7)</f>
        <v>0.81136283724212854</v>
      </c>
      <c r="AM282" s="12">
        <f>AI282*0.77*M282</f>
        <v>3.162306002000824</v>
      </c>
      <c r="AN282" s="12">
        <f>AI282*0.98*$S$8*(-2.6*10000000000-AL282*(G282+273.16)^4)</f>
        <v>-29.760712217509376</v>
      </c>
      <c r="AO282" s="13">
        <f>1.17*1.013*(10^-3)*(AD282-AE282)*N282*86400/208</f>
        <v>1.9114182125436643</v>
      </c>
      <c r="AP282" s="12">
        <f>0.408*(AM282+AN282+AO282)/(AI282+$S$10*(1+0.34*N282))</f>
        <v>-33.608846918913656</v>
      </c>
      <c r="AQ282">
        <v>28</v>
      </c>
      <c r="AR282">
        <v>2.9815</v>
      </c>
      <c r="AS282" s="7"/>
      <c r="AT282" s="1">
        <f>AJ282*28.4</f>
        <v>149.16122366301317</v>
      </c>
      <c r="AU282">
        <f>1.26*AI282*0.408*(AG282-AH282)/(AI282+$S$10)</f>
        <v>3.9357431267666612</v>
      </c>
      <c r="AV282">
        <f>AU282*28.4</f>
        <v>111.77510480017317</v>
      </c>
      <c r="AW282">
        <f>0.65*AI282*D282/($S$10+AI282)</f>
        <v>120.17352378819101</v>
      </c>
      <c r="AX282" s="1">
        <f>AW282*(86400/1000000)/2.45</f>
        <v>4.2379561042039606</v>
      </c>
      <c r="AY282" s="1">
        <f>(0.2*(0.00738*G282+0.8072)^7)-0.00016</f>
        <v>0.18991513358189754</v>
      </c>
      <c r="AZ282" s="1">
        <f>0.408*(AI282*(AG282-AH282)+$S$10*6.43*(1+0.0536*N282)*(AD282-AE282))/(AI282+$S$10)</f>
        <v>4.6329290909345353</v>
      </c>
      <c r="BA282" s="2">
        <f>(AI282*(AG282)+0.063*2.7*(1+0.864*N282)*(AD282-AE282))/(AI282+0.063)</f>
        <v>11.348572541182721</v>
      </c>
      <c r="BB282" s="1">
        <f>0.4+1.4*EXP(-(((C282-173)/58)^2))</f>
        <v>0.44368158787654421</v>
      </c>
      <c r="BC282" s="1">
        <f>0.605+0.345*EXP(-(((C282-243)/80)^2))</f>
        <v>0.88031596920737587</v>
      </c>
      <c r="BD282" s="1">
        <f>0.408*(AI282*(AG282-AH282)+0.063*6.43*(BB282+BC282*N282)*(AD282-AE282))/(AI282+0.063)</f>
        <v>5.9676343327275987</v>
      </c>
      <c r="BE282" s="1">
        <f>0.013*G282*(M282*23.9+50)/(G282+15)</f>
        <v>4.5850397394870122</v>
      </c>
      <c r="BF282" s="2">
        <f>0.408*0.0023*(G282+17.8)*((F282-E282)^0.5)*AA282</f>
        <v>4.8423131351969317</v>
      </c>
    </row>
    <row r="283" spans="1:58" ht="14" x14ac:dyDescent="0.15">
      <c r="A283" s="14">
        <v>2017</v>
      </c>
      <c r="B283" s="5">
        <v>43017</v>
      </c>
      <c r="C283">
        <v>282</v>
      </c>
      <c r="D283" s="52">
        <v>229.4876458333334</v>
      </c>
      <c r="E283" s="11">
        <v>20.96</v>
      </c>
      <c r="F283" s="11">
        <v>31.77</v>
      </c>
      <c r="G283" s="11">
        <v>26.028680555555564</v>
      </c>
      <c r="H283" s="11">
        <v>16.62</v>
      </c>
      <c r="I283" s="11">
        <v>90.8</v>
      </c>
      <c r="J283" s="11">
        <v>57.248124999999995</v>
      </c>
      <c r="K283" s="11">
        <v>2.328588488852819</v>
      </c>
      <c r="L283" s="11">
        <v>0</v>
      </c>
      <c r="M283" s="15">
        <f>+D283*86400/1000000</f>
        <v>19.827732600000004</v>
      </c>
      <c r="N283" s="3">
        <f>K283*4.87/LN(67.8*$S$4-5.42)</f>
        <v>1.8916428388453979</v>
      </c>
      <c r="O283" s="11"/>
      <c r="X283" s="9">
        <f>1+0.033*COS(2*$S$9*C283/365)</f>
        <v>1.0046708297421625</v>
      </c>
      <c r="Y283" s="9">
        <f>0.409*SIN((2*$S$9*C283/365)-1.39)</f>
        <v>-0.12974952946855617</v>
      </c>
      <c r="Z283" s="9">
        <f>ACOS(-TAN($U$2)*TAN(Y283))</f>
        <v>1.4984052420459377</v>
      </c>
      <c r="AA283" s="10">
        <f>(24*60/$S$9)*$S$7*X283*(Z283*SIN($U$2)*SIN(Y283)+COS($U$2)*COS(Y283)*SIN(Z283))</f>
        <v>29.114357201584003</v>
      </c>
      <c r="AB283" s="9">
        <f>AA283*(0.75+0.00002*$S$3)</f>
        <v>21.952225329994338</v>
      </c>
      <c r="AC283" s="9">
        <f>1.35*(M283/AB283)-0.35</f>
        <v>0.86934968357975195</v>
      </c>
      <c r="AD283" s="9">
        <f>(0.6108*EXP(17.27*E283/(E283+237.3))+0.6108*EXP(17.27*F283/(F283+237.3)))/2</f>
        <v>3.5871132201738596</v>
      </c>
      <c r="AE283" s="9">
        <f>(H283*0.6108*EXP(17.27*F283/(F283+237.3))+I283*0.6108*EXP(17.27*E283/(E283+237.3)))/(2*100)</f>
        <v>1.5163445599449819</v>
      </c>
      <c r="AF283" s="10">
        <f>$S$8*0.5*((E283+273)^4+(F283+273)^4)*(0.34-0.14*SQRT(AE283))*AC283</f>
        <v>5.7408107648816165</v>
      </c>
      <c r="AG283" s="9">
        <f>(1-0.23)*M283-AF283</f>
        <v>9.5265433371183867</v>
      </c>
      <c r="AH283" s="9">
        <v>0</v>
      </c>
      <c r="AI283" s="8">
        <f>4098*0.6108*EXP(17.27*0.5*(E283+F283)/(0.5*(E283+F283)+237.3))/(0.5*(E283+F283)+237.3)^2</f>
        <v>0.20246498065130955</v>
      </c>
      <c r="AJ283" s="7">
        <f>(0.408*AI283*(AG283-AH283)+(900*$S$10/((E283+F283)*0.5+273))*N283*(AD283-AE283))/(AI283+$S$10*(1+0.34*N283))</f>
        <v>5.0287664747005616</v>
      </c>
      <c r="AK283" s="27">
        <f>0.408*AI283*$S$8*0.98*1.14*100000000/(AI283+$S$10*(1.034*N283))</f>
        <v>0.13643222506209848</v>
      </c>
      <c r="AL283" s="12">
        <f>1.24*(AE283*10/(G283+273.16))^(1/7)</f>
        <v>0.80984265544870027</v>
      </c>
      <c r="AM283" s="12">
        <f>AI283*0.77*M283</f>
        <v>3.091104552858122</v>
      </c>
      <c r="AN283" s="12">
        <f>AI283*0.98*$S$8*(-2.6*10000000000-AL283*(G283+273.16)^4)</f>
        <v>-31.561268205556839</v>
      </c>
      <c r="AO283" s="13">
        <f>1.17*1.013*(10^-3)*(AD283-AE283)*N283*86400/208</f>
        <v>1.9284857710543333</v>
      </c>
      <c r="AP283" s="12">
        <f>0.408*(AM283+AN283+AO283)/(AI283+$S$10*(1+0.34*N283))</f>
        <v>-34.865180024253604</v>
      </c>
      <c r="AQ283">
        <v>28</v>
      </c>
      <c r="AR283">
        <v>2.9815</v>
      </c>
      <c r="AS283" s="7"/>
      <c r="AT283" s="1">
        <f>AJ283*28.4</f>
        <v>142.81696788149594</v>
      </c>
      <c r="AU283">
        <f>1.26*AI283*0.408*(AG283-AH283)/(AI283+$S$10)</f>
        <v>3.6960720417972452</v>
      </c>
      <c r="AV283">
        <f>AU283*28.4</f>
        <v>104.96844598704176</v>
      </c>
      <c r="AW283">
        <f>0.65*AI283*D283/($S$10+AI283)</f>
        <v>112.57631780856548</v>
      </c>
      <c r="AX283" s="1">
        <f>AW283*(86400/1000000)/2.45</f>
        <v>3.9700383096571663</v>
      </c>
      <c r="AY283" s="1">
        <f>(0.2*(0.00738*G283+0.8072)^7)-0.00016</f>
        <v>0.19885043233040128</v>
      </c>
      <c r="AZ283" s="1">
        <f>0.408*(AI283*(AG283-AH283)+$S$10*6.43*(1+0.0536*N283)*(AD283-AE283))/(AI283+$S$10)</f>
        <v>4.4011068852856106</v>
      </c>
      <c r="BA283" s="2">
        <f>(AI283*(AG283)+0.063*2.7*(1+0.864*N283)*(AD283-AE283))/(AI283+0.063)</f>
        <v>10.76119072298907</v>
      </c>
      <c r="BB283" s="1">
        <f>0.4+1.4*EXP(-(((C283-173)/58)^2))</f>
        <v>0.44095279833721202</v>
      </c>
      <c r="BC283" s="1">
        <f>0.605+0.345*EXP(-(((C283-243)/80)^2))</f>
        <v>0.8770234204082612</v>
      </c>
      <c r="BD283" s="1">
        <f>0.408*(AI283*(AG283-AH283)+0.063*6.43*(BB283+BC283*N283)*(AD283-AE283))/(AI283+0.063)</f>
        <v>5.6717861080360628</v>
      </c>
      <c r="BE283" s="1">
        <f>0.013*G283*(M283*23.9+50)/(G283+15)</f>
        <v>4.3205805143903078</v>
      </c>
      <c r="BF283" s="2">
        <f>0.408*0.0023*(G283+17.8)*((F283-E283)^0.5)*AA283</f>
        <v>3.9370093726939972</v>
      </c>
    </row>
    <row r="284" spans="1:58" ht="14" x14ac:dyDescent="0.15">
      <c r="A284" s="14">
        <v>2017</v>
      </c>
      <c r="B284" s="5">
        <v>43018</v>
      </c>
      <c r="C284">
        <v>283</v>
      </c>
      <c r="D284" s="52">
        <v>243.13394444444441</v>
      </c>
      <c r="E284" s="11">
        <v>15.79</v>
      </c>
      <c r="F284" s="11">
        <v>34.43</v>
      </c>
      <c r="G284" s="11">
        <v>25.458402777777778</v>
      </c>
      <c r="H284" s="11">
        <v>25.19</v>
      </c>
      <c r="I284" s="11">
        <v>79.680000000000007</v>
      </c>
      <c r="J284" s="11">
        <v>46.650416666666686</v>
      </c>
      <c r="K284" s="11">
        <v>1.548923494154028</v>
      </c>
      <c r="L284" s="11">
        <v>0</v>
      </c>
      <c r="M284" s="15">
        <f>+D284*86400/1000000</f>
        <v>21.006772799999997</v>
      </c>
      <c r="N284" s="3">
        <f>K284*4.87/LN(67.8*$S$4-5.42)</f>
        <v>1.2582772996010689</v>
      </c>
      <c r="O284" s="11"/>
      <c r="X284" s="9">
        <f>1+0.033*COS(2*$S$9*C284/365)</f>
        <v>1.0052324597084035</v>
      </c>
      <c r="Y284" s="9">
        <f>0.409*SIN((2*$S$9*C284/365)-1.39)</f>
        <v>-0.13640691498109001</v>
      </c>
      <c r="Z284" s="9">
        <f>ACOS(-TAN($U$2)*TAN(Y284))</f>
        <v>1.4946384472740279</v>
      </c>
      <c r="AA284" s="10">
        <f>(24*60/$S$9)*$S$7*X284*(Z284*SIN($U$2)*SIN(Y284)+COS($U$2)*COS(Y284)*SIN(Z284))</f>
        <v>28.920641290883967</v>
      </c>
      <c r="AB284" s="9">
        <f>AA284*(0.75+0.00002*$S$3)</f>
        <v>21.806163533326512</v>
      </c>
      <c r="AC284" s="9">
        <f>1.35*(M284/AB284)-0.35</f>
        <v>0.95051043764110654</v>
      </c>
      <c r="AD284" s="9">
        <f>(0.6108*EXP(17.27*E284/(E284+237.3))+0.6108*EXP(17.27*F284/(F284+237.3)))/2</f>
        <v>3.6209920089825745</v>
      </c>
      <c r="AE284" s="9">
        <f>(H284*0.6108*EXP(17.27*F284/(F284+237.3))+I284*0.6108*EXP(17.27*E284/(E284+237.3)))/(2*100)</f>
        <v>1.4009141242520433</v>
      </c>
      <c r="AF284" s="10">
        <f>$S$8*0.5*((E284+273)^4+(F284+273)^4)*(0.34-0.14*SQRT(AE284))*AC284</f>
        <v>6.4436363737521223</v>
      </c>
      <c r="AG284" s="9">
        <f>(1-0.23)*M284-AF284</f>
        <v>9.7315786822478767</v>
      </c>
      <c r="AH284" s="9">
        <v>0</v>
      </c>
      <c r="AI284" s="8">
        <f>4098*0.6108*EXP(17.27*0.5*(E284+F284)/(0.5*(E284+F284)+237.3))/(0.5*(E284+F284)+237.3)^2</f>
        <v>0.18976244889630481</v>
      </c>
      <c r="AJ284" s="7">
        <f>(0.408*AI284*(AG284-AH284)+(900*$S$10/((E284+F284)*0.5+273))*N284*(AD284-AE284))/(AI284+$S$10*(1+0.34*N284))</f>
        <v>4.6116724907043727</v>
      </c>
      <c r="AK284" s="27">
        <f>0.408*AI284*$S$8*0.98*1.14*100000000/(AI284+$S$10*(1.034*N284))</f>
        <v>0.15378294205056312</v>
      </c>
      <c r="AL284" s="12">
        <f>1.24*(AE284*10/(G284+273.16))^(1/7)</f>
        <v>0.80095234532097348</v>
      </c>
      <c r="AM284" s="12">
        <f>AI284*0.77*M284</f>
        <v>3.0694484204509398</v>
      </c>
      <c r="AN284" s="12">
        <f>AI284*0.98*$S$8*(-2.6*10000000000-AL284*(G284+273.16)^4)</f>
        <v>-29.471848670331106</v>
      </c>
      <c r="AO284" s="13">
        <f>1.17*1.013*(10^-3)*(AD284-AE284)*N284*86400/208</f>
        <v>1.3752773386123844</v>
      </c>
      <c r="AP284" s="12">
        <f>0.408*(AM284+AN284+AO284)/(AI284+$S$10*(1+0.34*N284))</f>
        <v>-35.989582959253767</v>
      </c>
      <c r="AQ284">
        <v>28</v>
      </c>
      <c r="AR284">
        <v>2.9815</v>
      </c>
      <c r="AS284" s="7"/>
      <c r="AT284" s="1">
        <f>AJ284*28.4</f>
        <v>130.97149873600418</v>
      </c>
      <c r="AU284">
        <f>1.26*AI284*0.408*(AG284-AH284)/(AI284+$S$10)</f>
        <v>3.7146261047167553</v>
      </c>
      <c r="AV284">
        <f>AU284*28.4</f>
        <v>105.49538137395584</v>
      </c>
      <c r="AW284">
        <f>0.65*AI284*D284/($S$10+AI284)</f>
        <v>117.34377413406366</v>
      </c>
      <c r="AX284" s="1">
        <f>AW284*(86400/1000000)/2.45</f>
        <v>4.1381641164012652</v>
      </c>
      <c r="AY284" s="1">
        <f>(0.2*(0.00738*G284+0.8072)^7)-0.00016</f>
        <v>0.19305693185908054</v>
      </c>
      <c r="AZ284" s="1">
        <f>0.408*(AI284*(AG284-AH284)+$S$10*6.43*(1+0.0536*N284)*(AD284-AE284))/(AI284+$S$10)</f>
        <v>4.548956807465184</v>
      </c>
      <c r="BA284" s="2">
        <f>(AI284*(AG284)+0.063*2.7*(1+0.864*N284)*(AD284-AE284))/(AI284+0.063)</f>
        <v>10.424294516030752</v>
      </c>
      <c r="BB284" s="1">
        <f>0.4+1.4*EXP(-(((C284-173)/58)^2))</f>
        <v>0.43837165643081749</v>
      </c>
      <c r="BC284" s="1">
        <f>0.605+0.345*EXP(-(((C284-243)/80)^2))</f>
        <v>0.87368627015963463</v>
      </c>
      <c r="BD284" s="1">
        <f>0.408*(AI284*(AG284-AH284)+0.063*6.43*(BB284+BC284*N284)*(AD284-AE284))/(AI284+0.063)</f>
        <v>5.2131037041739052</v>
      </c>
      <c r="BE284" s="1">
        <f>0.013*G284*(M284*23.9+50)/(G284+15)</f>
        <v>4.5159957440324412</v>
      </c>
      <c r="BF284" s="2">
        <f>0.408*0.0023*(G284+17.8)*((F284-E284)^0.5)*AA284</f>
        <v>5.0686155542209193</v>
      </c>
    </row>
    <row r="285" spans="1:58" ht="14" x14ac:dyDescent="0.15">
      <c r="A285" s="14">
        <v>2017</v>
      </c>
      <c r="B285" s="5">
        <v>43019</v>
      </c>
      <c r="C285">
        <v>284</v>
      </c>
      <c r="D285" s="52">
        <v>237.06702083333332</v>
      </c>
      <c r="E285" s="11">
        <v>17.72</v>
      </c>
      <c r="F285" s="11">
        <v>33.840000000000003</v>
      </c>
      <c r="G285" s="11">
        <v>26.261736111111112</v>
      </c>
      <c r="H285" s="11">
        <v>20.99</v>
      </c>
      <c r="I285" s="11">
        <v>59.85</v>
      </c>
      <c r="J285" s="11">
        <v>38.533888888888882</v>
      </c>
      <c r="K285" s="11">
        <v>1.7123453630566505</v>
      </c>
      <c r="L285" s="11">
        <v>0</v>
      </c>
      <c r="M285" s="15">
        <f>+D285*86400/1000000</f>
        <v>20.482590599999998</v>
      </c>
      <c r="N285" s="3">
        <f>K285*4.87/LN(67.8*$S$4-5.42)</f>
        <v>1.3910340359244857</v>
      </c>
      <c r="O285" s="11"/>
      <c r="X285" s="9">
        <f>1+0.033*COS(2*$S$9*C285/365)</f>
        <v>1.0057925391839071</v>
      </c>
      <c r="Y285" s="9">
        <f>0.409*SIN((2*$S$9*C285/365)-1.39)</f>
        <v>-0.14302388018081227</v>
      </c>
      <c r="Z285" s="9">
        <f>ACOS(-TAN($U$2)*TAN(Y285))</f>
        <v>1.4908866194178039</v>
      </c>
      <c r="AA285" s="10">
        <f>(24*60/$S$9)*$S$7*X285*(Z285*SIN($U$2)*SIN(Y285)+COS($U$2)*COS(Y285)*SIN(Z285))</f>
        <v>28.727111440481895</v>
      </c>
      <c r="AB285" s="9">
        <f>AA285*(0.75+0.00002*$S$3)</f>
        <v>21.660242026123349</v>
      </c>
      <c r="AC285" s="9">
        <f>1.35*(M285/AB285)-0.35</f>
        <v>0.92660149303275985</v>
      </c>
      <c r="AD285" s="9">
        <f>(0.6108*EXP(17.27*E285/(E285+237.3))+0.6108*EXP(17.27*F285/(F285+237.3)))/2</f>
        <v>3.6499931361059925</v>
      </c>
      <c r="AE285" s="9">
        <f>(H285*0.6108*EXP(17.27*F285/(F285+237.3))+I285*0.6108*EXP(17.27*E285/(E285+237.3)))/(2*100)</f>
        <v>1.1601604743090992</v>
      </c>
      <c r="AF285" s="10">
        <f>$S$8*0.5*((E285+273)^4+(F285+273)^4)*(0.34-0.14*SQRT(AE285))*AC285</f>
        <v>6.8701368202724069</v>
      </c>
      <c r="AG285" s="9">
        <f>(1-0.23)*M285-AF285</f>
        <v>8.9014579417275925</v>
      </c>
      <c r="AH285" s="9">
        <v>0</v>
      </c>
      <c r="AI285" s="8">
        <f>4098*0.6108*EXP(17.27*0.5*(E285+F285)/(0.5*(E285+F285)+237.3))/(0.5*(E285+F285)+237.3)^2</f>
        <v>0.19645762863153837</v>
      </c>
      <c r="AJ285" s="7">
        <f>(0.408*AI285*(AG285-AH285)+(900*$S$10/((E285+F285)*0.5+273))*N285*(AD285-AE285))/(AI285+$S$10*(1+0.34*N285))</f>
        <v>4.7719800901357861</v>
      </c>
      <c r="AK285" s="27">
        <f>0.408*AI285*$S$8*0.98*1.14*100000000/(AI285+$S$10*(1.034*N285))</f>
        <v>0.15060671320809821</v>
      </c>
      <c r="AL285" s="12">
        <f>1.24*(AE285*10/(G285+273.16))^(1/7)</f>
        <v>0.77936506362970226</v>
      </c>
      <c r="AM285" s="12">
        <f>AI285*0.77*M285</f>
        <v>3.0984501066801116</v>
      </c>
      <c r="AN285" s="12">
        <f>AI285*0.98*$S$8*(-2.6*10000000000-AL285*(G285+273.16)^4)</f>
        <v>-30.412978589028562</v>
      </c>
      <c r="AO285" s="13">
        <f>1.17*1.013*(10^-3)*(AD285-AE285)*N285*86400/208</f>
        <v>1.7051148268959098</v>
      </c>
      <c r="AP285" s="12">
        <f>0.408*(AM285+AN285+AO285)/(AI285+$S$10*(1+0.34*N285))</f>
        <v>-35.61368536827122</v>
      </c>
      <c r="AQ285">
        <v>28</v>
      </c>
      <c r="AR285">
        <v>2.9815</v>
      </c>
      <c r="AS285" s="7"/>
      <c r="AT285" s="1">
        <f>AJ285*28.4</f>
        <v>135.52423455985632</v>
      </c>
      <c r="AU285">
        <f>1.26*AI285*0.408*(AG285-AH285)/(AI285+$S$10)</f>
        <v>3.4278419894517014</v>
      </c>
      <c r="AV285">
        <f>AU285*28.4</f>
        <v>97.350712500428315</v>
      </c>
      <c r="AW285">
        <f>0.65*AI285*D285/($S$10+AI285)</f>
        <v>115.42860330097207</v>
      </c>
      <c r="AX285" s="1">
        <f>AW285*(86400/1000000)/2.45</f>
        <v>4.0706250306955045</v>
      </c>
      <c r="AY285" s="1">
        <f>(0.2*(0.00738*G285+0.8072)^7)-0.00016</f>
        <v>0.20126056286541152</v>
      </c>
      <c r="AZ285" s="1">
        <f>0.408*(AI285*(AG285-AH285)+$S$10*6.43*(1+0.0536*N285)*(AD285-AE285))/(AI285+$S$10)</f>
        <v>4.4816938038349576</v>
      </c>
      <c r="BA285" s="2">
        <f>(AI285*(AG285)+0.063*2.7*(1+0.864*N285)*(AD285-AE285))/(AI285+0.063)</f>
        <v>10.334209355788984</v>
      </c>
      <c r="BB285" s="1">
        <f>0.4+1.4*EXP(-(((C285-173)/58)^2))</f>
        <v>0.43593182786565854</v>
      </c>
      <c r="BC285" s="1">
        <f>0.605+0.345*EXP(-(((C285-243)/80)^2))</f>
        <v>0.87030713822802741</v>
      </c>
      <c r="BD285" s="1">
        <f>0.408*(AI285*(AG285-AH285)+0.063*6.43*(BB285+BC285*N285)*(AD285-AE285))/(AI285+0.063)</f>
        <v>5.3614589650428917</v>
      </c>
      <c r="BE285" s="1">
        <f>0.013*G285*(M285*23.9+50)/(G285+15)</f>
        <v>4.4641423837203922</v>
      </c>
      <c r="BF285" s="2">
        <f>0.408*0.0023*(G285+17.8)*((F285-E285)^0.5)*AA285</f>
        <v>4.7689644181187436</v>
      </c>
    </row>
    <row r="286" spans="1:58" ht="14" x14ac:dyDescent="0.15">
      <c r="A286" s="14">
        <v>2017</v>
      </c>
      <c r="B286" s="5">
        <v>43020</v>
      </c>
      <c r="C286">
        <v>285</v>
      </c>
      <c r="D286" s="52">
        <v>233.20340277777782</v>
      </c>
      <c r="E286" s="11">
        <v>20.29</v>
      </c>
      <c r="F286" s="11">
        <v>34.200000000000003</v>
      </c>
      <c r="G286" s="11">
        <v>27.546180555555551</v>
      </c>
      <c r="H286" s="11">
        <v>25.42</v>
      </c>
      <c r="I286" s="11">
        <v>68.06</v>
      </c>
      <c r="J286" s="11">
        <v>39.339930555555561</v>
      </c>
      <c r="K286" s="11">
        <v>1.8513322395440326</v>
      </c>
      <c r="L286" s="11">
        <v>0</v>
      </c>
      <c r="M286" s="15">
        <f>+D286*86400/1000000</f>
        <v>20.148774000000003</v>
      </c>
      <c r="N286" s="3">
        <f>K286*4.87/LN(67.8*$S$4-5.42)</f>
        <v>1.5039408594613359</v>
      </c>
      <c r="O286" s="11"/>
      <c r="X286" s="9">
        <f>1+0.033*COS(2*$S$9*C286/365)</f>
        <v>1.0063509022050374</v>
      </c>
      <c r="Y286" s="9">
        <f>0.409*SIN((2*$S$9*C286/365)-1.39)</f>
        <v>-0.14959846431812918</v>
      </c>
      <c r="Z286" s="9">
        <f>ACOS(-TAN($U$2)*TAN(Y286))</f>
        <v>1.4871506140828081</v>
      </c>
      <c r="AA286" s="10">
        <f>(24*60/$S$9)*$S$7*X286*(Z286*SIN($U$2)*SIN(Y286)+COS($U$2)*COS(Y286)*SIN(Z286))</f>
        <v>28.533852524145743</v>
      </c>
      <c r="AB286" s="9">
        <f>AA286*(0.75+0.00002*$S$3)</f>
        <v>21.514524803205891</v>
      </c>
      <c r="AC286" s="9">
        <f>1.35*(M286/AB286)-0.35</f>
        <v>0.91430144977902528</v>
      </c>
      <c r="AD286" s="9">
        <f>(0.6108*EXP(17.27*E286/(E286+237.3))+0.6108*EXP(17.27*F286/(F286+237.3)))/2</f>
        <v>3.8796849088903418</v>
      </c>
      <c r="AE286" s="9">
        <f>(H286*0.6108*EXP(17.27*F286/(F286+237.3))+I286*0.6108*EXP(17.27*E286/(E286+237.3)))/(2*100)</f>
        <v>1.4937573943797264</v>
      </c>
      <c r="AF286" s="10">
        <f>$S$8*0.5*((E286+273)^4+(F286+273)^4)*(0.34-0.14*SQRT(AE286))*AC286</f>
        <v>6.1636988796247802</v>
      </c>
      <c r="AG286" s="9">
        <f>(1-0.23)*M286-AF286</f>
        <v>9.3508571003752223</v>
      </c>
      <c r="AH286" s="9">
        <v>0</v>
      </c>
      <c r="AI286" s="8">
        <f>4098*0.6108*EXP(17.27*0.5*(E286+F286)/(0.5*(E286+F286)+237.3))/(0.5*(E286+F286)+237.3)^2</f>
        <v>0.21179239056872615</v>
      </c>
      <c r="AJ286" s="7">
        <f>(0.408*AI286*(AG286-AH286)+(900*$S$10/((E286+F286)*0.5+273))*N286*(AD286-AE286))/(AI286+$S$10*(1+0.34*N286))</f>
        <v>4.8702036139171643</v>
      </c>
      <c r="AK286" s="27">
        <f>0.408*AI286*$S$8*0.98*1.14*100000000/(AI286+$S$10*(1.034*N286))</f>
        <v>0.15046552445766581</v>
      </c>
      <c r="AL286" s="12">
        <f>1.24*(AE286*10/(G286+273.16))^(1/7)</f>
        <v>0.80752438233822643</v>
      </c>
      <c r="AM286" s="12">
        <f>AI286*0.77*M286</f>
        <v>3.2858648996165263</v>
      </c>
      <c r="AN286" s="12">
        <f>AI286*0.98*$S$8*(-2.6*10000000000-AL286*(G286+273.16)^4)</f>
        <v>-33.130814524434399</v>
      </c>
      <c r="AO286" s="13">
        <f>1.17*1.013*(10^-3)*(AD286-AE286)*N286*86400/208</f>
        <v>1.7665816648313053</v>
      </c>
      <c r="AP286" s="12">
        <f>0.408*(AM286+AN286+AO286)/(AI286+$S$10*(1+0.34*N286))</f>
        <v>-36.806419643490607</v>
      </c>
      <c r="AQ286">
        <v>28</v>
      </c>
      <c r="AR286">
        <v>2.9815</v>
      </c>
      <c r="AS286" s="7"/>
      <c r="AT286" s="1">
        <f>AJ286*28.4</f>
        <v>138.31378263524746</v>
      </c>
      <c r="AU286">
        <f>1.26*AI286*0.408*(AG286-AH286)/(AI286+$S$10)</f>
        <v>3.6675306456740682</v>
      </c>
      <c r="AV286">
        <f>AU286*28.4</f>
        <v>104.15787033714354</v>
      </c>
      <c r="AW286">
        <f>0.65*AI286*D286/($S$10+AI286)</f>
        <v>115.64846236361302</v>
      </c>
      <c r="AX286" s="1">
        <f>AW286*(86400/1000000)/2.45</f>
        <v>4.0783784278433322</v>
      </c>
      <c r="AY286" s="1">
        <f>(0.2*(0.00738*G286+0.8072)^7)-0.00016</f>
        <v>0.21499754496286577</v>
      </c>
      <c r="AZ286" s="1">
        <f>0.408*(AI286*(AG286-AH286)+$S$10*6.43*(1+0.0536*N286)*(AD286-AE286))/(AI286+$S$10)</f>
        <v>4.5141765403639855</v>
      </c>
      <c r="BA286" s="2">
        <f>(AI286*(AG286)+0.063*2.7*(1+0.864*N286)*(AD286-AE286))/(AI286+0.063)</f>
        <v>10.603078478833556</v>
      </c>
      <c r="BB286" s="1">
        <f>0.4+1.4*EXP(-(((C286-173)/58)^2))</f>
        <v>0.43362713539244169</v>
      </c>
      <c r="BC286" s="1">
        <f>0.605+0.345*EXP(-(((C286-243)/80)^2))</f>
        <v>0.86688865094498846</v>
      </c>
      <c r="BD286" s="1">
        <f>0.408*(AI286*(AG286-AH286)+0.063*6.43*(BB286+BC286*N286)*(AD286-AE286))/(AI286+0.063)</f>
        <v>5.433679154348976</v>
      </c>
      <c r="BE286" s="1">
        <f>0.013*G286*(M286*23.9+50)/(G286+15)</f>
        <v>4.4739687029733988</v>
      </c>
      <c r="BF286" s="2">
        <f>0.408*0.0023*(G286+17.8)*((F286-E286)^0.5)*AA286</f>
        <v>4.5284824534127015</v>
      </c>
    </row>
    <row r="287" spans="1:58" s="2" customFormat="1" ht="14" x14ac:dyDescent="0.15">
      <c r="A287" s="26">
        <v>2017</v>
      </c>
      <c r="B287" s="25">
        <v>43021</v>
      </c>
      <c r="C287" s="18">
        <v>286</v>
      </c>
      <c r="D287" s="52">
        <v>226.91108333333335</v>
      </c>
      <c r="E287" s="11">
        <v>21.61</v>
      </c>
      <c r="F287" s="11">
        <v>34.78</v>
      </c>
      <c r="G287" s="11">
        <v>28.389930555555559</v>
      </c>
      <c r="H287" s="11">
        <v>28.88</v>
      </c>
      <c r="I287" s="11">
        <v>57.11</v>
      </c>
      <c r="J287" s="11">
        <v>41.028958333333335</v>
      </c>
      <c r="K287" s="17">
        <v>1.4656396727475363</v>
      </c>
      <c r="L287" s="11">
        <v>0</v>
      </c>
      <c r="M287" s="15">
        <f>+D287*86400/1000000</f>
        <v>19.6051176</v>
      </c>
      <c r="N287" s="3">
        <f>K287*4.87/LN(67.8*$S$4-5.42)</f>
        <v>1.1906211872783274</v>
      </c>
      <c r="O287" s="11"/>
      <c r="X287" s="23">
        <f>1+0.033*COS(2*$S$9*C287/365)</f>
        <v>1.0069073833167805</v>
      </c>
      <c r="Y287" s="23">
        <f>0.409*SIN((2*$S$9*C287/365)-1.39)</f>
        <v>-0.1561287192018693</v>
      </c>
      <c r="Z287" s="23">
        <f>ACOS(-TAN($U$2)*TAN(Y287))</f>
        <v>1.4834313003994102</v>
      </c>
      <c r="AA287" s="23">
        <f>(24*60/$S$9)*$S$7*X287*(Z287*SIN($U$2)*SIN(Y287)+COS($U$2)*COS(Y287)*SIN(Z287))</f>
        <v>28.340949900482038</v>
      </c>
      <c r="AB287" s="23">
        <f>AA287*(0.75+0.00002*$S$3)</f>
        <v>21.369076224963457</v>
      </c>
      <c r="AC287" s="23">
        <f>1.35*(M287/AB287)-0.35</f>
        <v>0.88856120317832132</v>
      </c>
      <c r="AD287" s="23">
        <f>(0.6108*EXP(17.27*E287/(E287+237.3))+0.6108*EXP(17.27*F287/(F287+237.3)))/2</f>
        <v>4.0682010001082771</v>
      </c>
      <c r="AE287" s="23">
        <f>(H287*0.6108*EXP(17.27*F287/(F287+237.3))+I287*0.6108*EXP(17.27*E287/(E287+237.3)))/(2*100)</f>
        <v>1.5393077307496352</v>
      </c>
      <c r="AF287" s="23">
        <f>$S$8*0.5*((E287+273)^4+(F287+273)^4)*(0.34-0.14*SQRT(AE287))*AC287</f>
        <v>5.9712511343450334</v>
      </c>
      <c r="AG287" s="23">
        <f>(1-0.23)*M287-AF287</f>
        <v>9.1246894176549667</v>
      </c>
      <c r="AH287" s="23">
        <v>0</v>
      </c>
      <c r="AI287" s="22">
        <f>4098*0.6108*EXP(17.27*0.5*(E287+F287)/(0.5*(E287+F287)+237.3))/(0.5*(E287+F287)+237.3)^2</f>
        <v>0.22226466877009723</v>
      </c>
      <c r="AJ287" s="19">
        <f>(0.408*AI287*(AG287-AH287)+(900*$S$10/((E287+F287)*0.5+273))*N287*(AD287-AE287))/(AI287+$S$10*(1+0.34*N287))</f>
        <v>4.5105838181208266</v>
      </c>
      <c r="AK287" s="53">
        <f>0.408*AI287*$S$8*0.98*1.14*100000000/(AI287+$S$10*(1.034*N287))</f>
        <v>0.16355324742413152</v>
      </c>
      <c r="AL287" s="20">
        <f>1.24*(AE287*10/(G287+273.16))^(1/7)</f>
        <v>0.81067248061838559</v>
      </c>
      <c r="AM287" s="20">
        <f>AI287*0.77*M287</f>
        <v>3.355294226563359</v>
      </c>
      <c r="AN287" s="20">
        <f>AI287*0.98*$S$8*(-2.6*10000000000-AL287*(G287+273.16)^4)</f>
        <v>-34.87612339865079</v>
      </c>
      <c r="AO287" s="21">
        <f>1.17*1.013*(10^-3)*(AD287-AE287)*N287*86400/208</f>
        <v>1.4823468055194498</v>
      </c>
      <c r="AP287" s="20">
        <f>0.408*(AM287+AN287+AO287)/(AI287+$S$10*(1+0.34*N287))</f>
        <v>-38.942680672705322</v>
      </c>
      <c r="AQ287" s="18">
        <v>28</v>
      </c>
      <c r="AR287" s="18">
        <v>2.9815</v>
      </c>
      <c r="AS287" s="19"/>
      <c r="AT287" s="2">
        <f>AJ287*28.4</f>
        <v>128.10058043463147</v>
      </c>
      <c r="AU287" s="18">
        <f>1.26*AI287*0.408*(AG287-AH287)/(AI287+$S$10)</f>
        <v>3.6192490621812521</v>
      </c>
      <c r="AV287" s="18">
        <f>AU287*28.4</f>
        <v>102.78667336594755</v>
      </c>
      <c r="AW287" s="18">
        <f>0.65*AI287*D287/($S$10+AI287)</f>
        <v>113.79907636454405</v>
      </c>
      <c r="AX287" s="2">
        <f>AW287*(86400/1000000)/2.45</f>
        <v>4.0131592644475944</v>
      </c>
      <c r="AY287" s="2">
        <f>(0.2*(0.00738*G287+0.8072)^7)-0.00016</f>
        <v>0.22445184124016965</v>
      </c>
      <c r="AZ287" s="2">
        <f>0.408*(AI287*(AG287-AH287)+$S$10*6.43*(1+0.0536*N287)*(AD287-AE287))/(AI287+$S$10)</f>
        <v>4.4847016730661489</v>
      </c>
      <c r="BA287" s="2">
        <f>(AI287*(AG287)+0.063*2.7*(1+0.864*N287)*(AD287-AE287))/(AI287+0.063)</f>
        <v>10.168696617520974</v>
      </c>
      <c r="BB287" s="2">
        <f>0.4+1.4*EXP(-(((C287-173)/58)^2))</f>
        <v>0.43145156303264687</v>
      </c>
      <c r="BC287" s="2">
        <f>0.605+0.345*EXP(-(((C287-243)/80)^2))</f>
        <v>0.86343343786306226</v>
      </c>
      <c r="BD287" s="2">
        <f>0.408*(AI287*(AG287-AH287)+0.063*6.43*(BB287+BC287*N287)*(AD287-AE287))/(AI287+0.063)</f>
        <v>5.0390934151548246</v>
      </c>
      <c r="BE287" s="2">
        <f>0.013*G287*(M287*23.9+50)/(G287+15)</f>
        <v>4.4108234650509202</v>
      </c>
      <c r="BF287" s="2">
        <f>0.408*0.0023*(G287+17.8)*((F287-E287)^0.5)*AA287</f>
        <v>4.4580260124700519</v>
      </c>
    </row>
    <row r="288" spans="1:58" ht="14" x14ac:dyDescent="0.15">
      <c r="A288" s="14">
        <v>2017</v>
      </c>
      <c r="B288" s="5">
        <v>43022</v>
      </c>
      <c r="C288">
        <v>287</v>
      </c>
      <c r="D288" s="52">
        <v>224.89083333333329</v>
      </c>
      <c r="E288" s="11">
        <v>21.96</v>
      </c>
      <c r="F288" s="11">
        <v>35.79</v>
      </c>
      <c r="G288" s="11">
        <v>28.639236111111117</v>
      </c>
      <c r="H288" s="11">
        <v>27.54</v>
      </c>
      <c r="I288" s="11">
        <v>79.95</v>
      </c>
      <c r="J288" s="11">
        <v>48.134999999999998</v>
      </c>
      <c r="K288" s="11">
        <v>1.7960718029619285</v>
      </c>
      <c r="L288" s="11">
        <v>0</v>
      </c>
      <c r="M288" s="15">
        <f>+D288*86400/1000000</f>
        <v>19.430567999999997</v>
      </c>
      <c r="N288" s="3">
        <f>K288*4.87/LN(67.8*$S$4-5.42)</f>
        <v>1.4590497120420227</v>
      </c>
      <c r="O288" s="11"/>
      <c r="X288" s="9">
        <f>1+0.033*COS(2*$S$9*C288/365)</f>
        <v>1.0074618176217736</v>
      </c>
      <c r="Y288" s="9">
        <f>0.409*SIN((2*$S$9*C288/365)-1.39)</f>
        <v>-0.16261270977657588</v>
      </c>
      <c r="Z288" s="9">
        <f>ACOS(-TAN($U$2)*TAN(Y288))</f>
        <v>1.479729561433351</v>
      </c>
      <c r="AA288" s="10">
        <f>(24*60/$S$9)*$S$7*X288*(Z288*SIN($U$2)*SIN(Y288)+COS($U$2)*COS(Y288)*SIN(Z288))</f>
        <v>28.148489339399134</v>
      </c>
      <c r="AB288" s="9">
        <f>AA288*(0.75+0.00002*$S$3)</f>
        <v>21.223960961906947</v>
      </c>
      <c r="AC288" s="9">
        <f>1.35*(M288/AB288)-0.35</f>
        <v>0.8859270188576126</v>
      </c>
      <c r="AD288" s="9">
        <f>(0.6108*EXP(17.27*E288/(E288+237.3))+0.6108*EXP(17.27*F288/(F288+237.3)))/2</f>
        <v>4.2551889822438458</v>
      </c>
      <c r="AE288" s="9">
        <f>(H288*0.6108*EXP(17.27*F288/(F288+237.3))+I288*0.6108*EXP(17.27*E288/(E288+237.3)))/(2*100)</f>
        <v>1.8630338188693343</v>
      </c>
      <c r="AF288" s="10">
        <f>$S$8*0.5*((E288+273)^4+(F288+273)^4)*(0.34-0.14*SQRT(AE288))*AC288</f>
        <v>5.380671999864501</v>
      </c>
      <c r="AG288" s="9">
        <f>(1-0.23)*M288-AF288</f>
        <v>9.5808653601354976</v>
      </c>
      <c r="AH288" s="9">
        <v>0</v>
      </c>
      <c r="AI288" s="8">
        <f>4098*0.6108*EXP(17.27*0.5*(E288+F288)/(0.5*(E288+F288)+237.3))/(0.5*(E288+F288)+237.3)^2</f>
        <v>0.23002484576093643</v>
      </c>
      <c r="AJ288" s="7">
        <f>(0.408*AI288*(AG288-AH288)+(900*$S$10/((E288+F288)*0.5+273))*N288*(AD288-AE288))/(AI288+$S$10*(1+0.34*N288))</f>
        <v>4.8220683010459444</v>
      </c>
      <c r="AK288" s="27">
        <f>0.408*AI288*$S$8*0.98*1.14*100000000/(AI288+$S$10*(1.034*N288))</f>
        <v>0.15588651852631702</v>
      </c>
      <c r="AL288" s="12">
        <f>1.24*(AE288*10/(G288+273.16))^(1/7)</f>
        <v>0.83298339218788997</v>
      </c>
      <c r="AM288" s="12">
        <f>AI288*0.77*M288</f>
        <v>3.4415253235804872</v>
      </c>
      <c r="AN288" s="12">
        <f>AI288*0.98*$S$8*(-2.6*10000000000-AL288*(G288+273.16)^4)</f>
        <v>-36.322571793678776</v>
      </c>
      <c r="AO288" s="13">
        <f>1.17*1.013*(10^-3)*(AD288-AE288)*N288*86400/208</f>
        <v>1.7183243716325836</v>
      </c>
      <c r="AP288" s="12">
        <f>0.408*(AM288+AN288+AO288)/(AI288+$S$10*(1+0.34*N288))</f>
        <v>-38.707049595169636</v>
      </c>
      <c r="AQ288">
        <v>28</v>
      </c>
      <c r="AR288">
        <v>2.9815</v>
      </c>
      <c r="AS288" s="7"/>
      <c r="AT288" s="1">
        <f>AJ288*28.4</f>
        <v>136.94673974970482</v>
      </c>
      <c r="AU288">
        <f>1.26*AI288*0.408*(AG288-AH288)/(AI288+$S$10)</f>
        <v>3.8297027170879088</v>
      </c>
      <c r="AV288">
        <f>AU288*28.4</f>
        <v>108.7635571652966</v>
      </c>
      <c r="AW288">
        <f>0.65*AI288*D288/($S$10+AI288)</f>
        <v>113.66185196628236</v>
      </c>
      <c r="AX288" s="1">
        <f>AW288*(86400/1000000)/2.45</f>
        <v>4.0083200040354265</v>
      </c>
      <c r="AY288" s="1">
        <f>(0.2*(0.00738*G288+0.8072)^7)-0.00016</f>
        <v>0.22731257250800666</v>
      </c>
      <c r="AZ288" s="1">
        <f>0.408*(AI288*(AG288-AH288)+$S$10*6.43*(1+0.0536*N288)*(AD288-AE288))/(AI288+$S$10)</f>
        <v>4.5446311229679797</v>
      </c>
      <c r="BA288" s="2">
        <f>(AI288*(AG288)+0.063*2.7*(1+0.864*N288)*(AD288-AE288))/(AI288+0.063)</f>
        <v>10.660173079017133</v>
      </c>
      <c r="BB288" s="1">
        <f>0.4+1.4*EXP(-(((C288-173)/58)^2))</f>
        <v>0.42939925957324565</v>
      </c>
      <c r="BC288" s="1">
        <f>0.605+0.345*EXP(-(((C288-243)/80)^2))</f>
        <v>0.85994412844933565</v>
      </c>
      <c r="BD288" s="1">
        <f>0.408*(AI288*(AG288-AH288)+0.063*6.43*(BB288+BC288*N288)*(AD288-AE288))/(AI288+0.063)</f>
        <v>5.3408584665141419</v>
      </c>
      <c r="BE288" s="1">
        <f>0.013*G288*(M288*23.9+50)/(G288+15)</f>
        <v>4.3885459013687464</v>
      </c>
      <c r="BF288" s="2">
        <f>0.408*0.0023*(G288+17.8)*((F288-E288)^0.5)*AA288</f>
        <v>4.5618315949339046</v>
      </c>
    </row>
    <row r="289" spans="1:58" ht="14" x14ac:dyDescent="0.15">
      <c r="A289" s="14">
        <v>2017</v>
      </c>
      <c r="B289" s="5">
        <v>43023</v>
      </c>
      <c r="C289">
        <v>288</v>
      </c>
      <c r="D289" s="52">
        <v>227.1505347222222</v>
      </c>
      <c r="E289" s="11">
        <v>19.350000000000001</v>
      </c>
      <c r="F289" s="11">
        <v>37.35</v>
      </c>
      <c r="G289" s="11">
        <v>28.378541666666671</v>
      </c>
      <c r="H289" s="11">
        <v>21.68</v>
      </c>
      <c r="I289" s="11">
        <v>49.36</v>
      </c>
      <c r="J289" s="11">
        <v>34.997638888888879</v>
      </c>
      <c r="K289" s="11">
        <v>1.5461147294858602</v>
      </c>
      <c r="L289" s="11">
        <v>0</v>
      </c>
      <c r="M289" s="15">
        <f>+D289*86400/1000000</f>
        <v>19.6258062</v>
      </c>
      <c r="N289" s="3">
        <f>K289*4.87/LN(67.8*$S$4-5.42)</f>
        <v>1.2559955827601688</v>
      </c>
      <c r="O289" s="11"/>
      <c r="X289" s="9">
        <f>1+0.033*COS(2*$S$9*C289/365)</f>
        <v>1.0080140408291658</v>
      </c>
      <c r="Y289" s="9">
        <f>0.409*SIN((2*$S$9*C289/365)-1.39)</f>
        <v>-0.16904851469590629</v>
      </c>
      <c r="Z289" s="9">
        <f>ACOS(-TAN($U$2)*TAN(Y289))</f>
        <v>1.4760462945604393</v>
      </c>
      <c r="AA289" s="10">
        <f>(24*60/$S$9)*$S$7*X289*(Z289*SIN($U$2)*SIN(Y289)+COS($U$2)*COS(Y289)*SIN(Z289))</f>
        <v>27.95655694829474</v>
      </c>
      <c r="AB289" s="9">
        <f>AA289*(0.75+0.00002*$S$3)</f>
        <v>21.079243939014233</v>
      </c>
      <c r="AC289" s="9">
        <f>1.35*(M289/AB289)-0.35</f>
        <v>0.90691597130589641</v>
      </c>
      <c r="AD289" s="9">
        <f>(0.6108*EXP(17.27*E289/(E289+237.3))+0.6108*EXP(17.27*F289/(F289+237.3)))/2</f>
        <v>4.3206315998515361</v>
      </c>
      <c r="AE289" s="9">
        <f>(H289*0.6108*EXP(17.27*F289/(F289+237.3))+I289*0.6108*EXP(17.27*E289/(E289+237.3)))/(2*100)</f>
        <v>1.2475365028243117</v>
      </c>
      <c r="AF289" s="10">
        <f>$S$8*0.5*((E289+273)^4+(F289+273)^4)*(0.34-0.14*SQRT(AE289))*AC289</f>
        <v>6.7601168128032576</v>
      </c>
      <c r="AG289" s="9">
        <f>(1-0.23)*M289-AF289</f>
        <v>8.3517539611967422</v>
      </c>
      <c r="AH289" s="9">
        <v>0</v>
      </c>
      <c r="AI289" s="8">
        <f>4098*0.6108*EXP(17.27*0.5*(E289+F289)/(0.5*(E289+F289)+237.3))/(0.5*(E289+F289)+237.3)^2</f>
        <v>0.22401389352802833</v>
      </c>
      <c r="AJ289" s="7">
        <f>(0.408*AI289*(AG289-AH289)+(900*$S$10/((E289+F289)*0.5+273))*N289*(AD289-AE289))/(AI289+$S$10*(1+0.34*N289))</f>
        <v>4.7870777959275879</v>
      </c>
      <c r="AK289" s="27">
        <f>0.408*AI289*$S$8*0.98*1.14*100000000/(AI289+$S$10*(1.034*N289))</f>
        <v>0.16153931866829238</v>
      </c>
      <c r="AL289" s="12">
        <f>1.24*(AE289*10/(G289+273.16))^(1/7)</f>
        <v>0.78669952818057887</v>
      </c>
      <c r="AM289" s="12">
        <f>AI289*0.77*M289</f>
        <v>3.3852690105761591</v>
      </c>
      <c r="AN289" s="12">
        <f>AI289*0.98*$S$8*(-2.6*10000000000-AL289*(G289+273.16)^4)</f>
        <v>-34.936483080053534</v>
      </c>
      <c r="AO289" s="13">
        <f>1.17*1.013*(10^-3)*(AD289-AE289)*N289*86400/208</f>
        <v>1.9002459971457091</v>
      </c>
      <c r="AP289" s="12">
        <f>0.408*(AM289+AN289+AO289)/(AI289+$S$10*(1+0.34*N289))</f>
        <v>-38.051939294517126</v>
      </c>
      <c r="AQ289">
        <v>28</v>
      </c>
      <c r="AR289">
        <v>2.9815</v>
      </c>
      <c r="AS289" s="7"/>
      <c r="AT289" s="1">
        <f>AJ289*28.4</f>
        <v>135.95300940434348</v>
      </c>
      <c r="AU289">
        <f>1.26*AI289*0.408*(AG289-AH289)/(AI289+$S$10)</f>
        <v>3.3185888654840472</v>
      </c>
      <c r="AV289">
        <f>AU289*28.4</f>
        <v>94.247923779746941</v>
      </c>
      <c r="AW289">
        <f>0.65*AI289*D289/($S$10+AI289)</f>
        <v>114.12273519785961</v>
      </c>
      <c r="AX289" s="1">
        <f>AW289*(86400/1000000)/2.45</f>
        <v>4.0245731922837029</v>
      </c>
      <c r="AY289" s="1">
        <f>(0.2*(0.00738*G289+0.8072)^7)-0.00016</f>
        <v>0.22432189601632016</v>
      </c>
      <c r="AZ289" s="1">
        <f>0.408*(AI289*(AG289-AH289)+$S$10*6.43*(1+0.0536*N289)*(AD289-AE289))/(AI289+$S$10)</f>
        <v>4.5876247771175187</v>
      </c>
      <c r="BA289" s="2">
        <f>(AI289*(AG289)+0.063*2.7*(1+0.864*N289)*(AD289-AE289))/(AI289+0.063)</f>
        <v>10.316233725338716</v>
      </c>
      <c r="BB289" s="1">
        <f>0.4+1.4*EXP(-(((C289-173)/58)^2))</f>
        <v>0.42746454136276291</v>
      </c>
      <c r="BC289" s="1">
        <f>0.605+0.345*EXP(-(((C289-243)/80)^2))</f>
        <v>0.85642334882222437</v>
      </c>
      <c r="BD289" s="1">
        <f>0.408*(AI289*(AG289-AH289)+0.063*6.43*(BB289+BC289*N289)*(AD289-AE289))/(AI289+0.063)</f>
        <v>5.3195558946894481</v>
      </c>
      <c r="BE289" s="1">
        <f>0.013*G289*(M289*23.9+50)/(G289+15)</f>
        <v>4.4144168117169862</v>
      </c>
      <c r="BF289" s="2">
        <f>0.408*0.0023*(G289+17.8)*((F289-E289)^0.5)*AA289</f>
        <v>5.1398228307995657</v>
      </c>
    </row>
    <row r="290" spans="1:58" ht="14" x14ac:dyDescent="0.15">
      <c r="A290" s="14">
        <v>2017</v>
      </c>
      <c r="B290" s="5">
        <v>43024</v>
      </c>
      <c r="C290">
        <v>289</v>
      </c>
      <c r="D290" s="52">
        <v>224.25763194444451</v>
      </c>
      <c r="E290" s="11">
        <v>22.21</v>
      </c>
      <c r="F290" s="11">
        <v>38</v>
      </c>
      <c r="G290" s="11">
        <v>29.746319444444428</v>
      </c>
      <c r="H290" s="11">
        <v>21.82</v>
      </c>
      <c r="I290" s="11">
        <v>48.3</v>
      </c>
      <c r="J290" s="11">
        <v>34.99861111111111</v>
      </c>
      <c r="K290" s="11">
        <v>1.8565737600439194</v>
      </c>
      <c r="L290" s="11">
        <v>0</v>
      </c>
      <c r="M290" s="15">
        <f>+D290*86400/1000000</f>
        <v>19.375859400000007</v>
      </c>
      <c r="N290" s="3">
        <f>K290*4.87/LN(67.8*$S$4-5.42)</f>
        <v>1.5081988401074384</v>
      </c>
      <c r="O290" s="11"/>
      <c r="X290" s="9">
        <f>1+0.033*COS(2*$S$9*C290/365)</f>
        <v>1.0085638893033033</v>
      </c>
      <c r="Y290" s="9">
        <f>0.409*SIN((2*$S$9*C290/365)-1.39)</f>
        <v>-0.17543422689196619</v>
      </c>
      <c r="Z290" s="9">
        <f>ACOS(-TAN($U$2)*TAN(Y290))</f>
        <v>1.4723824118034283</v>
      </c>
      <c r="AA290" s="10">
        <f>(24*60/$S$9)*$S$7*X290*(Z290*SIN($U$2)*SIN(Y290)+COS($U$2)*COS(Y290)*SIN(Z290))</f>
        <v>27.765239098102811</v>
      </c>
      <c r="AB290" s="9">
        <f>AA290*(0.75+0.00002*$S$3)</f>
        <v>20.934990279969519</v>
      </c>
      <c r="AC290" s="9">
        <f>1.35*(M290/AB290)-0.35</f>
        <v>0.89945891257600785</v>
      </c>
      <c r="AD290" s="9">
        <f>(0.6108*EXP(17.27*E290/(E290+237.3))+0.6108*EXP(17.27*F290/(F290+237.3)))/2</f>
        <v>4.6513602343132536</v>
      </c>
      <c r="AE290" s="9">
        <f>(H290*0.6108*EXP(17.27*F290/(F290+237.3))+I290*0.6108*EXP(17.27*E290/(E290+237.3)))/(2*100)</f>
        <v>1.3694890840365852</v>
      </c>
      <c r="AF290" s="10">
        <f>$S$8*0.5*((E290+273)^4+(F290+273)^4)*(0.34-0.14*SQRT(AE290))*AC290</f>
        <v>6.5747413118037201</v>
      </c>
      <c r="AG290" s="9">
        <f>(1-0.23)*M290-AF290</f>
        <v>8.3446704261962861</v>
      </c>
      <c r="AH290" s="9">
        <v>0</v>
      </c>
      <c r="AI290" s="8">
        <f>4098*0.6108*EXP(17.27*0.5*(E290+F290)/(0.5*(E290+F290)+237.3))/(0.5*(E290+F290)+237.3)^2</f>
        <v>0.24463981367853049</v>
      </c>
      <c r="AJ290" s="7">
        <f>(0.408*AI290*(AG290-AH290)+(900*$S$10/((E290+F290)*0.5+273))*N290*(AD290-AE290))/(AI290+$S$10*(1+0.34*N290))</f>
        <v>5.2298605813300973</v>
      </c>
      <c r="AK290" s="27">
        <f>0.408*AI290*$S$8*0.98*1.14*100000000/(AI290+$S$10*(1.034*N290))</f>
        <v>0.15721687237253218</v>
      </c>
      <c r="AL290" s="12">
        <f>1.24*(AE290*10/(G290+273.16))^(1/7)</f>
        <v>0.79673624913286267</v>
      </c>
      <c r="AM290" s="12">
        <f>AI290*0.77*M290</f>
        <v>3.6498821077776022</v>
      </c>
      <c r="AN290" s="12">
        <f>AI290*0.98*$S$8*(-2.6*10000000000-AL290*(G290+273.16)^4)</f>
        <v>-38.391877720851632</v>
      </c>
      <c r="AO290" s="13">
        <f>1.17*1.013*(10^-3)*(AD290-AE290)*N290*86400/208</f>
        <v>2.436833426152222</v>
      </c>
      <c r="AP290" s="12">
        <f>0.408*(AM290+AN290+AO290)/(AI290+$S$10*(1+0.34*N290))</f>
        <v>-38.294046900150683</v>
      </c>
      <c r="AQ290">
        <v>28</v>
      </c>
      <c r="AR290">
        <v>2.9815</v>
      </c>
      <c r="AS290" s="7"/>
      <c r="AT290" s="1">
        <f>AJ290*28.4</f>
        <v>148.52804050977477</v>
      </c>
      <c r="AU290">
        <f>1.26*AI290*0.408*(AG290-AH290)/(AI290+$S$10)</f>
        <v>3.38048980114272</v>
      </c>
      <c r="AV290">
        <f>AU290*28.4</f>
        <v>96.005910352453242</v>
      </c>
      <c r="AW290">
        <f>0.65*AI290*D290/($S$10+AI290)</f>
        <v>114.8683337917402</v>
      </c>
      <c r="AX290" s="1">
        <f>AW290*(86400/1000000)/2.45</f>
        <v>4.0508669549413687</v>
      </c>
      <c r="AY290" s="1">
        <f>(0.2*(0.00738*G290+0.8072)^7)-0.00016</f>
        <v>0.240396643616862</v>
      </c>
      <c r="AZ290" s="1">
        <f>0.408*(AI290*(AG290-AH290)+$S$10*6.43*(1+0.0536*N290)*(AD290-AE290))/(AI290+$S$10)</f>
        <v>4.655530433965386</v>
      </c>
      <c r="BA290" s="2">
        <f>(AI290*(AG290)+0.063*2.7*(1+0.864*N290)*(AD290-AE290))/(AI290+0.063)</f>
        <v>10.815006508099957</v>
      </c>
      <c r="BB290" s="1">
        <f>0.4+1.4*EXP(-(((C290-173)/58)^2))</f>
        <v>0.42564189444422784</v>
      </c>
      <c r="BC290" s="1">
        <f>0.605+0.345*EXP(-(((C290-243)/80)^2))</f>
        <v>0.85287371853700567</v>
      </c>
      <c r="BD290" s="1">
        <f>0.408*(AI290*(AG290-AH290)+0.063*6.43*(BB290+BC290*N290)*(AD290-AE290))/(AI290+0.063)</f>
        <v>5.7258352208218026</v>
      </c>
      <c r="BE290" s="1">
        <f>0.013*G290*(M290*23.9+50)/(G290+15)</f>
        <v>4.43411477086127</v>
      </c>
      <c r="BF290" s="2">
        <f>0.408*0.0023*(G290+17.8)*((F290-E290)^0.5)*AA290</f>
        <v>4.9226321719840405</v>
      </c>
    </row>
    <row r="291" spans="1:58" ht="14" x14ac:dyDescent="0.15">
      <c r="A291" s="14">
        <v>2017</v>
      </c>
      <c r="B291" s="5">
        <v>43025</v>
      </c>
      <c r="C291">
        <v>290</v>
      </c>
      <c r="D291" s="52">
        <v>201.45054166666668</v>
      </c>
      <c r="E291" s="11">
        <v>21.29</v>
      </c>
      <c r="F291" s="11">
        <v>35.909999999999997</v>
      </c>
      <c r="G291" s="11">
        <v>28.549583333333334</v>
      </c>
      <c r="H291" s="11">
        <v>17.440000000000001</v>
      </c>
      <c r="I291" s="11">
        <v>55.18</v>
      </c>
      <c r="J291" s="11">
        <v>36.070902777777775</v>
      </c>
      <c r="K291" s="11">
        <v>1.5451357203128004</v>
      </c>
      <c r="L291" s="11">
        <v>0</v>
      </c>
      <c r="M291" s="15">
        <f>+D291*86400/1000000</f>
        <v>17.405326800000001</v>
      </c>
      <c r="N291" s="3">
        <f>K291*4.87/LN(67.8*$S$4-5.42)</f>
        <v>1.2552002787808492</v>
      </c>
      <c r="O291" s="11"/>
      <c r="X291" s="9">
        <f>1+0.033*COS(2*$S$9*C291/365)</f>
        <v>1.0091112001122164</v>
      </c>
      <c r="Y291" s="9">
        <f>0.409*SIN((2*$S$9*C291/365)-1.39)</f>
        <v>-0.18176795414041763</v>
      </c>
      <c r="Z291" s="9">
        <f>ACOS(-TAN($U$2)*TAN(Y291))</f>
        <v>1.4687388401290655</v>
      </c>
      <c r="AA291" s="10">
        <f>(24*60/$S$9)*$S$7*X291*(Z291*SIN($U$2)*SIN(Y291)+COS($U$2)*COS(Y291)*SIN(Z291))</f>
        <v>27.57462234933266</v>
      </c>
      <c r="AB291" s="9">
        <f>AA291*(0.75+0.00002*$S$3)</f>
        <v>20.791265251396826</v>
      </c>
      <c r="AC291" s="9">
        <f>1.35*(M291/AB291)-0.35</f>
        <v>0.78014724673484614</v>
      </c>
      <c r="AD291" s="9">
        <f>(0.6108*EXP(17.27*E291/(E291+237.3))+0.6108*EXP(17.27*F291/(F291+237.3)))/2</f>
        <v>4.2216882995557956</v>
      </c>
      <c r="AE291" s="9">
        <f>(H291*0.6108*EXP(17.27*F291/(F291+237.3))+I291*0.6108*EXP(17.27*E291/(E291+237.3)))/(2*100)</f>
        <v>1.2139853601220807</v>
      </c>
      <c r="AF291" s="10">
        <f>$S$8*0.5*((E291+273)^4+(F291+273)^4)*(0.34-0.14*SQRT(AE291))*AC291</f>
        <v>5.8910460602043893</v>
      </c>
      <c r="AG291" s="9">
        <f>(1-0.23)*M291-AF291</f>
        <v>7.5110555757956119</v>
      </c>
      <c r="AH291" s="9">
        <v>0</v>
      </c>
      <c r="AI291" s="8">
        <f>4098*0.6108*EXP(17.27*0.5*(E291+F291)/(0.5*(E291+F291)+237.3))/(0.5*(E291+F291)+237.3)^2</f>
        <v>0.2268595845906265</v>
      </c>
      <c r="AJ291" s="7">
        <f>(0.408*AI291*(AG291-AH291)+(900*$S$10/((E291+F291)*0.5+273))*N291*(AD291-AE291))/(AI291+$S$10*(1+0.34*N291))</f>
        <v>4.4787958670467614</v>
      </c>
      <c r="AK291" s="27">
        <f>0.408*AI291*$S$8*0.98*1.14*100000000/(AI291+$S$10*(1.034*N291))</f>
        <v>0.16212893472910286</v>
      </c>
      <c r="AL291" s="12">
        <f>1.24*(AE291*10/(G291+273.16))^(1/7)</f>
        <v>0.78357812935146354</v>
      </c>
      <c r="AM291" s="12">
        <f>AI291*0.77*M291</f>
        <v>3.0403952097843163</v>
      </c>
      <c r="AN291" s="12">
        <f>AI291*0.98*$S$8*(-2.6*10000000000-AL291*(G291+273.16)^4)</f>
        <v>-35.368211070295089</v>
      </c>
      <c r="AO291" s="13">
        <f>1.17*1.013*(10^-3)*(AD291-AE291)*N291*86400/208</f>
        <v>1.8586331632116968</v>
      </c>
      <c r="AP291" s="12">
        <f>0.408*(AM291+AN291+AO291)/(AI291+$S$10*(1+0.34*N291))</f>
        <v>-38.757235730356889</v>
      </c>
      <c r="AQ291">
        <v>28</v>
      </c>
      <c r="AR291">
        <v>2.9815</v>
      </c>
      <c r="AS291" s="7"/>
      <c r="AT291" s="1">
        <f>AJ291*28.4</f>
        <v>127.19780262412802</v>
      </c>
      <c r="AU291">
        <f>1.26*AI291*0.408*(AG291-AH291)/(AI291+$S$10)</f>
        <v>2.9930603045956694</v>
      </c>
      <c r="AV291">
        <f>AU291*28.4</f>
        <v>85.002912650517004</v>
      </c>
      <c r="AW291">
        <f>0.65*AI291*D291/($S$10+AI291)</f>
        <v>101.49989188181952</v>
      </c>
      <c r="AX291" s="1">
        <f>AW291*(86400/1000000)/2.45</f>
        <v>3.5794247586078396</v>
      </c>
      <c r="AY291" s="1">
        <f>(0.2*(0.00738*G291+0.8072)^7)-0.00016</f>
        <v>0.22628025005219424</v>
      </c>
      <c r="AZ291" s="1">
        <f>0.408*(AI291*(AG291-AH291)+$S$10*6.43*(1+0.0536*N291)*(AD291-AE291))/(AI291+$S$10)</f>
        <v>4.2690244705129476</v>
      </c>
      <c r="BA291" s="2">
        <f>(AI291*(AG291)+0.063*2.7*(1+0.864*N291)*(AD291-AE291))/(AI291+0.063)</f>
        <v>9.5577415496570541</v>
      </c>
      <c r="BB291" s="1">
        <f>0.4+1.4*EXP(-(((C291-173)/58)^2))</f>
        <v>0.42392597606091814</v>
      </c>
      <c r="BC291" s="1">
        <f>0.605+0.345*EXP(-(((C291-243)/80)^2))</f>
        <v>0.84929784742542391</v>
      </c>
      <c r="BD291" s="1">
        <f>0.408*(AI291*(AG291-AH291)+0.063*6.43*(BB291+BC291*N291)*(AD291-AE291))/(AI291+0.063)</f>
        <v>4.9537090174645746</v>
      </c>
      <c r="BE291" s="1">
        <f>0.013*G291*(M291*23.9+50)/(G291+15)</f>
        <v>3.9713047281715141</v>
      </c>
      <c r="BF291" s="2">
        <f>0.408*0.0023*(G291+17.8)*((F291-E291)^0.5)*AA291</f>
        <v>4.5858209392038303</v>
      </c>
    </row>
    <row r="292" spans="1:58" ht="14" x14ac:dyDescent="0.15">
      <c r="A292" s="14">
        <v>2017</v>
      </c>
      <c r="B292" s="5">
        <v>43026</v>
      </c>
      <c r="C292">
        <v>291</v>
      </c>
      <c r="D292" s="52">
        <v>231.22470138888889</v>
      </c>
      <c r="E292" s="11">
        <v>19.77</v>
      </c>
      <c r="F292" s="11">
        <v>36.04</v>
      </c>
      <c r="G292" s="11">
        <v>27.867916666666659</v>
      </c>
      <c r="H292" s="11">
        <v>13.07</v>
      </c>
      <c r="I292" s="11">
        <v>48.92</v>
      </c>
      <c r="J292" s="11">
        <v>28.193333333333342</v>
      </c>
      <c r="K292" s="11">
        <v>1.876156230536427</v>
      </c>
      <c r="L292" s="11">
        <v>0</v>
      </c>
      <c r="M292" s="15">
        <f>+D292*86400/1000000</f>
        <v>19.977814200000001</v>
      </c>
      <c r="N292" s="3">
        <f>K292*4.87/LN(67.8*$S$4-5.42)</f>
        <v>1.5241067775774473</v>
      </c>
      <c r="O292" s="11"/>
      <c r="X292" s="9">
        <f>1+0.033*COS(2*$S$9*C292/365)</f>
        <v>1.0096558110759004</v>
      </c>
      <c r="Y292" s="9">
        <f>0.409*SIN((2*$S$9*C292/365)-1.39)</f>
        <v>-0.18804781962118322</v>
      </c>
      <c r="Z292" s="9">
        <f>ACOS(-TAN($U$2)*TAN(Y292))</f>
        <v>1.4651165217033144</v>
      </c>
      <c r="AA292" s="10">
        <f>(24*60/$S$9)*$S$7*X292*(Z292*SIN($U$2)*SIN(Y292)+COS($U$2)*COS(Y292)*SIN(Z292))</f>
        <v>27.384793378232931</v>
      </c>
      <c r="AB292" s="9">
        <f>AA292*(0.75+0.00002*$S$3)</f>
        <v>20.648134207187631</v>
      </c>
      <c r="AC292" s="9">
        <f>1.35*(M292/AB292)-0.35</f>
        <v>0.95617366680093119</v>
      </c>
      <c r="AD292" s="9">
        <f>(0.6108*EXP(17.27*E292/(E292+237.3))+0.6108*EXP(17.27*F292/(F292+237.3)))/2</f>
        <v>4.1296224173826603</v>
      </c>
      <c r="AE292" s="9">
        <f>(H292*0.6108*EXP(17.27*F292/(F292+237.3))+I292*0.6108*EXP(17.27*E292/(E292+237.3)))/(2*100)</f>
        <v>0.95294805991050457</v>
      </c>
      <c r="AF292" s="10">
        <f>$S$8*0.5*((E292+273)^4+(F292+273)^4)*(0.34-0.14*SQRT(AE292))*AC292</f>
        <v>7.8379947371226271</v>
      </c>
      <c r="AG292" s="9">
        <f>(1-0.23)*M292-AF292</f>
        <v>7.5449221968773736</v>
      </c>
      <c r="AH292" s="9">
        <v>0</v>
      </c>
      <c r="AI292" s="8">
        <f>4098*0.6108*EXP(17.27*0.5*(E292+F292)/(0.5*(E292+F292)+237.3))/(0.5*(E292+F292)+237.3)^2</f>
        <v>0.21902273506258038</v>
      </c>
      <c r="AJ292" s="7">
        <f>(0.408*AI292*(AG292-AH292)+(900*$S$10/((E292+F292)*0.5+273))*N292*(AD292-AE292))/(AI292+$S$10*(1+0.34*N292))</f>
        <v>5.101992057675834</v>
      </c>
      <c r="AK292" s="27">
        <f>0.408*AI292*$S$8*0.98*1.14*100000000/(AI292+$S$10*(1.034*N292))</f>
        <v>0.15145458693389169</v>
      </c>
      <c r="AL292" s="12">
        <f>1.24*(AE292*10/(G292+273.16))^(1/7)</f>
        <v>0.75718505978132788</v>
      </c>
      <c r="AM292" s="12">
        <f>AI292*0.77*M292</f>
        <v>3.3692085401251637</v>
      </c>
      <c r="AN292" s="12">
        <f>AI292*0.98*$S$8*(-2.6*10000000000-AL292*(G292+273.16)^4)</f>
        <v>-33.857204233935917</v>
      </c>
      <c r="AO292" s="13">
        <f>1.17*1.013*(10^-3)*(AD292-AE292)*N292*86400/208</f>
        <v>2.3836023577549037</v>
      </c>
      <c r="AP292" s="12">
        <f>0.408*(AM292+AN292+AO292)/(AI292+$S$10*(1+0.34*N292))</f>
        <v>-35.953219672546282</v>
      </c>
      <c r="AQ292">
        <v>28</v>
      </c>
      <c r="AR292">
        <v>2.9815</v>
      </c>
      <c r="AS292" s="7"/>
      <c r="AT292" s="1">
        <f>AJ292*28.4</f>
        <v>144.89657443799368</v>
      </c>
      <c r="AU292">
        <f>1.26*AI292*0.408*(AG292-AH292)/(AI292+$S$10)</f>
        <v>2.9825595981509991</v>
      </c>
      <c r="AV292">
        <f>AU292*28.4</f>
        <v>84.704692587488367</v>
      </c>
      <c r="AW292">
        <f>0.65*AI292*D292/($S$10+AI292)</f>
        <v>115.57163054945562</v>
      </c>
      <c r="AX292" s="1">
        <f>AW292*(86400/1000000)/2.45</f>
        <v>4.0756689303971285</v>
      </c>
      <c r="AY292" s="1">
        <f>(0.2*(0.00738*G292+0.8072)^7)-0.00016</f>
        <v>0.21856157273614124</v>
      </c>
      <c r="AZ292" s="1">
        <f>0.408*(AI292*(AG292-AH292)+$S$10*6.43*(1+0.0536*N292)*(AD292-AE292))/(AI292+$S$10)</f>
        <v>4.4498504383160986</v>
      </c>
      <c r="BA292" s="2">
        <f>(AI292*(AG292)+0.063*2.7*(1+0.864*N292)*(AD292-AE292))/(AI292+0.063)</f>
        <v>10.298506574312022</v>
      </c>
      <c r="BB292" s="1">
        <f>0.4+1.4*EXP(-(((C292-173)/58)^2))</f>
        <v>0.42231161557097252</v>
      </c>
      <c r="BC292" s="1">
        <f>0.605+0.345*EXP(-(((C292-243)/80)^2))</f>
        <v>0.84569833249450566</v>
      </c>
      <c r="BD292" s="1">
        <f>0.408*(AI292*(AG292-AH292)+0.063*6.43*(BB292+BC292*N292)*(AD292-AE292))/(AI292+0.063)</f>
        <v>5.5764298513720663</v>
      </c>
      <c r="BE292" s="1">
        <f>0.013*G292*(M292*23.9+50)/(G292+15)</f>
        <v>4.4577226452957524</v>
      </c>
      <c r="BF292" s="2">
        <f>0.408*0.0023*(G292+17.8)*((F292-E292)^0.5)*AA292</f>
        <v>4.7337186718672317</v>
      </c>
    </row>
    <row r="293" spans="1:58" ht="14" x14ac:dyDescent="0.15">
      <c r="A293" s="14">
        <v>2017</v>
      </c>
      <c r="B293" s="5">
        <v>43027</v>
      </c>
      <c r="C293">
        <v>292</v>
      </c>
      <c r="D293" s="52">
        <v>216.24166666666667</v>
      </c>
      <c r="E293" s="11">
        <v>18.84</v>
      </c>
      <c r="F293" s="11">
        <v>35.159999999999997</v>
      </c>
      <c r="G293" s="11">
        <v>26.925624999999997</v>
      </c>
      <c r="H293" s="11">
        <v>17.18</v>
      </c>
      <c r="I293" s="11">
        <v>47.65</v>
      </c>
      <c r="J293" s="11">
        <v>27.934166666666655</v>
      </c>
      <c r="K293" s="11">
        <v>1.9465295183553328</v>
      </c>
      <c r="L293" s="11">
        <v>0</v>
      </c>
      <c r="M293" s="15">
        <f>+D293*86400/1000000</f>
        <v>18.68328</v>
      </c>
      <c r="N293" s="3">
        <f>K293*4.87/LN(67.8*$S$4-5.42)</f>
        <v>1.5812749404305677</v>
      </c>
      <c r="O293" s="11"/>
      <c r="X293" s="9">
        <f>1+0.033*COS(2*$S$9*C293/365)</f>
        <v>1.0101975608143732</v>
      </c>
      <c r="Y293" s="9">
        <f>0.409*SIN((2*$S$9*C293/365)-1.39)</f>
        <v>-0.19427196247459103</v>
      </c>
      <c r="Z293" s="9">
        <f>ACOS(-TAN($U$2)*TAN(Y293))</f>
        <v>1.4615164141027197</v>
      </c>
      <c r="AA293" s="10">
        <f>(24*60/$S$9)*$S$7*X293*(Z293*SIN($U$2)*SIN(Y293)+COS($U$2)*COS(Y293)*SIN(Z293))</f>
        <v>27.195838903210515</v>
      </c>
      <c r="AB293" s="9">
        <f>AA293*(0.75+0.00002*$S$3)</f>
        <v>20.505662533020729</v>
      </c>
      <c r="AC293" s="9">
        <f>1.35*(M293/AB293)-0.35</f>
        <v>0.88002258324420202</v>
      </c>
      <c r="AD293" s="9">
        <f>(0.6108*EXP(17.27*E293/(E293+237.3))+0.6108*EXP(17.27*F293/(F293+237.3)))/2</f>
        <v>3.9240750590221198</v>
      </c>
      <c r="AE293" s="9">
        <f>(H293*0.6108*EXP(17.27*F293/(F293+237.3))+I293*0.6108*EXP(17.27*E293/(E293+237.3)))/(2*100)</f>
        <v>1.0056018575912089</v>
      </c>
      <c r="AF293" s="10">
        <f>$S$8*0.5*((E293+273)^4+(F293+273)^4)*(0.34-0.14*SQRT(AE293))*AC293</f>
        <v>6.9971779351323367</v>
      </c>
      <c r="AG293" s="9">
        <f>(1-0.23)*M293-AF293</f>
        <v>7.3889476648676631</v>
      </c>
      <c r="AH293" s="9">
        <v>0</v>
      </c>
      <c r="AI293" s="8">
        <f>4098*0.6108*EXP(17.27*0.5*(E293+F293)/(0.5*(E293+F293)+237.3))/(0.5*(E293+F293)+237.3)^2</f>
        <v>0.20915998442580919</v>
      </c>
      <c r="AJ293" s="7">
        <f>(0.408*AI293*(AG293-AH293)+(900*$S$10/((E293+F293)*0.5+273))*N293*(AD293-AE293))/(AI293+$S$10*(1+0.34*N293))</f>
        <v>4.9674500823860539</v>
      </c>
      <c r="AK293" s="27">
        <f>0.408*AI293*$S$8*0.98*1.14*100000000/(AI293+$S$10*(1.034*N293))</f>
        <v>0.14736170310986246</v>
      </c>
      <c r="AL293" s="12">
        <f>1.24*(AE293*10/(G293+273.16))^(1/7)</f>
        <v>0.76336674875956023</v>
      </c>
      <c r="AM293" s="12">
        <f>AI293*0.77*M293</f>
        <v>3.0090018064437349</v>
      </c>
      <c r="AN293" s="12">
        <f>AI293*0.98*$S$8*(-2.6*10000000000-AL293*(G293+273.16)^4)</f>
        <v>-32.305134531678029</v>
      </c>
      <c r="AO293" s="13">
        <f>1.17*1.013*(10^-3)*(AD293-AE293)*N293*86400/208</f>
        <v>2.2720025414835101</v>
      </c>
      <c r="AP293" s="12">
        <f>0.408*(AM293+AN293+AO293)/(AI293+$S$10*(1+0.34*N293))</f>
        <v>-35.527446066242753</v>
      </c>
      <c r="AQ293">
        <v>28</v>
      </c>
      <c r="AR293">
        <v>2.9815</v>
      </c>
      <c r="AS293" s="7"/>
      <c r="AT293" s="1">
        <f>AJ293*28.4</f>
        <v>141.07558233976391</v>
      </c>
      <c r="AU293">
        <f>1.26*AI293*0.408*(AG293-AH293)/(AI293+$S$10)</f>
        <v>2.8894230014464273</v>
      </c>
      <c r="AV293">
        <f>AU293*28.4</f>
        <v>82.059613241078537</v>
      </c>
      <c r="AW293">
        <f>0.65*AI293*D293/($S$10+AI293)</f>
        <v>106.91793533591911</v>
      </c>
      <c r="AX293" s="1">
        <f>AW293*(86400/1000000)/2.45</f>
        <v>3.7704937196013923</v>
      </c>
      <c r="AY293" s="1">
        <f>(0.2*(0.00738*G293+0.8072)^7)-0.00016</f>
        <v>0.2082637651224141</v>
      </c>
      <c r="AZ293" s="1">
        <f>0.408*(AI293*(AG293-AH293)+$S$10*6.43*(1+0.0536*N293)*(AD293-AE293))/(AI293+$S$10)</f>
        <v>4.2808949401134448</v>
      </c>
      <c r="BA293" s="2">
        <f>(AI293*(AG293)+0.063*2.7*(1+0.864*N293)*(AD293-AE293))/(AI293+0.063)</f>
        <v>9.9946396231984949</v>
      </c>
      <c r="BB293" s="1">
        <f>0.4+1.4*EXP(-(((C293-173)/58)^2))</f>
        <v>0.42079381480693889</v>
      </c>
      <c r="BC293" s="1">
        <f>0.605+0.345*EXP(-(((C293-243)/80)^2))</f>
        <v>0.84207775488951753</v>
      </c>
      <c r="BD293" s="1">
        <f>0.408*(AI293*(AG293-AH293)+0.063*6.43*(BB293+BC293*N293)*(AD293-AE293))/(AI293+0.063)</f>
        <v>5.4225780218397999</v>
      </c>
      <c r="BE293" s="1">
        <f>0.013*G293*(M293*23.9+50)/(G293+15)</f>
        <v>4.1454858399662493</v>
      </c>
      <c r="BF293" s="2">
        <f>0.408*0.0023*(G293+17.8)*((F293-E293)^0.5)*AA293</f>
        <v>4.6111256265726732</v>
      </c>
    </row>
    <row r="294" spans="1:58" s="2" customFormat="1" ht="14" x14ac:dyDescent="0.15">
      <c r="A294" s="26">
        <v>2017</v>
      </c>
      <c r="B294" s="25">
        <v>43028</v>
      </c>
      <c r="C294" s="18">
        <v>293</v>
      </c>
      <c r="D294" s="52">
        <v>224.28078472222214</v>
      </c>
      <c r="E294" s="11">
        <v>19.79</v>
      </c>
      <c r="F294" s="11">
        <v>32.32</v>
      </c>
      <c r="G294" s="11">
        <v>25.611805555555542</v>
      </c>
      <c r="H294" s="11">
        <v>31.72</v>
      </c>
      <c r="I294" s="11">
        <v>65.290000000000006</v>
      </c>
      <c r="J294" s="11">
        <v>44.486597222222201</v>
      </c>
      <c r="K294" s="11">
        <v>2.3449741870921894</v>
      </c>
      <c r="L294" s="11">
        <v>0</v>
      </c>
      <c r="M294" s="15">
        <f>+D294*86400/1000000</f>
        <v>19.377859799999992</v>
      </c>
      <c r="N294" s="3">
        <f>K294*4.87/LN(67.8*$S$4-5.42)</f>
        <v>1.9049538591834128</v>
      </c>
      <c r="O294" s="11"/>
      <c r="X294" s="23">
        <f>1+0.033*COS(2*$S$9*C294/365)</f>
        <v>1.0107362887954954</v>
      </c>
      <c r="Y294" s="23">
        <f>0.409*SIN((2*$S$9*C294/365)-1.39)</f>
        <v>-0.20043853835278497</v>
      </c>
      <c r="Z294" s="23">
        <f>ACOS(-TAN($U$2)*TAN(Y294))</f>
        <v>1.4579394904799075</v>
      </c>
      <c r="AA294" s="23">
        <f>(24*60/$S$9)*$S$7*X294*(Z294*SIN($U$2)*SIN(Y294)+COS($U$2)*COS(Y294)*SIN(Z294))</f>
        <v>27.007845611633101</v>
      </c>
      <c r="AB294" s="23">
        <f>AA294*(0.75+0.00002*$S$3)</f>
        <v>20.363915591171359</v>
      </c>
      <c r="AC294" s="23">
        <f>1.35*(M294/AB294)-0.35</f>
        <v>0.93463067983553871</v>
      </c>
      <c r="AD294" s="23">
        <f>(0.6108*EXP(17.27*E294/(E294+237.3))+0.6108*EXP(17.27*F294/(F294+237.3)))/2</f>
        <v>3.5747451678294064</v>
      </c>
      <c r="AE294" s="23">
        <f>(H294*0.6108*EXP(17.27*F294/(F294+237.3))+I294*0.6108*EXP(17.27*E294/(E294+237.3)))/(2*100)</f>
        <v>1.5213164967362092</v>
      </c>
      <c r="AF294" s="23">
        <f>$S$8*0.5*((E294+273)^4+(F294+273)^4)*(0.34-0.14*SQRT(AE294))*AC294</f>
        <v>6.1401659054282671</v>
      </c>
      <c r="AG294" s="23">
        <f>(1-0.23)*M294-AF294</f>
        <v>8.7807861405717276</v>
      </c>
      <c r="AH294" s="23">
        <v>0</v>
      </c>
      <c r="AI294" s="22">
        <f>4098*0.6108*EXP(17.27*0.5*(E294+F294)/(0.5*(E294+F294)+237.3))/(0.5*(E294+F294)+237.3)^2</f>
        <v>0.19926263385411555</v>
      </c>
      <c r="AJ294" s="19">
        <f>(0.408*AI294*(AG294-AH294)+(900*$S$10/((E294+F294)*0.5+273))*N294*(AD294-AE294))/(AI294+$S$10*(1+0.34*N294))</f>
        <v>4.8378294602741549</v>
      </c>
      <c r="AK294" s="53">
        <f>0.408*AI294*$S$8*0.98*1.14*100000000/(AI294+$S$10*(1.034*N294))</f>
        <v>0.13521194383077692</v>
      </c>
      <c r="AL294" s="20">
        <f>1.24*(AE294*10/(G294+273.16))^(1/7)</f>
        <v>0.81038286821239525</v>
      </c>
      <c r="AM294" s="20">
        <f>AI294*0.77*M294</f>
        <v>2.9731882042969136</v>
      </c>
      <c r="AN294" s="20">
        <f>AI294*0.98*$S$8*(-2.6*10000000000-AL294*(G294+273.16)^4)</f>
        <v>-31.031680149651127</v>
      </c>
      <c r="AO294" s="21">
        <f>1.17*1.013*(10^-3)*(AD294-AE294)*N294*86400/208</f>
        <v>1.9257938572311264</v>
      </c>
      <c r="AP294" s="20">
        <f>0.408*(AM294+AN294+AO294)/(AI294+$S$10*(1+0.34*N294))</f>
        <v>-34.651989153021503</v>
      </c>
      <c r="AQ294" s="18">
        <v>28</v>
      </c>
      <c r="AR294" s="18">
        <v>2.9815</v>
      </c>
      <c r="AS294" s="19"/>
      <c r="AT294" s="2">
        <f>AJ294*28.4</f>
        <v>137.394356671786</v>
      </c>
      <c r="AU294" s="18">
        <f>1.26*AI294*0.408*(AG294-AH294)/(AI294+$S$10)</f>
        <v>3.3933586625409884</v>
      </c>
      <c r="AV294" s="18">
        <f>AU294*28.4</f>
        <v>96.371386016164067</v>
      </c>
      <c r="AW294" s="18">
        <f>0.65*AI294*D294/($S$10+AI294)</f>
        <v>109.59003876056191</v>
      </c>
      <c r="AX294" s="2">
        <f>AW294*(86400/1000000)/2.45</f>
        <v>3.8647262648622647</v>
      </c>
      <c r="AY294" s="2">
        <f>(0.2*(0.00738*G294+0.8072)^7)-0.00016</f>
        <v>0.19460096306832658</v>
      </c>
      <c r="AZ294" s="2">
        <f>0.408*(AI294*(AG294-AH294)+$S$10*6.43*(1+0.0536*N294)*(AD294-AE294))/(AI294+$S$10)</f>
        <v>4.1671053769275366</v>
      </c>
      <c r="BA294" s="2">
        <f>(AI294*(AG294)+0.063*2.7*(1+0.864*N294)*(AD294-AE294))/(AI294+0.063)</f>
        <v>10.19534231308111</v>
      </c>
      <c r="BB294" s="2">
        <f>0.4+1.4*EXP(-(((C294-173)/58)^2))</f>
        <v>0.4193677479161525</v>
      </c>
      <c r="BC294" s="2">
        <f>0.605+0.345*EXP(-(((C294-243)/80)^2))</f>
        <v>0.83843867692579643</v>
      </c>
      <c r="BD294" s="2">
        <f>0.408*(AI294*(AG294-AH294)+0.063*6.43*(BB294+BC294*N294)*(AD294-AE294))/(AI294+0.063)</f>
        <v>5.3315136590125585</v>
      </c>
      <c r="BE294" s="2">
        <f>0.013*G294*(M294*23.9+50)/(G294+15)</f>
        <v>4.2068727458674875</v>
      </c>
      <c r="BF294" s="2">
        <f>0.408*0.0023*(G294+17.8)*((F294-E294)^0.5)*AA294</f>
        <v>3.8945862484735536</v>
      </c>
    </row>
    <row r="295" spans="1:58" ht="14" x14ac:dyDescent="0.15">
      <c r="A295" s="14">
        <v>2017</v>
      </c>
      <c r="B295" s="5">
        <v>43029</v>
      </c>
      <c r="C295">
        <v>294</v>
      </c>
      <c r="D295" s="52">
        <v>222.87661805555547</v>
      </c>
      <c r="E295" s="11">
        <v>17.78</v>
      </c>
      <c r="F295" s="11">
        <v>32.1</v>
      </c>
      <c r="G295" s="11">
        <v>24.384861111111107</v>
      </c>
      <c r="H295" s="11">
        <v>30.69</v>
      </c>
      <c r="I295" s="11">
        <v>86.7</v>
      </c>
      <c r="J295" s="11">
        <v>57.219374999999999</v>
      </c>
      <c r="K295" s="11">
        <v>1.6748934699682321</v>
      </c>
      <c r="L295" s="11">
        <v>0</v>
      </c>
      <c r="M295" s="15">
        <f>+D295*86400/1000000</f>
        <v>19.256539799999992</v>
      </c>
      <c r="N295" s="3">
        <f>K295*4.87/LN(67.8*$S$4-5.42)</f>
        <v>1.3606097657277314</v>
      </c>
      <c r="O295" s="11"/>
      <c r="X295" s="9">
        <f>1+0.033*COS(2*$S$9*C295/365)</f>
        <v>1.0112718353825392</v>
      </c>
      <c r="Y295" s="9">
        <f>0.409*SIN((2*$S$9*C295/365)-1.39)</f>
        <v>-0.20654571996624763</v>
      </c>
      <c r="Z295" s="9">
        <f>ACOS(-TAN($U$2)*TAN(Y295))</f>
        <v>1.454386739681194</v>
      </c>
      <c r="AA295" s="10">
        <f>(24*60/$S$9)*$S$7*X295*(Z295*SIN($U$2)*SIN(Y295)+COS($U$2)*COS(Y295)*SIN(Z295))</f>
        <v>26.820900087141133</v>
      </c>
      <c r="AB295" s="9">
        <f>AA295*(0.75+0.00002*$S$3)</f>
        <v>20.222958665704414</v>
      </c>
      <c r="AC295" s="9">
        <f>1.35*(M295/AB295)-0.35</f>
        <v>0.93548592516714602</v>
      </c>
      <c r="AD295" s="9">
        <f>(0.6108*EXP(17.27*E295/(E295+237.3))+0.6108*EXP(17.27*F295/(F295+237.3)))/2</f>
        <v>3.4086604157393783</v>
      </c>
      <c r="AE295" s="9">
        <f>(H295*0.6108*EXP(17.27*F295/(F295+237.3))+I295*0.6108*EXP(17.27*E295/(E295+237.3)))/(2*100)</f>
        <v>1.6161906472568865</v>
      </c>
      <c r="AF295" s="10">
        <f>$S$8*0.5*((E295+273)^4+(F295+273)^4)*(0.34-0.14*SQRT(AE295))*AC295</f>
        <v>5.8676140898367173</v>
      </c>
      <c r="AG295" s="9">
        <f>(1-0.23)*M295-AF295</f>
        <v>8.9599215561632768</v>
      </c>
      <c r="AH295" s="9">
        <v>0</v>
      </c>
      <c r="AI295" s="8">
        <f>4098*0.6108*EXP(17.27*0.5*(E295+F295)/(0.5*(E295+F295)+237.3))/(0.5*(E295+F295)+237.3)^2</f>
        <v>0.18809458486950945</v>
      </c>
      <c r="AJ295" s="7">
        <f>(0.408*AI295*(AG295-AH295)+(900*$S$10/((E295+F295)*0.5+273))*N295*(AD295-AE295))/(AI295+$S$10*(1+0.34*N295))</f>
        <v>4.1232302966766401</v>
      </c>
      <c r="AK295" s="27">
        <f>0.408*AI295*$S$8*0.98*1.14*100000000/(AI295+$S$10*(1.034*N295))</f>
        <v>0.14955550857989519</v>
      </c>
      <c r="AL295" s="12">
        <f>1.24*(AE295*10/(G295+273.16))^(1/7)</f>
        <v>0.81789743713317342</v>
      </c>
      <c r="AM295" s="12">
        <f>AI295*0.77*M295</f>
        <v>2.7889791619722222</v>
      </c>
      <c r="AN295" s="12">
        <f>AI295*0.98*$S$8*(-2.6*10000000000-AL295*(G295+273.16)^4)</f>
        <v>-29.25046828086278</v>
      </c>
      <c r="AO295" s="13">
        <f>1.17*1.013*(10^-3)*(AD295-AE295)*N295*86400/208</f>
        <v>1.2006906758055724</v>
      </c>
      <c r="AP295" s="12">
        <f>0.408*(AM295+AN295+AO295)/(AI295+$S$10*(1+0.34*N295))</f>
        <v>-36.24618184250037</v>
      </c>
      <c r="AQ295">
        <v>28</v>
      </c>
      <c r="AR295">
        <v>2.9815</v>
      </c>
      <c r="AS295" s="7"/>
      <c r="AT295" s="1">
        <f>AJ295*28.4</f>
        <v>117.09974042561657</v>
      </c>
      <c r="AU295">
        <f>1.26*AI295*0.408*(AG295-AH295)/(AI295+$S$10)</f>
        <v>3.4122870263724066</v>
      </c>
      <c r="AV295">
        <f>AU295*28.4</f>
        <v>96.908951548976347</v>
      </c>
      <c r="AW295">
        <f>0.65*AI295*D295/($S$10+AI295)</f>
        <v>107.32193764777496</v>
      </c>
      <c r="AX295" s="1">
        <f>AW295*(86400/1000000)/2.45</f>
        <v>3.7847409848031663</v>
      </c>
      <c r="AY295" s="1">
        <f>(0.2*(0.00738*G295+0.8072)^7)-0.00016</f>
        <v>0.18254216248085045</v>
      </c>
      <c r="AZ295" s="1">
        <f>0.408*(AI295*(AG295-AH295)+$S$10*6.43*(1+0.0536*N295)*(AD295-AE295))/(AI295+$S$10)</f>
        <v>4.0158434674777261</v>
      </c>
      <c r="BA295" s="2">
        <f>(AI295*(AG295)+0.063*2.7*(1+0.864*N295)*(AD295-AE295))/(AI295+0.063)</f>
        <v>9.3536111666306248</v>
      </c>
      <c r="BB295" s="1">
        <f>0.4+1.4*EXP(-(((C295-173)/58)^2))</f>
        <v>0.41802876071751438</v>
      </c>
      <c r="BC295" s="1">
        <f>0.605+0.345*EXP(-(((C295-243)/80)^2))</f>
        <v>0.83478363919395704</v>
      </c>
      <c r="BD295" s="1">
        <f>0.408*(AI295*(AG295-AH295)+0.063*6.43*(BB295+BC295*N295)*(AD295-AE295))/(AI295+0.063)</f>
        <v>4.5717402265844473</v>
      </c>
      <c r="BE295" s="1">
        <f>0.013*G295*(M295*23.9+50)/(G295+15)</f>
        <v>4.1067798090229788</v>
      </c>
      <c r="BF295" s="2">
        <f>0.408*0.0023*(G295+17.8)*((F295-E295)^0.5)*AA295</f>
        <v>4.0178107830576826</v>
      </c>
    </row>
    <row r="296" spans="1:58" ht="14" x14ac:dyDescent="0.15">
      <c r="A296" s="14">
        <v>2017</v>
      </c>
      <c r="B296" s="5">
        <v>43030</v>
      </c>
      <c r="C296">
        <v>295</v>
      </c>
      <c r="D296" s="52">
        <v>225.06611111111107</v>
      </c>
      <c r="E296" s="11">
        <v>16.55</v>
      </c>
      <c r="F296" s="11">
        <v>35.22</v>
      </c>
      <c r="G296" s="11">
        <v>25.305208333333322</v>
      </c>
      <c r="H296" s="11">
        <v>18.21</v>
      </c>
      <c r="I296" s="11">
        <v>70.180000000000007</v>
      </c>
      <c r="J296" s="11">
        <v>44.431249999999984</v>
      </c>
      <c r="K296" s="11">
        <v>1.8484939837729948</v>
      </c>
      <c r="L296" s="11">
        <v>0</v>
      </c>
      <c r="M296" s="15">
        <f>+D296*86400/1000000</f>
        <v>19.445711999999997</v>
      </c>
      <c r="N296" s="3">
        <f>K296*4.87/LN(67.8*$S$4-5.42)</f>
        <v>1.5016351853459664</v>
      </c>
      <c r="O296" s="11"/>
      <c r="X296" s="9">
        <f>1+0.033*COS(2*$S$9*C296/365)</f>
        <v>1.0118040418814931</v>
      </c>
      <c r="Y296" s="9">
        <f>0.409*SIN((2*$S$9*C296/365)-1.39)</f>
        <v>-0.212591697625262</v>
      </c>
      <c r="Z296" s="9">
        <f>ACOS(-TAN($U$2)*TAN(Y296))</f>
        <v>1.4508591663143147</v>
      </c>
      <c r="AA296" s="10">
        <f>(24*60/$S$9)*$S$7*X296*(Z296*SIN($U$2)*SIN(Y296)+COS($U$2)*COS(Y296)*SIN(Z296))</f>
        <v>26.635088737592728</v>
      </c>
      <c r="AB296" s="9">
        <f>AA296*(0.75+0.00002*$S$3)</f>
        <v>20.082856908144915</v>
      </c>
      <c r="AC296" s="9">
        <f>1.35*(M296/AB296)-0.35</f>
        <v>0.95717015612222023</v>
      </c>
      <c r="AD296" s="9">
        <f>(0.6108*EXP(17.27*E296/(E296+237.3))+0.6108*EXP(17.27*F296/(F296+237.3)))/2</f>
        <v>3.7872838194038794</v>
      </c>
      <c r="AE296" s="9">
        <f>(H296*0.6108*EXP(17.27*F296/(F296+237.3))+I296*0.6108*EXP(17.27*E296/(E296+237.3)))/(2*100)</f>
        <v>1.1790023764780295</v>
      </c>
      <c r="AF296" s="10">
        <f>$S$8*0.5*((E296+273)^4+(F296+273)^4)*(0.34-0.14*SQRT(AE296))*AC296</f>
        <v>7.0714094482773886</v>
      </c>
      <c r="AG296" s="9">
        <f>(1-0.23)*M296-AF296</f>
        <v>7.90178879172261</v>
      </c>
      <c r="AH296" s="9">
        <v>0</v>
      </c>
      <c r="AI296" s="8">
        <f>4098*0.6108*EXP(17.27*0.5*(E296+F296)/(0.5*(E296+F296)+237.3))/(0.5*(E296+F296)+237.3)^2</f>
        <v>0.19752468170355958</v>
      </c>
      <c r="AJ296" s="7">
        <f>(0.408*AI296*(AG296-AH296)+(900*$S$10/((E296+F296)*0.5+273))*N296*(AD296-AE296))/(AI296+$S$10*(1+0.34*N296))</f>
        <v>4.7584549168262757</v>
      </c>
      <c r="AK296" s="27">
        <f>0.408*AI296*$S$8*0.98*1.14*100000000/(AI296+$S$10*(1.034*N296))</f>
        <v>0.1470831884162723</v>
      </c>
      <c r="AL296" s="12">
        <f>1.24*(AE296*10/(G296+273.16))^(1/7)</f>
        <v>0.78151796581307287</v>
      </c>
      <c r="AM296" s="12">
        <f>AI296*0.77*M296</f>
        <v>2.9575762164402981</v>
      </c>
      <c r="AN296" s="12">
        <f>AI296*0.98*$S$8*(-2.6*10000000000-AL296*(G296+273.16)^4)</f>
        <v>-30.518855683227411</v>
      </c>
      <c r="AO296" s="13">
        <f>1.17*1.013*(10^-3)*(AD296-AE296)*N296*86400/208</f>
        <v>1.9282556030131204</v>
      </c>
      <c r="AP296" s="12">
        <f>0.408*(AM296+AN296+AO296)/(AI296+$S$10*(1+0.34*N296))</f>
        <v>-35.221338124693766</v>
      </c>
      <c r="AQ296">
        <v>28</v>
      </c>
      <c r="AR296">
        <v>2.9815</v>
      </c>
      <c r="AS296" s="7"/>
      <c r="AT296" s="1">
        <f>AJ296*28.4</f>
        <v>135.14011963786623</v>
      </c>
      <c r="AU296">
        <f>1.26*AI296*0.408*(AG296-AH296)/(AI296+$S$10)</f>
        <v>3.0470119005028566</v>
      </c>
      <c r="AV296">
        <f>AU296*28.4</f>
        <v>86.535137974281128</v>
      </c>
      <c r="AW296">
        <f>0.65*AI296*D296/($S$10+AI296)</f>
        <v>109.7340703116318</v>
      </c>
      <c r="AX296" s="1">
        <f>AW296*(86400/1000000)/2.45</f>
        <v>3.8698055816020354</v>
      </c>
      <c r="AY296" s="1">
        <f>(0.2*(0.00738*G296+0.8072)^7)-0.00016</f>
        <v>0.19152548023735522</v>
      </c>
      <c r="AZ296" s="1">
        <f>0.408*(AI296*(AG296-AH296)+$S$10*6.43*(1+0.0536*N296)*(AD296-AE296))/(AI296+$S$10)</f>
        <v>4.2658936984061535</v>
      </c>
      <c r="BA296" s="2">
        <f>(AI296*(AG296)+0.063*2.7*(1+0.864*N296)*(AD296-AE296))/(AI296+0.063)</f>
        <v>9.9034317535223959</v>
      </c>
      <c r="BB296" s="1">
        <f>0.4+1.4*EXP(-(((C296-173)/58)^2))</f>
        <v>0.41677236960977243</v>
      </c>
      <c r="BC296" s="1">
        <f>0.605+0.345*EXP(-(((C296-243)/80)^2))</f>
        <v>0.83111515774276001</v>
      </c>
      <c r="BD296" s="1">
        <f>0.408*(AI296*(AG296-AH296)+0.063*6.43*(BB296+BC296*N296)*(AD296-AE296))/(AI296+0.063)</f>
        <v>5.1990587771371475</v>
      </c>
      <c r="BE296" s="1">
        <f>0.013*G296*(M296*23.9+50)/(G296+15)</f>
        <v>4.201366592874451</v>
      </c>
      <c r="BF296" s="2">
        <f>0.408*0.0023*(G296+17.8)*((F296-E296)^0.5)*AA296</f>
        <v>4.6552612096741948</v>
      </c>
    </row>
    <row r="297" spans="1:58" ht="14" x14ac:dyDescent="0.15">
      <c r="A297" s="14">
        <v>2017</v>
      </c>
      <c r="B297" s="5">
        <v>43031</v>
      </c>
      <c r="C297">
        <v>296</v>
      </c>
      <c r="D297" s="52">
        <v>226.67313194444441</v>
      </c>
      <c r="E297" s="11">
        <v>16.21</v>
      </c>
      <c r="F297" s="11">
        <v>37.71</v>
      </c>
      <c r="G297" s="11">
        <v>26.305902777777789</v>
      </c>
      <c r="H297" s="11">
        <v>11.91</v>
      </c>
      <c r="I297" s="11">
        <v>60.92</v>
      </c>
      <c r="J297" s="11">
        <v>35.924791666666664</v>
      </c>
      <c r="K297" s="11">
        <v>1.787034741040981</v>
      </c>
      <c r="L297" s="11">
        <v>0</v>
      </c>
      <c r="M297" s="15">
        <f>+D297*86400/1000000</f>
        <v>19.584558599999998</v>
      </c>
      <c r="N297" s="3">
        <f>K297*4.87/LN(67.8*$S$4-5.42)</f>
        <v>1.4517084005355898</v>
      </c>
      <c r="O297" s="11"/>
      <c r="X297" s="9">
        <f>1+0.033*COS(2*$S$9*C297/365)</f>
        <v>1.0123327505880855</v>
      </c>
      <c r="Y297" s="9">
        <f>0.409*SIN((2*$S$9*C297/365)-1.39)</f>
        <v>-0.21857467977616568</v>
      </c>
      <c r="Z297" s="9">
        <f>ACOS(-TAN($U$2)*TAN(Y297))</f>
        <v>1.4473577907642849</v>
      </c>
      <c r="AA297" s="10">
        <f>(24*60/$S$9)*$S$7*X297*(Z297*SIN($U$2)*SIN(Y297)+COS($U$2)*COS(Y297)*SIN(Z297))</f>
        <v>26.450497723761185</v>
      </c>
      <c r="AB297" s="9">
        <f>AA297*(0.75+0.00002*$S$3)</f>
        <v>19.943675283715933</v>
      </c>
      <c r="AC297" s="9">
        <f>1.35*(M297/AB297)-0.35</f>
        <v>0.97569116443585713</v>
      </c>
      <c r="AD297" s="9">
        <f>(0.6108*EXP(17.27*E297/(E297+237.3))+0.6108*EXP(17.27*F297/(F297+237.3)))/2</f>
        <v>4.1821983435021863</v>
      </c>
      <c r="AE297" s="9">
        <f>(H297*0.6108*EXP(17.27*F297/(F297+237.3))+I297*0.6108*EXP(17.27*E297/(E297+237.3)))/(2*100)</f>
        <v>0.94968284500966638</v>
      </c>
      <c r="AF297" s="10">
        <f>$S$8*0.5*((E297+273)^4+(F297+273)^4)*(0.34-0.14*SQRT(AE297))*AC297</f>
        <v>7.933240009122998</v>
      </c>
      <c r="AG297" s="9">
        <f>(1-0.23)*M297-AF297</f>
        <v>7.1468701128770009</v>
      </c>
      <c r="AH297" s="9">
        <v>0</v>
      </c>
      <c r="AI297" s="8">
        <f>4098*0.6108*EXP(17.27*0.5*(E297+F297)/(0.5*(E297+F297)+237.3))/(0.5*(E297+F297)+237.3)^2</f>
        <v>0.20873282790202383</v>
      </c>
      <c r="AJ297" s="7">
        <f>(0.408*AI297*(AG297-AH297)+(900*$S$10/((E297+F297)*0.5+273))*N297*(AD297-AE297))/(AI297+$S$10*(1+0.34*N297))</f>
        <v>5.0003270072331274</v>
      </c>
      <c r="AK297" s="27">
        <f>0.408*AI297*$S$8*0.98*1.14*100000000/(AI297+$S$10*(1.034*N297))</f>
        <v>0.15148120674210422</v>
      </c>
      <c r="AL297" s="12">
        <f>1.24*(AE297*10/(G297+273.16))^(1/7)</f>
        <v>0.75737655704824147</v>
      </c>
      <c r="AM297" s="12">
        <f>AI297*0.77*M297</f>
        <v>3.1477140308389928</v>
      </c>
      <c r="AN297" s="12">
        <f>AI297*0.98*$S$8*(-2.6*10000000000-AL297*(G297+273.16)^4)</f>
        <v>-32.139855389100298</v>
      </c>
      <c r="AO297" s="13">
        <f>1.17*1.013*(10^-3)*(AD297-AE297)*N297*86400/208</f>
        <v>2.3102858618088349</v>
      </c>
      <c r="AP297" s="12">
        <f>0.408*(AM297+AN297+AO297)/(AI297+$S$10*(1+0.34*N297))</f>
        <v>-35.457486593733897</v>
      </c>
      <c r="AQ297">
        <v>28</v>
      </c>
      <c r="AR297">
        <v>2.9815</v>
      </c>
      <c r="AS297" s="7"/>
      <c r="AT297" s="1">
        <f>AJ297*28.4</f>
        <v>142.00928700542082</v>
      </c>
      <c r="AU297">
        <f>1.26*AI297*0.408*(AG297-AH297)/(AI297+$S$10)</f>
        <v>2.7933912854566314</v>
      </c>
      <c r="AV297">
        <f>AU297*28.4</f>
        <v>79.332312506968321</v>
      </c>
      <c r="AW297">
        <f>0.65*AI297*D297/($S$10+AI297)</f>
        <v>112.02077640188652</v>
      </c>
      <c r="AX297" s="1">
        <f>AW297*(86400/1000000)/2.45</f>
        <v>3.9504469718869366</v>
      </c>
      <c r="AY297" s="1">
        <f>(0.2*(0.00738*G297+0.8072)^7)-0.00016</f>
        <v>0.2017201183818603</v>
      </c>
      <c r="AZ297" s="1">
        <f>0.408*(AI297*(AG297-AH297)+$S$10*6.43*(1+0.0536*N297)*(AD297-AE297))/(AI297+$S$10)</f>
        <v>4.4078745982118797</v>
      </c>
      <c r="BA297" s="2">
        <f>(AI297*(AG297)+0.063*2.7*(1+0.864*N297)*(AD297-AE297))/(AI297+0.063)</f>
        <v>10.051424845768979</v>
      </c>
      <c r="BB297" s="1">
        <f>0.4+1.4*EXP(-(((C297-173)/58)^2))</f>
        <v>0.41559426006581179</v>
      </c>
      <c r="BC297" s="1">
        <f>0.605+0.345*EXP(-(((C297-243)/80)^2))</f>
        <v>0.82743572134368715</v>
      </c>
      <c r="BD297" s="1">
        <f>0.408*(AI297*(AG297-AH297)+0.063*6.43*(BB297+BC297*N297)*(AD297-AE297))/(AI297+0.063)</f>
        <v>5.4186834561555557</v>
      </c>
      <c r="BE297" s="1">
        <f>0.013*G297*(M297*23.9+50)/(G297+15)</f>
        <v>4.2891742057497177</v>
      </c>
      <c r="BF297" s="2">
        <f>0.408*0.0023*(G297+17.8)*((F297-E297)^0.5)*AA297</f>
        <v>5.0761891153969128</v>
      </c>
    </row>
    <row r="298" spans="1:58" ht="14" x14ac:dyDescent="0.15">
      <c r="A298" s="14">
        <v>2017</v>
      </c>
      <c r="B298" s="5">
        <v>43032</v>
      </c>
      <c r="C298">
        <v>297</v>
      </c>
      <c r="D298" s="52">
        <v>222.76592361111111</v>
      </c>
      <c r="E298" s="11">
        <v>16.95</v>
      </c>
      <c r="F298" s="11">
        <v>38.950000000000003</v>
      </c>
      <c r="G298" s="11">
        <v>27.475347222222219</v>
      </c>
      <c r="H298" s="11">
        <v>11.41</v>
      </c>
      <c r="I298" s="11">
        <v>53.29</v>
      </c>
      <c r="J298" s="11">
        <v>32.771041666666662</v>
      </c>
      <c r="K298" s="11">
        <v>1.7822018405288764</v>
      </c>
      <c r="L298" s="11">
        <v>0</v>
      </c>
      <c r="M298" s="15">
        <f>+D298*86400/1000000</f>
        <v>19.246975800000001</v>
      </c>
      <c r="N298" s="3">
        <f>K298*4.87/LN(67.8*$S$4-5.42)</f>
        <v>1.4477823647897554</v>
      </c>
      <c r="O298" s="11"/>
      <c r="X298" s="9">
        <f>1+0.033*COS(2*$S$9*C298/365)</f>
        <v>1.012857804834516</v>
      </c>
      <c r="Y298" s="9">
        <f>0.409*SIN((2*$S$9*C298/365)-1.39)</f>
        <v>-0.22449289353222343</v>
      </c>
      <c r="Z298" s="9">
        <f>ACOS(-TAN($U$2)*TAN(Y298))</f>
        <v>1.4438836491554583</v>
      </c>
      <c r="AA298" s="10">
        <f>(24*60/$S$9)*$S$7*X298*(Z298*SIN($U$2)*SIN(Y298)+COS($U$2)*COS(Y298)*SIN(Z298))</f>
        <v>26.267212888902538</v>
      </c>
      <c r="AB298" s="9">
        <f>AA298*(0.75+0.00002*$S$3)</f>
        <v>19.805478518232515</v>
      </c>
      <c r="AC298" s="9">
        <f>1.35*(M298/AB298)-0.35</f>
        <v>0.96193080268574194</v>
      </c>
      <c r="AD298" s="9">
        <f>(0.6108*EXP(17.27*E298/(E298+237.3))+0.6108*EXP(17.27*F298/(F298+237.3)))/2</f>
        <v>4.452161627730173</v>
      </c>
      <c r="AE298" s="9">
        <f>(H298*0.6108*EXP(17.27*F298/(F298+237.3))+I298*0.6108*EXP(17.27*E298/(E298+237.3)))/(2*100)</f>
        <v>0.9124682581067034</v>
      </c>
      <c r="AF298" s="10">
        <f>$S$8*0.5*((E298+273)^4+(F298+273)^4)*(0.34-0.14*SQRT(AE298))*AC298</f>
        <v>8.0327006447898555</v>
      </c>
      <c r="AG298" s="9">
        <f>(1-0.23)*M298-AF298</f>
        <v>6.7874707212101466</v>
      </c>
      <c r="AH298" s="9">
        <v>0</v>
      </c>
      <c r="AI298" s="8">
        <f>4098*0.6108*EXP(17.27*0.5*(E298+F298)/(0.5*(E298+F298)+237.3))/(0.5*(E298+F298)+237.3)^2</f>
        <v>0.21952317339604846</v>
      </c>
      <c r="AJ298" s="7">
        <f>(0.408*AI298*(AG298-AH298)+(900*$S$10/((E298+F298)*0.5+273))*N298*(AD298-AE298))/(AI298+$S$10*(1+0.34*N298))</f>
        <v>5.0876164398884258</v>
      </c>
      <c r="AK298" s="27">
        <f>0.408*AI298*$S$8*0.98*1.14*100000000/(AI298+$S$10*(1.034*N298))</f>
        <v>0.15404064538645126</v>
      </c>
      <c r="AL298" s="12">
        <f>1.24*(AE298*10/(G298+273.16))^(1/7)</f>
        <v>0.75264456781907463</v>
      </c>
      <c r="AM298" s="12">
        <f>AI298*0.77*M298</f>
        <v>3.2533710485375704</v>
      </c>
      <c r="AN298" s="12">
        <f>AI298*0.98*$S$8*(-2.6*10000000000-AL298*(G298+273.16)^4)</f>
        <v>-33.861400943787608</v>
      </c>
      <c r="AO298" s="13">
        <f>1.17*1.013*(10^-3)*(AD298-AE298)*N298*86400/208</f>
        <v>2.5229848299462723</v>
      </c>
      <c r="AP298" s="12">
        <f>0.408*(AM298+AN298+AO298)/(AI298+$S$10*(1+0.34*N298))</f>
        <v>-36.064987856327519</v>
      </c>
      <c r="AQ298">
        <v>28</v>
      </c>
      <c r="AR298">
        <v>2.9815</v>
      </c>
      <c r="AS298" s="7"/>
      <c r="AT298" s="1">
        <f>AJ298*28.4</f>
        <v>144.48830689283128</v>
      </c>
      <c r="AU298">
        <f>1.26*AI298*0.408*(AG298-AH298)/(AI298+$S$10)</f>
        <v>2.6845477570576262</v>
      </c>
      <c r="AV298">
        <f>AU298*28.4</f>
        <v>76.241156300436586</v>
      </c>
      <c r="AW298">
        <f>0.65*AI298*D298/($S$10+AI298)</f>
        <v>111.4024061909366</v>
      </c>
      <c r="AX298" s="1">
        <f>AW298*(86400/1000000)/2.45</f>
        <v>3.9286399571007844</v>
      </c>
      <c r="AY298" s="1">
        <f>(0.2*(0.00738*G298+0.8072)^7)-0.00016</f>
        <v>0.21421961170397533</v>
      </c>
      <c r="AZ298" s="1">
        <f>0.408*(AI298*(AG298-AH298)+$S$10*6.43*(1+0.0536*N298)*(AD298-AE298))/(AI298+$S$10)</f>
        <v>4.4385090855515283</v>
      </c>
      <c r="BA298" s="2">
        <f>(AI298*(AG298)+0.063*2.7*(1+0.864*N298)*(AD298-AE298))/(AI298+0.063)</f>
        <v>10.070920762352769</v>
      </c>
      <c r="BB298" s="1">
        <f>0.4+1.4*EXP(-(((C298-173)/58)^2))</f>
        <v>0.41449028474674765</v>
      </c>
      <c r="BC298" s="1">
        <f>0.605+0.345*EXP(-(((C298-243)/80)^2))</f>
        <v>0.82374778884103328</v>
      </c>
      <c r="BD298" s="1">
        <f>0.408*(AI298*(AG298-AH298)+0.063*6.43*(BB298+BC298*N298)*(AD298-AE298))/(AI298+0.063)</f>
        <v>5.4796268956886722</v>
      </c>
      <c r="BE298" s="1">
        <f>0.013*G298*(M298*23.9+50)/(G298+15)</f>
        <v>4.2886647456277469</v>
      </c>
      <c r="BF298" s="2">
        <f>0.408*0.0023*(G298+17.8)*((F298-E298)^0.5)*AA298</f>
        <v>5.2344990234590814</v>
      </c>
    </row>
    <row r="299" spans="1:58" ht="14" x14ac:dyDescent="0.15">
      <c r="A299" s="14">
        <v>2017</v>
      </c>
      <c r="B299" s="5">
        <v>43033</v>
      </c>
      <c r="C299">
        <v>298</v>
      </c>
      <c r="D299" s="52">
        <v>219.29338888888881</v>
      </c>
      <c r="E299" s="11">
        <v>18.45</v>
      </c>
      <c r="F299" s="11">
        <v>36.08</v>
      </c>
      <c r="G299" s="11">
        <v>27.031944444444434</v>
      </c>
      <c r="H299" s="11">
        <v>17.3</v>
      </c>
      <c r="I299" s="11">
        <v>50.76</v>
      </c>
      <c r="J299" s="11">
        <v>31.70847222222222</v>
      </c>
      <c r="K299" s="11">
        <v>2.0023849698207363</v>
      </c>
      <c r="L299" s="11">
        <v>0</v>
      </c>
      <c r="M299" s="15">
        <f>+D299*86400/1000000</f>
        <v>18.946948799999994</v>
      </c>
      <c r="N299" s="3">
        <f>K299*4.87/LN(67.8*$S$4-5.42)</f>
        <v>1.6266494517625634</v>
      </c>
      <c r="O299" s="11"/>
      <c r="X299" s="9">
        <f>1+0.033*COS(2*$S$9*C299/365)</f>
        <v>1.0133790490358798</v>
      </c>
      <c r="Y299" s="9">
        <f>0.409*SIN((2*$S$9*C299/365)-1.39)</f>
        <v>-0.23034458519897447</v>
      </c>
      <c r="Z299" s="9">
        <f>ACOS(-TAN($U$2)*TAN(Y299))</f>
        <v>1.4404377932578676</v>
      </c>
      <c r="AA299" s="10">
        <f>(24*60/$S$9)*$S$7*X299*(Z299*SIN($U$2)*SIN(Y299)+COS($U$2)*COS(Y299)*SIN(Z299))</f>
        <v>26.085319689305464</v>
      </c>
      <c r="AB299" s="9">
        <f>AA299*(0.75+0.00002*$S$3)</f>
        <v>19.66833104573632</v>
      </c>
      <c r="AC299" s="9">
        <f>1.35*(M299/AB299)-0.35</f>
        <v>0.95048557859436922</v>
      </c>
      <c r="AD299" s="9">
        <f>(0.6108*EXP(17.27*E299/(E299+237.3))+0.6108*EXP(17.27*F299/(F299+237.3)))/2</f>
        <v>4.045120721040437</v>
      </c>
      <c r="AE299" s="9">
        <f>(H299*0.6108*EXP(17.27*F299/(F299+237.3))+I299*0.6108*EXP(17.27*E299/(E299+237.3)))/(2*100)</f>
        <v>1.0550033482584069</v>
      </c>
      <c r="AF299" s="10">
        <f>$S$8*0.5*((E299+273)^4+(F299+273)^4)*(0.34-0.14*SQRT(AE299))*AC299</f>
        <v>7.4601576765924689</v>
      </c>
      <c r="AG299" s="9">
        <f>(1-0.23)*M299-AF299</f>
        <v>7.1289928994075273</v>
      </c>
      <c r="AH299" s="9">
        <v>0</v>
      </c>
      <c r="AI299" s="8">
        <f>4098*0.6108*EXP(17.27*0.5*(E299+F299)/(0.5*(E299+F299)+237.3))/(0.5*(E299+F299)+237.3)^2</f>
        <v>0.21200850504360588</v>
      </c>
      <c r="AJ299" s="7">
        <f>(0.408*AI299*(AG299-AH299)+(900*$S$10/((E299+F299)*0.5+273))*N299*(AD299-AE299))/(AI299+$S$10*(1+0.34*N299))</f>
        <v>5.0158630797202122</v>
      </c>
      <c r="AK299" s="27">
        <f>0.408*AI299*$S$8*0.98*1.14*100000000/(AI299+$S$10*(1.034*N299))</f>
        <v>0.14662093413980271</v>
      </c>
      <c r="AL299" s="12">
        <f>1.24*(AE299*10/(G299+273.16))^(1/7)</f>
        <v>0.76857571394385726</v>
      </c>
      <c r="AM299" s="12">
        <f>AI299*0.77*M299</f>
        <v>3.093024003473821</v>
      </c>
      <c r="AN299" s="12">
        <f>AI299*0.98*$S$8*(-2.6*10000000000-AL299*(G299+273.16)^4)</f>
        <v>-32.797052150818864</v>
      </c>
      <c r="AO299" s="13">
        <f>1.17*1.013*(10^-3)*(AD299-AE299)*N299*86400/208</f>
        <v>2.3945721218353446</v>
      </c>
      <c r="AP299" s="12">
        <f>0.408*(AM299+AN299+AO299)/(AI299+$S$10*(1+0.34*N299))</f>
        <v>-35.461069638999561</v>
      </c>
      <c r="AQ299">
        <v>28</v>
      </c>
      <c r="AR299">
        <v>2.9815</v>
      </c>
      <c r="AS299" s="7"/>
      <c r="AT299" s="1">
        <f>AJ299*28.4</f>
        <v>142.45051146405402</v>
      </c>
      <c r="AU299">
        <f>1.26*AI299*0.408*(AG299-AH299)/(AI299+$S$10)</f>
        <v>2.7967617601496357</v>
      </c>
      <c r="AV299">
        <f>AU299*28.4</f>
        <v>79.428033988249652</v>
      </c>
      <c r="AW299">
        <f>0.65*AI299*D299/($S$10+AI299)</f>
        <v>108.77659954919905</v>
      </c>
      <c r="AX299" s="1">
        <f>AW299*(86400/1000000)/2.45</f>
        <v>3.8360400820615497</v>
      </c>
      <c r="AY299" s="1">
        <f>(0.2*(0.00738*G299+0.8072)^7)-0.00016</f>
        <v>0.20940446434965074</v>
      </c>
      <c r="AZ299" s="1">
        <f>0.408*(AI299*(AG299-AH299)+$S$10*6.43*(1+0.0536*N299)*(AD299-AE299))/(AI299+$S$10)</f>
        <v>4.2397877350705473</v>
      </c>
      <c r="BA299" s="2">
        <f>(AI299*(AG299)+0.063*2.7*(1+0.864*N299)*(AD299-AE299))/(AI299+0.063)</f>
        <v>9.9446086768723259</v>
      </c>
      <c r="BB299" s="1">
        <f>0.4+1.4*EXP(-(((C299-173)/58)^2))</f>
        <v>0.41345646126879376</v>
      </c>
      <c r="BC299" s="1">
        <f>0.605+0.345*EXP(-(((C299-243)/80)^2))</f>
        <v>0.82005378659107375</v>
      </c>
      <c r="BD299" s="1">
        <f>0.408*(AI299*(AG299-AH299)+0.063*6.43*(BB299+BC299*N299)*(AD299-AE299))/(AI299+0.063)</f>
        <v>5.3824220952456852</v>
      </c>
      <c r="BE299" s="1">
        <f>0.013*G299*(M299*23.9+50)/(G299+15)</f>
        <v>4.2040137831150259</v>
      </c>
      <c r="BF299" s="2">
        <f>0.408*0.0023*(G299+17.8)*((F299-E299)^0.5)*AA299</f>
        <v>4.60784534530986</v>
      </c>
    </row>
    <row r="300" spans="1:58" ht="14" x14ac:dyDescent="0.15">
      <c r="A300" s="14">
        <v>2017</v>
      </c>
      <c r="B300" s="5">
        <v>43034</v>
      </c>
      <c r="C300">
        <v>299</v>
      </c>
      <c r="D300" s="52">
        <v>214.67213194444443</v>
      </c>
      <c r="E300" s="11">
        <v>17.420000000000002</v>
      </c>
      <c r="F300" s="11">
        <v>34.18</v>
      </c>
      <c r="G300" s="11">
        <v>25.450694444444441</v>
      </c>
      <c r="H300" s="11">
        <v>26.09</v>
      </c>
      <c r="I300" s="11">
        <v>86.4</v>
      </c>
      <c r="J300" s="11">
        <v>42.677361111111082</v>
      </c>
      <c r="K300" s="11">
        <v>1.849907275748877</v>
      </c>
      <c r="L300" s="11">
        <v>0</v>
      </c>
      <c r="M300" s="15">
        <f>+D300*86400/1000000</f>
        <v>18.547672200000001</v>
      </c>
      <c r="N300" s="3">
        <f>K300*4.87/LN(67.8*$S$4-5.42)</f>
        <v>1.5027832815674214</v>
      </c>
      <c r="O300" s="11"/>
      <c r="X300" s="9">
        <f>1+0.033*COS(2*$S$9*C300/365)</f>
        <v>1.013896328736271</v>
      </c>
      <c r="Y300" s="9">
        <f>0.409*SIN((2*$S$9*C300/365)-1.39)</f>
        <v>-0.23612802079388742</v>
      </c>
      <c r="Z300" s="9">
        <f>ACOS(-TAN($U$2)*TAN(Y300))</f>
        <v>1.4370212903360087</v>
      </c>
      <c r="AA300" s="10">
        <f>(24*60/$S$9)*$S$7*X300*(Z300*SIN($U$2)*SIN(Y300)+COS($U$2)*COS(Y300)*SIN(Z300))</f>
        <v>25.904903125933131</v>
      </c>
      <c r="AB300" s="9">
        <f>AA300*(0.75+0.00002*$S$3)</f>
        <v>19.53229695695358</v>
      </c>
      <c r="AC300" s="9">
        <f>1.35*(M300/AB300)-0.35</f>
        <v>0.93194638475870006</v>
      </c>
      <c r="AD300" s="9">
        <f>(0.6108*EXP(17.27*E300/(E300+237.3))+0.6108*EXP(17.27*F300/(F300+237.3)))/2</f>
        <v>3.6813564035840685</v>
      </c>
      <c r="AE300" s="9">
        <f>(H300*0.6108*EXP(17.27*F300/(F300+237.3))+I300*0.6108*EXP(17.27*E300/(E300+237.3)))/(2*100)</f>
        <v>1.5605231193179003</v>
      </c>
      <c r="AF300" s="10">
        <f>$S$8*0.5*((E300+273)^4+(F300+273)^4)*(0.34-0.14*SQRT(AE300))*AC300</f>
        <v>6.0335796339929821</v>
      </c>
      <c r="AG300" s="9">
        <f>(1-0.23)*M300-AF300</f>
        <v>8.2481279600070181</v>
      </c>
      <c r="AH300" s="9">
        <v>0</v>
      </c>
      <c r="AI300" s="8">
        <f>4098*0.6108*EXP(17.27*0.5*(E300+F300)/(0.5*(E300+F300)+237.3))/(0.5*(E300+F300)+237.3)^2</f>
        <v>0.19666050184576003</v>
      </c>
      <c r="AJ300" s="7">
        <f>(0.408*AI300*(AG300-AH300)+(900*$S$10/((E300+F300)*0.5+273))*N300*(AD300-AE300))/(AI300+$S$10*(1+0.34*N300))</f>
        <v>4.3687440618650362</v>
      </c>
      <c r="AK300" s="27">
        <f>0.408*AI300*$S$8*0.98*1.14*100000000/(AI300+$S$10*(1.034*N300))</f>
        <v>0.14682478333366233</v>
      </c>
      <c r="AL300" s="12">
        <f>1.24*(AE300*10/(G300+273.16))^(1/7)</f>
        <v>0.81339664729666361</v>
      </c>
      <c r="AM300" s="12">
        <f>AI300*0.77*M300</f>
        <v>2.8086477826504419</v>
      </c>
      <c r="AN300" s="12">
        <f>AI300*0.98*$S$8*(-2.6*10000000000-AL300*(G300+273.16)^4)</f>
        <v>-30.635922440081917</v>
      </c>
      <c r="AO300" s="13">
        <f>1.17*1.013*(10^-3)*(AD300-AE300)*N300*86400/208</f>
        <v>1.5690926934639893</v>
      </c>
      <c r="AP300" s="12">
        <f>0.408*(AM300+AN300+AO300)/(AI300+$S$10*(1+0.34*N300))</f>
        <v>-36.182518209607593</v>
      </c>
      <c r="AQ300">
        <v>28</v>
      </c>
      <c r="AR300">
        <v>2.9815</v>
      </c>
      <c r="AS300" s="7"/>
      <c r="AT300" s="1">
        <f>AJ300*28.4</f>
        <v>124.07233135696703</v>
      </c>
      <c r="AU300">
        <f>1.26*AI300*0.408*(AG300-AH300)/(AI300+$S$10)</f>
        <v>3.1770750192905051</v>
      </c>
      <c r="AV300">
        <f>AU300*28.4</f>
        <v>90.228930547850339</v>
      </c>
      <c r="AW300">
        <f>0.65*AI300*D300/($S$10+AI300)</f>
        <v>104.55153122187617</v>
      </c>
      <c r="AX300" s="1">
        <f>AW300*(86400/1000000)/2.45</f>
        <v>3.6870417541102456</v>
      </c>
      <c r="AY300" s="1">
        <f>(0.2*(0.00738*G300+0.8072)^7)-0.00016</f>
        <v>0.19297962353216341</v>
      </c>
      <c r="AZ300" s="1">
        <f>0.408*(AI300*(AG300-AH300)+$S$10*6.43*(1+0.0536*N300)*(AD300-AE300))/(AI300+$S$10)</f>
        <v>4.0288566946786917</v>
      </c>
      <c r="BA300" s="2">
        <f>(AI300*(AG300)+0.063*2.7*(1+0.864*N300)*(AD300-AE300))/(AI300+0.063)</f>
        <v>9.4401693048365996</v>
      </c>
      <c r="BB300" s="1">
        <f>0.4+1.4*EXP(-(((C300-173)/58)^2))</f>
        <v>0.41248896965496767</v>
      </c>
      <c r="BC300" s="1">
        <f>0.605+0.345*EXP(-(((C300-243)/80)^2))</f>
        <v>0.81635610599362352</v>
      </c>
      <c r="BD300" s="1">
        <f>0.408*(AI300*(AG300-AH300)+0.063*6.43*(BB300+BC300*N300)*(AD300-AE300))/(AI300+0.063)</f>
        <v>4.7616867996126224</v>
      </c>
      <c r="BE300" s="1">
        <f>0.013*G300*(M300*23.9+50)/(G300+15)</f>
        <v>4.0347697895043426</v>
      </c>
      <c r="BF300" s="2">
        <f>0.408*0.0023*(G300+17.8)*((F300-E300)^0.5)*AA300</f>
        <v>4.3042755271434139</v>
      </c>
    </row>
    <row r="301" spans="1:58" s="2" customFormat="1" ht="15" x14ac:dyDescent="0.2">
      <c r="A301" s="26">
        <v>2017</v>
      </c>
      <c r="B301" s="25">
        <v>43035</v>
      </c>
      <c r="C301" s="18">
        <v>300</v>
      </c>
      <c r="D301" s="52">
        <v>216.65504166666665</v>
      </c>
      <c r="E301" s="11">
        <v>15.04</v>
      </c>
      <c r="F301" s="11">
        <v>34.020000000000003</v>
      </c>
      <c r="G301" s="11">
        <v>24.26305555555556</v>
      </c>
      <c r="H301" s="11">
        <v>15.98</v>
      </c>
      <c r="I301" s="11">
        <v>96.8</v>
      </c>
      <c r="J301" s="11">
        <v>57.144444444444417</v>
      </c>
      <c r="K301" s="55">
        <v>1.8891923174420604</v>
      </c>
      <c r="L301" s="11">
        <v>0</v>
      </c>
      <c r="M301" s="15">
        <f>+D301*86400/1000000</f>
        <v>18.7189956</v>
      </c>
      <c r="N301" s="3">
        <f>K301*4.87/LN(67.8*$S$4-5.42)</f>
        <v>1.534696721038757</v>
      </c>
      <c r="O301" s="11"/>
      <c r="X301" s="23">
        <f>1+0.033*COS(2*$S$9*C301/365)</f>
        <v>1.0144094906545502</v>
      </c>
      <c r="Y301" s="23">
        <f>0.409*SIN((2*$S$9*C301/365)-1.39)</f>
        <v>-0.2418414865601794</v>
      </c>
      <c r="Z301" s="23">
        <f>ACOS(-TAN($U$2)*TAN(Y301))</f>
        <v>1.4336352229382738</v>
      </c>
      <c r="AA301" s="23">
        <f>(24*60/$S$9)*$S$7*X301*(Z301*SIN($U$2)*SIN(Y301)+COS($U$2)*COS(Y301)*SIN(Z301))</f>
        <v>25.726047677260905</v>
      </c>
      <c r="AB301" s="23">
        <f>AA301*(0.75+0.00002*$S$3)</f>
        <v>19.397439948654721</v>
      </c>
      <c r="AC301" s="23">
        <f>1.35*(M301/AB301)-0.35</f>
        <v>0.95278243556323561</v>
      </c>
      <c r="AD301" s="23">
        <f>(0.6108*EXP(17.27*E301/(E301+237.3))+0.6108*EXP(17.27*F301/(F301+237.3)))/2</f>
        <v>3.5174646644871821</v>
      </c>
      <c r="AE301" s="23">
        <f>(H301*0.6108*EXP(17.27*F301/(F301+237.3))+I301*0.6108*EXP(17.27*E301/(E301+237.3)))/(2*100)</f>
        <v>1.2529979382376373</v>
      </c>
      <c r="AF301" s="23">
        <f>$S$8*0.5*((E301+273)^4+(F301+273)^4)*(0.34-0.14*SQRT(AE301))*AC301</f>
        <v>6.7411622513071698</v>
      </c>
      <c r="AG301" s="23">
        <f>(1-0.23)*M301-AF301</f>
        <v>7.67246436069283</v>
      </c>
      <c r="AH301" s="23">
        <v>0</v>
      </c>
      <c r="AI301" s="22">
        <f>4098*0.6108*EXP(17.27*0.5*(E301+F301)/(0.5*(E301+F301)+237.3))/(0.5*(E301+F301)+237.3)^2</f>
        <v>0.18412282878578259</v>
      </c>
      <c r="AJ301" s="19">
        <f>(0.408*AI301*(AG301-AH301)+(900*$S$10/((E301+F301)*0.5+273))*N301*(AD301-AE301))/(AI301+$S$10*(1+0.34*N301))</f>
        <v>4.4611439146230003</v>
      </c>
      <c r="AK301" s="53">
        <f>0.408*AI301*$S$8*0.98*1.14*100000000/(AI301+$S$10*(1.034*N301))</f>
        <v>0.14240266362809895</v>
      </c>
      <c r="AL301" s="20">
        <f>1.24*(AE301*10/(G301+273.16))^(1/7)</f>
        <v>0.78873752454200763</v>
      </c>
      <c r="AM301" s="20">
        <f>AI301*0.77*M301</f>
        <v>2.6538777048634756</v>
      </c>
      <c r="AN301" s="20">
        <f>AI301*0.98*$S$8*(-2.6*10000000000-AL301*(G301+273.16)^4)</f>
        <v>-28.421969150378217</v>
      </c>
      <c r="AO301" s="21">
        <f>1.17*1.013*(10^-3)*(AD301-AE301)*N301*86400/208</f>
        <v>1.710937808312637</v>
      </c>
      <c r="AP301" s="20">
        <f>0.408*(AM301+AN301+AO301)/(AI301+$S$10*(1+0.34*N301))</f>
        <v>-34.528406485257392</v>
      </c>
      <c r="AQ301" s="18">
        <v>28</v>
      </c>
      <c r="AR301" s="18">
        <v>2.9815</v>
      </c>
      <c r="AS301" s="19"/>
      <c r="AT301" s="2">
        <f>AJ301*28.4</f>
        <v>126.6964871752932</v>
      </c>
      <c r="AU301" s="18">
        <f>1.26*AI301*0.408*(AG301-AH301)/(AI301+$S$10)</f>
        <v>2.905727539264007</v>
      </c>
      <c r="AV301" s="18">
        <f>AU301*28.4</f>
        <v>82.522662115097788</v>
      </c>
      <c r="AW301" s="18">
        <f>0.65*AI301*D301/($S$10+AI301)</f>
        <v>103.74602309740185</v>
      </c>
      <c r="AX301" s="2">
        <f>AW301*(86400/1000000)/2.45</f>
        <v>3.6586352635165382</v>
      </c>
      <c r="AY301" s="2">
        <f>(0.2*(0.00738*G301+0.8072)^7)-0.00016</f>
        <v>0.18138073721720732</v>
      </c>
      <c r="AZ301" s="2">
        <f>0.408*(AI301*(AG301-AH301)+$S$10*6.43*(1+0.0536*N301)*(AD301-AE301))/(AI301+$S$10)</f>
        <v>3.9990016550944838</v>
      </c>
      <c r="BA301" s="2">
        <f>(AI301*(AG301)+0.063*2.7*(1+0.864*N301)*(AD301-AE301))/(AI301+0.063)</f>
        <v>9.3419515883617859</v>
      </c>
      <c r="BB301" s="2">
        <f>0.4+1.4*EXP(-(((C301-173)/58)^2))</f>
        <v>0.41158414950269617</v>
      </c>
      <c r="BC301" s="2">
        <f>0.605+0.345*EXP(-(((C301-243)/80)^2))</f>
        <v>0.81265710111903966</v>
      </c>
      <c r="BD301" s="2">
        <f>0.408*(AI301*(AG301-AH301)+0.063*6.43*(BB301+BC301*N301)*(AD301-AE301))/(AI301+0.063)</f>
        <v>4.8445045137669833</v>
      </c>
      <c r="BE301" s="2">
        <f>0.013*G301*(M301*23.9+50)/(G301+15)</f>
        <v>3.9957338844458188</v>
      </c>
      <c r="BF301" s="2">
        <f>0.408*0.0023*(G301+17.8)*((F301-E301)^0.5)*AA301</f>
        <v>4.423947769894033</v>
      </c>
    </row>
    <row r="302" spans="1:58" ht="15" x14ac:dyDescent="0.2">
      <c r="A302" s="14">
        <v>2017</v>
      </c>
      <c r="B302" s="5">
        <v>43036</v>
      </c>
      <c r="C302">
        <v>301</v>
      </c>
      <c r="D302" s="52">
        <v>214.96770833333343</v>
      </c>
      <c r="E302" s="11">
        <v>14.2</v>
      </c>
      <c r="F302" s="11">
        <v>33.479999999999997</v>
      </c>
      <c r="G302" s="11">
        <v>24.180555555555554</v>
      </c>
      <c r="H302" s="11">
        <v>14.48</v>
      </c>
      <c r="I302" s="11">
        <v>78.64</v>
      </c>
      <c r="J302" s="11">
        <v>46.215902777777792</v>
      </c>
      <c r="K302" s="54">
        <v>1.6974474689098893</v>
      </c>
      <c r="L302" s="11">
        <v>0</v>
      </c>
      <c r="M302" s="15">
        <f>+D302*86400/1000000</f>
        <v>18.573210000000007</v>
      </c>
      <c r="N302" s="3">
        <f>K302*4.87/LN(67.8*$S$4-5.42)</f>
        <v>1.3789316421732905</v>
      </c>
      <c r="O302" s="11"/>
      <c r="X302" s="9">
        <f>1+0.033*COS(2*$S$9*C302/365)</f>
        <v>1.0149183827297661</v>
      </c>
      <c r="Y302" s="9">
        <f>0.409*SIN((2*$S$9*C302/365)-1.39)</f>
        <v>-0.24748328947463652</v>
      </c>
      <c r="Z302" s="9">
        <f>ACOS(-TAN($U$2)*TAN(Y302))</f>
        <v>1.4302806886253354</v>
      </c>
      <c r="AA302" s="10">
        <f>(24*60/$S$9)*$S$7*X302*(Z302*SIN($U$2)*SIN(Y302)+COS($U$2)*COS(Y302)*SIN(Z302))</f>
        <v>25.548837233410694</v>
      </c>
      <c r="AB302" s="9">
        <f>AA302*(0.75+0.00002*$S$3)</f>
        <v>19.263823273991662</v>
      </c>
      <c r="AC302" s="9">
        <f>1.35*(M302/AB302)-0.35</f>
        <v>0.95160213491225909</v>
      </c>
      <c r="AD302" s="9">
        <f>(0.6108*EXP(17.27*E302/(E302+237.3))+0.6108*EXP(17.27*F302/(F302+237.3)))/2</f>
        <v>3.3933218926268256</v>
      </c>
      <c r="AE302" s="9">
        <f>(H302*0.6108*EXP(17.27*F302/(F302+237.3))+I302*0.6108*EXP(17.27*E302/(E302+237.3)))/(2*100)</f>
        <v>1.0108794256848239</v>
      </c>
      <c r="AF302" s="10">
        <f>$S$8*0.5*((E302+273)^4+(F302+273)^4)*(0.34-0.14*SQRT(AE302))*AC302</f>
        <v>7.2527737711255673</v>
      </c>
      <c r="AG302" s="9">
        <f>(1-0.23)*M302-AF302</f>
        <v>7.0485979288744387</v>
      </c>
      <c r="AH302" s="9">
        <v>0</v>
      </c>
      <c r="AI302" s="8">
        <f>4098*0.6108*EXP(17.27*0.5*(E302+F302)/(0.5*(E302+F302)+237.3))/(0.5*(E302+F302)+237.3)^2</f>
        <v>0.17759823439716899</v>
      </c>
      <c r="AJ302" s="7">
        <f>(0.408*AI302*(AG302-AH302)+(900*$S$10/((E302+F302)*0.5+273))*N302*(AD302-AE302))/(AI302+$S$10*(1+0.34*N302))</f>
        <v>4.2522712877546729</v>
      </c>
      <c r="AK302" s="27">
        <f>0.408*AI302*$S$8*0.98*1.14*100000000/(AI302+$S$10*(1.034*N302))</f>
        <v>0.14602189947581087</v>
      </c>
      <c r="AL302" s="12">
        <f>1.24*(AE302*10/(G302+273.16))^(1/7)</f>
        <v>0.76494135989368595</v>
      </c>
      <c r="AM302" s="12">
        <f>AI302*0.77*M302</f>
        <v>2.53989836337764</v>
      </c>
      <c r="AN302" s="12">
        <f>AI302*0.98*$S$8*(-2.6*10000000000-AL302*(G302+273.16)^4)</f>
        <v>-27.250472294920272</v>
      </c>
      <c r="AO302" s="13">
        <f>1.17*1.013*(10^-3)*(AD302-AE302)*N302*86400/208</f>
        <v>1.6173755508817271</v>
      </c>
      <c r="AP302" s="12">
        <f>0.408*(AM302+AN302+AO302)/(AI302+$S$10*(1+0.34*N302))</f>
        <v>-34.35458098896045</v>
      </c>
      <c r="AQ302">
        <v>28</v>
      </c>
      <c r="AR302">
        <v>2.9815</v>
      </c>
      <c r="AS302" s="7"/>
      <c r="AT302" s="1">
        <f>AJ302*28.4</f>
        <v>120.76450457223271</v>
      </c>
      <c r="AU302">
        <f>1.26*AI302*0.408*(AG302-AH302)/(AI302+$S$10)</f>
        <v>2.6438811264683522</v>
      </c>
      <c r="AV302">
        <f>AU302*28.4</f>
        <v>75.086223991701203</v>
      </c>
      <c r="AW302">
        <f>0.65*AI302*D302/($S$10+AI302)</f>
        <v>101.95183848993918</v>
      </c>
      <c r="AX302" s="1">
        <f>AW302*(86400/1000000)/2.45</f>
        <v>3.5953627940941817</v>
      </c>
      <c r="AY302" s="1">
        <f>(0.2*(0.00738*G302+0.8072)^7)-0.00016</f>
        <v>0.18059769315062862</v>
      </c>
      <c r="AZ302" s="1">
        <f>0.408*(AI302*(AG302-AH302)+$S$10*6.43*(1+0.0536*N302)*(AD302-AE302))/(AI302+$S$10)</f>
        <v>3.9130173597976614</v>
      </c>
      <c r="BA302" s="2">
        <f>(AI302*(AG302)+0.063*2.7*(1+0.864*N302)*(AD302-AE302))/(AI302+0.063)</f>
        <v>8.894037614824871</v>
      </c>
      <c r="BB302" s="1">
        <f>0.4+1.4*EXP(-(((C302-173)/58)^2))</f>
        <v>0.41073849689731756</v>
      </c>
      <c r="BC302" s="1">
        <f>0.605+0.345*EXP(-(((C302-243)/80)^2))</f>
        <v>0.80895908643347081</v>
      </c>
      <c r="BD302" s="1">
        <f>0.408*(AI302*(AG302-AH302)+0.063*6.43*(BB302+BC302*N302)*(AD302-AE302))/(AI302+0.063)</f>
        <v>4.6206358586243068</v>
      </c>
      <c r="BE302" s="1">
        <f>0.013*G302*(M302*23.9+50)/(G302+15)</f>
        <v>3.9625779298571429</v>
      </c>
      <c r="BF302" s="2">
        <f>0.408*0.0023*(G302+17.8)*((F302-E302)^0.5)*AA302</f>
        <v>4.4193748005463842</v>
      </c>
    </row>
    <row r="303" spans="1:58" ht="15" x14ac:dyDescent="0.2">
      <c r="A303" s="14">
        <v>2017</v>
      </c>
      <c r="B303" s="5">
        <v>43037</v>
      </c>
      <c r="C303">
        <v>302</v>
      </c>
      <c r="D303" s="52">
        <v>210.57348611111107</v>
      </c>
      <c r="E303" s="11">
        <v>15.73</v>
      </c>
      <c r="F303" s="11">
        <v>31.32</v>
      </c>
      <c r="G303" s="11">
        <v>23.493958333333342</v>
      </c>
      <c r="H303" s="11">
        <v>20.54</v>
      </c>
      <c r="I303" s="11">
        <v>74.81</v>
      </c>
      <c r="J303" s="11">
        <v>49.444722222222239</v>
      </c>
      <c r="K303" s="54">
        <v>2.0175329482611555</v>
      </c>
      <c r="L303" s="11">
        <v>0</v>
      </c>
      <c r="M303" s="15">
        <f>+D303*86400/1000000</f>
        <v>18.193549199999996</v>
      </c>
      <c r="N303" s="3">
        <f>K303*4.87/LN(67.8*$S$4-5.42)</f>
        <v>1.6389550029911193</v>
      </c>
      <c r="O303" s="11"/>
      <c r="X303" s="9">
        <f>1+0.033*COS(2*$S$9*C303/365)</f>
        <v>1.015422854166214</v>
      </c>
      <c r="Y303" s="9">
        <f>0.409*SIN((2*$S$9*C303/365)-1.39)</f>
        <v>-0.25305175774929578</v>
      </c>
      <c r="Z303" s="9">
        <f>ACOS(-TAN($U$2)*TAN(Y303))</f>
        <v>1.4269587996358526</v>
      </c>
      <c r="AA303" s="10">
        <f>(24*60/$S$9)*$S$7*X303*(Z303*SIN($U$2)*SIN(Y303)+COS($U$2)*COS(Y303)*SIN(Z303))</f>
        <v>25.373355031676116</v>
      </c>
      <c r="AB303" s="9">
        <f>AA303*(0.75+0.00002*$S$3)</f>
        <v>19.131509693883793</v>
      </c>
      <c r="AC303" s="9">
        <f>1.35*(M303/AB303)-0.35</f>
        <v>0.93381355224946361</v>
      </c>
      <c r="AD303" s="9">
        <f>(0.6108*EXP(17.27*E303/(E303+237.3))+0.6108*EXP(17.27*F303/(F303+237.3)))/2</f>
        <v>3.181126764798297</v>
      </c>
      <c r="AE303" s="9">
        <f>(H303*0.6108*EXP(17.27*F303/(F303+237.3))+I303*0.6108*EXP(17.27*E303/(E303+237.3)))/(2*100)</f>
        <v>1.1383506121924936</v>
      </c>
      <c r="AF303" s="10">
        <f>$S$8*0.5*((E303+273)^4+(F303+273)^4)*(0.34-0.14*SQRT(AE303))*AC303</f>
        <v>6.7660186310090022</v>
      </c>
      <c r="AG303" s="9">
        <f>(1-0.23)*M303-AF303</f>
        <v>7.2430142529909958</v>
      </c>
      <c r="AH303" s="9">
        <v>0</v>
      </c>
      <c r="AI303" s="8">
        <f>4098*0.6108*EXP(17.27*0.5*(E303+F303)/(0.5*(E303+F303)+237.3))/(0.5*(E303+F303)+237.3)^2</f>
        <v>0.17468508561216636</v>
      </c>
      <c r="AJ303" s="7">
        <f>(0.408*AI303*(AG303-AH303)+(900*$S$10/((E303+F303)*0.5+273))*N303*(AD303-AE303))/(AI303+$S$10*(1+0.34*N303))</f>
        <v>4.2752368757771606</v>
      </c>
      <c r="AK303" s="27">
        <f>0.408*AI303*$S$8*0.98*1.14*100000000/(AI303+$S$10*(1.034*N303))</f>
        <v>0.13620966587715444</v>
      </c>
      <c r="AL303" s="12">
        <f>1.24*(AE303*10/(G303+273.16))^(1/7)</f>
        <v>0.77828681044994497</v>
      </c>
      <c r="AM303" s="12">
        <f>AI303*0.77*M303</f>
        <v>2.4471691086851934</v>
      </c>
      <c r="AN303" s="12">
        <f>AI303*0.98*$S$8*(-2.6*10000000000-AL303*(G303+273.16)^4)</f>
        <v>-26.843981092688903</v>
      </c>
      <c r="AO303" s="13">
        <f>1.17*1.013*(10^-3)*(AD303-AE303)*N303*86400/208</f>
        <v>1.648289621875789</v>
      </c>
      <c r="AP303" s="12">
        <f>0.408*(AM303+AN303+AO303)/(AI303+$S$10*(1+0.34*N303))</f>
        <v>-33.487154556342141</v>
      </c>
      <c r="AQ303">
        <v>28</v>
      </c>
      <c r="AR303">
        <v>2.9815</v>
      </c>
      <c r="AS303" s="7"/>
      <c r="AT303" s="1">
        <f>AJ303*28.4</f>
        <v>121.41672727207136</v>
      </c>
      <c r="AU303">
        <f>1.26*AI303*0.408*(AG303-AH303)/(AI303+$S$10)</f>
        <v>2.7046111327453684</v>
      </c>
      <c r="AV303">
        <f>AU303*28.4</f>
        <v>76.810956169968463</v>
      </c>
      <c r="AW303">
        <f>0.65*AI303*D303/($S$10+AI303)</f>
        <v>99.419557776381922</v>
      </c>
      <c r="AX303" s="1">
        <f>AW303*(86400/1000000)/2.45</f>
        <v>3.5060611395426116</v>
      </c>
      <c r="AY303" s="1">
        <f>(0.2*(0.00738*G303+0.8072)^7)-0.00016</f>
        <v>0.17419242550832803</v>
      </c>
      <c r="AZ303" s="1">
        <f>0.408*(AI303*(AG303-AH303)+$S$10*6.43*(1+0.0536*N303)*(AD303-AE303))/(AI303+$S$10)</f>
        <v>3.7417790990296198</v>
      </c>
      <c r="BA303" s="2">
        <f>(AI303*(AG303)+0.063*2.7*(1+0.864*N303)*(AD303-AE303))/(AI303+0.063)</f>
        <v>8.8552841433427485</v>
      </c>
      <c r="BB303" s="1">
        <f>0.4+1.4*EXP(-(((C303-173)/58)^2))</f>
        <v>0.40994866110034778</v>
      </c>
      <c r="BC303" s="1">
        <f>0.605+0.345*EXP(-(((C303-243)/80)^2))</f>
        <v>0.80526433462488678</v>
      </c>
      <c r="BD303" s="1">
        <f>0.408*(AI303*(AG303-AH303)+0.063*6.43*(BB303+BC303*N303)*(AD303-AE303))/(AI303+0.063)</f>
        <v>4.6289039218993047</v>
      </c>
      <c r="BE303" s="1">
        <f>0.013*G303*(M303*23.9+50)/(G303+15)</f>
        <v>3.8467389998109831</v>
      </c>
      <c r="BF303" s="2">
        <f>0.408*0.0023*(G303+17.8)*((F303-E303)^0.5)*AA303</f>
        <v>3.8821782151547874</v>
      </c>
    </row>
    <row r="304" spans="1:58" ht="15" x14ac:dyDescent="0.2">
      <c r="A304" s="14">
        <v>2017</v>
      </c>
      <c r="B304" s="5">
        <v>43038</v>
      </c>
      <c r="C304">
        <v>303</v>
      </c>
      <c r="D304" s="52">
        <v>194.01140277777776</v>
      </c>
      <c r="E304" s="11">
        <v>15.77</v>
      </c>
      <c r="F304" s="11">
        <v>30.48</v>
      </c>
      <c r="G304" s="11">
        <v>22.822291666666661</v>
      </c>
      <c r="H304" s="11">
        <v>40.92</v>
      </c>
      <c r="I304" s="11">
        <v>89.2</v>
      </c>
      <c r="J304" s="11">
        <v>65.489513888888908</v>
      </c>
      <c r="K304" s="54">
        <v>2.5518565178110468</v>
      </c>
      <c r="L304" s="11">
        <v>0</v>
      </c>
      <c r="M304" s="15">
        <f>+D304*86400/1000000</f>
        <v>16.7625852</v>
      </c>
      <c r="N304" s="3">
        <f>K304*4.87/LN(67.8*$S$4-5.42)</f>
        <v>2.0730159625826996</v>
      </c>
      <c r="O304" s="11"/>
      <c r="X304" s="9">
        <f>1+0.033*COS(2*$S$9*C304/365)</f>
        <v>1.0159227554781203</v>
      </c>
      <c r="Y304" s="9">
        <f>0.409*SIN((2*$S$9*C304/365)-1.39)</f>
        <v>-0.25854524132682943</v>
      </c>
      <c r="Z304" s="9">
        <f>ACOS(-TAN($U$2)*TAN(Y304))</f>
        <v>1.4236706824879988</v>
      </c>
      <c r="AA304" s="10">
        <f>(24*60/$S$9)*$S$7*X304*(Z304*SIN($U$2)*SIN(Y304)+COS($U$2)*COS(Y304)*SIN(Z304))</f>
        <v>25.199683593529123</v>
      </c>
      <c r="AB304" s="9">
        <f>AA304*(0.75+0.00002*$S$3)</f>
        <v>19.00056142952096</v>
      </c>
      <c r="AC304" s="9">
        <f>1.35*(M304/AB304)-0.35</f>
        <v>0.84099059803784615</v>
      </c>
      <c r="AD304" s="9">
        <f>(0.6108*EXP(17.27*E304/(E304+237.3))+0.6108*EXP(17.27*F304/(F304+237.3)))/2</f>
        <v>3.0765187419021798</v>
      </c>
      <c r="AE304" s="9">
        <f>(H304*0.6108*EXP(17.27*F304/(F304+237.3))+I304*0.6108*EXP(17.27*E304/(E304+237.3)))/(2*100)</f>
        <v>1.691438905022971</v>
      </c>
      <c r="AF304" s="10">
        <f>$S$8*0.5*((E304+273)^4+(F304+273)^4)*(0.34-0.14*SQRT(AE304))*AC304</f>
        <v>5.0185892620647454</v>
      </c>
      <c r="AG304" s="9">
        <f>(1-0.23)*M304-AF304</f>
        <v>7.8886013419352548</v>
      </c>
      <c r="AH304" s="9">
        <v>0</v>
      </c>
      <c r="AI304" s="8">
        <f>4098*0.6108*EXP(17.27*0.5*(E304+F304)/(0.5*(E304+F304)+237.3))/(0.5*(E304+F304)+237.3)^2</f>
        <v>0.1710440294529196</v>
      </c>
      <c r="AJ304" s="7">
        <f>(0.408*AI304*(AG304-AH304)+(900*$S$10/((E304+F304)*0.5+273))*N304*(AD304-AE304))/(AI304+$S$10*(1+0.34*N304))</f>
        <v>3.9712292047944908</v>
      </c>
      <c r="AK304" s="27">
        <f>0.408*AI304*$S$8*0.98*1.14*100000000/(AI304+$S$10*(1.034*N304))</f>
        <v>0.12230508366761542</v>
      </c>
      <c r="AL304" s="12">
        <f>1.24*(AE304*10/(G304+273.16))^(1/7)</f>
        <v>0.82385145284310313</v>
      </c>
      <c r="AM304" s="12">
        <f>AI304*0.77*M304</f>
        <v>2.207697889825023</v>
      </c>
      <c r="AN304" s="12">
        <f>AI304*0.98*$S$8*(-2.6*10000000000-AL304*(G304+273.16)^4)</f>
        <v>-26.526798878974482</v>
      </c>
      <c r="AO304" s="13">
        <f>1.17*1.013*(10^-3)*(AD304-AE304)*N304*86400/208</f>
        <v>1.4135890358109984</v>
      </c>
      <c r="AP304" s="12">
        <f>0.408*(AM304+AN304+AO304)/(AI304+$S$10*(1+0.34*N304))</f>
        <v>-32.995538002139902</v>
      </c>
      <c r="AQ304">
        <v>28</v>
      </c>
      <c r="AR304">
        <v>2.9815</v>
      </c>
      <c r="AS304" s="7"/>
      <c r="AT304" s="1">
        <f>AJ304*28.4</f>
        <v>112.78290941616353</v>
      </c>
      <c r="AU304">
        <f>1.26*AI304*0.408*(AG304-AH304)/(AI304+$S$10)</f>
        <v>2.9286205181814413</v>
      </c>
      <c r="AV304">
        <f>AU304*28.4</f>
        <v>83.172822716352925</v>
      </c>
      <c r="AW304">
        <f>0.65*AI304*D304/($S$10+AI304)</f>
        <v>91.069509162339386</v>
      </c>
      <c r="AX304" s="1">
        <f>AW304*(86400/1000000)/2.45</f>
        <v>3.2115941190310706</v>
      </c>
      <c r="AY304" s="1">
        <f>(0.2*(0.00738*G304+0.8072)^7)-0.00016</f>
        <v>0.16811569134453888</v>
      </c>
      <c r="AZ304" s="1">
        <f>0.408*(AI304*(AG304-AH304)+$S$10*6.43*(1+0.0536*N304)*(AD304-AE304))/(AI304+$S$10)</f>
        <v>3.4460670807858338</v>
      </c>
      <c r="BA304" s="2">
        <f>(AI304*(AG304)+0.063*2.7*(1+0.864*N304)*(AD304-AE304))/(AI304+0.063)</f>
        <v>8.5748129685095602</v>
      </c>
      <c r="BB304" s="1">
        <f>0.4+1.4*EXP(-(((C304-173)/58)^2))</f>
        <v>0.40921144104019658</v>
      </c>
      <c r="BC304" s="1">
        <f>0.605+0.345*EXP(-(((C304-243)/80)^2))</f>
        <v>0.80157507453216836</v>
      </c>
      <c r="BD304" s="1">
        <f>0.408*(AI304*(AG304-AH304)+0.063*6.43*(BB304+BC304*N304)*(AD304-AE304))/(AI304+0.063)</f>
        <v>4.3777431669913769</v>
      </c>
      <c r="BE304" s="1">
        <f>0.013*G304*(M304*23.9+50)/(G304+15)</f>
        <v>3.5348484917128737</v>
      </c>
      <c r="BF304" s="2">
        <f>0.408*0.0023*(G304+17.8)*((F304-E304)^0.5)*AA304</f>
        <v>3.6842903057591099</v>
      </c>
    </row>
    <row r="305" spans="1:58" ht="15" x14ac:dyDescent="0.2">
      <c r="A305" s="14">
        <v>2017</v>
      </c>
      <c r="B305" s="5">
        <v>43039</v>
      </c>
      <c r="C305">
        <v>304</v>
      </c>
      <c r="D305" s="52">
        <v>197.30083333333337</v>
      </c>
      <c r="E305" s="11">
        <v>16.739999999999998</v>
      </c>
      <c r="F305" s="11">
        <v>27.67</v>
      </c>
      <c r="G305" s="11">
        <v>21.930277777777786</v>
      </c>
      <c r="H305" s="11">
        <v>48.67</v>
      </c>
      <c r="I305" s="11">
        <v>89.8</v>
      </c>
      <c r="J305" s="11">
        <v>70.636666666666699</v>
      </c>
      <c r="K305" s="54">
        <v>2.0498533691324856</v>
      </c>
      <c r="L305" s="11">
        <v>0</v>
      </c>
      <c r="M305" s="15">
        <f>+D305*86400/1000000</f>
        <v>17.046792000000003</v>
      </c>
      <c r="N305" s="3">
        <f>K305*4.87/LN(67.8*$S$4-5.42)</f>
        <v>1.6652106909249889</v>
      </c>
      <c r="O305" s="11"/>
      <c r="X305" s="9">
        <f>1+0.033*COS(2*$S$9*C305/365)</f>
        <v>1.0164179385339369</v>
      </c>
      <c r="Y305" s="9">
        <f>0.409*SIN((2*$S$9*C305/365)-1.39)</f>
        <v>-0.26396211236949496</v>
      </c>
      <c r="Z305" s="9">
        <f>ACOS(-TAN($U$2)*TAN(Y305))</f>
        <v>1.4204174775154059</v>
      </c>
      <c r="AA305" s="10">
        <f>(24*60/$S$9)*$S$7*X305*(Z305*SIN($U$2)*SIN(Y305)+COS($U$2)*COS(Y305)*SIN(Z305))</f>
        <v>25.027904663191844</v>
      </c>
      <c r="AB305" s="9">
        <f>AA305*(0.75+0.00002*$S$3)</f>
        <v>18.87104011604665</v>
      </c>
      <c r="AC305" s="9">
        <f>1.35*(M305/AB305)-0.35</f>
        <v>0.86949659682145286</v>
      </c>
      <c r="AD305" s="9">
        <f>(0.6108*EXP(17.27*E305/(E305+237.3))+0.6108*EXP(17.27*F305/(F305+237.3)))/2</f>
        <v>2.8069683961735885</v>
      </c>
      <c r="AE305" s="9">
        <f>(H305*0.6108*EXP(17.27*F305/(F305+237.3))+I305*0.6108*EXP(17.27*E305/(E305+237.3)))/(2*100)</f>
        <v>1.7581268718839789</v>
      </c>
      <c r="AF305" s="10">
        <f>$S$8*0.5*((E305+273)^4+(F305+273)^4)*(0.34-0.14*SQRT(AE305))*AC305</f>
        <v>5.0009581479666609</v>
      </c>
      <c r="AG305" s="9">
        <f>(1-0.23)*M305-AF305</f>
        <v>8.125071692033341</v>
      </c>
      <c r="AH305" s="9">
        <v>0</v>
      </c>
      <c r="AI305" s="8">
        <f>4098*0.6108*EXP(17.27*0.5*(E305+F305)/(0.5*(E305+F305)+237.3))/(0.5*(E305+F305)+237.3)^2</f>
        <v>0.16291193360642522</v>
      </c>
      <c r="AJ305" s="7">
        <f>(0.408*AI305*(AG305-AH305)+(900*$S$10/((E305+F305)*0.5+273))*N305*(AD305-AE305))/(AI305+$S$10*(1+0.34*N305))</f>
        <v>3.3478932242824002</v>
      </c>
      <c r="AK305" s="27">
        <f>0.408*AI305*$S$8*0.98*1.14*100000000/(AI305+$S$10*(1.034*N305))</f>
        <v>0.13162230341655407</v>
      </c>
      <c r="AL305" s="12">
        <f>1.24*(AE305*10/(G305+273.16))^(1/7)</f>
        <v>0.82877244069487521</v>
      </c>
      <c r="AM305" s="12">
        <f>AI305*0.77*M305</f>
        <v>2.1383869018100365</v>
      </c>
      <c r="AN305" s="12">
        <f>AI305*0.98*$S$8*(-2.6*10000000000-AL305*(G305+273.16)^4)</f>
        <v>-25.235468247249088</v>
      </c>
      <c r="AO305" s="13">
        <f>1.17*1.013*(10^-3)*(AD305-AE305)*N305*86400/208</f>
        <v>0.85985412310584253</v>
      </c>
      <c r="AP305" s="12">
        <f>0.408*(AM305+AN305+AO305)/(AI305+$S$10*(1+0.34*N305))</f>
        <v>-34.111150548129778</v>
      </c>
      <c r="AQ305">
        <v>28</v>
      </c>
      <c r="AR305">
        <v>2.9815</v>
      </c>
      <c r="AS305" s="7"/>
      <c r="AT305" s="1">
        <f>AJ305*28.4</f>
        <v>95.080167569620158</v>
      </c>
      <c r="AU305">
        <f>1.26*AI305*0.408*(AG305-AH305)/(AI305+$S$10)</f>
        <v>2.9751469576495424</v>
      </c>
      <c r="AV305">
        <f>AU305*28.4</f>
        <v>84.494173597246998</v>
      </c>
      <c r="AW305">
        <f>0.65*AI305*D305/($S$10+AI305)</f>
        <v>91.346684502718645</v>
      </c>
      <c r="AX305" s="1">
        <f>AW305*(86400/1000000)/2.45</f>
        <v>3.2213687922591392</v>
      </c>
      <c r="AY305" s="1">
        <f>(0.2*(0.00738*G305+0.8072)^7)-0.00016</f>
        <v>0.16032669105916167</v>
      </c>
      <c r="AZ305" s="1">
        <f>0.408*(AI305*(AG305-AH305)+$S$10*6.43*(1+0.0536*N305)*(AD305-AE305))/(AI305+$S$10)</f>
        <v>3.2235732952437628</v>
      </c>
      <c r="BA305" s="2">
        <f>(AI305*(AG305)+0.063*2.7*(1+0.864*N305)*(AD305-AE305))/(AI305+0.063)</f>
        <v>7.7851668257262032</v>
      </c>
      <c r="BB305" s="1">
        <f>0.4+1.4*EXP(-(((C305-173)/58)^2))</f>
        <v>0.40852378163179909</v>
      </c>
      <c r="BC305" s="1">
        <f>0.605+0.345*EXP(-(((C305-243)/80)^2))</f>
        <v>0.79789348917926561</v>
      </c>
      <c r="BD305" s="1">
        <f>0.408*(AI305*(AG305-AH305)+0.063*6.43*(BB305+BC305*N305)*(AD305-AE305))/(AI305+0.063)</f>
        <v>3.7235623957186763</v>
      </c>
      <c r="BE305" s="1">
        <f>0.013*G305*(M305*23.9+50)/(G305+15)</f>
        <v>3.5311687588895411</v>
      </c>
      <c r="BF305" s="2">
        <f>0.408*0.0023*(G305+17.8)*((F305-E305)^0.5)*AA305</f>
        <v>3.084921899508311</v>
      </c>
    </row>
    <row r="306" spans="1:58" s="2" customFormat="1" ht="14" x14ac:dyDescent="0.15">
      <c r="A306" s="26">
        <v>2017</v>
      </c>
      <c r="B306" s="25">
        <v>43040</v>
      </c>
      <c r="C306" s="18">
        <v>305</v>
      </c>
      <c r="D306" s="52">
        <v>204.68169444444442</v>
      </c>
      <c r="E306" s="11">
        <v>14.13</v>
      </c>
      <c r="F306" s="11">
        <v>28.66</v>
      </c>
      <c r="G306" s="11">
        <v>21.175000000000011</v>
      </c>
      <c r="H306" s="11">
        <v>42.72</v>
      </c>
      <c r="I306" s="11">
        <v>89</v>
      </c>
      <c r="J306" s="11">
        <v>68.999791666666667</v>
      </c>
      <c r="K306" s="17">
        <v>1.8694287336882427</v>
      </c>
      <c r="L306" s="11">
        <v>0</v>
      </c>
      <c r="M306" s="15">
        <f>+D306*86400/1000000</f>
        <v>17.684498399999999</v>
      </c>
      <c r="N306" s="3">
        <f>K306*4.87/LN(67.8*$S$4-5.42)</f>
        <v>1.5186416551235902</v>
      </c>
      <c r="O306" s="11"/>
      <c r="X306" s="23">
        <f>1+0.033*COS(2*$S$9*C306/365)</f>
        <v>1.0169082566002379</v>
      </c>
      <c r="Y306" s="23">
        <f>0.409*SIN((2*$S$9*C306/365)-1.39)</f>
        <v>-0.26930076574149636</v>
      </c>
      <c r="Z306" s="23">
        <f>ACOS(-TAN($U$2)*TAN(Y306))</f>
        <v>1.4172003383362703</v>
      </c>
      <c r="AA306" s="23">
        <f>(24*60/$S$9)*$S$7*X306*(Z306*SIN($U$2)*SIN(Y306)+COS($U$2)*COS(Y306)*SIN(Z306))</f>
        <v>24.858099147853103</v>
      </c>
      <c r="AB306" s="23">
        <f>AA306*(0.75+0.00002*$S$3)</f>
        <v>18.74300675748124</v>
      </c>
      <c r="AC306" s="23">
        <f>1.35*(M306/AB306)-0.35</f>
        <v>0.92375896241784694</v>
      </c>
      <c r="AD306" s="23">
        <f>(0.6108*EXP(17.27*E306/(E306+237.3))+0.6108*EXP(17.27*F306/(F306+237.3)))/2</f>
        <v>2.7698915656824221</v>
      </c>
      <c r="AE306" s="23">
        <f>(H306*0.6108*EXP(17.27*F306/(F306+237.3))+I306*0.6108*EXP(17.27*E306/(E306+237.3)))/(2*100)</f>
        <v>1.5563471212848727</v>
      </c>
      <c r="AF306" s="23">
        <f>$S$8*0.5*((E306+273)^4+(F306+273)^4)*(0.34-0.14*SQRT(AE306))*AC306</f>
        <v>5.6376324022790536</v>
      </c>
      <c r="AG306" s="23">
        <f>(1-0.23)*M306-AF306</f>
        <v>7.9794313657209459</v>
      </c>
      <c r="AH306" s="23">
        <v>0</v>
      </c>
      <c r="AI306" s="22">
        <f>4098*0.6108*EXP(17.27*0.5*(E306+F306)/(0.5*(E306+F306)+237.3))/(0.5*(E306+F306)+237.3)^2</f>
        <v>0.15602480953700187</v>
      </c>
      <c r="AJ306" s="19">
        <f>(0.408*AI306*(AG306-AH306)+(900*$S$10/((E306+F306)*0.5+273))*N306*(AD306-AE306))/(AI306+$S$10*(1+0.34*N306))</f>
        <v>3.4350338298259162</v>
      </c>
      <c r="AK306" s="53">
        <f>0.408*AI306*$S$8*0.98*1.14*100000000/(AI306+$S$10*(1.034*N306))</f>
        <v>0.13425266420849311</v>
      </c>
      <c r="AL306" s="20">
        <f>1.24*(AE306*10/(G306+273.16))^(1/7)</f>
        <v>0.81476226688278452</v>
      </c>
      <c r="AM306" s="20">
        <f>AI306*0.77*M306</f>
        <v>2.1245997808554091</v>
      </c>
      <c r="AN306" s="20">
        <f>AI306*0.98*$S$8*(-2.6*10000000000-AL306*(G306+273.16)^4)</f>
        <v>-24.041937735901005</v>
      </c>
      <c r="AO306" s="21">
        <f>1.17*1.013*(10^-3)*(AD306-AE306)*N306*86400/208</f>
        <v>0.90731211330178518</v>
      </c>
      <c r="AP306" s="20">
        <f>0.408*(AM306+AN306+AO306)/(AI306+$S$10*(1+0.34*N306))</f>
        <v>-33.509508813501327</v>
      </c>
      <c r="AQ306" s="18">
        <v>28</v>
      </c>
      <c r="AR306" s="18">
        <v>2.9815</v>
      </c>
      <c r="AS306" s="19"/>
      <c r="AT306" s="2">
        <f>AJ306*28.4</f>
        <v>97.554960767056016</v>
      </c>
      <c r="AU306" s="18">
        <f>1.26*AI306*0.408*(AG306-AH306)/(AI306+$S$10)</f>
        <v>2.8851753593849661</v>
      </c>
      <c r="AV306" s="18">
        <f>AU306*28.4</f>
        <v>81.938980206533031</v>
      </c>
      <c r="AW306" s="18">
        <f>0.65*AI306*D306/($S$10+AI306)</f>
        <v>93.575449713829144</v>
      </c>
      <c r="AX306" s="2">
        <f>AW306*(86400/1000000)/2.45</f>
        <v>3.2999668797040149</v>
      </c>
      <c r="AY306" s="2">
        <f>(0.2*(0.00738*G306+0.8072)^7)-0.00016</f>
        <v>0.15397529689647055</v>
      </c>
      <c r="AZ306" s="2">
        <f>0.408*(AI306*(AG306-AH306)+$S$10*6.43*(1+0.0536*N306)*(AD306-AE306))/(AI306+$S$10)</f>
        <v>3.3111416039468606</v>
      </c>
      <c r="BA306" s="2">
        <f>(AI306*(AG306)+0.063*2.7*(1+0.864*N306)*(AD306-AE306))/(AI306+0.063)</f>
        <v>7.8633251823743819</v>
      </c>
      <c r="BB306" s="2">
        <f>0.4+1.4*EXP(-(((C306-173)/58)^2))</f>
        <v>0.40788276995037481</v>
      </c>
      <c r="BC306" s="2">
        <f>0.605+0.345*EXP(-(((C306-243)/80)^2))</f>
        <v>0.7942217139161748</v>
      </c>
      <c r="BD306" s="2">
        <f>0.408*(AI306*(AG306-AH306)+0.063*6.43*(BB306+BC306*N306)*(AD306-AE306))/(AI306+0.063)</f>
        <v>3.7971992424582286</v>
      </c>
      <c r="BE306" s="2">
        <f>0.013*G306*(M306*23.9+50)/(G306+15)</f>
        <v>3.596720030400387</v>
      </c>
      <c r="BF306" s="2">
        <f>0.408*0.0023*(G306+17.8)*((F306-E306)^0.5)*AA306</f>
        <v>3.4655713609889331</v>
      </c>
    </row>
    <row r="307" spans="1:58" ht="14" x14ac:dyDescent="0.15">
      <c r="A307" s="14">
        <v>2017</v>
      </c>
      <c r="B307" s="5">
        <v>43041</v>
      </c>
      <c r="C307">
        <v>306</v>
      </c>
      <c r="D307" s="52">
        <v>190.64664583333325</v>
      </c>
      <c r="E307" s="11">
        <v>15.89</v>
      </c>
      <c r="F307" s="11">
        <v>29.35</v>
      </c>
      <c r="G307" s="11">
        <v>21.880069444444434</v>
      </c>
      <c r="H307" s="11">
        <v>41.29</v>
      </c>
      <c r="I307" s="11">
        <v>93.9</v>
      </c>
      <c r="J307" s="11">
        <v>71.079652777777767</v>
      </c>
      <c r="K307" s="11">
        <v>1.8481780292060628</v>
      </c>
      <c r="L307" s="11">
        <v>0</v>
      </c>
      <c r="M307" s="15">
        <f>+D307*86400/1000000</f>
        <v>16.471870199999994</v>
      </c>
      <c r="N307" s="3">
        <f>K307*4.87/LN(67.8*$S$4-5.42)</f>
        <v>1.5013785177566525</v>
      </c>
      <c r="O307" s="11"/>
      <c r="X307" s="9">
        <f>1+0.033*COS(2*$S$9*C307/365)</f>
        <v>1.0173935643851983</v>
      </c>
      <c r="Y307" s="9">
        <f>0.409*SIN((2*$S$9*C307/365)-1.39)</f>
        <v>-0.2745596194846221</v>
      </c>
      <c r="Z307" s="9">
        <f>ACOS(-TAN($U$2)*TAN(Y307))</f>
        <v>1.4140204312545044</v>
      </c>
      <c r="AA307" s="10">
        <f>(24*60/$S$9)*$S$7*X307*(Z307*SIN($U$2)*SIN(Y307)+COS($U$2)*COS(Y307)*SIN(Z307))</f>
        <v>24.690347059601841</v>
      </c>
      <c r="AB307" s="9">
        <f>AA307*(0.75+0.00002*$S$3)</f>
        <v>18.616521682939787</v>
      </c>
      <c r="AC307" s="9">
        <f>1.35*(M307/AB307)-0.35</f>
        <v>0.84447795612528631</v>
      </c>
      <c r="AD307" s="9">
        <f>(0.6108*EXP(17.27*E307/(E307+237.3))+0.6108*EXP(17.27*F307/(F307+237.3)))/2</f>
        <v>2.9464822264428392</v>
      </c>
      <c r="AE307" s="9">
        <f>(H307*0.6108*EXP(17.27*F307/(F307+237.3))+I307*0.6108*EXP(17.27*E307/(E307+237.3)))/(2*100)</f>
        <v>1.6915525802379778</v>
      </c>
      <c r="AF307" s="10">
        <f>$S$8*0.5*((E307+273)^4+(F307+273)^4)*(0.34-0.14*SQRT(AE307))*AC307</f>
        <v>5.0019666890071601</v>
      </c>
      <c r="AG307" s="9">
        <f>(1-0.23)*M307-AF307</f>
        <v>7.6813733649928366</v>
      </c>
      <c r="AH307" s="9">
        <v>0</v>
      </c>
      <c r="AI307" s="8">
        <f>4098*0.6108*EXP(17.27*0.5*(E307+F307)/(0.5*(E307+F307)+237.3))/(0.5*(E307+F307)+237.3)^2</f>
        <v>0.16653884180504469</v>
      </c>
      <c r="AJ307" s="7">
        <f>(0.408*AI307*(AG307-AH307)+(900*$S$10/((E307+F307)*0.5+273))*N307*(AD307-AE307))/(AI307+$S$10*(1+0.34*N307))</f>
        <v>3.3820247541141972</v>
      </c>
      <c r="AK307" s="27">
        <f>0.408*AI307*$S$8*0.98*1.14*100000000/(AI307+$S$10*(1.034*N307))</f>
        <v>0.13831878042388518</v>
      </c>
      <c r="AL307" s="12">
        <f>1.24*(AE307*10/(G307+273.16))^(1/7)</f>
        <v>0.82423471001179038</v>
      </c>
      <c r="AM307" s="12">
        <f>AI307*0.77*M307</f>
        <v>2.1122687628126924</v>
      </c>
      <c r="AN307" s="12">
        <f>AI307*0.98*$S$8*(-2.6*10000000000-AL307*(G307+273.16)^4)</f>
        <v>-25.766393231050944</v>
      </c>
      <c r="AO307" s="13">
        <f>1.17*1.013*(10^-3)*(AD307-AE307)*N307*86400/208</f>
        <v>0.9275883623201544</v>
      </c>
      <c r="AP307" s="12">
        <f>0.408*(AM307+AN307+AO307)/(AI307+$S$10*(1+0.34*N307))</f>
        <v>-34.866812535423591</v>
      </c>
      <c r="AQ307">
        <v>28</v>
      </c>
      <c r="AR307">
        <v>2.9815</v>
      </c>
      <c r="AS307" s="7"/>
      <c r="AT307" s="1">
        <f>AJ307*28.4</f>
        <v>96.04950301684319</v>
      </c>
      <c r="AU307">
        <f>1.26*AI307*0.408*(AG307-AH307)/(AI307+$S$10)</f>
        <v>2.8304139427201966</v>
      </c>
      <c r="AV307">
        <f>AU307*28.4</f>
        <v>80.383755973253585</v>
      </c>
      <c r="AW307">
        <f>0.65*AI307*D307/($S$10+AI307)</f>
        <v>88.82248044129993</v>
      </c>
      <c r="AX307" s="1">
        <f>AW307*(86400/1000000)/2.45</f>
        <v>3.1323519633176793</v>
      </c>
      <c r="AY307" s="1">
        <f>(0.2*(0.00738*G307+0.8072)^7)-0.00016</f>
        <v>0.15989762226824755</v>
      </c>
      <c r="AZ307" s="1">
        <f>0.408*(AI307*(AG307-AH307)+$S$10*6.43*(1+0.0536*N307)*(AD307-AE307))/(AI307+$S$10)</f>
        <v>3.2538546869499529</v>
      </c>
      <c r="BA307" s="2">
        <f>(AI307*(AG307)+0.063*2.7*(1+0.864*N307)*(AD307-AE307))/(AI307+0.063)</f>
        <v>7.7094295875209067</v>
      </c>
      <c r="BB307" s="1">
        <f>0.4+1.4*EXP(-(((C307-173)/58)^2))</f>
        <v>0.40728563128324768</v>
      </c>
      <c r="BC307" s="1">
        <f>0.605+0.345*EXP(-(((C307-243)/80)^2))</f>
        <v>0.79056183466821861</v>
      </c>
      <c r="BD307" s="1">
        <f>0.408*(AI307*(AG307-AH307)+0.063*6.43*(BB307+BC307*N307)*(AD307-AE307))/(AI307+0.063)</f>
        <v>3.7143631923039537</v>
      </c>
      <c r="BE307" s="1">
        <f>0.013*G307*(M307*23.9+50)/(G307+15)</f>
        <v>3.4219047523490977</v>
      </c>
      <c r="BF307" s="2">
        <f>0.408*0.0023*(G307+17.8)*((F307-E307)^0.5)*AA307</f>
        <v>3.3729518941994789</v>
      </c>
    </row>
    <row r="308" spans="1:58" ht="14" x14ac:dyDescent="0.15">
      <c r="A308" s="14">
        <v>2017</v>
      </c>
      <c r="B308" s="5">
        <v>43042</v>
      </c>
      <c r="C308">
        <v>307</v>
      </c>
      <c r="D308" s="52">
        <v>160.23856250000006</v>
      </c>
      <c r="E308" s="11">
        <v>14.59</v>
      </c>
      <c r="F308" s="11">
        <v>29.5</v>
      </c>
      <c r="G308" s="11">
        <v>21.398611111111112</v>
      </c>
      <c r="H308" s="11">
        <v>31.36</v>
      </c>
      <c r="I308" s="11">
        <v>85.9</v>
      </c>
      <c r="J308" s="11">
        <v>61.504513888888887</v>
      </c>
      <c r="K308" s="11">
        <v>1.3672689566840697</v>
      </c>
      <c r="L308" s="11">
        <v>0</v>
      </c>
      <c r="M308" s="15">
        <f>+D308*86400/1000000</f>
        <v>13.844611800000004</v>
      </c>
      <c r="N308" s="3">
        <f>K308*4.87/LN(67.8*$S$4-5.42)</f>
        <v>1.110709145505234</v>
      </c>
      <c r="O308" s="11"/>
      <c r="X308" s="9">
        <f>1+0.033*COS(2*$S$9*C308/365)</f>
        <v>1.0178737180816473</v>
      </c>
      <c r="Y308" s="9">
        <f>0.409*SIN((2*$S$9*C308/365)-1.39)</f>
        <v>-0.27973711528701239</v>
      </c>
      <c r="Z308" s="9">
        <f>ACOS(-TAN($U$2)*TAN(Y308))</f>
        <v>1.4108789345919828</v>
      </c>
      <c r="AA308" s="10">
        <f>(24*60/$S$9)*$S$7*X308*(Z308*SIN($U$2)*SIN(Y308)+COS($U$2)*COS(Y308)*SIN(Z308))</f>
        <v>24.524727459144792</v>
      </c>
      <c r="AB308" s="9">
        <f>AA308*(0.75+0.00002*$S$3)</f>
        <v>18.491644504195172</v>
      </c>
      <c r="AC308" s="9">
        <f>1.35*(M308/AB308)-0.35</f>
        <v>0.66073898136857345</v>
      </c>
      <c r="AD308" s="9">
        <f>(0.6108*EXP(17.27*E308/(E308+237.3))+0.6108*EXP(17.27*F308/(F308+237.3)))/2</f>
        <v>2.8918673982142016</v>
      </c>
      <c r="AE308" s="9">
        <f>(H308*0.6108*EXP(17.27*F308/(F308+237.3))+I308*0.6108*EXP(17.27*E308/(E308+237.3)))/(2*100)</f>
        <v>1.359803227565751</v>
      </c>
      <c r="AF308" s="10">
        <f>$S$8*0.5*((E308+273)^4+(F308+273)^4)*(0.34-0.14*SQRT(AE308))*AC308</f>
        <v>4.3494317533213858</v>
      </c>
      <c r="AG308" s="9">
        <f>(1-0.23)*M308-AF308</f>
        <v>6.3109193326786182</v>
      </c>
      <c r="AH308" s="9">
        <v>0</v>
      </c>
      <c r="AI308" s="8">
        <f>4098*0.6108*EXP(17.27*0.5*(E308+F308)/(0.5*(E308+F308)+237.3))/(0.5*(E308+F308)+237.3)^2</f>
        <v>0.16153153837723702</v>
      </c>
      <c r="AJ308" s="7">
        <f>(0.408*AI308*(AG308-AH308)+(900*$S$10/((E308+F308)*0.5+273))*N308*(AD308-AE308))/(AI308+$S$10*(1+0.34*N308))</f>
        <v>3.003724853074174</v>
      </c>
      <c r="AK308" s="27">
        <f>0.408*AI308*$S$8*0.98*1.14*100000000/(AI308+$S$10*(1.034*N308))</f>
        <v>0.15203419410323563</v>
      </c>
      <c r="AL308" s="12">
        <f>1.24*(AE308*10/(G308+273.16))^(1/7)</f>
        <v>0.79911267654899865</v>
      </c>
      <c r="AM308" s="12">
        <f>AI308*0.77*M308</f>
        <v>1.72198291056303</v>
      </c>
      <c r="AN308" s="12">
        <f>AI308*0.98*$S$8*(-2.6*10000000000-AL308*(G308+273.16)^4)</f>
        <v>-24.813581813200116</v>
      </c>
      <c r="AO308" s="13">
        <f>1.17*1.013*(10^-3)*(AD308-AE308)*N308*86400/208</f>
        <v>0.8377665549374389</v>
      </c>
      <c r="AP308" s="12">
        <f>0.408*(AM308+AN308+AO308)/(AI308+$S$10*(1+0.34*N308))</f>
        <v>-36.002846209482904</v>
      </c>
      <c r="AQ308">
        <v>28</v>
      </c>
      <c r="AR308">
        <v>2.9815</v>
      </c>
      <c r="AS308" s="7"/>
      <c r="AT308" s="1">
        <f>AJ308*28.4</f>
        <v>85.305785827306536</v>
      </c>
      <c r="AU308">
        <f>1.26*AI308*0.408*(AG308-AH308)/(AI308+$S$10)</f>
        <v>2.3051932174600842</v>
      </c>
      <c r="AV308">
        <f>AU308*28.4</f>
        <v>65.467487375866384</v>
      </c>
      <c r="AW308">
        <f>0.65*AI308*D308/($S$10+AI308)</f>
        <v>74.005567415379289</v>
      </c>
      <c r="AX308" s="1">
        <f>AW308*(86400/1000000)/2.45</f>
        <v>2.6098289896688858</v>
      </c>
      <c r="AY308" s="1">
        <f>(0.2*(0.00738*G308+0.8072)^7)-0.00016</f>
        <v>0.15583285859431201</v>
      </c>
      <c r="AZ308" s="1">
        <f>0.408*(AI308*(AG308-AH308)+$S$10*6.43*(1+0.0536*N308)*(AD308-AE308))/(AI308+$S$10)</f>
        <v>3.0622334402277809</v>
      </c>
      <c r="BA308" s="2">
        <f>(AI308*(AG308)+0.063*2.7*(1+0.864*N308)*(AD308-AE308))/(AI308+0.063)</f>
        <v>6.8146598839359349</v>
      </c>
      <c r="BB308" s="1">
        <f>0.4+1.4*EXP(-(((C308-173)/58)^2))</f>
        <v>0.40672972508237198</v>
      </c>
      <c r="BC308" s="1">
        <f>0.605+0.345*EXP(-(((C308-243)/80)^2))</f>
        <v>0.78691588629485176</v>
      </c>
      <c r="BD308" s="1">
        <f>0.408*(AI308*(AG308-AH308)+0.063*6.43*(BB308+BC308*N308)*(AD308-AE308))/(AI308+0.063)</f>
        <v>3.296768362962637</v>
      </c>
      <c r="BE308" s="1">
        <f>0.013*G308*(M308*23.9+50)/(G308+15)</f>
        <v>2.9109811231582343</v>
      </c>
      <c r="BF308" s="2">
        <f>0.408*0.0023*(G308+17.8)*((F308-E308)^0.5)*AA308</f>
        <v>3.4833867052468062</v>
      </c>
    </row>
    <row r="309" spans="1:58" ht="14" x14ac:dyDescent="0.15">
      <c r="A309" s="14">
        <v>2017</v>
      </c>
      <c r="B309" s="5">
        <v>43043</v>
      </c>
      <c r="C309">
        <v>308</v>
      </c>
      <c r="D309" s="52">
        <v>148.13154166666672</v>
      </c>
      <c r="E309" s="11">
        <v>17.829999999999998</v>
      </c>
      <c r="F309" s="11">
        <v>29.79</v>
      </c>
      <c r="G309" s="11">
        <v>22.937777777777782</v>
      </c>
      <c r="H309" s="11">
        <v>35.32</v>
      </c>
      <c r="I309" s="11">
        <v>80.5</v>
      </c>
      <c r="J309" s="11">
        <v>58.756597222222226</v>
      </c>
      <c r="K309" s="11">
        <v>1.5904355730307032</v>
      </c>
      <c r="L309" s="11">
        <v>0</v>
      </c>
      <c r="M309" s="15">
        <f>+D309*86400/1000000</f>
        <v>12.798565200000004</v>
      </c>
      <c r="N309" s="3">
        <f>K309*4.87/LN(67.8*$S$4-5.42)</f>
        <v>1.2919998860986659</v>
      </c>
      <c r="O309" s="11"/>
      <c r="X309" s="9">
        <f>1+0.033*COS(2*$S$9*C309/365)</f>
        <v>1.0183485754096824</v>
      </c>
      <c r="Y309" s="9">
        <f>0.409*SIN((2*$S$9*C309/365)-1.39)</f>
        <v>-0.28483171894492193</v>
      </c>
      <c r="Z309" s="9">
        <f>ACOS(-TAN($U$2)*TAN(Y309))</f>
        <v>1.4077770379511139</v>
      </c>
      <c r="AA309" s="10">
        <f>(24*60/$S$9)*$S$7*X309*(Z309*SIN($U$2)*SIN(Y309)+COS($U$2)*COS(Y309)*SIN(Z309))</f>
        <v>24.361318401368649</v>
      </c>
      <c r="AB309" s="9">
        <f>AA309*(0.75+0.00002*$S$3)</f>
        <v>18.36843407463196</v>
      </c>
      <c r="AC309" s="9">
        <f>1.35*(M309/AB309)-0.35</f>
        <v>0.59063886718912928</v>
      </c>
      <c r="AD309" s="9">
        <f>(0.6108*EXP(17.27*E309/(E309+237.3))+0.6108*EXP(17.27*F309/(F309+237.3)))/2</f>
        <v>3.1171269078418664</v>
      </c>
      <c r="AE309" s="9">
        <f>(H309*0.6108*EXP(17.27*F309/(F309+237.3))+I309*0.6108*EXP(17.27*E309/(E309+237.3)))/(2*100)</f>
        <v>1.5622638357696328</v>
      </c>
      <c r="AF309" s="10">
        <f>$S$8*0.5*((E309+273)^4+(F309+273)^4)*(0.34-0.14*SQRT(AE309))*AC309</f>
        <v>3.7123834801598958</v>
      </c>
      <c r="AG309" s="9">
        <f>(1-0.23)*M309-AF309</f>
        <v>6.1425117238401077</v>
      </c>
      <c r="AH309" s="9">
        <v>0</v>
      </c>
      <c r="AI309" s="8">
        <f>4098*0.6108*EXP(17.27*0.5*(E309+F309)/(0.5*(E309+F309)+237.3))/(0.5*(E309+F309)+237.3)^2</f>
        <v>0.17731903831715237</v>
      </c>
      <c r="AJ309" s="7">
        <f>(0.408*AI309*(AG309-AH309)+(900*$S$10/((E309+F309)*0.5+273))*N309*(AD309-AE309))/(AI309+$S$10*(1+0.34*N309))</f>
        <v>3.1071350173722014</v>
      </c>
      <c r="AK309" s="27">
        <f>0.408*AI309*$S$8*0.98*1.14*100000000/(AI309+$S$10*(1.034*N309))</f>
        <v>0.14919728138616303</v>
      </c>
      <c r="AL309" s="12">
        <f>1.24*(AE309*10/(G309+273.16))^(1/7)</f>
        <v>0.81450895057606465</v>
      </c>
      <c r="AM309" s="12">
        <f>AI309*0.77*M309</f>
        <v>1.7474605402895975</v>
      </c>
      <c r="AN309" s="12">
        <f>AI309*0.98*$S$8*(-2.6*10000000000-AL309*(G309+273.16)^4)</f>
        <v>-27.447277305407923</v>
      </c>
      <c r="AO309" s="13">
        <f>1.17*1.013*(10^-3)*(AD309-AE309)*N309*86400/208</f>
        <v>0.98900921747806414</v>
      </c>
      <c r="AP309" s="12">
        <f>0.408*(AM309+AN309+AO309)/(AI309+$S$10*(1+0.34*N309))</f>
        <v>-37.061587070147226</v>
      </c>
      <c r="AQ309">
        <v>28</v>
      </c>
      <c r="AR309">
        <v>2.9815</v>
      </c>
      <c r="AS309" s="7"/>
      <c r="AT309" s="1">
        <f>AJ309*28.4</f>
        <v>88.242634493370517</v>
      </c>
      <c r="AU309">
        <f>1.26*AI309*0.408*(AG309-AH309)/(AI309+$S$10)</f>
        <v>2.3030339695962754</v>
      </c>
      <c r="AV309">
        <f>AU309*28.4</f>
        <v>65.406164736534222</v>
      </c>
      <c r="AW309">
        <f>0.65*AI309*D309/($S$10+AI309)</f>
        <v>70.22383465544479</v>
      </c>
      <c r="AX309" s="1">
        <f>AW309*(86400/1000000)/2.45</f>
        <v>2.476465026216502</v>
      </c>
      <c r="AY309" s="1">
        <f>(0.2*(0.00738*G309+0.8072)^7)-0.00016</f>
        <v>0.16914740551146909</v>
      </c>
      <c r="AZ309" s="1">
        <f>0.408*(AI309*(AG309-AH309)+$S$10*6.43*(1+0.0536*N309)*(AD309-AE309))/(AI309+$S$10)</f>
        <v>3.0083545817765067</v>
      </c>
      <c r="BA309" s="2">
        <f>(AI309*(AG309)+0.063*2.7*(1+0.864*N309)*(AD309-AE309))/(AI309+0.063)</f>
        <v>6.8613156137347948</v>
      </c>
      <c r="BB309" s="1">
        <f>0.4+1.4*EXP(-(((C309-173)/58)^2))</f>
        <v>0.40621254083890707</v>
      </c>
      <c r="BC309" s="1">
        <f>0.605+0.345*EXP(-(((C309-243)/80)^2))</f>
        <v>0.78328585105895387</v>
      </c>
      <c r="BD309" s="1">
        <f>0.408*(AI309*(AG309-AH309)+0.063*6.43*(BB309+BC309*N309)*(AD309-AE309))/(AI309+0.063)</f>
        <v>3.3657115808429285</v>
      </c>
      <c r="BE309" s="1">
        <f>0.013*G309*(M309*23.9+50)/(G309+15)</f>
        <v>2.7972633347739038</v>
      </c>
      <c r="BF309" s="2">
        <f>0.408*0.0023*(G309+17.8)*((F309-E309)^0.5)*AA309</f>
        <v>3.2207106676534414</v>
      </c>
    </row>
    <row r="310" spans="1:58" ht="14" x14ac:dyDescent="0.15">
      <c r="A310" s="14">
        <v>2017</v>
      </c>
      <c r="B310" s="5">
        <v>43044</v>
      </c>
      <c r="C310">
        <v>309</v>
      </c>
      <c r="D310" s="52">
        <v>197.4538263888889</v>
      </c>
      <c r="E310" s="11">
        <v>15.92</v>
      </c>
      <c r="F310" s="11">
        <v>30.59</v>
      </c>
      <c r="G310" s="11">
        <v>23.23576388888889</v>
      </c>
      <c r="H310" s="11">
        <v>23.96</v>
      </c>
      <c r="I310" s="11">
        <v>77.47</v>
      </c>
      <c r="J310" s="11">
        <v>49.059652777777778</v>
      </c>
      <c r="K310" s="11">
        <v>1.3712825253416054</v>
      </c>
      <c r="L310" s="11">
        <v>0</v>
      </c>
      <c r="M310" s="15">
        <f>+D310*86400/1000000</f>
        <v>17.060010600000002</v>
      </c>
      <c r="N310" s="3">
        <f>K310*4.87/LN(67.8*$S$4-5.42)</f>
        <v>1.1139695921000647</v>
      </c>
      <c r="O310" s="11"/>
      <c r="X310" s="9">
        <f>1+0.033*COS(2*$S$9*C310/365)</f>
        <v>1.018817995658829</v>
      </c>
      <c r="Y310" s="9">
        <f>0.409*SIN((2*$S$9*C310/365)-1.39)</f>
        <v>-0.2898419208173359</v>
      </c>
      <c r="Z310" s="9">
        <f>ACOS(-TAN($U$2)*TAN(Y310))</f>
        <v>1.4047159414071662</v>
      </c>
      <c r="AA310" s="10">
        <f>(24*60/$S$9)*$S$7*X310*(Z310*SIN($U$2)*SIN(Y310)+COS($U$2)*COS(Y310)*SIN(Z310))</f>
        <v>24.200196882801048</v>
      </c>
      <c r="AB310" s="9">
        <f>AA310*(0.75+0.00002*$S$3)</f>
        <v>18.24694844963199</v>
      </c>
      <c r="AC310" s="9">
        <f>1.35*(M310/AB310)-0.35</f>
        <v>0.9121844344863318</v>
      </c>
      <c r="AD310" s="9">
        <f>(0.6108*EXP(17.27*E310/(E310+237.3))+0.6108*EXP(17.27*F310/(F310+237.3)))/2</f>
        <v>3.0989006725325652</v>
      </c>
      <c r="AE310" s="9">
        <f>(H310*0.6108*EXP(17.27*F310/(F310+237.3))+I310*0.6108*EXP(17.27*E310/(E310+237.3)))/(2*100)</f>
        <v>1.2264988996673583</v>
      </c>
      <c r="AF310" s="10">
        <f>$S$8*0.5*((E310+273)^4+(F310+273)^4)*(0.34-0.14*SQRT(AE310))*AC310</f>
        <v>6.3862257584306228</v>
      </c>
      <c r="AG310" s="9">
        <f>(1-0.23)*M310-AF310</f>
        <v>6.7499824035693781</v>
      </c>
      <c r="AH310" s="9">
        <v>0</v>
      </c>
      <c r="AI310" s="8">
        <f>4098*0.6108*EXP(17.27*0.5*(E310+F310)/(0.5*(E310+F310)+237.3))/(0.5*(E310+F310)+237.3)^2</f>
        <v>0.17222028140353504</v>
      </c>
      <c r="AJ310" s="7">
        <f>(0.408*AI310*(AG310-AH310)+(900*$S$10/((E310+F310)*0.5+273))*N310*(AD310-AE310))/(AI310+$S$10*(1+0.34*N310))</f>
        <v>3.3895183564404805</v>
      </c>
      <c r="AK310" s="27">
        <f>0.408*AI310*$S$8*0.98*1.14*100000000/(AI310+$S$10*(1.034*N310))</f>
        <v>0.15496381608156903</v>
      </c>
      <c r="AL310" s="12">
        <f>1.24*(AE310*10/(G310+273.16))^(1/7)</f>
        <v>0.78672145697072005</v>
      </c>
      <c r="AM310" s="12">
        <f>AI310*0.77*M310</f>
        <v>2.2623214662350541</v>
      </c>
      <c r="AN310" s="12">
        <f>AI310*0.98*$S$8*(-2.6*10000000000-AL310*(G310+273.16)^4)</f>
        <v>-26.50168614851917</v>
      </c>
      <c r="AO310" s="13">
        <f>1.17*1.013*(10^-3)*(AD310-AE310)*N310*86400/208</f>
        <v>1.0268762144369723</v>
      </c>
      <c r="AP310" s="12">
        <f>0.408*(AM310+AN310+AO310)/(AI310+$S$10*(1+0.34*N310))</f>
        <v>-36.016841529813462</v>
      </c>
      <c r="AQ310">
        <v>28</v>
      </c>
      <c r="AR310">
        <v>2.9815</v>
      </c>
      <c r="AS310" s="7"/>
      <c r="AT310" s="1">
        <f>AJ310*28.4</f>
        <v>96.262321322909642</v>
      </c>
      <c r="AU310">
        <f>1.26*AI310*0.408*(AG310-AH310)/(AI310+$S$10)</f>
        <v>2.5106758740495443</v>
      </c>
      <c r="AV310">
        <f>AU310*28.4</f>
        <v>71.303194823007061</v>
      </c>
      <c r="AW310">
        <f>0.65*AI310*D310/($S$10+AI310)</f>
        <v>92.861610478064847</v>
      </c>
      <c r="AX310" s="1">
        <f>AW310*(86400/1000000)/2.45</f>
        <v>3.2747931205325727</v>
      </c>
      <c r="AY310" s="1">
        <f>(0.2*(0.00738*G310+0.8072)^7)-0.00016</f>
        <v>0.17183459317739497</v>
      </c>
      <c r="AZ310" s="1">
        <f>0.408*(AI310*(AG310-AH310)+$S$10*6.43*(1+0.0536*N310)*(AD310-AE310))/(AI310+$S$10)</f>
        <v>3.4317388881335136</v>
      </c>
      <c r="BA310" s="2">
        <f>(AI310*(AG310)+0.063*2.7*(1+0.864*N310)*(AD310-AE310))/(AI310+0.063)</f>
        <v>7.5993520500578544</v>
      </c>
      <c r="BB310" s="1">
        <f>0.4+1.4*EXP(-(((C310-173)/58)^2))</f>
        <v>0.40573169389988795</v>
      </c>
      <c r="BC310" s="1">
        <f>0.605+0.345*EXP(-(((C310-243)/80)^2))</f>
        <v>0.77967365720731663</v>
      </c>
      <c r="BD310" s="1">
        <f>0.408*(AI310*(AG310-AH310)+0.063*6.43*(BB310+BC310*N310)*(AD310-AE310))/(AI310+0.063)</f>
        <v>3.6928487784838957</v>
      </c>
      <c r="BE310" s="1">
        <f>0.013*G310*(M310*23.9+50)/(G310+15)</f>
        <v>3.6161292827792928</v>
      </c>
      <c r="BF310" s="2">
        <f>0.408*0.0023*(G310+17.8)*((F310-E310)^0.5)*AA310</f>
        <v>3.5693117164393509</v>
      </c>
    </row>
    <row r="311" spans="1:58" ht="14" x14ac:dyDescent="0.15">
      <c r="A311" s="14">
        <v>2017</v>
      </c>
      <c r="B311" s="5">
        <v>43045</v>
      </c>
      <c r="C311">
        <v>310</v>
      </c>
      <c r="D311" s="52">
        <v>178.33116666666672</v>
      </c>
      <c r="E311" s="11">
        <v>15.6</v>
      </c>
      <c r="F311" s="11">
        <v>32.44</v>
      </c>
      <c r="G311" s="11">
        <v>23.931736111111107</v>
      </c>
      <c r="H311" s="11">
        <v>25.07</v>
      </c>
      <c r="I311" s="11">
        <v>60.2</v>
      </c>
      <c r="J311" s="11">
        <v>41.033680555555563</v>
      </c>
      <c r="K311" s="11">
        <v>1.4816616364082849</v>
      </c>
      <c r="L311" s="11">
        <v>0</v>
      </c>
      <c r="M311" s="15">
        <f>+D311*86400/1000000</f>
        <v>15.407812800000004</v>
      </c>
      <c r="N311" s="3">
        <f>K311*4.87/LN(67.8*$S$4-5.42)</f>
        <v>1.2036367256476799</v>
      </c>
      <c r="O311" s="11"/>
      <c r="X311" s="9">
        <f>1+0.033*COS(2*$S$9*C311/365)</f>
        <v>1.0192818397297361</v>
      </c>
      <c r="Y311" s="9">
        <f>0.409*SIN((2*$S$9*C311/365)-1.39)</f>
        <v>-0.294766236273311</v>
      </c>
      <c r="Z311" s="9">
        <f>ACOS(-TAN($U$2)*TAN(Y311))</f>
        <v>1.4016968546299726</v>
      </c>
      <c r="AA311" s="10">
        <f>(24*60/$S$9)*$S$7*X311*(Z311*SIN($U$2)*SIN(Y311)+COS($U$2)*COS(Y311)*SIN(Z311))</f>
        <v>24.041438791017747</v>
      </c>
      <c r="AB311" s="9">
        <f>AA311*(0.75+0.00002*$S$3)</f>
        <v>18.127244848427381</v>
      </c>
      <c r="AC311" s="9">
        <f>1.35*(M311/AB311)-0.35</f>
        <v>0.79747428271233101</v>
      </c>
      <c r="AD311" s="9">
        <f>(0.6108*EXP(17.27*E311/(E311+237.3))+0.6108*EXP(17.27*F311/(F311+237.3)))/2</f>
        <v>3.3233148223342583</v>
      </c>
      <c r="AE311" s="9">
        <f>(H311*0.6108*EXP(17.27*F311/(F311+237.3))+I311*0.6108*EXP(17.27*E311/(E311+237.3)))/(2*100)</f>
        <v>1.1444678593587745</v>
      </c>
      <c r="AF311" s="10">
        <f>$S$8*0.5*((E311+273)^4+(F311+273)^4)*(0.34-0.14*SQRT(AE311))*AC311</f>
        <v>5.8085166730269053</v>
      </c>
      <c r="AG311" s="9">
        <f>(1-0.23)*M311-AF311</f>
        <v>6.0554991829730982</v>
      </c>
      <c r="AH311" s="9">
        <v>0</v>
      </c>
      <c r="AI311" s="8">
        <f>4098*0.6108*EXP(17.27*0.5*(E311+F311)/(0.5*(E311+F311)+237.3))/(0.5*(E311+F311)+237.3)^2</f>
        <v>0.17928120754735713</v>
      </c>
      <c r="AJ311" s="7">
        <f>(0.408*AI311*(AG311-AH311)+(900*$S$10/((E311+F311)*0.5+273))*N311*(AD311-AE311))/(AI311+$S$10*(1+0.34*N311))</f>
        <v>3.5507814890743714</v>
      </c>
      <c r="AK311" s="27">
        <f>0.408*AI311*$S$8*0.98*1.14*100000000/(AI311+$S$10*(1.034*N311))</f>
        <v>0.15318764711479765</v>
      </c>
      <c r="AL311" s="12">
        <f>1.24*(AE311*10/(G311+273.16))^(1/7)</f>
        <v>0.77871885316990974</v>
      </c>
      <c r="AM311" s="12">
        <f>AI311*0.77*M311</f>
        <v>2.126995089024672</v>
      </c>
      <c r="AN311" s="12">
        <f>AI311*0.98*$S$8*(-2.6*10000000000-AL311*(G311+273.16)^4)</f>
        <v>-27.583839476981876</v>
      </c>
      <c r="AO311" s="13">
        <f>1.17*1.013*(10^-3)*(AD311-AE311)*N311*86400/208</f>
        <v>1.2911237580992723</v>
      </c>
      <c r="AP311" s="12">
        <f>0.408*(AM311+AN311+AO311)/(AI311+$S$10*(1+0.34*N311))</f>
        <v>-36.246044779333126</v>
      </c>
      <c r="AQ311">
        <v>28</v>
      </c>
      <c r="AR311">
        <v>2.9815</v>
      </c>
      <c r="AS311" s="7"/>
      <c r="AT311" s="1">
        <f>AJ311*28.4</f>
        <v>100.84219428971214</v>
      </c>
      <c r="AU311">
        <f>1.26*AI311*0.408*(AG311-AH311)/(AI311+$S$10)</f>
        <v>2.2771558809010934</v>
      </c>
      <c r="AV311">
        <f>AU311*28.4</f>
        <v>64.67122701759105</v>
      </c>
      <c r="AW311">
        <f>0.65*AI311*D311/($S$10+AI311)</f>
        <v>84.791576549374753</v>
      </c>
      <c r="AX311" s="1">
        <f>AW311*(86400/1000000)/2.45</f>
        <v>2.9902009036187671</v>
      </c>
      <c r="AY311" s="1">
        <f>(0.2*(0.00738*G311+0.8072)^7)-0.00016</f>
        <v>0.17825354453098757</v>
      </c>
      <c r="AZ311" s="1">
        <f>0.408*(AI311*(AG311-AH311)+$S$10*6.43*(1+0.0536*N311)*(AD311-AE311))/(AI311+$S$10)</f>
        <v>3.4410706612147171</v>
      </c>
      <c r="BA311" s="2">
        <f>(AI311*(AG311)+0.063*2.7*(1+0.864*N311)*(AD311-AE311))/(AI311+0.063)</f>
        <v>7.601433014460838</v>
      </c>
      <c r="BB311" s="1">
        <f>0.4+1.4*EXP(-(((C311-173)/58)^2))</f>
        <v>0.40528492124574422</v>
      </c>
      <c r="BC311" s="1">
        <f>0.605+0.345*EXP(-(((C311-243)/80)^2))</f>
        <v>0.77608117766277052</v>
      </c>
      <c r="BD311" s="1">
        <f>0.408*(AI311*(AG311-AH311)+0.063*6.43*(BB311+BC311*N311)*(AD311-AE311))/(AI311+0.063)</f>
        <v>3.8190192918803407</v>
      </c>
      <c r="BE311" s="1">
        <f>0.013*G311*(M311*23.9+50)/(G311+15)</f>
        <v>3.342306985522816</v>
      </c>
      <c r="BF311" s="2">
        <f>0.408*0.0023*(G311+17.8)*((F311-E311)^0.5)*AA311</f>
        <v>3.8635447794226412</v>
      </c>
    </row>
    <row r="312" spans="1:58" ht="14" x14ac:dyDescent="0.15">
      <c r="A312" s="14">
        <v>2017</v>
      </c>
      <c r="B312" s="5">
        <v>43046</v>
      </c>
      <c r="C312">
        <v>311</v>
      </c>
      <c r="D312" s="52">
        <v>189.36873611111102</v>
      </c>
      <c r="E312" s="11">
        <v>16.38</v>
      </c>
      <c r="F312" s="11">
        <v>34.01</v>
      </c>
      <c r="G312" s="11">
        <v>25.228125000000006</v>
      </c>
      <c r="H312" s="11">
        <v>20.329999999999998</v>
      </c>
      <c r="I312" s="11">
        <v>65.95</v>
      </c>
      <c r="J312" s="11">
        <v>42.839930555555569</v>
      </c>
      <c r="K312" s="11">
        <v>1.2318806058302909</v>
      </c>
      <c r="L312" s="11">
        <v>0</v>
      </c>
      <c r="M312" s="15">
        <f>+D312*86400/1000000</f>
        <v>16.361458799999991</v>
      </c>
      <c r="N312" s="3">
        <f>K312*4.87/LN(67.8*$S$4-5.42)</f>
        <v>1.0007256058709684</v>
      </c>
      <c r="O312" s="11"/>
      <c r="X312" s="9">
        <f>1+0.033*COS(2*$S$9*C312/365)</f>
        <v>1.0197399701753953</v>
      </c>
      <c r="Y312" s="9">
        <f>0.409*SIN((2*$S$9*C312/365)-1.39)</f>
        <v>-0.29960320613190167</v>
      </c>
      <c r="Z312" s="9">
        <f>ACOS(-TAN($U$2)*TAN(Y312))</f>
        <v>1.3987209959348919</v>
      </c>
      <c r="AA312" s="10">
        <f>(24*60/$S$9)*$S$7*X312*(Z312*SIN($U$2)*SIN(Y312)+COS($U$2)*COS(Y312)*SIN(Z312))</f>
        <v>23.885118856037181</v>
      </c>
      <c r="AB312" s="9">
        <f>AA312*(0.75+0.00002*$S$3)</f>
        <v>18.009379617452034</v>
      </c>
      <c r="AC312" s="9">
        <f>1.35*(M312/AB312)-0.35</f>
        <v>0.87647030876041876</v>
      </c>
      <c r="AD312" s="9">
        <f>(0.6108*EXP(17.27*E312/(E312+237.3))+0.6108*EXP(17.27*F312/(F312+237.3)))/2</f>
        <v>3.592557379616252</v>
      </c>
      <c r="AE312" s="9">
        <f>(H312*0.6108*EXP(17.27*F312/(F312+237.3))+I312*0.6108*EXP(17.27*E312/(E312+237.3)))/(2*100)</f>
        <v>1.1552926099987584</v>
      </c>
      <c r="AF312" s="10">
        <f>$S$8*0.5*((E312+273)^4+(F312+273)^4)*(0.34-0.14*SQRT(AE312))*AC312</f>
        <v>6.4641337235660359</v>
      </c>
      <c r="AG312" s="9">
        <f>(1-0.23)*M312-AF312</f>
        <v>6.1341895524339574</v>
      </c>
      <c r="AH312" s="9">
        <v>0</v>
      </c>
      <c r="AI312" s="8">
        <f>4098*0.6108*EXP(17.27*0.5*(E312+F312)/(0.5*(E312+F312)+237.3))/(0.5*(E312+F312)+237.3)^2</f>
        <v>0.19060104141151901</v>
      </c>
      <c r="AJ312" s="7">
        <f>(0.408*AI312*(AG312-AH312)+(900*$S$10/((E312+F312)*0.5+273))*N312*(AD312-AE312))/(AI312+$S$10*(1+0.34*N312))</f>
        <v>3.448574951667787</v>
      </c>
      <c r="AK312" s="27">
        <f>0.408*AI312*$S$8*0.98*1.14*100000000/(AI312+$S$10*(1.034*N312))</f>
        <v>0.16442571358274186</v>
      </c>
      <c r="AL312" s="12">
        <f>1.24*(AE312*10/(G312+273.16))^(1/7)</f>
        <v>0.77928193371511079</v>
      </c>
      <c r="AM312" s="12">
        <f>AI312*0.77*M312</f>
        <v>2.4012535364445782</v>
      </c>
      <c r="AN312" s="12">
        <f>AI312*0.98*$S$8*(-2.6*10000000000-AL312*(G312+273.16)^4)</f>
        <v>-29.427040575577443</v>
      </c>
      <c r="AO312" s="13">
        <f>1.17*1.013*(10^-3)*(AD312-AE312)*N312*86400/208</f>
        <v>1.20077997809348</v>
      </c>
      <c r="AP312" s="12">
        <f>0.408*(AM312+AN312+AO312)/(AI312+$S$10*(1+0.34*N312))</f>
        <v>-37.79284973395859</v>
      </c>
      <c r="AQ312">
        <v>28</v>
      </c>
      <c r="AR312">
        <v>2.9815</v>
      </c>
      <c r="AS312" s="7"/>
      <c r="AT312" s="1">
        <f>AJ312*28.4</f>
        <v>97.939528627365149</v>
      </c>
      <c r="AU312">
        <f>1.26*AI312*0.408*(AG312-AH312)/(AI312+$S$10)</f>
        <v>2.344127818856673</v>
      </c>
      <c r="AV312">
        <f>AU312*28.4</f>
        <v>66.573230055529507</v>
      </c>
      <c r="AW312">
        <f>0.65*AI312*D312/($S$10+AI312)</f>
        <v>91.498721537022519</v>
      </c>
      <c r="AX312" s="1">
        <f>AW312*(86400/1000000)/2.45</f>
        <v>3.2267304248158148</v>
      </c>
      <c r="AY312" s="1">
        <f>(0.2*(0.00738*G312+0.8072)^7)-0.00016</f>
        <v>0.1907588377459484</v>
      </c>
      <c r="AZ312" s="1">
        <f>0.408*(AI312*(AG312-AH312)+$S$10*6.43*(1+0.0536*N312)*(AD312-AE312))/(AI312+$S$10)</f>
        <v>3.589465846503884</v>
      </c>
      <c r="BA312" s="2">
        <f>(AI312*(AG312)+0.063*2.7*(1+0.864*N312)*(AD312-AE312))/(AI312+0.063)</f>
        <v>7.6585552708713287</v>
      </c>
      <c r="BB312" s="1">
        <f>0.4+1.4*EXP(-(((C312-173)/58)^2))</f>
        <v>0.40487007724614338</v>
      </c>
      <c r="BC312" s="1">
        <f>0.605+0.345*EXP(-(((C312-243)/80)^2))</f>
        <v>0.77251022882815734</v>
      </c>
      <c r="BD312" s="1">
        <f>0.408*(AI312*(AG312-AH312)+0.063*6.43*(BB312+BC312*N312)*(AD312-AE312))/(AI312+0.063)</f>
        <v>3.7520683625427114</v>
      </c>
      <c r="BE312" s="1">
        <f>0.013*G312*(M312*23.9+50)/(G312+15)</f>
        <v>3.5956333315053719</v>
      </c>
      <c r="BF312" s="2">
        <f>0.408*0.0023*(G312+17.8)*((F312-E312)^0.5)*AA312</f>
        <v>4.0494308170385889</v>
      </c>
    </row>
    <row r="313" spans="1:58" s="30" customFormat="1" ht="14" x14ac:dyDescent="0.15">
      <c r="A313" s="14">
        <v>2017</v>
      </c>
      <c r="B313" s="5">
        <v>43047</v>
      </c>
      <c r="C313" s="31">
        <v>312</v>
      </c>
      <c r="D313" s="52">
        <v>183.32196527777771</v>
      </c>
      <c r="E313" s="11">
        <v>19.22</v>
      </c>
      <c r="F313" s="11">
        <v>31.53</v>
      </c>
      <c r="G313" s="11">
        <v>26.002430555555559</v>
      </c>
      <c r="H313" s="11">
        <v>19.47</v>
      </c>
      <c r="I313" s="11">
        <v>61.52</v>
      </c>
      <c r="J313" s="11">
        <v>38.907500000000006</v>
      </c>
      <c r="K313" s="11">
        <v>2.382455647401148</v>
      </c>
      <c r="L313" s="11">
        <v>0</v>
      </c>
      <c r="M313" s="15">
        <f>+D313*86400/1000000</f>
        <v>15.839017799999993</v>
      </c>
      <c r="N313" s="3">
        <f>K313*4.87/LN(67.8*$S$4-5.42)</f>
        <v>1.9354021484892827</v>
      </c>
      <c r="O313" s="11"/>
      <c r="X313" s="29">
        <f>1+0.033*COS(2*$S$9*C313/365)</f>
        <v>1.020192251241868</v>
      </c>
      <c r="Y313" s="29">
        <f>0.409*SIN((2*$S$9*C313/365)-1.39)</f>
        <v>-0.30435139709454895</v>
      </c>
      <c r="Z313" s="29">
        <f>ACOS(-TAN($U$2)*TAN(Y313))</f>
        <v>1.3957895912631137</v>
      </c>
      <c r="AA313" s="10">
        <f>(24*60/$S$9)*$S$7*X313*(Z313*SIN($U$2)*SIN(Y313)+COS($U$2)*COS(Y313)*SIN(Z313))</f>
        <v>23.731310603736009</v>
      </c>
      <c r="AB313" s="29">
        <f>AA313*(0.75+0.00002*$S$3)</f>
        <v>17.893408195216953</v>
      </c>
      <c r="AC313" s="29">
        <f>1.35*(M313/AB313)-0.35</f>
        <v>0.84500286344083675</v>
      </c>
      <c r="AD313" s="29">
        <f>(0.6108*EXP(17.27*E313/(E313+237.3))+0.6108*EXP(17.27*F313/(F313+237.3)))/2</f>
        <v>3.4288370067257996</v>
      </c>
      <c r="AE313" s="29">
        <f>(H313*0.6108*EXP(17.27*F313/(F313+237.3))+I313*0.6108*EXP(17.27*E313/(E313+237.3)))/(2*100)</f>
        <v>1.1359757368316838</v>
      </c>
      <c r="AF313" s="29">
        <f>$S$8*0.5*((E313+273)^4+(F313+273)^4)*(0.34-0.14*SQRT(AE313))*AC313</f>
        <v>6.2719268076010257</v>
      </c>
      <c r="AG313" s="29">
        <f>(1-0.23)*M313-AF313</f>
        <v>5.92411689839897</v>
      </c>
      <c r="AH313" s="29">
        <v>0</v>
      </c>
      <c r="AI313" s="28">
        <f>4098*0.6108*EXP(17.27*0.5*(E313+F313)/(0.5*(E313+F313)+237.3))/(0.5*(E313+F313)+237.3)^2</f>
        <v>0.19238719236136012</v>
      </c>
      <c r="AJ313" s="7">
        <f>(0.408*AI313*(AG313-AH313)+(900*$S$10/((E313+F313)*0.5+273))*N313*(AD313-AE313))/(AI313+$S$10*(1+0.34*N313))</f>
        <v>4.4639050253431201</v>
      </c>
      <c r="AK313" s="35">
        <f>0.408*AI313*$S$8*0.98*1.14*100000000/(AI313+$S$10*(1.034*N313))</f>
        <v>0.1324815248710027</v>
      </c>
      <c r="AL313" s="33">
        <f>1.24*(AE313*10/(G313+273.16))^(1/7)</f>
        <v>0.77711928313626555</v>
      </c>
      <c r="AM313" s="33">
        <f>AI313*0.77*M313</f>
        <v>2.3463626065137766</v>
      </c>
      <c r="AN313" s="33">
        <f>AI313*0.98*$S$8*(-2.6*10000000000-AL313*(G313+273.16)^4)</f>
        <v>-29.746237162279606</v>
      </c>
      <c r="AO313" s="34">
        <f>1.17*1.013*(10^-3)*(AD313-AE313)*N313*86400/208</f>
        <v>2.184714604490626</v>
      </c>
      <c r="AP313" s="33">
        <f>0.408*(AM313+AN313+AO313)/(AI313+$S$10*(1+0.34*N313))</f>
        <v>-34.122250861151009</v>
      </c>
      <c r="AQ313" s="31">
        <v>28</v>
      </c>
      <c r="AR313" s="31">
        <v>2.9815</v>
      </c>
      <c r="AS313" s="32"/>
      <c r="AT313" s="30">
        <f>AJ313*28.4</f>
        <v>126.7749027197446</v>
      </c>
      <c r="AU313" s="31">
        <f>1.26*AI313*0.408*(AG313-AH313)/(AI313+$S$10)</f>
        <v>2.2692574909357464</v>
      </c>
      <c r="AV313" s="31">
        <f>AU313*28.4</f>
        <v>64.446912742575194</v>
      </c>
      <c r="AW313" s="31">
        <f>0.65*AI313*D313/($S$10+AI313)</f>
        <v>88.788620994625148</v>
      </c>
      <c r="AX313" s="30">
        <f>AW313*(86400/1000000)/2.45</f>
        <v>3.1311578995655562</v>
      </c>
      <c r="AY313" s="30">
        <f>(0.2*(0.00738*G313+0.8072)^7)-0.00016</f>
        <v>0.19858052497683537</v>
      </c>
      <c r="AZ313" s="30">
        <f>0.408*(AI313*(AG313-AH313)+$S$10*6.43*(1+0.0536*N313)*(AD313-AE313))/(AI313+$S$10)</f>
        <v>3.4931565569344669</v>
      </c>
      <c r="BA313" s="2">
        <f>(AI313*(AG313)+0.063*2.7*(1+0.864*N313)*(AD313-AE313))/(AI313+0.063)</f>
        <v>8.5435736373285636</v>
      </c>
      <c r="BB313" s="30">
        <f>0.4+1.4*EXP(-(((C313-173)/58)^2))</f>
        <v>0.40448512941037107</v>
      </c>
      <c r="BC313" s="30">
        <f>0.605+0.345*EXP(-(((C313-243)/80)^2))</f>
        <v>0.76896256950209452</v>
      </c>
      <c r="BD313" s="30">
        <f>0.408*(AI313*(AG313-AH313)+0.063*6.43*(BB313+BC313*N313)*(AD313-AE313))/(AI313+0.063)</f>
        <v>4.6293340159967924</v>
      </c>
      <c r="BE313" s="30">
        <f>0.013*G313*(M313*23.9+50)/(G313+15)</f>
        <v>3.5330660328796384</v>
      </c>
      <c r="BF313" s="2">
        <f>0.408*0.0023*(G313+17.8)*((F313-E313)^0.5)*AA313</f>
        <v>3.4224487930015126</v>
      </c>
    </row>
    <row r="314" spans="1:58" ht="14" x14ac:dyDescent="0.15">
      <c r="A314" s="14">
        <v>2017</v>
      </c>
      <c r="B314" s="5">
        <v>43048</v>
      </c>
      <c r="C314">
        <v>313</v>
      </c>
      <c r="D314" s="52">
        <v>171.50726388888887</v>
      </c>
      <c r="E314" s="11">
        <v>15.17</v>
      </c>
      <c r="F314" s="11">
        <v>30.45</v>
      </c>
      <c r="G314" s="11">
        <v>22.538055555555555</v>
      </c>
      <c r="H314" s="11">
        <v>27.99</v>
      </c>
      <c r="I314" s="11">
        <v>89.9</v>
      </c>
      <c r="J314" s="11">
        <v>58.97097222222223</v>
      </c>
      <c r="K314" s="11">
        <v>1.6680918251043388</v>
      </c>
      <c r="L314" s="11">
        <v>0</v>
      </c>
      <c r="M314" s="15">
        <f>+D314*86400/1000000</f>
        <v>14.818227599999998</v>
      </c>
      <c r="N314" s="3">
        <f>K314*4.87/LN(67.8*$S$4-5.42)</f>
        <v>1.3550844086881575</v>
      </c>
      <c r="O314" s="11"/>
      <c r="X314" s="9">
        <f>1+0.033*COS(2*$S$9*C314/365)</f>
        <v>1.020638548908513</v>
      </c>
      <c r="Y314" s="9">
        <f>0.409*SIN((2*$S$9*C314/365)-1.39)</f>
        <v>-0.30900940216979578</v>
      </c>
      <c r="Z314" s="9">
        <f>ACOS(-TAN($U$2)*TAN(Y314))</f>
        <v>1.3929038730916832</v>
      </c>
      <c r="AA314" s="10">
        <f>(24*60/$S$9)*$S$7*X314*(Z314*SIN($U$2)*SIN(Y314)+COS($U$2)*COS(Y314)*SIN(Z314))</f>
        <v>23.580086311313458</v>
      </c>
      <c r="AB314" s="9">
        <f>AA314*(0.75+0.00002*$S$3)</f>
        <v>17.779385078730346</v>
      </c>
      <c r="AC314" s="9">
        <f>1.35*(M314/AB314)-0.35</f>
        <v>0.77515743212804977</v>
      </c>
      <c r="AD314" s="9">
        <f>(0.6108*EXP(17.27*E314/(E314+237.3))+0.6108*EXP(17.27*F314/(F314+237.3)))/2</f>
        <v>3.0389600436799191</v>
      </c>
      <c r="AE314" s="9">
        <f>(H314*0.6108*EXP(17.27*F314/(F314+237.3))+I314*0.6108*EXP(17.27*E314/(E314+237.3)))/(2*100)</f>
        <v>1.3843002473452275</v>
      </c>
      <c r="AF314" s="10">
        <f>$S$8*0.5*((E314+273)^4+(F314+273)^4)*(0.34-0.14*SQRT(AE314))*AC314</f>
        <v>5.1139086434172407</v>
      </c>
      <c r="AG314" s="9">
        <f>(1-0.23)*M314-AF314</f>
        <v>6.2961266085827576</v>
      </c>
      <c r="AH314" s="9">
        <v>0</v>
      </c>
      <c r="AI314" s="8">
        <f>4098*0.6108*EXP(17.27*0.5*(E314+F314)/(0.5*(E314+F314)+237.3))/(0.5*(E314+F314)+237.3)^2</f>
        <v>0.1682219624882195</v>
      </c>
      <c r="AJ314" s="7">
        <f>(0.408*AI314*(AG314-AH314)+(900*$S$10/((E314+F314)*0.5+273))*N314*(AD314-AE314))/(AI314+$S$10*(1+0.34*N314))</f>
        <v>3.3329544048655642</v>
      </c>
      <c r="AK314" s="27">
        <f>0.408*AI314*$S$8*0.98*1.14*100000000/(AI314+$S$10*(1.034*N314))</f>
        <v>0.1441542075130639</v>
      </c>
      <c r="AL314" s="12">
        <f>1.24*(AE314*10/(G314+273.16))^(1/7)</f>
        <v>0.80071180605678005</v>
      </c>
      <c r="AM314" s="12">
        <f>AI314*0.77*M314</f>
        <v>1.9194185221512059</v>
      </c>
      <c r="AN314" s="12">
        <f>AI314*0.98*$S$8*(-2.6*10000000000-AL314*(G314+273.16)^4)</f>
        <v>-25.926765089651862</v>
      </c>
      <c r="AO314" s="13">
        <f>1.17*1.013*(10^-3)*(AD314-AE314)*N314*86400/208</f>
        <v>1.1038772370885206</v>
      </c>
      <c r="AP314" s="12">
        <f>0.408*(AM314+AN314+AO314)/(AI314+$S$10*(1+0.34*N314))</f>
        <v>-35.349627714602498</v>
      </c>
      <c r="AQ314">
        <v>28</v>
      </c>
      <c r="AR314">
        <v>2.9815</v>
      </c>
      <c r="AS314" s="7"/>
      <c r="AT314" s="1">
        <f>AJ314*28.4</f>
        <v>94.655905098182018</v>
      </c>
      <c r="AU314">
        <f>1.26*AI314*0.408*(AG314-AH314)/(AI314+$S$10)</f>
        <v>2.3265746225675858</v>
      </c>
      <c r="AV314">
        <f>AU314*28.4</f>
        <v>66.074719280919439</v>
      </c>
      <c r="AW314">
        <f>0.65*AI314*D314/($S$10+AI314)</f>
        <v>80.132501619109277</v>
      </c>
      <c r="AX314" s="1">
        <f>AW314*(86400/1000000)/2.45</f>
        <v>2.8258971999555271</v>
      </c>
      <c r="AY314" s="1">
        <f>(0.2*(0.00738*G314+0.8072)^7)-0.00016</f>
        <v>0.16559934578419841</v>
      </c>
      <c r="AZ314" s="1">
        <f>0.408*(AI314*(AG314-AH314)+$S$10*6.43*(1+0.0536*N314)*(AD314-AE314))/(AI314+$S$10)</f>
        <v>3.1557721186267935</v>
      </c>
      <c r="BA314" s="2">
        <f>(AI314*(AG314)+0.063*2.7*(1+0.864*N314)*(AD314-AE314))/(AI314+0.063)</f>
        <v>7.223072549810321</v>
      </c>
      <c r="BB314" s="1">
        <f>0.4+1.4*EXP(-(((C314-173)/58)^2))</f>
        <v>0.40412815414722625</v>
      </c>
      <c r="BC314" s="1">
        <f>0.605+0.345*EXP(-(((C314-243)/80)^2))</f>
        <v>0.76543989990624939</v>
      </c>
      <c r="BD314" s="1">
        <f>0.408*(AI314*(AG314-AH314)+0.063*6.43*(BB314+BC314*N314)*(AD314-AE314))/(AI314+0.063)</f>
        <v>3.5736716419205483</v>
      </c>
      <c r="BE314" s="1">
        <f>0.013*G314*(M314*23.9+50)/(G314+15)</f>
        <v>3.1545445713247946</v>
      </c>
      <c r="BF314" s="2">
        <f>0.408*0.0023*(G314+17.8)*((F314-E314)^0.5)*AA314</f>
        <v>3.4890727619983806</v>
      </c>
    </row>
    <row r="315" spans="1:58" ht="14" x14ac:dyDescent="0.15">
      <c r="A315" s="14">
        <v>2017</v>
      </c>
      <c r="B315" s="5">
        <v>43049</v>
      </c>
      <c r="C315">
        <v>314</v>
      </c>
      <c r="D315" s="52">
        <v>185.1463541666667</v>
      </c>
      <c r="E315" s="11">
        <v>15.05</v>
      </c>
      <c r="F315" s="11">
        <v>30.64</v>
      </c>
      <c r="G315" s="11">
        <v>22.368541666666669</v>
      </c>
      <c r="H315" s="11">
        <v>28.75</v>
      </c>
      <c r="I315" s="11">
        <v>80.8</v>
      </c>
      <c r="J315" s="11">
        <v>56.784791666666663</v>
      </c>
      <c r="K315" s="17">
        <v>1.5107307931646823</v>
      </c>
      <c r="L315" s="11">
        <v>0</v>
      </c>
      <c r="M315" s="15">
        <f>+D315*86400/1000000</f>
        <v>15.996645000000003</v>
      </c>
      <c r="N315" s="3">
        <f>K315*4.87/LN(67.8*$S$4-5.42)</f>
        <v>1.2272512296584781</v>
      </c>
      <c r="O315" s="11"/>
      <c r="X315" s="9">
        <f>1+0.033*COS(2*$S$9*C315/365)</f>
        <v>1.0210787309277003</v>
      </c>
      <c r="Y315" s="9">
        <f>0.409*SIN((2*$S$9*C315/365)-1.39)</f>
        <v>-0.31357584109021086</v>
      </c>
      <c r="Z315" s="9">
        <f>ACOS(-TAN($U$2)*TAN(Y315))</f>
        <v>1.3900650792738671</v>
      </c>
      <c r="AA315" s="10">
        <f>(24*60/$S$9)*$S$7*X315*(Z315*SIN($U$2)*SIN(Y315)+COS($U$2)*COS(Y315)*SIN(Z315))</f>
        <v>23.431516964824187</v>
      </c>
      <c r="AB315" s="9">
        <f>AA315*(0.75+0.00002*$S$3)</f>
        <v>17.667363791477438</v>
      </c>
      <c r="AC315" s="9">
        <f>1.35*(M315/AB315)-0.35</f>
        <v>0.87233690350664805</v>
      </c>
      <c r="AD315" s="9">
        <f>(0.6108*EXP(17.27*E315/(E315+237.3))+0.6108*EXP(17.27*F315/(F315+237.3)))/2</f>
        <v>3.056087685380279</v>
      </c>
      <c r="AE315" s="9">
        <f>(H315*0.6108*EXP(17.27*F315/(F315+237.3))+I315*0.6108*EXP(17.27*E315/(E315+237.3)))/(2*100)</f>
        <v>1.3238722443861031</v>
      </c>
      <c r="AF315" s="10">
        <f>$S$8*0.5*((E315+273)^4+(F315+273)^4)*(0.34-0.14*SQRT(AE315))*AC315</f>
        <v>5.8781196597753489</v>
      </c>
      <c r="AG315" s="9">
        <f>(1-0.23)*M315-AF315</f>
        <v>6.4392969902246531</v>
      </c>
      <c r="AH315" s="9">
        <v>0</v>
      </c>
      <c r="AI315" s="8">
        <f>4098*0.6108*EXP(17.27*0.5*(E315+F315)/(0.5*(E315+F315)+237.3))/(0.5*(E315+F315)+237.3)^2</f>
        <v>0.1685335716904818</v>
      </c>
      <c r="AJ315" s="7">
        <f>(0.408*AI315*(AG315-AH315)+(900*$S$10/((E315+F315)*0.5+273))*N315*(AD315-AE315))/(AI315+$S$10*(1+0.34*N315))</f>
        <v>3.3168951770697319</v>
      </c>
      <c r="AK315" s="27">
        <f>0.408*AI315*$S$8*0.98*1.14*100000000/(AI315+$S$10*(1.034*N315))</f>
        <v>0.14922689083677404</v>
      </c>
      <c r="AL315" s="12">
        <f>1.24*(AE315*10/(G315+273.16))^(1/7)</f>
        <v>0.79568768167274284</v>
      </c>
      <c r="AM315" s="12">
        <f>AI315*0.77*M315</f>
        <v>2.0758982220243092</v>
      </c>
      <c r="AN315" s="12">
        <f>AI315*0.98*$S$8*(-2.6*10000000000-AL315*(G315+273.16)^4)</f>
        <v>-25.932460298068769</v>
      </c>
      <c r="AO315" s="13">
        <f>1.17*1.013*(10^-3)*(AD315-AE315)*N315*86400/208</f>
        <v>1.0466008813593424</v>
      </c>
      <c r="AP315" s="12">
        <f>0.408*(AM315+AN315+AO315)/(AI315+$S$10*(1+0.34*N315))</f>
        <v>-35.548024436820768</v>
      </c>
      <c r="AQ315">
        <v>28</v>
      </c>
      <c r="AR315">
        <v>2.9815</v>
      </c>
      <c r="AS315" s="7"/>
      <c r="AT315" s="1">
        <f>AJ315*28.4</f>
        <v>94.199823028780386</v>
      </c>
      <c r="AU315">
        <f>1.26*AI315*0.408*(AG315-AH315)/(AI315+$S$10)</f>
        <v>2.3807173777639234</v>
      </c>
      <c r="AV315">
        <f>AU315*28.4</f>
        <v>67.612373528495425</v>
      </c>
      <c r="AW315">
        <f>0.65*AI315*D315/($S$10+AI315)</f>
        <v>86.550025287286672</v>
      </c>
      <c r="AX315" s="1">
        <f>AW315*(86400/1000000)/2.45</f>
        <v>3.0522131366618646</v>
      </c>
      <c r="AY315" s="1">
        <f>(0.2*(0.00738*G315+0.8072)^7)-0.00016</f>
        <v>0.16411404600954943</v>
      </c>
      <c r="AZ315" s="1">
        <f>0.408*(AI315*(AG315-AH315)+$S$10*6.43*(1+0.0536*N315)*(AD315-AE315))/(AI315+$S$10)</f>
        <v>3.2495435688084133</v>
      </c>
      <c r="BA315" s="2">
        <f>(AI315*(AG315)+0.063*2.7*(1+0.864*N315)*(AD315-AE315))/(AI315+0.063)</f>
        <v>7.3091693139351648</v>
      </c>
      <c r="BB315" s="1">
        <f>0.4+1.4*EXP(-(((C315-173)/58)^2))</f>
        <v>0.40379733254819816</v>
      </c>
      <c r="BC315" s="1">
        <f>0.605+0.345*EXP(-(((C315-243)/80)^2))</f>
        <v>0.76194386082359777</v>
      </c>
      <c r="BD315" s="1">
        <f>0.408*(AI315*(AG315-AH315)+0.063*6.43*(BB315+BC315*N315)*(AD315-AE315))/(AI315+0.063)</f>
        <v>3.5679294942773025</v>
      </c>
      <c r="BE315" s="1">
        <f>0.013*G315*(M315*23.9+50)/(G315+15)</f>
        <v>3.3641861275663776</v>
      </c>
      <c r="BF315" s="2">
        <f>0.408*0.0023*(G315+17.8)*((F315-E315)^0.5)*AA315</f>
        <v>3.4873659863478137</v>
      </c>
    </row>
    <row r="316" spans="1:58" ht="14" x14ac:dyDescent="0.15">
      <c r="A316" s="14">
        <v>2017</v>
      </c>
      <c r="B316" s="5">
        <v>43050</v>
      </c>
      <c r="C316">
        <v>315</v>
      </c>
      <c r="D316" s="52">
        <v>185.26332638888891</v>
      </c>
      <c r="E316" s="11">
        <v>15.59</v>
      </c>
      <c r="F316" s="11">
        <v>30.81</v>
      </c>
      <c r="G316" s="11">
        <v>22.406249999999996</v>
      </c>
      <c r="H316" s="11">
        <v>26.33</v>
      </c>
      <c r="I316" s="11">
        <v>67.88</v>
      </c>
      <c r="J316" s="11">
        <v>50.192083333333365</v>
      </c>
      <c r="K316" s="11">
        <v>1.3706040658237364</v>
      </c>
      <c r="L316" s="11">
        <v>0</v>
      </c>
      <c r="M316" s="15">
        <f>+D316*86400/1000000</f>
        <v>16.006751400000002</v>
      </c>
      <c r="N316" s="3">
        <f>K316*4.87/LN(67.8*$S$4-5.42)</f>
        <v>1.1134184414375208</v>
      </c>
      <c r="O316" s="11"/>
      <c r="X316" s="9">
        <f>1+0.033*COS(2*$S$9*C316/365)</f>
        <v>1.0215126668639976</v>
      </c>
      <c r="Y316" s="9">
        <f>0.409*SIN((2*$S$9*C316/365)-1.39)</f>
        <v>-0.3180493607213899</v>
      </c>
      <c r="Z316" s="9">
        <f>ACOS(-TAN($U$2)*TAN(Y316))</f>
        <v>1.3872744518107853</v>
      </c>
      <c r="AA316" s="10">
        <f>(24*60/$S$9)*$S$7*X316*(Z316*SIN($U$2)*SIN(Y316)+COS($U$2)*COS(Y316)*SIN(Z316))</f>
        <v>23.285672218793437</v>
      </c>
      <c r="AB316" s="9">
        <f>AA316*(0.75+0.00002*$S$3)</f>
        <v>17.55739685297025</v>
      </c>
      <c r="AC316" s="9">
        <f>1.35*(M316/AB316)-0.35</f>
        <v>0.88076983284935617</v>
      </c>
      <c r="AD316" s="9">
        <f>(0.6108*EXP(17.27*E316/(E316+237.3))+0.6108*EXP(17.27*F316/(F316+237.3)))/2</f>
        <v>3.1077181742260898</v>
      </c>
      <c r="AE316" s="9">
        <f>(H316*0.6108*EXP(17.27*F316/(F316+237.3))+I316*0.6108*EXP(17.27*E316/(E316+237.3)))/(2*100)</f>
        <v>1.1862315192218618</v>
      </c>
      <c r="AF316" s="10">
        <f>$S$8*0.5*((E316+273)^4+(F316+273)^4)*(0.34-0.14*SQRT(AE316))*AC316</f>
        <v>6.2489717843083499</v>
      </c>
      <c r="AG316" s="9">
        <f>(1-0.23)*M316-AF316</f>
        <v>6.0762267936916521</v>
      </c>
      <c r="AH316" s="9">
        <v>0</v>
      </c>
      <c r="AI316" s="8">
        <f>4098*0.6108*EXP(17.27*0.5*(E316+F316)/(0.5*(E316+F316)+237.3))/(0.5*(E316+F316)+237.3)^2</f>
        <v>0.1717218061559965</v>
      </c>
      <c r="AJ316" s="7">
        <f>(0.408*AI316*(AG316-AH316)+(900*$S$10/((E316+F316)*0.5+273))*N316*(AD316-AE316))/(AI316+$S$10*(1+0.34*N316))</f>
        <v>3.2521639691972815</v>
      </c>
      <c r="AK316" s="27">
        <f>0.408*AI316*$S$8*0.98*1.14*100000000/(AI316+$S$10*(1.034*N316))</f>
        <v>0.15484992315493573</v>
      </c>
      <c r="AL316" s="12">
        <f>1.24*(AE316*10/(G316+273.16))^(1/7)</f>
        <v>0.78329214871469899</v>
      </c>
      <c r="AM316" s="12">
        <f>AI316*0.77*M316</f>
        <v>2.1165053610454803</v>
      </c>
      <c r="AN316" s="12">
        <f>AI316*0.98*$S$8*(-2.6*10000000000-AL316*(G316+273.16)^4)</f>
        <v>-26.347647427874026</v>
      </c>
      <c r="AO316" s="13">
        <f>1.17*1.013*(10^-3)*(AD316-AE316)*N316*86400/208</f>
        <v>1.0532743240548159</v>
      </c>
      <c r="AP316" s="12">
        <f>0.408*(AM316+AN316+AO316)/(AI316+$S$10*(1+0.34*N316))</f>
        <v>-36.033120981489162</v>
      </c>
      <c r="AQ316">
        <v>28</v>
      </c>
      <c r="AR316">
        <v>2.9815</v>
      </c>
      <c r="AS316" s="7"/>
      <c r="AT316" s="1">
        <f>AJ316*28.4</f>
        <v>92.361456725202785</v>
      </c>
      <c r="AU316">
        <f>1.26*AI316*0.408*(AG316-AH316)/(AI316+$S$10)</f>
        <v>2.2582581546804108</v>
      </c>
      <c r="AV316">
        <f>AU316*28.4</f>
        <v>64.134531592923665</v>
      </c>
      <c r="AW316">
        <f>0.65*AI316*D316/($S$10+AI316)</f>
        <v>87.058607767137076</v>
      </c>
      <c r="AX316" s="1">
        <f>AW316*(86400/1000000)/2.45</f>
        <v>3.0701484535023034</v>
      </c>
      <c r="AY316" s="1">
        <f>(0.2*(0.00738*G316+0.8072)^7)-0.00016</f>
        <v>0.1644434602309913</v>
      </c>
      <c r="AZ316" s="1">
        <f>0.408*(AI316*(AG316-AH316)+$S$10*6.43*(1+0.0536*N316)*(AD316-AE316))/(AI316+$S$10)</f>
        <v>3.2721923681360527</v>
      </c>
      <c r="BA316" s="2">
        <f>(AI316*(AG316)+0.063*2.7*(1+0.864*N316)*(AD316-AE316))/(AI316+0.063)</f>
        <v>7.1773824862438387</v>
      </c>
      <c r="BB316" s="1">
        <f>0.4+1.4*EXP(-(((C316-173)/58)^2))</f>
        <v>0.40349094620651649</v>
      </c>
      <c r="BC316" s="1">
        <f>0.605+0.345*EXP(-(((C316-243)/80)^2))</f>
        <v>0.75847603284691467</v>
      </c>
      <c r="BD316" s="1">
        <f>0.408*(AI316*(AG316-AH316)+0.063*6.43*(BB316+BC316*N316)*(AD316-AE316))/(AI316+0.063)</f>
        <v>3.5022278151322155</v>
      </c>
      <c r="BE316" s="1">
        <f>0.013*G316*(M316*23.9+50)/(G316+15)</f>
        <v>3.3683412048501746</v>
      </c>
      <c r="BF316" s="2">
        <f>0.408*0.0023*(G316+17.8)*((F316-E316)^0.5)*AA316</f>
        <v>3.4275016606568389</v>
      </c>
    </row>
    <row r="317" spans="1:58" ht="14" x14ac:dyDescent="0.15">
      <c r="A317" s="14">
        <v>2017</v>
      </c>
      <c r="B317" s="5">
        <v>43051</v>
      </c>
      <c r="C317">
        <v>316</v>
      </c>
      <c r="D317" s="52">
        <v>186.70906944444448</v>
      </c>
      <c r="E317" s="11">
        <v>12.97</v>
      </c>
      <c r="F317" s="11">
        <v>31.98</v>
      </c>
      <c r="G317" s="11">
        <v>22.609444444444449</v>
      </c>
      <c r="H317" s="11">
        <v>20.62</v>
      </c>
      <c r="I317" s="11">
        <v>75.319999999999993</v>
      </c>
      <c r="J317" s="11">
        <v>48.924791666666685</v>
      </c>
      <c r="K317" s="11">
        <v>1.5913775500681553</v>
      </c>
      <c r="L317" s="11">
        <v>0</v>
      </c>
      <c r="M317" s="15">
        <f>+D317*86400/1000000</f>
        <v>16.131663600000003</v>
      </c>
      <c r="N317" s="3">
        <f>K317*4.87/LN(67.8*$S$4-5.42)</f>
        <v>1.2927651068002981</v>
      </c>
      <c r="O317" s="11"/>
      <c r="X317" s="9">
        <f>1+0.033*COS(2*$S$9*C317/365)</f>
        <v>1.0219402281328214</v>
      </c>
      <c r="Y317" s="9">
        <f>0.409*SIN((2*$S$9*C317/365)-1.39)</f>
        <v>-0.32242863546291989</v>
      </c>
      <c r="Z317" s="9">
        <f>ACOS(-TAN($U$2)*TAN(Y317))</f>
        <v>1.3845332355555164</v>
      </c>
      <c r="AA317" s="10">
        <f>(24*60/$S$9)*$S$7*X317*(Z317*SIN($U$2)*SIN(Y317)+COS($U$2)*COS(Y317)*SIN(Z317))</f>
        <v>23.142620357920549</v>
      </c>
      <c r="AB317" s="9">
        <f>AA317*(0.75+0.00002*$S$3)</f>
        <v>17.449535749872094</v>
      </c>
      <c r="AC317" s="9">
        <f>1.35*(M317/AB317)-0.35</f>
        <v>0.89804156237564314</v>
      </c>
      <c r="AD317" s="9">
        <f>(0.6108*EXP(17.27*E317/(E317+237.3))+0.6108*EXP(17.27*F317/(F317+237.3)))/2</f>
        <v>3.1221192387983545</v>
      </c>
      <c r="AE317" s="9">
        <f>(H317*0.6108*EXP(17.27*F317/(F317+237.3))+I317*0.6108*EXP(17.27*E317/(E317+237.3)))/(2*100)</f>
        <v>1.0526181389417797</v>
      </c>
      <c r="AF317" s="10">
        <f>$S$8*0.5*((E317+273)^4+(F317+273)^4)*(0.34-0.14*SQRT(AE317))*AC317</f>
        <v>6.6217255749514115</v>
      </c>
      <c r="AG317" s="9">
        <f>(1-0.23)*M317-AF317</f>
        <v>5.7996553970485918</v>
      </c>
      <c r="AH317" s="9">
        <v>0</v>
      </c>
      <c r="AI317" s="8">
        <f>4098*0.6108*EXP(17.27*0.5*(E317+F317)/(0.5*(E317+F317)+237.3))/(0.5*(E317+F317)+237.3)^2</f>
        <v>0.16526393936726058</v>
      </c>
      <c r="AJ317" s="7">
        <f>(0.408*AI317*(AG317-AH317)+(900*$S$10/((E317+F317)*0.5+273))*N317*(AD317-AE317))/(AI317+$S$10*(1+0.34*N317))</f>
        <v>3.5666827970993777</v>
      </c>
      <c r="AK317" s="27">
        <f>0.408*AI317*$S$8*0.98*1.14*100000000/(AI317+$S$10*(1.034*N317))</f>
        <v>0.14564518292619469</v>
      </c>
      <c r="AL317" s="12">
        <f>1.24*(AE317*10/(G317+273.16))^(1/7)</f>
        <v>0.76995802279436121</v>
      </c>
      <c r="AM317" s="12">
        <f>AI317*0.77*M317</f>
        <v>2.0528063518142527</v>
      </c>
      <c r="AN317" s="12">
        <f>AI317*0.98*$S$8*(-2.6*10000000000-AL317*(G317+273.16)^4)</f>
        <v>-25.288937331201961</v>
      </c>
      <c r="AO317" s="13">
        <f>1.17*1.013*(10^-3)*(AD317-AE317)*N317*86400/208</f>
        <v>1.3171371451683749</v>
      </c>
      <c r="AP317" s="12">
        <f>0.408*(AM317+AN317+AO317)/(AI317+$S$10*(1+0.34*N317))</f>
        <v>-34.396493966760332</v>
      </c>
      <c r="AQ317">
        <v>28</v>
      </c>
      <c r="AR317">
        <v>2.9815</v>
      </c>
      <c r="AS317" s="7"/>
      <c r="AT317" s="1">
        <f>AJ317*28.4</f>
        <v>101.29379143762232</v>
      </c>
      <c r="AU317">
        <f>1.26*AI317*0.408*(AG317-AH317)/(AI317+$S$10)</f>
        <v>2.132383940655072</v>
      </c>
      <c r="AV317">
        <f>AU317*28.4</f>
        <v>60.559703914604043</v>
      </c>
      <c r="AW317">
        <f>0.65*AI317*D317/($S$10+AI317)</f>
        <v>86.798311426463471</v>
      </c>
      <c r="AX317" s="1">
        <f>AW317*(86400/1000000)/2.45</f>
        <v>3.0609690233658955</v>
      </c>
      <c r="AY317" s="1">
        <f>(0.2*(0.00738*G317+0.8072)^7)-0.00016</f>
        <v>0.16622829920103047</v>
      </c>
      <c r="AZ317" s="1">
        <f>0.408*(AI317*(AG317-AH317)+$S$10*6.43*(1+0.0536*N317)*(AD317-AE317))/(AI317+$S$10)</f>
        <v>3.3457023322393895</v>
      </c>
      <c r="BA317" s="2">
        <f>(AI317*(AG317)+0.063*2.7*(1+0.864*N317)*(AD317-AE317))/(AI317+0.063)</f>
        <v>7.463670486432294</v>
      </c>
      <c r="BB317" s="1">
        <f>0.4+1.4*EXP(-(((C317-173)/58)^2))</f>
        <v>0.40320737308352278</v>
      </c>
      <c r="BC317" s="1">
        <f>0.605+0.345*EXP(-(((C317-243)/80)^2))</f>
        <v>0.755037935736524</v>
      </c>
      <c r="BD317" s="1">
        <f>0.408*(AI317*(AG317-AH317)+0.063*6.43*(BB317+BC317*N317)*(AD317-AE317))/(AI317+0.063)</f>
        <v>3.779973239313474</v>
      </c>
      <c r="BE317" s="1">
        <f>0.013*G317*(M317*23.9+50)/(G317+15)</f>
        <v>3.4038554797630982</v>
      </c>
      <c r="BF317" s="2">
        <f>0.408*0.0023*(G317+17.8)*((F317-E317)^0.5)*AA317</f>
        <v>3.8262599178373971</v>
      </c>
    </row>
    <row r="318" spans="1:58" ht="14" x14ac:dyDescent="0.15">
      <c r="A318" s="14">
        <v>2017</v>
      </c>
      <c r="B318" s="5">
        <v>43052</v>
      </c>
      <c r="C318">
        <v>317</v>
      </c>
      <c r="D318" s="52">
        <v>149.7813124999999</v>
      </c>
      <c r="E318" s="11">
        <v>14.3</v>
      </c>
      <c r="F318" s="11">
        <v>31.08</v>
      </c>
      <c r="G318" s="11">
        <v>22.491875</v>
      </c>
      <c r="H318" s="11">
        <v>22.34</v>
      </c>
      <c r="I318" s="11">
        <v>75.56</v>
      </c>
      <c r="J318" s="11">
        <v>49.54131944444444</v>
      </c>
      <c r="K318" s="11">
        <v>1.5277580740534147</v>
      </c>
      <c r="L318" s="11">
        <v>0</v>
      </c>
      <c r="M318" s="15">
        <f>+D318*86400/1000000</f>
        <v>12.941105399999991</v>
      </c>
      <c r="N318" s="3">
        <f>K318*4.87/LN(67.8*$S$4-5.42)</f>
        <v>1.2410834435135107</v>
      </c>
      <c r="O318" s="11"/>
      <c r="X318" s="9">
        <f>1+0.033*COS(2*$S$9*C318/365)</f>
        <v>1.0223612880385406</v>
      </c>
      <c r="Y318" s="9">
        <f>0.409*SIN((2*$S$9*C318/365)-1.39)</f>
        <v>-0.32671236764118211</v>
      </c>
      <c r="Z318" s="9">
        <f>ACOS(-TAN($U$2)*TAN(Y318))</f>
        <v>1.3818426768512089</v>
      </c>
      <c r="AA318" s="10">
        <f>(24*60/$S$9)*$S$7*X318*(Z318*SIN($U$2)*SIN(Y318)+COS($U$2)*COS(Y318)*SIN(Z318))</f>
        <v>23.002428260870516</v>
      </c>
      <c r="AB318" s="9">
        <f>AA318*(0.75+0.00002*$S$3)</f>
        <v>17.343830908696368</v>
      </c>
      <c r="AC318" s="9">
        <f>1.35*(M318/AB318)-0.35</f>
        <v>0.65730296449327763</v>
      </c>
      <c r="AD318" s="9">
        <f>(0.6108*EXP(17.27*E318/(E318+237.3))+0.6108*EXP(17.27*F318/(F318+237.3)))/2</f>
        <v>3.071544074480868</v>
      </c>
      <c r="AE318" s="9">
        <f>(H318*0.6108*EXP(17.27*F318/(F318+237.3))+I318*0.6108*EXP(17.27*E318/(E318+237.3)))/(2*100)</f>
        <v>1.1199243338992835</v>
      </c>
      <c r="AF318" s="10">
        <f>$S$8*0.5*((E318+273)^4+(F318+273)^4)*(0.34-0.14*SQRT(AE318))*AC318</f>
        <v>4.7423378194973296</v>
      </c>
      <c r="AG318" s="9">
        <f>(1-0.23)*M318-AF318</f>
        <v>5.2223133385026639</v>
      </c>
      <c r="AH318" s="9">
        <v>0</v>
      </c>
      <c r="AI318" s="8">
        <f>4098*0.6108*EXP(17.27*0.5*(E318+F318)/(0.5*(E318+F318)+237.3))/(0.5*(E318+F318)+237.3)^2</f>
        <v>0.16715727725511695</v>
      </c>
      <c r="AJ318" s="7">
        <f>(0.408*AI318*(AG318-AH318)+(900*$S$10/((E318+F318)*0.5+273))*N318*(AD318-AE318))/(AI318+$S$10*(1+0.34*N318))</f>
        <v>3.2267175458855593</v>
      </c>
      <c r="AK318" s="27">
        <f>0.408*AI318*$S$8*0.98*1.14*100000000/(AI318+$S$10*(1.034*N318))</f>
        <v>0.14826420194131348</v>
      </c>
      <c r="AL318" s="12">
        <f>1.24*(AE318*10/(G318+273.16))^(1/7)</f>
        <v>0.77684991035403661</v>
      </c>
      <c r="AM318" s="12">
        <f>AI318*0.77*M318</f>
        <v>1.6656639563683269</v>
      </c>
      <c r="AN318" s="12">
        <f>AI318*0.98*$S$8*(-2.6*10000000000-AL318*(G318+273.16)^4)</f>
        <v>-25.613382331474423</v>
      </c>
      <c r="AO318" s="13">
        <f>1.17*1.013*(10^-3)*(AD318-AE318)*N318*86400/208</f>
        <v>1.1924547255478954</v>
      </c>
      <c r="AP318" s="12">
        <f>0.408*(AM318+AN318+AO318)/(AI318+$S$10*(1+0.34*N318))</f>
        <v>-35.607879807182094</v>
      </c>
      <c r="AQ318">
        <v>28</v>
      </c>
      <c r="AR318">
        <v>2.9815</v>
      </c>
      <c r="AS318" s="7"/>
      <c r="AT318" s="1">
        <f>AJ318*28.4</f>
        <v>91.638778303149877</v>
      </c>
      <c r="AU318">
        <f>1.26*AI318*0.408*(AG318-AH318)/(AI318+$S$10)</f>
        <v>1.9263239663025169</v>
      </c>
      <c r="AV318">
        <f>AU318*28.4</f>
        <v>54.70760064299148</v>
      </c>
      <c r="AW318">
        <f>0.65*AI318*D318/($S$10+AI318)</f>
        <v>69.856477453652687</v>
      </c>
      <c r="AX318" s="1">
        <f>AW318*(86400/1000000)/2.45</f>
        <v>2.4635100620390169</v>
      </c>
      <c r="AY318" s="1">
        <f>(0.2*(0.00738*G318+0.8072)^7)-0.00016</f>
        <v>0.16519357032724832</v>
      </c>
      <c r="AZ318" s="1">
        <f>0.408*(AI318*(AG318-AH318)+$S$10*6.43*(1+0.0536*N318)*(AD318-AE318))/(AI318+$S$10)</f>
        <v>3.0713088102740524</v>
      </c>
      <c r="BA318" s="2">
        <f>(AI318*(AG318)+0.063*2.7*(1+0.864*N318)*(AD318-AE318))/(AI318+0.063)</f>
        <v>6.7818359043897489</v>
      </c>
      <c r="BB318" s="1">
        <f>0.4+1.4*EXP(-(((C318-173)/58)^2))</f>
        <v>0.40294508343271085</v>
      </c>
      <c r="BC318" s="1">
        <f>0.605+0.345*EXP(-(((C318-243)/80)^2))</f>
        <v>0.75163102788611569</v>
      </c>
      <c r="BD318" s="1">
        <f>0.408*(AI318*(AG318-AH318)+0.063*6.43*(BB318+BC318*N318)*(AD318-AE318))/(AI318+0.063)</f>
        <v>3.4195263360812373</v>
      </c>
      <c r="BE318" s="1">
        <f>0.013*G318*(M318*23.9+50)/(G318+15)</f>
        <v>2.8020759781495781</v>
      </c>
      <c r="BF318" s="2">
        <f>0.408*0.0023*(G318+17.8)*((F318-E318)^0.5)*AA318</f>
        <v>3.5626662548475911</v>
      </c>
    </row>
    <row r="319" spans="1:58" ht="14" x14ac:dyDescent="0.15">
      <c r="A319" s="14">
        <v>2017</v>
      </c>
      <c r="B319" s="5">
        <v>43053</v>
      </c>
      <c r="C319">
        <v>318</v>
      </c>
      <c r="D319" s="52">
        <v>179.1387986111111</v>
      </c>
      <c r="E319" s="11">
        <v>12.71</v>
      </c>
      <c r="F319" s="11">
        <v>33.409999999999997</v>
      </c>
      <c r="G319" s="11">
        <v>22.891597222222213</v>
      </c>
      <c r="H319" s="11">
        <v>15.53</v>
      </c>
      <c r="I319" s="11">
        <v>74.260000000000005</v>
      </c>
      <c r="J319" s="11">
        <v>47.111041666666672</v>
      </c>
      <c r="K319" s="11">
        <v>1.5698795387700601</v>
      </c>
      <c r="L319" s="11">
        <v>0</v>
      </c>
      <c r="M319" s="15">
        <f>+D319*86400/1000000</f>
        <v>15.4775922</v>
      </c>
      <c r="N319" s="3">
        <f>K319*4.87/LN(67.8*$S$4-5.42)</f>
        <v>1.2753010682567196</v>
      </c>
      <c r="O319" s="11"/>
      <c r="X319" s="9">
        <f>1+0.033*COS(2*$S$9*C319/365)</f>
        <v>1.0227757218120181</v>
      </c>
      <c r="Y319" s="9">
        <f>0.409*SIN((2*$S$9*C319/365)-1.39)</f>
        <v>-0.33089928789388207</v>
      </c>
      <c r="Z319" s="9">
        <f>ACOS(-TAN($U$2)*TAN(Y319))</f>
        <v>1.3792040221050332</v>
      </c>
      <c r="AA319" s="10">
        <f>(24*60/$S$9)*$S$7*X319*(Z319*SIN($U$2)*SIN(Y319)+COS($U$2)*COS(Y319)*SIN(Z319))</f>
        <v>22.86516136614588</v>
      </c>
      <c r="AB319" s="9">
        <f>AA319*(0.75+0.00002*$S$3)</f>
        <v>17.240331670073992</v>
      </c>
      <c r="AC319" s="9">
        <f>1.35*(M319/AB319)-0.35</f>
        <v>0.86196911230364537</v>
      </c>
      <c r="AD319" s="9">
        <f>(0.6108*EXP(17.27*E319/(E319+237.3))+0.6108*EXP(17.27*F319/(F319+237.3)))/2</f>
        <v>3.3082919129857258</v>
      </c>
      <c r="AE319" s="9">
        <f>(H319*0.6108*EXP(17.27*F319/(F319+237.3))+I319*0.6108*EXP(17.27*E319/(E319+237.3)))/(2*100)</f>
        <v>0.9453239273137316</v>
      </c>
      <c r="AF319" s="10">
        <f>$S$8*0.5*((E319+273)^4+(F319+273)^4)*(0.34-0.14*SQRT(AE319))*AC319</f>
        <v>6.6589032553165586</v>
      </c>
      <c r="AG319" s="9">
        <f>(1-0.23)*M319-AF319</f>
        <v>5.258842738683442</v>
      </c>
      <c r="AH319" s="9">
        <v>0</v>
      </c>
      <c r="AI319" s="8">
        <f>4098*0.6108*EXP(17.27*0.5*(E319+F319)/(0.5*(E319+F319)+237.3))/(0.5*(E319+F319)+237.3)^2</f>
        <v>0.17045845022217315</v>
      </c>
      <c r="AJ319" s="7">
        <f>(0.408*AI319*(AG319-AH319)+(900*$S$10/((E319+F319)*0.5+273))*N319*(AD319-AE319))/(AI319+$S$10*(1+0.34*N319))</f>
        <v>3.6577944352693326</v>
      </c>
      <c r="AK319" s="27">
        <f>0.408*AI319*$S$8*0.98*1.14*100000000/(AI319+$S$10*(1.034*N319))</f>
        <v>0.14788347834192353</v>
      </c>
      <c r="AL319" s="12">
        <f>1.24*(AE319*10/(G319+273.16))^(1/7)</f>
        <v>0.75811984056847115</v>
      </c>
      <c r="AM319" s="12">
        <f>AI319*0.77*M319</f>
        <v>2.0314805122787529</v>
      </c>
      <c r="AN319" s="12">
        <f>AI319*0.98*$S$8*(-2.6*10000000000-AL319*(G319+273.16)^4)</f>
        <v>-26.027847169617601</v>
      </c>
      <c r="AO319" s="13">
        <f>1.17*1.013*(10^-3)*(AD319-AE319)*N319*86400/208</f>
        <v>1.4835981250205401</v>
      </c>
      <c r="AP319" s="12">
        <f>0.408*(AM319+AN319+AO319)/(AI319+$S$10*(1+0.34*N319))</f>
        <v>-34.687383516862141</v>
      </c>
      <c r="AQ319">
        <v>28</v>
      </c>
      <c r="AR319">
        <v>2.9815</v>
      </c>
      <c r="AS319" s="7"/>
      <c r="AT319" s="1">
        <f>AJ319*28.4</f>
        <v>103.88136196164903</v>
      </c>
      <c r="AU319">
        <f>1.26*AI319*0.408*(AG319-AH319)/(AI319+$S$10)</f>
        <v>1.9504685403225386</v>
      </c>
      <c r="AV319">
        <f>AU319*28.4</f>
        <v>55.393306545160094</v>
      </c>
      <c r="AW319">
        <f>0.65*AI319*D319/($S$10+AI319)</f>
        <v>84.008082465177978</v>
      </c>
      <c r="AX319" s="1">
        <f>AW319*(86400/1000000)/2.45</f>
        <v>2.9625707448944398</v>
      </c>
      <c r="AY319" s="1">
        <f>(0.2*(0.00738*G319+0.8072)^7)-0.00016</f>
        <v>0.16873419525410133</v>
      </c>
      <c r="AZ319" s="1">
        <f>0.408*(AI319*(AG319-AH319)+$S$10*6.43*(1+0.0536*N319)*(AD319-AE319))/(AI319+$S$10)</f>
        <v>3.3926561693551216</v>
      </c>
      <c r="BA319" s="2">
        <f>(AI319*(AG319)+0.063*2.7*(1+0.864*N319)*(AD319-AE319))/(AI319+0.063)</f>
        <v>7.4584476814621432</v>
      </c>
      <c r="BB319" s="1">
        <f>0.4+1.4*EXP(-(((C319-173)/58)^2))</f>
        <v>0.4027026357907188</v>
      </c>
      <c r="BC319" s="1">
        <f>0.605+0.345*EXP(-(((C319-243)/80)^2))</f>
        <v>0.74825670589523519</v>
      </c>
      <c r="BD319" s="1">
        <f>0.408*(AI319*(AG319-AH319)+0.063*6.43*(BB319+BC319*N319)*(AD319-AE319))/(AI319+0.063)</f>
        <v>3.8366020032933443</v>
      </c>
      <c r="BE319" s="1">
        <f>0.013*G319*(M319*23.9+50)/(G319+15)</f>
        <v>3.2978990639003967</v>
      </c>
      <c r="BF319" s="2">
        <f>0.408*0.0023*(G319+17.8)*((F319-E319)^0.5)*AA319</f>
        <v>3.9723927407183286</v>
      </c>
    </row>
    <row r="320" spans="1:58" ht="14" x14ac:dyDescent="0.15">
      <c r="A320" s="14">
        <v>2017</v>
      </c>
      <c r="B320" s="5">
        <v>43054</v>
      </c>
      <c r="C320">
        <v>319</v>
      </c>
      <c r="D320" s="52">
        <v>182.61688194444449</v>
      </c>
      <c r="E320" s="11">
        <v>13.47</v>
      </c>
      <c r="F320" s="11">
        <v>32.979999999999997</v>
      </c>
      <c r="G320" s="11">
        <v>23.42284722222222</v>
      </c>
      <c r="H320" s="11">
        <v>12.74</v>
      </c>
      <c r="I320" s="11">
        <v>74.48</v>
      </c>
      <c r="J320" s="11">
        <v>42.970208333333325</v>
      </c>
      <c r="K320" s="11">
        <v>1.4481472463284661</v>
      </c>
      <c r="L320" s="11">
        <v>0</v>
      </c>
      <c r="M320" s="15">
        <f>+D320*86400/1000000</f>
        <v>15.778098600000003</v>
      </c>
      <c r="N320" s="3">
        <f>K320*4.87/LN(67.8*$S$4-5.42)</f>
        <v>1.1764111096591747</v>
      </c>
      <c r="O320" s="11"/>
      <c r="X320" s="9">
        <f>1+0.033*COS(2*$S$9*C320/365)</f>
        <v>1.0231834066475822</v>
      </c>
      <c r="Y320" s="9">
        <f>0.409*SIN((2*$S$9*C320/365)-1.39)</f>
        <v>-0.33498815554618733</v>
      </c>
      <c r="Z320" s="9">
        <f>ACOS(-TAN($U$2)*TAN(Y320))</f>
        <v>1.376618516300155</v>
      </c>
      <c r="AA320" s="10">
        <f>(24*60/$S$9)*$S$7*X320*(Z320*SIN($U$2)*SIN(Y320)+COS($U$2)*COS(Y320)*SIN(Z320))</f>
        <v>22.73088364002485</v>
      </c>
      <c r="AB320" s="9">
        <f>AA320*(0.75+0.00002*$S$3)</f>
        <v>17.139086264578737</v>
      </c>
      <c r="AC320" s="9">
        <f>1.35*(M320/AB320)-0.35</f>
        <v>0.89279864055655656</v>
      </c>
      <c r="AD320" s="9">
        <f>(0.6108*EXP(17.27*E320/(E320+237.3))+0.6108*EXP(17.27*F320/(F320+237.3)))/2</f>
        <v>3.2844763636784151</v>
      </c>
      <c r="AE320" s="9">
        <f>(H320*0.6108*EXP(17.27*F320/(F320+237.3))+I320*0.6108*EXP(17.27*E320/(E320+237.3)))/(2*100)</f>
        <v>0.89521251196450902</v>
      </c>
      <c r="AF320" s="10">
        <f>$S$8*0.5*((E320+273)^4+(F320+273)^4)*(0.34-0.14*SQRT(AE320))*AC320</f>
        <v>7.0306698610080431</v>
      </c>
      <c r="AG320" s="9">
        <f>(1-0.23)*M320-AF320</f>
        <v>5.1184660609919597</v>
      </c>
      <c r="AH320" s="9">
        <v>0</v>
      </c>
      <c r="AI320" s="8">
        <f>4098*0.6108*EXP(17.27*0.5*(E320+F320)/(0.5*(E320+F320)+237.3))/(0.5*(E320+F320)+237.3)^2</f>
        <v>0.17194823469204348</v>
      </c>
      <c r="AJ320" s="7">
        <f>(0.408*AI320*(AG320-AH320)+(900*$S$10/((E320+F320)*0.5+273))*N320*(AD320-AE320))/(AI320+$S$10*(1+0.34*N320))</f>
        <v>3.4878493451455075</v>
      </c>
      <c r="AK320" s="27">
        <f>0.408*AI320*$S$8*0.98*1.14*100000000/(AI320+$S$10*(1.034*N320))</f>
        <v>0.15227740658460909</v>
      </c>
      <c r="AL320" s="12">
        <f>1.24*(AE320*10/(G320+273.16))^(1/7)</f>
        <v>0.75205121224526572</v>
      </c>
      <c r="AM320" s="12">
        <f>AI320*0.77*M320</f>
        <v>2.0890224748215926</v>
      </c>
      <c r="AN320" s="12">
        <f>AI320*0.98*$S$8*(-2.6*10000000000-AL320*(G320+273.16)^4)</f>
        <v>-26.251169538077971</v>
      </c>
      <c r="AO320" s="13">
        <f>1.17*1.013*(10^-3)*(AD320-AE320)*N320*86400/208</f>
        <v>1.3837860377985707</v>
      </c>
      <c r="AP320" s="12">
        <f>0.408*(AM320+AN320+AO320)/(AI320+$S$10*(1+0.34*N320))</f>
        <v>-35.192670170289702</v>
      </c>
      <c r="AQ320">
        <v>28</v>
      </c>
      <c r="AR320">
        <v>2.9815</v>
      </c>
      <c r="AS320" s="7"/>
      <c r="AT320" s="1">
        <f>AJ320*28.4</f>
        <v>99.054921402132408</v>
      </c>
      <c r="AU320">
        <f>1.26*AI320*0.408*(AG320-AH320)/(AI320+$S$10)</f>
        <v>1.9029961604030179</v>
      </c>
      <c r="AV320">
        <f>AU320*28.4</f>
        <v>54.045090955445708</v>
      </c>
      <c r="AW320">
        <f>0.65*AI320*D320/($S$10+AI320)</f>
        <v>85.846314638921655</v>
      </c>
      <c r="AX320" s="1">
        <f>AW320*(86400/1000000)/2.45</f>
        <v>3.0273965652256454</v>
      </c>
      <c r="AY320" s="1">
        <f>(0.2*(0.00738*G320+0.8072)^7)-0.00016</f>
        <v>0.1735402909683631</v>
      </c>
      <c r="AZ320" s="1">
        <f>0.408*(AI320*(AG320-AH320)+$S$10*6.43*(1+0.0536*N320)*(AD320-AE320))/(AI320+$S$10)</f>
        <v>3.3546244161474554</v>
      </c>
      <c r="BA320" s="2">
        <f>(AI320*(AG320)+0.063*2.7*(1+0.864*N320)*(AD320-AE320))/(AI320+0.063)</f>
        <v>7.2339839315906627</v>
      </c>
      <c r="BB320" s="1">
        <f>0.4+1.4*EXP(-(((C320-173)/58)^2))</f>
        <v>0.40247867304354068</v>
      </c>
      <c r="BC320" s="1">
        <f>0.605+0.345*EXP(-(((C320-243)/80)^2))</f>
        <v>0.74491630424684563</v>
      </c>
      <c r="BD320" s="1">
        <f>0.408*(AI320*(AG320-AH320)+0.063*6.43*(BB320+BC320*N320)*(AD320-AE320))/(AI320+0.063)</f>
        <v>3.6777159598028879</v>
      </c>
      <c r="BE320" s="1">
        <f>0.013*G320*(M320*23.9+50)/(G320+15)</f>
        <v>3.3846951881650651</v>
      </c>
      <c r="BF320" s="2">
        <f>0.408*0.0023*(G320+17.8)*((F320-E320)^0.5)*AA320</f>
        <v>3.8839259163180775</v>
      </c>
    </row>
    <row r="321" spans="1:58" ht="14" x14ac:dyDescent="0.15">
      <c r="A321" s="14">
        <v>2017</v>
      </c>
      <c r="B321" s="5">
        <v>43055</v>
      </c>
      <c r="C321">
        <v>320</v>
      </c>
      <c r="D321" s="52">
        <v>178.97220833333333</v>
      </c>
      <c r="E321" s="11">
        <v>14.73</v>
      </c>
      <c r="F321" s="11">
        <v>32.549999999999997</v>
      </c>
      <c r="G321" s="11">
        <v>22.93131944444443</v>
      </c>
      <c r="H321" s="11">
        <v>14.78</v>
      </c>
      <c r="I321" s="11">
        <v>67.97</v>
      </c>
      <c r="J321" s="11">
        <v>38.379583333333329</v>
      </c>
      <c r="K321" s="11">
        <v>1.1117865919857037</v>
      </c>
      <c r="L321" s="11">
        <v>0</v>
      </c>
      <c r="M321" s="15">
        <f>+D321*86400/1000000</f>
        <v>15.463198799999999</v>
      </c>
      <c r="N321" s="3">
        <f>K321*4.87/LN(67.8*$S$4-5.42)</f>
        <v>0.90316651272727977</v>
      </c>
      <c r="O321" s="11"/>
      <c r="X321" s="9">
        <f>1+0.033*COS(2*$S$9*C321/365)</f>
        <v>1.0235842217394178</v>
      </c>
      <c r="Y321" s="9">
        <f>0.409*SIN((2*$S$9*C321/365)-1.39)</f>
        <v>-0.33897775897836802</v>
      </c>
      <c r="Z321" s="9">
        <f>ACOS(-TAN($U$2)*TAN(Y321))</f>
        <v>1.3740874014482298</v>
      </c>
      <c r="AA321" s="10">
        <f>(24*60/$S$9)*$S$7*X321*(Z321*SIN($U$2)*SIN(Y321)+COS($U$2)*COS(Y321)*SIN(Z321))</f>
        <v>22.599657546544524</v>
      </c>
      <c r="AB321" s="9">
        <f>AA321*(0.75+0.00002*$S$3)</f>
        <v>17.04014179009457</v>
      </c>
      <c r="AC321" s="9">
        <f>1.35*(M321/AB321)-0.35</f>
        <v>0.87506717591603722</v>
      </c>
      <c r="AD321" s="9">
        <f>(0.6108*EXP(17.27*E321/(E321+237.3))+0.6108*EXP(17.27*F321/(F321+237.3)))/2</f>
        <v>3.2902453778539029</v>
      </c>
      <c r="AE321" s="9">
        <f>(H321*0.6108*EXP(17.27*F321/(F321+237.3))+I321*0.6108*EXP(17.27*E321/(E321+237.3)))/(2*100)</f>
        <v>0.93201118949898587</v>
      </c>
      <c r="AF321" s="10">
        <f>$S$8*0.5*((E321+273)^4+(F321+273)^4)*(0.34-0.14*SQRT(AE321))*AC321</f>
        <v>6.8323112257283913</v>
      </c>
      <c r="AG321" s="9">
        <f>(1-0.23)*M321-AF321</f>
        <v>5.0743518502716078</v>
      </c>
      <c r="AH321" s="9">
        <v>0</v>
      </c>
      <c r="AI321" s="8">
        <f>4098*0.6108*EXP(17.27*0.5*(E321+F321)/(0.5*(E321+F321)+237.3))/(0.5*(E321+F321)+237.3)^2</f>
        <v>0.17574390893350927</v>
      </c>
      <c r="AJ321" s="7">
        <f>(0.408*AI321*(AG321-AH321)+(900*$S$10/((E321+F321)*0.5+273))*N321*(AD321-AE321))/(AI321+$S$10*(1+0.34*N321))</f>
        <v>3.0145880267321949</v>
      </c>
      <c r="AK321" s="27">
        <f>0.408*AI321*$S$8*0.98*1.14*100000000/(AI321+$S$10*(1.034*N321))</f>
        <v>0.16534802597760476</v>
      </c>
      <c r="AL321" s="12">
        <f>1.24*(AE321*10/(G321+273.16))^(1/7)</f>
        <v>0.75657085426991799</v>
      </c>
      <c r="AM321" s="12">
        <f>AI321*0.77*M321</f>
        <v>2.0925235113305209</v>
      </c>
      <c r="AN321" s="12">
        <f>AI321*0.98*$S$8*(-2.6*10000000000-AL321*(G321+273.16)^4)</f>
        <v>-26.827497769285472</v>
      </c>
      <c r="AO321" s="13">
        <f>1.17*1.013*(10^-3)*(AD321-AE321)*N321*86400/208</f>
        <v>1.0485773501117455</v>
      </c>
      <c r="AP321" s="12">
        <f>0.408*(AM321+AN321+AO321)/(AI321+$S$10*(1+0.34*N321))</f>
        <v>-36.919663545791892</v>
      </c>
      <c r="AQ321">
        <v>28</v>
      </c>
      <c r="AR321">
        <v>2.9815</v>
      </c>
      <c r="AS321" s="7"/>
      <c r="AT321" s="1">
        <f>AJ321*28.4</f>
        <v>85.614299959194327</v>
      </c>
      <c r="AU321">
        <f>1.26*AI321*0.408*(AG321-AH321)/(AI321+$S$10)</f>
        <v>1.8979406934556133</v>
      </c>
      <c r="AV321">
        <f>AU321*28.4</f>
        <v>53.90151569413942</v>
      </c>
      <c r="AW321">
        <f>0.65*AI321*D321/($S$10+AI321)</f>
        <v>84.638957477677607</v>
      </c>
      <c r="AX321" s="1">
        <f>AW321*(86400/1000000)/2.45</f>
        <v>2.9848187453352431</v>
      </c>
      <c r="AY321" s="1">
        <f>(0.2*(0.00738*G321+0.8072)^7)-0.00016</f>
        <v>0.16908956614723161</v>
      </c>
      <c r="AZ321" s="1">
        <f>0.408*(AI321*(AG321-AH321)+$S$10*6.43*(1+0.0536*N321)*(AD321-AE321))/(AI321+$S$10)</f>
        <v>3.273369896023266</v>
      </c>
      <c r="BA321" s="2">
        <f>(AI321*(AG321)+0.063*2.7*(1+0.864*N321)*(AD321-AE321))/(AI321+0.063)</f>
        <v>6.726632716819231</v>
      </c>
      <c r="BB321" s="1">
        <f>0.4+1.4*EXP(-(((C321-173)/58)^2))</f>
        <v>0.40227191857524863</v>
      </c>
      <c r="BC321" s="1">
        <f>0.605+0.345*EXP(-(((C321-243)/80)^2))</f>
        <v>0.74161109508817669</v>
      </c>
      <c r="BD321" s="1">
        <f>0.408*(AI321*(AG321-AH321)+0.063*6.43*(BB321+BC321*N321)*(AD321-AE321))/(AI321+0.063)</f>
        <v>3.2742207188765842</v>
      </c>
      <c r="BE321" s="1">
        <f>0.013*G321*(M321*23.9+50)/(G321+15)</f>
        <v>3.2974585241065633</v>
      </c>
      <c r="BF321" s="2">
        <f>0.408*0.0023*(G321+17.8)*((F321-E321)^0.5)*AA321</f>
        <v>3.6464661473258508</v>
      </c>
    </row>
    <row r="322" spans="1:58" ht="14" x14ac:dyDescent="0.15">
      <c r="A322" s="14">
        <v>2017</v>
      </c>
      <c r="B322" s="5">
        <v>43056</v>
      </c>
      <c r="C322">
        <v>321</v>
      </c>
      <c r="D322" s="52">
        <v>179.01125694444445</v>
      </c>
      <c r="E322" s="11">
        <v>12.83</v>
      </c>
      <c r="F322" s="11">
        <v>31.79</v>
      </c>
      <c r="G322" s="11">
        <v>22.15013888888889</v>
      </c>
      <c r="H322" s="11">
        <v>15.46</v>
      </c>
      <c r="I322" s="11">
        <v>70.78</v>
      </c>
      <c r="J322" s="11">
        <v>41.124444444444435</v>
      </c>
      <c r="K322" s="11">
        <v>1.759915260508887</v>
      </c>
      <c r="L322" s="11">
        <v>0</v>
      </c>
      <c r="M322" s="15">
        <f>+D322*86400/1000000</f>
        <v>15.466572600000001</v>
      </c>
      <c r="N322" s="3">
        <f>K322*4.87/LN(67.8*$S$4-5.42)</f>
        <v>1.4296777277106905</v>
      </c>
      <c r="O322" s="11"/>
      <c r="X322" s="9">
        <f>1+0.033*COS(2*$S$9*C322/365)</f>
        <v>1.0239780483173626</v>
      </c>
      <c r="Y322" s="9">
        <f>0.409*SIN((2*$S$9*C322/365)-1.39)</f>
        <v>-0.34286691598482394</v>
      </c>
      <c r="Z322" s="9">
        <f>ACOS(-TAN($U$2)*TAN(Y322))</f>
        <v>1.3716119149852746</v>
      </c>
      <c r="AA322" s="10">
        <f>(24*60/$S$9)*$S$7*X322*(Z322*SIN($U$2)*SIN(Y322)+COS($U$2)*COS(Y322)*SIN(Z322))</f>
        <v>22.471544019501795</v>
      </c>
      <c r="AB322" s="9">
        <f>AA322*(0.75+0.00002*$S$3)</f>
        <v>16.943544190704355</v>
      </c>
      <c r="AC322" s="9">
        <f>1.35*(M322/AB322)-0.35</f>
        <v>0.88232027343223829</v>
      </c>
      <c r="AD322" s="9">
        <f>(0.6108*EXP(17.27*E322/(E322+237.3))+0.6108*EXP(17.27*F322/(F322+237.3)))/2</f>
        <v>3.0899186350987309</v>
      </c>
      <c r="AE322" s="9">
        <f>(H322*0.6108*EXP(17.27*F322/(F322+237.3))+I322*0.6108*EXP(17.27*E322/(E322+237.3)))/(2*100)</f>
        <v>0.88740031252071783</v>
      </c>
      <c r="AF322" s="10">
        <f>$S$8*0.5*((E322+273)^4+(F322+273)^4)*(0.34-0.14*SQRT(AE322))*AC322</f>
        <v>6.8796442002466911</v>
      </c>
      <c r="AG322" s="9">
        <f>(1-0.23)*M322-AF322</f>
        <v>5.0296167017533104</v>
      </c>
      <c r="AH322" s="9">
        <v>0</v>
      </c>
      <c r="AI322" s="8">
        <f>4098*0.6108*EXP(17.27*0.5*(E322+F322)/(0.5*(E322+F322)+237.3))/(0.5*(E322+F322)+237.3)^2</f>
        <v>0.16382322105751598</v>
      </c>
      <c r="AJ322" s="7">
        <f>(0.408*AI322*(AG322-AH322)+(900*$S$10/((E322+F322)*0.5+273))*N322*(AD322-AE322))/(AI322+$S$10*(1+0.34*N322))</f>
        <v>3.6989364393889028</v>
      </c>
      <c r="AK322" s="27">
        <f>0.408*AI322*$S$8*0.98*1.14*100000000/(AI322+$S$10*(1.034*N322))</f>
        <v>0.14002084455044758</v>
      </c>
      <c r="AL322" s="12">
        <f>1.24*(AE322*10/(G322+273.16))^(1/7)</f>
        <v>0.75157172106572023</v>
      </c>
      <c r="AM322" s="12">
        <f>AI322*0.77*M322</f>
        <v>1.9510134813799782</v>
      </c>
      <c r="AN322" s="12">
        <f>AI322*0.98*$S$8*(-2.6*10000000000-AL322*(G322+273.16)^4)</f>
        <v>-24.929860504926321</v>
      </c>
      <c r="AO322" s="13">
        <f>1.17*1.013*(10^-3)*(AD322-AE322)*N322*86400/208</f>
        <v>1.550255911669163</v>
      </c>
      <c r="AP322" s="12">
        <f>0.408*(AM322+AN322+AO322)/(AI322+$S$10*(1+0.34*N322))</f>
        <v>-33.41836443684069</v>
      </c>
      <c r="AQ322">
        <v>28</v>
      </c>
      <c r="AR322">
        <v>2.9815</v>
      </c>
      <c r="AS322" s="7"/>
      <c r="AT322" s="1">
        <f>AJ322*28.4</f>
        <v>105.04979487864483</v>
      </c>
      <c r="AU322">
        <f>1.26*AI322*0.408*(AG322-AH322)/(AI322+$S$10)</f>
        <v>1.84464053323337</v>
      </c>
      <c r="AV322">
        <f>AU322*28.4</f>
        <v>52.387791143827705</v>
      </c>
      <c r="AW322">
        <f>0.65*AI322*D322/($S$10+AI322)</f>
        <v>83.011803302035716</v>
      </c>
      <c r="AX322" s="1">
        <f>AW322*(86400/1000000)/2.45</f>
        <v>2.9274366552228104</v>
      </c>
      <c r="AY322" s="1">
        <f>(0.2*(0.00738*G322+0.8072)^7)-0.00016</f>
        <v>0.16221720488687733</v>
      </c>
      <c r="AZ322" s="1">
        <f>0.408*(AI322*(AG322-AH322)+$S$10*6.43*(1+0.0536*N322)*(AD322-AE322))/(AI322+$S$10)</f>
        <v>3.2467943658671095</v>
      </c>
      <c r="BA322" s="2">
        <f>(AI322*(AG322)+0.063*2.7*(1+0.864*N322)*(AD322-AE322))/(AI322+0.063)</f>
        <v>7.324636337353212</v>
      </c>
      <c r="BB322" s="1">
        <f>0.4+1.4*EXP(-(((C322-173)/58)^2))</f>
        <v>0.402081172505593</v>
      </c>
      <c r="BC322" s="1">
        <f>0.605+0.345*EXP(-(((C322-243)/80)^2))</f>
        <v>0.73834228811289015</v>
      </c>
      <c r="BD322" s="1">
        <f>0.408*(AI322*(AG322-AH322)+0.063*6.43*(BB322+BC322*N322)*(AD322-AE322))/(AI322+0.063)</f>
        <v>3.8215146276503438</v>
      </c>
      <c r="BE322" s="1">
        <f>0.013*G322*(M322*23.9+50)/(G322+15)</f>
        <v>3.2527277497084297</v>
      </c>
      <c r="BF322" s="2">
        <f>0.408*0.0023*(G322+17.8)*((F322-E322)^0.5)*AA322</f>
        <v>3.6682453266606685</v>
      </c>
    </row>
    <row r="323" spans="1:58" ht="14" x14ac:dyDescent="0.15">
      <c r="A323" s="14">
        <v>2017</v>
      </c>
      <c r="B323" s="5">
        <v>43057</v>
      </c>
      <c r="C323">
        <v>322</v>
      </c>
      <c r="D323" s="52">
        <v>160.88888194444436</v>
      </c>
      <c r="E323" s="11">
        <v>12.89</v>
      </c>
      <c r="F323" s="11">
        <v>31.89</v>
      </c>
      <c r="G323" s="11">
        <v>21.95430555555555</v>
      </c>
      <c r="H323" s="11">
        <v>18.079999999999998</v>
      </c>
      <c r="I323" s="11">
        <v>58.75</v>
      </c>
      <c r="J323" s="11">
        <v>40.057222222222244</v>
      </c>
      <c r="K323" s="11">
        <v>2.7857613949549207</v>
      </c>
      <c r="L323" s="11">
        <v>0</v>
      </c>
      <c r="M323" s="15">
        <f>+D323*86400/1000000</f>
        <v>13.900799399999993</v>
      </c>
      <c r="N323" s="3">
        <f>K323*4.87/LN(67.8*$S$4-5.42)</f>
        <v>2.2630299938030474</v>
      </c>
      <c r="O323" s="11"/>
      <c r="X323" s="9">
        <f>1+0.033*COS(2*$S$9*C323/365)</f>
        <v>1.0243647696821025</v>
      </c>
      <c r="Y323" s="9">
        <f>0.409*SIN((2*$S$9*C323/365)-1.39)</f>
        <v>-0.3466544741243997</v>
      </c>
      <c r="Z323" s="9">
        <f>ACOS(-TAN($U$2)*TAN(Y323))</f>
        <v>1.3691932881141047</v>
      </c>
      <c r="AA323" s="10">
        <f>(24*60/$S$9)*$S$7*X323*(Z323*SIN($U$2)*SIN(Y323)+COS($U$2)*COS(Y323)*SIN(Z323))</f>
        <v>22.346602436437585</v>
      </c>
      <c r="AB323" s="9">
        <f>AA323*(0.75+0.00002*$S$3)</f>
        <v>16.84933823707394</v>
      </c>
      <c r="AC323" s="9">
        <f>1.35*(M323/AB323)-0.35</f>
        <v>0.76375763997120127</v>
      </c>
      <c r="AD323" s="9">
        <f>(0.6108*EXP(17.27*E323/(E323+237.3))+0.6108*EXP(17.27*F323/(F323+237.3)))/2</f>
        <v>3.1061635549367419</v>
      </c>
      <c r="AE323" s="9">
        <f>(H323*0.6108*EXP(17.27*F323/(F323+237.3))+I323*0.6108*EXP(17.27*E323/(E323+237.3)))/(2*100)</f>
        <v>0.86398144674314148</v>
      </c>
      <c r="AF323" s="10">
        <f>$S$8*0.5*((E323+273)^4+(F323+273)^4)*(0.34-0.14*SQRT(AE323))*AC323</f>
        <v>6.0119600206597443</v>
      </c>
      <c r="AG323" s="9">
        <f>(1-0.23)*M323-AF323</f>
        <v>4.6916555173402514</v>
      </c>
      <c r="AH323" s="9">
        <v>0</v>
      </c>
      <c r="AI323" s="8">
        <f>4098*0.6108*EXP(17.27*0.5*(E323+F323)/(0.5*(E323+F323)+237.3))/(0.5*(E323+F323)+237.3)^2</f>
        <v>0.16452042101478179</v>
      </c>
      <c r="AJ323" s="7">
        <f>(0.408*AI323*(AG323-AH323)+(900*$S$10/((E323+F323)*0.5+273))*N323*(AD323-AE323))/(AI323+$S$10*(1+0.34*N323))</f>
        <v>4.7419260269589216</v>
      </c>
      <c r="AK323" s="27">
        <f>0.408*AI323*$S$8*0.98*1.14*100000000/(AI323+$S$10*(1.034*N323))</f>
        <v>0.11527439328060891</v>
      </c>
      <c r="AL323" s="12">
        <f>1.24*(AE323*10/(G323+273.16))^(1/7)</f>
        <v>0.74877662552544288</v>
      </c>
      <c r="AM323" s="12">
        <f>AI323*0.77*M323</f>
        <v>1.7609633346921194</v>
      </c>
      <c r="AN323" s="12">
        <f>AI323*0.98*$S$8*(-2.6*10000000000-AL323*(G323+273.16)^4)</f>
        <v>-25.007264837081962</v>
      </c>
      <c r="AO323" s="13">
        <f>1.17*1.013*(10^-3)*(AD323-AE323)*N323*86400/208</f>
        <v>2.4980832501712942</v>
      </c>
      <c r="AP323" s="12">
        <f>0.408*(AM323+AN323+AO323)/(AI323+$S$10*(1+0.34*N323))</f>
        <v>-30.129648083485204</v>
      </c>
      <c r="AQ323">
        <v>28</v>
      </c>
      <c r="AR323">
        <v>2.9815</v>
      </c>
      <c r="AS323" s="7"/>
      <c r="AT323" s="1">
        <f>AJ323*28.4</f>
        <v>134.67069916563338</v>
      </c>
      <c r="AU323">
        <f>1.26*AI323*0.408*(AG323-AH323)/(AI323+$S$10)</f>
        <v>1.7227835888724132</v>
      </c>
      <c r="AV323">
        <f>AU323*28.4</f>
        <v>48.92705392397653</v>
      </c>
      <c r="AW323">
        <f>0.65*AI323*D323/($S$10+AI323)</f>
        <v>74.698742599824755</v>
      </c>
      <c r="AX323" s="1">
        <f>AW323*(86400/1000000)/2.45</f>
        <v>2.6342740247448404</v>
      </c>
      <c r="AY323" s="1">
        <f>(0.2*(0.00738*G323+0.8072)^7)-0.00016</f>
        <v>0.16053237543619125</v>
      </c>
      <c r="AZ323" s="1">
        <f>0.408*(AI323*(AG323-AH323)+$S$10*6.43*(1+0.0536*N323)*(AD323-AE323))/(AI323+$S$10)</f>
        <v>3.2517633781285382</v>
      </c>
      <c r="BA323" s="2">
        <f>(AI323*(AG323)+0.063*2.7*(1+0.864*N323)*(AD323-AE323))/(AI323+0.063)</f>
        <v>8.3464782930921544</v>
      </c>
      <c r="BB323" s="1">
        <f>0.4+1.4*EXP(-(((C323-173)/58)^2))</f>
        <v>0.40190530802196472</v>
      </c>
      <c r="BC323" s="1">
        <f>0.605+0.345*EXP(-(((C323-243)/80)^2))</f>
        <v>0.73511103054241467</v>
      </c>
      <c r="BD323" s="1">
        <f>0.408*(AI323*(AG323-AH323)+0.063*6.43*(BB323+BC323*N323)*(AD323-AE323))/(AI323+0.063)</f>
        <v>4.7483746654462093</v>
      </c>
      <c r="BE323" s="1">
        <f>0.013*G323*(M323*23.9+50)/(G323+15)</f>
        <v>2.9520367890155779</v>
      </c>
      <c r="BF323" s="2">
        <f>0.408*0.0023*(G323+17.8)*((F323-E323)^0.5)*AA323</f>
        <v>3.6337954236198793</v>
      </c>
    </row>
    <row r="324" spans="1:58" ht="14" x14ac:dyDescent="0.15">
      <c r="A324" s="14">
        <v>2017</v>
      </c>
      <c r="B324" s="5">
        <v>43058</v>
      </c>
      <c r="C324">
        <v>323</v>
      </c>
      <c r="D324" s="52">
        <v>172.91520979020984</v>
      </c>
      <c r="E324" s="11">
        <v>12.74</v>
      </c>
      <c r="F324" s="11">
        <v>29.1</v>
      </c>
      <c r="G324" s="11">
        <v>20.361111111111121</v>
      </c>
      <c r="H324" s="11">
        <v>16.75</v>
      </c>
      <c r="I324" s="11">
        <v>72.7</v>
      </c>
      <c r="J324" s="11">
        <v>42.49340277777776</v>
      </c>
      <c r="K324" s="11">
        <v>2.5563125933547455</v>
      </c>
      <c r="L324" s="11">
        <v>0</v>
      </c>
      <c r="M324" s="15">
        <f>+D324*86400/1000000</f>
        <v>14.93987412587413</v>
      </c>
      <c r="N324" s="3">
        <f>K324*4.87/LN(67.8*$S$4-5.42)</f>
        <v>2.0766358823031412</v>
      </c>
      <c r="O324" s="11"/>
      <c r="X324" s="9">
        <f>1+0.033*COS(2*$S$9*C324/365)</f>
        <v>1.0247442712397508</v>
      </c>
      <c r="Y324" s="9">
        <f>0.409*SIN((2*$S$9*C324/365)-1.39)</f>
        <v>-0.35033931106187588</v>
      </c>
      <c r="Z324" s="9">
        <f>ACOS(-TAN($U$2)*TAN(Y324))</f>
        <v>1.3668327440968777</v>
      </c>
      <c r="AA324" s="10">
        <f>(24*60/$S$9)*$S$7*X324*(Z324*SIN($U$2)*SIN(Y324)+COS($U$2)*COS(Y324)*SIN(Z324))</f>
        <v>22.224890594564506</v>
      </c>
      <c r="AB324" s="9">
        <f>AA324*(0.75+0.00002*$S$3)</f>
        <v>16.757567508301637</v>
      </c>
      <c r="AC324" s="9">
        <f>1.35*(M324/AB324)-0.35</f>
        <v>0.85356549719632702</v>
      </c>
      <c r="AD324" s="9">
        <f>(0.6108*EXP(17.27*E324/(E324+237.3))+0.6108*EXP(17.27*F324/(F324+237.3)))/2</f>
        <v>2.750685635233312</v>
      </c>
      <c r="AE324" s="9">
        <f>(H324*0.6108*EXP(17.27*F324/(F324+237.3))+I324*0.6108*EXP(17.27*E324/(E324+237.3)))/(2*100)</f>
        <v>0.8726680394078693</v>
      </c>
      <c r="AF324" s="10">
        <f>$S$8*0.5*((E324+273)^4+(F324+273)^4)*(0.34-0.14*SQRT(AE324))*AC324</f>
        <v>6.5554855612817988</v>
      </c>
      <c r="AG324" s="9">
        <f>(1-0.23)*M324-AF324</f>
        <v>4.9482175156412822</v>
      </c>
      <c r="AH324" s="9">
        <v>0</v>
      </c>
      <c r="AI324" s="8">
        <f>4098*0.6108*EXP(17.27*0.5*(E324+F324)/(0.5*(E324+F324)+237.3))/(0.5*(E324+F324)+237.3)^2</f>
        <v>0.1521017333070393</v>
      </c>
      <c r="AJ324" s="7">
        <f>(0.408*AI324*(AG324-AH324)+(900*$S$10/((E324+F324)*0.5+273))*N324*(AD324-AE324))/(AI324+$S$10*(1+0.34*N324))</f>
        <v>4.1340782752695242</v>
      </c>
      <c r="AK324" s="27">
        <f>0.408*AI324*$S$8*0.98*1.14*100000000/(AI324+$S$10*(1.034*N324))</f>
        <v>0.11569066722812464</v>
      </c>
      <c r="AL324" s="12">
        <f>1.24*(AE324*10/(G324+273.16))^(1/7)</f>
        <v>0.75042758367735696</v>
      </c>
      <c r="AM324" s="12">
        <f>AI324*0.77*M324</f>
        <v>1.7497331774495219</v>
      </c>
      <c r="AN324" s="12">
        <f>AI324*0.98*$S$8*(-2.6*10000000000-AL324*(G324+273.16)^4)</f>
        <v>-23.039771335917738</v>
      </c>
      <c r="AO324" s="13">
        <f>1.17*1.013*(10^-3)*(AD324-AE324)*N324*86400/208</f>
        <v>1.9200198806024074</v>
      </c>
      <c r="AP324" s="12">
        <f>0.408*(AM324+AN324+AO324)/(AI324+$S$10*(1+0.34*N324))</f>
        <v>-29.893313449090435</v>
      </c>
      <c r="AQ324">
        <v>28</v>
      </c>
      <c r="AR324">
        <v>2.9815</v>
      </c>
      <c r="AS324" s="7"/>
      <c r="AT324" s="1">
        <f>AJ324*28.4</f>
        <v>117.40782301765448</v>
      </c>
      <c r="AU324">
        <f>1.26*AI324*0.408*(AG324-AH324)/(AI324+$S$10)</f>
        <v>1.7755738324878814</v>
      </c>
      <c r="AV324">
        <f>AU324*28.4</f>
        <v>50.42629684265583</v>
      </c>
      <c r="AW324">
        <f>0.65*AI324*D324/($S$10+AI324)</f>
        <v>78.452321258883913</v>
      </c>
      <c r="AX324" s="1">
        <f>AW324*(86400/1000000)/2.45</f>
        <v>2.7666451252112529</v>
      </c>
      <c r="AY324" s="1">
        <f>(0.2*(0.00738*G324+0.8072)^7)-0.00016</f>
        <v>0.14737339865484386</v>
      </c>
      <c r="AZ324" s="1">
        <f>0.408*(AI324*(AG324-AH324)+$S$10*6.43*(1+0.0536*N324)*(AD324-AE324))/(AI324+$S$10)</f>
        <v>3.0626818420137356</v>
      </c>
      <c r="BA324" s="2">
        <f>(AI324*(AG324)+0.063*2.7*(1+0.864*N324)*(AD324-AE324))/(AI324+0.063)</f>
        <v>7.6486884737438459</v>
      </c>
      <c r="BB324" s="1">
        <f>0.4+1.4*EXP(-(((C324-173)/58)^2))</f>
        <v>0.40174326781037534</v>
      </c>
      <c r="BC324" s="1">
        <f>0.605+0.345*EXP(-(((C324-243)/80)^2))</f>
        <v>0.73191840720414758</v>
      </c>
      <c r="BD324" s="1">
        <f>0.408*(AI324*(AG324-AH324)+0.063*6.43*(BB324+BC324*N324)*(AD324-AE324))/(AI324+0.063)</f>
        <v>4.2005545812851652</v>
      </c>
      <c r="BE324" s="1">
        <f>0.013*G324*(M324*23.9+50)/(G324+15)</f>
        <v>3.0470567533671367</v>
      </c>
      <c r="BF324" s="2">
        <f>0.408*0.0023*(G324+17.8)*((F324-E324)^0.5)*AA324</f>
        <v>3.2191431673326734</v>
      </c>
    </row>
    <row r="325" spans="1:58" ht="14" x14ac:dyDescent="0.15">
      <c r="A325" s="14">
        <v>2017</v>
      </c>
      <c r="B325" s="5">
        <v>43059</v>
      </c>
      <c r="C325">
        <v>324</v>
      </c>
      <c r="D325" s="52">
        <v>181.01610416666668</v>
      </c>
      <c r="E325" s="11">
        <v>9.0299999999999994</v>
      </c>
      <c r="F325" s="11">
        <v>28.34</v>
      </c>
      <c r="G325" s="11">
        <v>18.836527777777782</v>
      </c>
      <c r="H325" s="11">
        <v>17.989999999999998</v>
      </c>
      <c r="I325" s="11">
        <v>80.7</v>
      </c>
      <c r="J325" s="11">
        <v>44.485555555555521</v>
      </c>
      <c r="K325" s="11">
        <v>1.7294566101821545</v>
      </c>
      <c r="L325" s="11">
        <v>0</v>
      </c>
      <c r="M325" s="15">
        <f>+D325*86400/1000000</f>
        <v>15.6397914</v>
      </c>
      <c r="N325" s="3">
        <f>K325*4.87/LN(67.8*$S$4-5.42)</f>
        <v>1.4049344602560598</v>
      </c>
      <c r="O325" s="11"/>
      <c r="X325" s="9">
        <f>1+0.033*COS(2*$S$9*C325/365)</f>
        <v>1.0251164405358055</v>
      </c>
      <c r="Y325" s="9">
        <f>0.409*SIN((2*$S$9*C325/365)-1.39)</f>
        <v>-0.35392033490054309</v>
      </c>
      <c r="Z325" s="9">
        <f>ACOS(-TAN($U$2)*TAN(Y325))</f>
        <v>1.3645314965016286</v>
      </c>
      <c r="AA325" s="10">
        <f>(24*60/$S$9)*$S$7*X325*(Z325*SIN($U$2)*SIN(Y325)+COS($U$2)*COS(Y325)*SIN(Z325))</f>
        <v>22.106464688591341</v>
      </c>
      <c r="AB325" s="9">
        <f>AA325*(0.75+0.00002*$S$3)</f>
        <v>16.668274375197871</v>
      </c>
      <c r="AC325" s="9">
        <f>1.35*(M325/AB325)-0.35</f>
        <v>0.9167009142480208</v>
      </c>
      <c r="AD325" s="9">
        <f>(0.6108*EXP(17.27*E325/(E325+237.3))+0.6108*EXP(17.27*F325/(F325+237.3)))/2</f>
        <v>2.502899007326207</v>
      </c>
      <c r="AE325" s="9">
        <f>(H325*0.6108*EXP(17.27*F325/(F325+237.3))+I325*0.6108*EXP(17.27*E325/(E325+237.3)))/(2*100)</f>
        <v>0.81097609338157806</v>
      </c>
      <c r="AF325" s="10">
        <f>$S$8*0.5*((E325+273)^4+(F325+273)^4)*(0.34-0.14*SQRT(AE325))*AC325</f>
        <v>6.9957034725260119</v>
      </c>
      <c r="AG325" s="9">
        <f>(1-0.23)*M325-AF325</f>
        <v>5.0469359054739886</v>
      </c>
      <c r="AH325" s="9">
        <v>0</v>
      </c>
      <c r="AI325" s="8">
        <f>4098*0.6108*EXP(17.27*0.5*(E325+F325)/(0.5*(E325+F325)+237.3))/(0.5*(E325+F325)+237.3)^2</f>
        <v>0.13474278752572352</v>
      </c>
      <c r="AJ325" s="7">
        <f>(0.408*AI325*(AG325-AH325)+(900*$S$10/((E325+F325)*0.5+273))*N325*(AD325-AE325))/(AI325+$S$10*(1+0.34*N325))</f>
        <v>3.2765632489564429</v>
      </c>
      <c r="AK325" s="27">
        <f>0.408*AI325*$S$8*0.98*1.14*100000000/(AI325+$S$10*(1.034*N325))</f>
        <v>0.13054698267111675</v>
      </c>
      <c r="AL325" s="12">
        <f>1.24*(AE325*10/(G325+273.16))^(1/7)</f>
        <v>0.74316143703330262</v>
      </c>
      <c r="AM325" s="12">
        <f>AI325*0.77*M325</f>
        <v>1.6226587989587653</v>
      </c>
      <c r="AN325" s="12">
        <f>AI325*0.98*$S$8*(-2.6*10000000000-AL325*(G325+273.16)^4)</f>
        <v>-20.30191890393224</v>
      </c>
      <c r="AO325" s="13">
        <f>1.17*1.013*(10^-3)*(AD325-AE325)*N325*86400/208</f>
        <v>1.1702599754779226</v>
      </c>
      <c r="AP325" s="12">
        <f>0.408*(AM325+AN325+AO325)/(AI325+$S$10*(1+0.34*N325))</f>
        <v>-30.793742748452328</v>
      </c>
      <c r="AQ325">
        <v>28</v>
      </c>
      <c r="AR325">
        <v>2.9815</v>
      </c>
      <c r="AS325" s="7"/>
      <c r="AT325" s="1">
        <f>AJ325*28.4</f>
        <v>93.054396270362972</v>
      </c>
      <c r="AU325">
        <f>1.26*AI325*0.408*(AG325-AH325)/(AI325+$S$10)</f>
        <v>1.7431771049409648</v>
      </c>
      <c r="AV325">
        <f>AU325*28.4</f>
        <v>49.506229780323395</v>
      </c>
      <c r="AW325">
        <f>0.65*AI325*D325/($S$10+AI325)</f>
        <v>79.052131798528023</v>
      </c>
      <c r="AX325" s="1">
        <f>AW325*(86400/1000000)/2.45</f>
        <v>2.787797627507274</v>
      </c>
      <c r="AY325" s="1">
        <f>(0.2*(0.00738*G325+0.8072)^7)-0.00016</f>
        <v>0.13565702607359723</v>
      </c>
      <c r="AZ325" s="1">
        <f>0.408*(AI325*(AG325-AH325)+$S$10*6.43*(1+0.0536*N325)*(AD325-AE325))/(AI325+$S$10)</f>
        <v>2.9496250617489386</v>
      </c>
      <c r="BA325" s="2">
        <f>(AI325*(AG325)+0.063*2.7*(1+0.864*N325)*(AD325-AE325))/(AI325+0.063)</f>
        <v>6.6610744513437137</v>
      </c>
      <c r="BB325" s="1">
        <f>0.4+1.4*EXP(-(((C325-173)/58)^2))</f>
        <v>0.40159406058932445</v>
      </c>
      <c r="BC325" s="1">
        <f>0.605+0.345*EXP(-(((C325-243)/80)^2))</f>
        <v>0.72876544070405602</v>
      </c>
      <c r="BD325" s="1">
        <f>0.408*(AI325*(AG325-AH325)+0.063*6.43*(BB325+BC325*N325)*(AD325-AE325))/(AI325+0.063)</f>
        <v>3.4189123294579336</v>
      </c>
      <c r="BE325" s="1">
        <f>0.013*G325*(M325*23.9+50)/(G325+15)</f>
        <v>3.0669744392089893</v>
      </c>
      <c r="BF325" s="2">
        <f>0.408*0.0023*(G325+17.8)*((F325-E325)^0.5)*AA325</f>
        <v>3.3397406110619041</v>
      </c>
    </row>
    <row r="326" spans="1:58" ht="14" x14ac:dyDescent="0.15">
      <c r="A326" s="14">
        <v>2017</v>
      </c>
      <c r="B326" s="5">
        <v>43060</v>
      </c>
      <c r="C326">
        <v>325</v>
      </c>
      <c r="D326" s="52">
        <v>160.80443055555551</v>
      </c>
      <c r="E326" s="11">
        <v>12.87</v>
      </c>
      <c r="F326" s="11">
        <v>29.48</v>
      </c>
      <c r="G326" s="11">
        <v>20.206527777777776</v>
      </c>
      <c r="H326" s="11">
        <v>15.06</v>
      </c>
      <c r="I326" s="11">
        <v>83.9</v>
      </c>
      <c r="J326" s="11">
        <v>45.136875000000003</v>
      </c>
      <c r="K326" s="11">
        <v>2.080457232156212</v>
      </c>
      <c r="L326" s="11">
        <v>0</v>
      </c>
      <c r="M326" s="15">
        <f>+D326*86400/1000000</f>
        <v>13.893502799999997</v>
      </c>
      <c r="N326" s="3">
        <f>K326*4.87/LN(67.8*$S$4-5.42)</f>
        <v>1.6900719227858221</v>
      </c>
      <c r="O326" s="11"/>
      <c r="X326" s="9">
        <f>1+0.033*COS(2*$S$9*C326/365)</f>
        <v>1.0254811672884725</v>
      </c>
      <c r="Y326" s="9">
        <f>0.409*SIN((2*$S$9*C326/365)-1.39)</f>
        <v>-0.35739648450575284</v>
      </c>
      <c r="Z326" s="9">
        <f>ACOS(-TAN($U$2)*TAN(Y326))</f>
        <v>1.3622907474070192</v>
      </c>
      <c r="AA326" s="10">
        <f>(24*60/$S$9)*$S$7*X326*(Z326*SIN($U$2)*SIN(Y326)+COS($U$2)*COS(Y326)*SIN(Z326))</f>
        <v>21.991379290392526</v>
      </c>
      <c r="AB326" s="9">
        <f>AA326*(0.75+0.00002*$S$3)</f>
        <v>16.581499984955965</v>
      </c>
      <c r="AC326" s="9">
        <f>1.35*(M326/AB326)-0.35</f>
        <v>0.7811539243745812</v>
      </c>
      <c r="AD326" s="9">
        <f>(0.6108*EXP(17.27*E326/(E326+237.3))+0.6108*EXP(17.27*F326/(F326+237.3)))/2</f>
        <v>2.8016110746667833</v>
      </c>
      <c r="AE326" s="9">
        <f>(H326*0.6108*EXP(17.27*F326/(F326+237.3))+I326*0.6108*EXP(17.27*E326/(E326+237.3)))/(2*100)</f>
        <v>0.93308772704552478</v>
      </c>
      <c r="AF326" s="10">
        <f>$S$8*0.5*((E326+273)^4+(F326+273)^4)*(0.34-0.14*SQRT(AE326))*AC326</f>
        <v>5.8928970849177214</v>
      </c>
      <c r="AG326" s="9">
        <f>(1-0.23)*M326-AF326</f>
        <v>4.8051000710822764</v>
      </c>
      <c r="AH326" s="9">
        <v>0</v>
      </c>
      <c r="AI326" s="8">
        <f>4098*0.6108*EXP(17.27*0.5*(E326+F326)/(0.5*(E326+F326)+237.3))/(0.5*(E326+F326)+237.3)^2</f>
        <v>0.15419730574376242</v>
      </c>
      <c r="AJ326" s="7">
        <f>(0.408*AI326*(AG326-AH326)+(900*$S$10/((E326+F326)*0.5+273))*N326*(AD326-AE326))/(AI326+$S$10*(1+0.34*N326))</f>
        <v>3.6385648278446352</v>
      </c>
      <c r="AK326" s="27">
        <f>0.408*AI326*$S$8*0.98*1.14*100000000/(AI326+$S$10*(1.034*N326))</f>
        <v>0.12783158887434792</v>
      </c>
      <c r="AL326" s="12">
        <f>1.24*(AE326*10/(G326+273.16))^(1/7)</f>
        <v>0.75769568865974357</v>
      </c>
      <c r="AM326" s="12">
        <f>AI326*0.77*M326</f>
        <v>1.6496023383096323</v>
      </c>
      <c r="AN326" s="12">
        <f>AI326*0.98*$S$8*(-2.6*10000000000-AL326*(G326+273.16)^4)</f>
        <v>-23.388355530437654</v>
      </c>
      <c r="AO326" s="13">
        <f>1.17*1.013*(10^-3)*(AD326-AE326)*N326*86400/208</f>
        <v>1.5547101372204641</v>
      </c>
      <c r="AP326" s="12">
        <f>0.408*(AM326+AN326+AO326)/(AI326+$S$10*(1+0.34*N326))</f>
        <v>-31.941380157971391</v>
      </c>
      <c r="AQ326">
        <v>28</v>
      </c>
      <c r="AR326">
        <v>2.9815</v>
      </c>
      <c r="AS326" s="7"/>
      <c r="AT326" s="1">
        <f>AJ326*28.4</f>
        <v>103.33524111078763</v>
      </c>
      <c r="AU326">
        <f>1.26*AI326*0.408*(AG326-AH326)/(AI326+$S$10)</f>
        <v>1.7313244849870304</v>
      </c>
      <c r="AV326">
        <f>AU326*28.4</f>
        <v>49.169615373631657</v>
      </c>
      <c r="AW326">
        <f>0.65*AI326*D326/($S$10+AI326)</f>
        <v>73.258275841563886</v>
      </c>
      <c r="AX326" s="1">
        <f>AW326*(86400/1000000)/2.45</f>
        <v>2.5834755235555589</v>
      </c>
      <c r="AY326" s="1">
        <f>(0.2*(0.00738*G326+0.8072)^7)-0.00016</f>
        <v>0.14614728021050946</v>
      </c>
      <c r="AZ326" s="1">
        <f>0.408*(AI326*(AG326-AH326)+$S$10*6.43*(1+0.0536*N326)*(AD326-AE326))/(AI326+$S$10)</f>
        <v>2.9731532954306665</v>
      </c>
      <c r="BA326" s="2">
        <f>(AI326*(AG326)+0.063*2.7*(1+0.864*N326)*(AD326-AE326))/(AI326+0.063)</f>
        <v>7.011505988770395</v>
      </c>
      <c r="BB326" s="1">
        <f>0.4+1.4*EXP(-(((C326-173)/58)^2))</f>
        <v>0.4014567577496897</v>
      </c>
      <c r="BC326" s="1">
        <f>0.605+0.345*EXP(-(((C326-243)/80)^2))</f>
        <v>0.7256530916910745</v>
      </c>
      <c r="BD326" s="1">
        <f>0.408*(AI326*(AG326-AH326)+0.063*6.43*(BB326+BC326*N326)*(AD326-AE326))/(AI326+0.063)</f>
        <v>3.7064132133974512</v>
      </c>
      <c r="BE326" s="1">
        <f>0.013*G326*(M326*23.9+50)/(G326+15)</f>
        <v>2.8506074465634144</v>
      </c>
      <c r="BF326" s="2">
        <f>0.408*0.0023*(G326+17.8)*((F326-E326)^0.5)*AA326</f>
        <v>3.196564552978769</v>
      </c>
    </row>
    <row r="327" spans="1:58" ht="14" x14ac:dyDescent="0.15">
      <c r="A327" s="14">
        <v>2017</v>
      </c>
      <c r="B327" s="5">
        <v>43061</v>
      </c>
      <c r="C327">
        <v>326</v>
      </c>
      <c r="D327" s="52">
        <v>181.86111805555561</v>
      </c>
      <c r="E327" s="11">
        <v>9.9499999999999993</v>
      </c>
      <c r="F327" s="11">
        <v>34.619999999999997</v>
      </c>
      <c r="G327" s="11">
        <v>20.997708333333332</v>
      </c>
      <c r="H327" s="11">
        <v>9.69</v>
      </c>
      <c r="I327" s="11">
        <v>56.97</v>
      </c>
      <c r="J327" s="11">
        <v>29.944722222222229</v>
      </c>
      <c r="K327" s="11">
        <v>2.3798486256690725</v>
      </c>
      <c r="L327" s="11">
        <v>0</v>
      </c>
      <c r="M327" s="15">
        <f>+D327*86400/1000000</f>
        <v>15.712800600000005</v>
      </c>
      <c r="N327" s="3">
        <f>K327*4.87/LN(67.8*$S$4-5.42)</f>
        <v>1.9332843187337021</v>
      </c>
      <c r="O327" s="11"/>
      <c r="X327" s="9">
        <f>1+0.033*COS(2*$S$9*C327/365)</f>
        <v>1.0258383434213432</v>
      </c>
      <c r="Y327" s="9">
        <f>0.409*SIN((2*$S$9*C327/365)-1.39)</f>
        <v>-0.36076672981935554</v>
      </c>
      <c r="Z327" s="9">
        <f>ACOS(-TAN($U$2)*TAN(Y327))</f>
        <v>1.3601116855698634</v>
      </c>
      <c r="AA327" s="10">
        <f>(24*60/$S$9)*$S$7*X327*(Z327*SIN($U$2)*SIN(Y327)+COS($U$2)*COS(Y327)*SIN(Z327))</f>
        <v>21.879687330464787</v>
      </c>
      <c r="AB327" s="9">
        <f>AA327*(0.75+0.00002*$S$3)</f>
        <v>16.497284247170448</v>
      </c>
      <c r="AC327" s="9">
        <f>1.35*(M327/AB327)-0.35</f>
        <v>0.93580440830061218</v>
      </c>
      <c r="AD327" s="9">
        <f>(0.6108*EXP(17.27*E327/(E327+237.3))+0.6108*EXP(17.27*F327/(F327+237.3)))/2</f>
        <v>3.3647565667165913</v>
      </c>
      <c r="AE327" s="9">
        <f>(H327*0.6108*EXP(17.27*F327/(F327+237.3))+I327*0.6108*EXP(17.27*E327/(E327+237.3)))/(2*100)</f>
        <v>0.61536408322781688</v>
      </c>
      <c r="AF327" s="10">
        <f>$S$8*0.5*((E327+273)^4+(F327+273)^4)*(0.34-0.14*SQRT(AE327))*AC327</f>
        <v>8.1017402572833355</v>
      </c>
      <c r="AG327" s="9">
        <f>(1-0.23)*M327-AF327</f>
        <v>3.9971162047166686</v>
      </c>
      <c r="AH327" s="9">
        <v>0</v>
      </c>
      <c r="AI327" s="8">
        <f>4098*0.6108*EXP(17.27*0.5*(E327+F327)/(0.5*(E327+F327)+237.3))/(0.5*(E327+F327)+237.3)^2</f>
        <v>0.1636058583815973</v>
      </c>
      <c r="AJ327" s="7">
        <f>(0.408*AI327*(AG327-AH327)+(900*$S$10/((E327+F327)*0.5+273))*N327*(AD327-AE327))/(AI327+$S$10*(1+0.34*N327))</f>
        <v>4.8884652078744741</v>
      </c>
      <c r="AK327" s="27">
        <f>0.408*AI327*$S$8*0.98*1.14*100000000/(AI327+$S$10*(1.034*N327))</f>
        <v>0.12370311557798545</v>
      </c>
      <c r="AL327" s="12">
        <f>1.24*(AE327*10/(G327+273.16))^(1/7)</f>
        <v>0.71367507536378105</v>
      </c>
      <c r="AM327" s="12">
        <f>AI327*0.77*M327</f>
        <v>1.9794437969012459</v>
      </c>
      <c r="AN327" s="12">
        <f>AI327*0.98*$S$8*(-2.6*10000000000-AL327*(G327+273.16)^4)</f>
        <v>-24.604417327200437</v>
      </c>
      <c r="AO327" s="13">
        <f>1.17*1.013*(10^-3)*(AD327-AE327)*N327*86400/208</f>
        <v>2.6168461118366437</v>
      </c>
      <c r="AP327" s="12">
        <f>0.408*(AM327+AN327+AO327)/(AI327+$S$10*(1+0.34*N327))</f>
        <v>-29.938541166367415</v>
      </c>
      <c r="AQ327">
        <v>28</v>
      </c>
      <c r="AR327">
        <v>2.9815</v>
      </c>
      <c r="AS327" s="7"/>
      <c r="AT327" s="1">
        <f>AJ327*28.4</f>
        <v>138.83241190363506</v>
      </c>
      <c r="AU327">
        <f>1.26*AI327*0.408*(AG327-AH327)/(AI327+$S$10)</f>
        <v>1.4654071623735083</v>
      </c>
      <c r="AV327">
        <f>AU327*28.4</f>
        <v>41.617563411407637</v>
      </c>
      <c r="AW327">
        <f>0.65*AI327*D327/($S$10+AI327)</f>
        <v>84.301255133807686</v>
      </c>
      <c r="AX327" s="1">
        <f>AW327*(86400/1000000)/2.45</f>
        <v>2.9729095688004015</v>
      </c>
      <c r="AY327" s="1">
        <f>(0.2*(0.00738*G327+0.8072)^7)-0.00016</f>
        <v>0.15251602231898162</v>
      </c>
      <c r="AZ327" s="1">
        <f>0.408*(AI327*(AG327-AH327)+$S$10*6.43*(1+0.0536*N327)*(AD327-AE327))/(AI327+$S$10)</f>
        <v>3.4464322491706101</v>
      </c>
      <c r="BA327" s="2">
        <f>(AI327*(AG327)+0.063*2.7*(1+0.864*N327)*(AD327-AE327))/(AI327+0.063)</f>
        <v>8.3969683783987534</v>
      </c>
      <c r="BB327" s="1">
        <f>0.4+1.4*EXP(-(((C327-173)/58)^2))</f>
        <v>0.40133049010308658</v>
      </c>
      <c r="BC327" s="1">
        <f>0.605+0.345*EXP(-(((C327-243)/80)^2))</f>
        <v>0.72258225921055574</v>
      </c>
      <c r="BD327" s="1">
        <f>0.408*(AI327*(AG327-AH327)+0.063*6.43*(BB327+BC327*N327)*(AD327-AE327))/(AI327+0.063)</f>
        <v>4.7835174953379305</v>
      </c>
      <c r="BE327" s="1">
        <f>0.013*G327*(M327*23.9+50)/(G327+15)</f>
        <v>3.2268340966179871</v>
      </c>
      <c r="BF327" s="2">
        <f>0.408*0.0023*(G327+17.8)*((F327-E327)^0.5)*AA327</f>
        <v>3.9565782490403447</v>
      </c>
    </row>
    <row r="328" spans="1:58" ht="14" x14ac:dyDescent="0.15">
      <c r="A328" s="14">
        <v>2017</v>
      </c>
      <c r="B328" s="5">
        <v>43062</v>
      </c>
      <c r="C328">
        <v>327</v>
      </c>
      <c r="D328" s="52">
        <v>184.77152777777778</v>
      </c>
      <c r="E328" s="11">
        <v>11.06</v>
      </c>
      <c r="F328" s="11">
        <v>33.729999999999997</v>
      </c>
      <c r="G328" s="11">
        <v>21.306597222222216</v>
      </c>
      <c r="H328" s="11">
        <v>9.35</v>
      </c>
      <c r="I328" s="11">
        <v>50.35</v>
      </c>
      <c r="J328" s="11">
        <v>26.801527777777768</v>
      </c>
      <c r="K328" s="11">
        <v>2.1890329275227161</v>
      </c>
      <c r="L328" s="11">
        <v>0</v>
      </c>
      <c r="M328" s="15">
        <f>+D328*86400/1000000</f>
        <v>15.964259999999999</v>
      </c>
      <c r="N328" s="3">
        <f>K328*4.87/LN(67.8*$S$4-5.42)</f>
        <v>1.778274040762404</v>
      </c>
      <c r="O328" s="11"/>
      <c r="X328" s="9">
        <f>1+0.033*COS(2*$S$9*C328/365)</f>
        <v>1.0261878630954209</v>
      </c>
      <c r="Y328" s="9">
        <f>0.409*SIN((2*$S$9*C328/365)-1.39)</f>
        <v>-0.36403007216492916</v>
      </c>
      <c r="Z328" s="9">
        <f>ACOS(-TAN($U$2)*TAN(Y328))</f>
        <v>1.3579954845603166</v>
      </c>
      <c r="AA328" s="10">
        <f>(24*60/$S$9)*$S$7*X328*(Z328*SIN($U$2)*SIN(Y328)+COS($U$2)*COS(Y328)*SIN(Z328))</f>
        <v>21.771440081108409</v>
      </c>
      <c r="AB328" s="9">
        <f>AA328*(0.75+0.00002*$S$3)</f>
        <v>16.415665821155741</v>
      </c>
      <c r="AC328" s="9">
        <f>1.35*(M328/AB328)-0.35</f>
        <v>0.96287705505219978</v>
      </c>
      <c r="AD328" s="9">
        <f>(0.6108*EXP(17.27*E328/(E328+237.3))+0.6108*EXP(17.27*F328/(F328+237.3)))/2</f>
        <v>3.2788863067538809</v>
      </c>
      <c r="AE328" s="9">
        <f>(H328*0.6108*EXP(17.27*F328/(F328+237.3))+I328*0.6108*EXP(17.27*E328/(E328+237.3)))/(2*100)</f>
        <v>0.57675742821758358</v>
      </c>
      <c r="AF328" s="10">
        <f>$S$8*0.5*((E328+273)^4+(F328+273)^4)*(0.34-0.14*SQRT(AE328))*AC328</f>
        <v>8.4618021142025928</v>
      </c>
      <c r="AG328" s="9">
        <f>(1-0.23)*M328-AF328</f>
        <v>3.8306780857974072</v>
      </c>
      <c r="AH328" s="9">
        <v>0</v>
      </c>
      <c r="AI328" s="8">
        <f>4098*0.6108*EXP(17.27*0.5*(E328+F328)/(0.5*(E328+F328)+237.3))/(0.5*(E328+F328)+237.3)^2</f>
        <v>0.16456407906628454</v>
      </c>
      <c r="AJ328" s="7">
        <f>(0.408*AI328*(AG328-AH328)+(900*$S$10/((E328+F328)*0.5+273))*N328*(AD328-AE328))/(AI328+$S$10*(1+0.34*N328))</f>
        <v>4.5181646725056108</v>
      </c>
      <c r="AK328" s="27">
        <f>0.408*AI328*$S$8*0.98*1.14*100000000/(AI328+$S$10*(1.034*N328))</f>
        <v>0.12860594650428436</v>
      </c>
      <c r="AL328" s="12">
        <f>1.24*(AE328*10/(G328+273.16))^(1/7)</f>
        <v>0.70699373446027636</v>
      </c>
      <c r="AM328" s="12">
        <f>AI328*0.77*M328</f>
        <v>2.0229006835535368</v>
      </c>
      <c r="AN328" s="12">
        <f>AI328*0.98*$S$8*(-2.6*10000000000-AL328*(G328+273.16)^4)</f>
        <v>-24.726606967608785</v>
      </c>
      <c r="AO328" s="13">
        <f>1.17*1.013*(10^-3)*(AD328-AE328)*N328*86400/208</f>
        <v>2.3656498445851577</v>
      </c>
      <c r="AP328" s="12">
        <f>0.408*(AM328+AN328+AO328)/(AI328+$S$10*(1+0.34*N328))</f>
        <v>-30.714965712274417</v>
      </c>
      <c r="AQ328">
        <v>28</v>
      </c>
      <c r="AR328">
        <v>2.9815</v>
      </c>
      <c r="AS328" s="7"/>
      <c r="AT328" s="1">
        <f>AJ328*28.4</f>
        <v>128.31587669915933</v>
      </c>
      <c r="AU328">
        <f>1.26*AI328*0.408*(AG328-AH328)/(AI328+$S$10)</f>
        <v>1.4067378936936517</v>
      </c>
      <c r="AV328">
        <f>AU328*28.4</f>
        <v>39.951356180899708</v>
      </c>
      <c r="AW328">
        <f>0.65*AI328*D328/($S$10+AI328)</f>
        <v>85.793666297812308</v>
      </c>
      <c r="AX328" s="1">
        <f>AW328*(86400/1000000)/2.45</f>
        <v>3.0255399053595848</v>
      </c>
      <c r="AY328" s="1">
        <f>(0.2*(0.00738*G328+0.8072)^7)-0.00016</f>
        <v>0.15506617919006857</v>
      </c>
      <c r="AZ328" s="1">
        <f>0.408*(AI328*(AG328-AH328)+$S$10*6.43*(1+0.0536*N328)*(AD328-AE328))/(AI328+$S$10)</f>
        <v>3.3344570322461249</v>
      </c>
      <c r="BA328" s="2">
        <f>(AI328*(AG328)+0.063*2.7*(1+0.864*N328)*(AD328-AE328))/(AI328+0.063)</f>
        <v>7.893232349244486</v>
      </c>
      <c r="BB328" s="1">
        <f>0.4+1.4*EXP(-(((C328-173)/58)^2))</f>
        <v>0.40121444474050566</v>
      </c>
      <c r="BC328" s="1">
        <f>0.605+0.345*EXP(-(((C328-243)/80)^2))</f>
        <v>0.71955378114390789</v>
      </c>
      <c r="BD328" s="1">
        <f>0.408*(AI328*(AG328-AH328)+0.063*6.43*(BB328+BC328*N328)*(AD328-AE328))/(AI328+0.063)</f>
        <v>4.4287913509302088</v>
      </c>
      <c r="BE328" s="1">
        <f>0.013*G328*(M328*23.9+50)/(G328+15)</f>
        <v>3.2922955079546865</v>
      </c>
      <c r="BF328" s="2">
        <f>0.408*0.0023*(G328+17.8)*((F328-E328)^0.5)*AA328</f>
        <v>3.8040914092328864</v>
      </c>
    </row>
    <row r="329" spans="1:58" ht="14" x14ac:dyDescent="0.15">
      <c r="A329" s="14">
        <v>2017</v>
      </c>
      <c r="B329" s="5">
        <v>43063</v>
      </c>
      <c r="C329">
        <v>328</v>
      </c>
      <c r="D329" s="52">
        <v>183.06180555555554</v>
      </c>
      <c r="E329" s="11">
        <v>10.81</v>
      </c>
      <c r="F329" s="11">
        <v>30.84</v>
      </c>
      <c r="G329" s="11">
        <v>20.027361111111112</v>
      </c>
      <c r="H329" s="11">
        <v>19.59</v>
      </c>
      <c r="I329" s="11">
        <v>60.05</v>
      </c>
      <c r="J329" s="11">
        <v>36.76145833333333</v>
      </c>
      <c r="K329" s="11">
        <v>1.9739843957146546</v>
      </c>
      <c r="L329" s="11">
        <v>0</v>
      </c>
      <c r="M329" s="15">
        <f>+D329*86400/1000000</f>
        <v>15.816539999999998</v>
      </c>
      <c r="N329" s="3">
        <f>K329*4.87/LN(67.8*$S$4-5.42)</f>
        <v>1.6035780748816555</v>
      </c>
      <c r="O329" s="11"/>
      <c r="X329" s="9">
        <f>1+0.033*COS(2*$S$9*C329/365)</f>
        <v>1.026529622740483</v>
      </c>
      <c r="Y329" s="9">
        <f>0.409*SIN((2*$S$9*C329/365)-1.39)</f>
        <v>-0.36718554454370778</v>
      </c>
      <c r="Z329" s="9">
        <f>ACOS(-TAN($U$2)*TAN(Y329))</f>
        <v>1.3559433008699249</v>
      </c>
      <c r="AA329" s="10">
        <f>(24*60/$S$9)*$S$7*X329*(Z329*SIN($U$2)*SIN(Y329)+COS($U$2)*COS(Y329)*SIN(Z329))</f>
        <v>21.666687141265289</v>
      </c>
      <c r="AB329" s="9">
        <f>AA329*(0.75+0.00002*$S$3)</f>
        <v>16.336682104514029</v>
      </c>
      <c r="AC329" s="9">
        <f>1.35*(M329/AB329)-0.35</f>
        <v>0.95701747535994974</v>
      </c>
      <c r="AD329" s="9">
        <f>(0.6108*EXP(17.27*E329/(E329+237.3))+0.6108*EXP(17.27*F329/(F329+237.3)))/2</f>
        <v>2.8740289068947749</v>
      </c>
      <c r="AE329" s="9">
        <f>(H329*0.6108*EXP(17.27*F329/(F329+237.3))+I329*0.6108*EXP(17.27*E329/(E329+237.3)))/(2*100)</f>
        <v>0.82524894000945448</v>
      </c>
      <c r="AF329" s="10">
        <f>$S$8*0.5*((E329+273)^4+(F329+273)^4)*(0.34-0.14*SQRT(AE329))*AC329</f>
        <v>7.4841949071002478</v>
      </c>
      <c r="AG329" s="9">
        <f>(1-0.23)*M329-AF329</f>
        <v>4.6945408928997505</v>
      </c>
      <c r="AH329" s="9">
        <v>0</v>
      </c>
      <c r="AI329" s="8">
        <f>4098*0.6108*EXP(17.27*0.5*(E329+F329)/(0.5*(E329+F329)+237.3))/(0.5*(E329+F329)+237.3)^2</f>
        <v>0.15132721049778453</v>
      </c>
      <c r="AJ329" s="7">
        <f>(0.408*AI329*(AG329-AH329)+(900*$S$10/((E329+F329)*0.5+273))*N329*(AD329-AE329))/(AI329+$S$10*(1+0.34*N329))</f>
        <v>3.7629737632285591</v>
      </c>
      <c r="AK329" s="27">
        <f>0.408*AI329*$S$8*0.98*1.14*100000000/(AI329+$S$10*(1.034*N329))</f>
        <v>0.1296696926390753</v>
      </c>
      <c r="AL329" s="12">
        <f>1.24*(AE329*10/(G329+273.16))^(1/7)</f>
        <v>0.74458292950157368</v>
      </c>
      <c r="AM329" s="12">
        <f>AI329*0.77*M329</f>
        <v>1.842974116003504</v>
      </c>
      <c r="AN329" s="12">
        <f>AI329*0.98*$S$8*(-2.6*10000000000-AL329*(G329+273.16)^4)</f>
        <v>-22.872730063140036</v>
      </c>
      <c r="AO329" s="13">
        <f>1.17*1.013*(10^-3)*(AD329-AE329)*N329*86400/208</f>
        <v>1.6174510389017784</v>
      </c>
      <c r="AP329" s="12">
        <f>0.408*(AM329+AN329+AO329)/(AI329+$S$10*(1+0.34*N329))</f>
        <v>-31.303549384262737</v>
      </c>
      <c r="AQ329">
        <v>28</v>
      </c>
      <c r="AR329">
        <v>2.9815</v>
      </c>
      <c r="AS329" s="7"/>
      <c r="AT329" s="1">
        <f>AJ329*28.4</f>
        <v>106.86845487569107</v>
      </c>
      <c r="AU329">
        <f>1.26*AI329*0.408*(AG329-AH329)/(AI329+$S$10)</f>
        <v>1.6819470703870723</v>
      </c>
      <c r="AV329">
        <f>AU329*28.4</f>
        <v>47.767296798992852</v>
      </c>
      <c r="AW329">
        <f>0.65*AI329*D329/($S$10+AI329)</f>
        <v>82.927693870161448</v>
      </c>
      <c r="AX329" s="1">
        <f>AW329*(86400/1000000)/2.45</f>
        <v>2.9244705103599795</v>
      </c>
      <c r="AY329" s="1">
        <f>(0.2*(0.00738*G329+0.8072)^7)-0.00016</f>
        <v>0.14473711038157</v>
      </c>
      <c r="AZ329" s="1">
        <f>0.408*(AI329*(AG329-AH329)+$S$10*6.43*(1+0.0536*N329)*(AD329-AE329))/(AI329+$S$10)</f>
        <v>3.1038527776960079</v>
      </c>
      <c r="BA329" s="2">
        <f>(AI329*(AG329)+0.063*2.7*(1+0.864*N329)*(AD329-AE329))/(AI329+0.063)</f>
        <v>7.1934380955279309</v>
      </c>
      <c r="BB329" s="1">
        <f>0.4+1.4*EXP(-(((C329-173)/58)^2))</f>
        <v>0.40110786200243953</v>
      </c>
      <c r="BC329" s="1">
        <f>0.605+0.345*EXP(-(((C329-243)/80)^2))</f>
        <v>0.71656843473143916</v>
      </c>
      <c r="BD329" s="1">
        <f>0.408*(AI329*(AG329-AH329)+0.063*6.43*(BB329+BC329*N329)*(AD329-AE329))/(AI329+0.063)</f>
        <v>3.8014940949426999</v>
      </c>
      <c r="BE329" s="1">
        <f>0.013*G329*(M329*23.9+50)/(G329+15)</f>
        <v>3.1814050128695657</v>
      </c>
      <c r="BF329" s="2">
        <f>0.408*0.0023*(G329+17.8)*((F329-E329)^0.5)*AA329</f>
        <v>3.4421281216506956</v>
      </c>
    </row>
    <row r="330" spans="1:58" ht="14" x14ac:dyDescent="0.15">
      <c r="A330" s="14">
        <v>2017</v>
      </c>
      <c r="B330" s="5">
        <v>43064</v>
      </c>
      <c r="C330">
        <v>329</v>
      </c>
      <c r="D330" s="52">
        <v>179.20555555555555</v>
      </c>
      <c r="E330" s="11">
        <v>9.77</v>
      </c>
      <c r="F330" s="11">
        <v>30.67</v>
      </c>
      <c r="G330" s="11">
        <v>19.516388888888883</v>
      </c>
      <c r="H330" s="11">
        <v>16.72</v>
      </c>
      <c r="I330" s="11">
        <v>70.98</v>
      </c>
      <c r="J330" s="11">
        <v>43.257777777777775</v>
      </c>
      <c r="K330" s="11">
        <v>2.2058175783521361</v>
      </c>
      <c r="L330" s="11">
        <v>0</v>
      </c>
      <c r="M330" s="15">
        <f>+D330*86400/1000000</f>
        <v>15.483359999999999</v>
      </c>
      <c r="N330" s="3">
        <f>K330*4.87/LN(67.8*$S$4-5.42)</f>
        <v>1.7919091526320992</v>
      </c>
      <c r="O330" s="11"/>
      <c r="X330" s="9">
        <f>1+0.033*COS(2*$S$9*C330/365)</f>
        <v>1.0268635210857713</v>
      </c>
      <c r="Y330" s="9">
        <f>0.409*SIN((2*$S$9*C330/365)-1.39)</f>
        <v>-0.37023221192112515</v>
      </c>
      <c r="Z330" s="9">
        <f>ACOS(-TAN($U$2)*TAN(Y330))</f>
        <v>1.353956271998042</v>
      </c>
      <c r="AA330" s="10">
        <f>(24*60/$S$9)*$S$7*X330*(Z330*SIN($U$2)*SIN(Y330)+COS($U$2)*COS(Y330)*SIN(Z330))</f>
        <v>21.565476422941757</v>
      </c>
      <c r="AB330" s="9">
        <f>AA330*(0.75+0.00002*$S$3)</f>
        <v>16.260369222898085</v>
      </c>
      <c r="AC330" s="9">
        <f>1.35*(M330/AB330)-0.35</f>
        <v>0.93548962901560373</v>
      </c>
      <c r="AD330" s="9">
        <f>(0.6108*EXP(17.27*E330/(E330+237.3))+0.6108*EXP(17.27*F330/(F330+237.3)))/2</f>
        <v>2.8090196765990614</v>
      </c>
      <c r="AE330" s="9">
        <f>(H330*0.6108*EXP(17.27*F330/(F330+237.3))+I330*0.6108*EXP(17.27*E330/(E330+237.3)))/(2*100)</f>
        <v>0.79771443099309547</v>
      </c>
      <c r="AF330" s="10">
        <f>$S$8*0.5*((E330+273)^4+(F330+273)^4)*(0.34-0.14*SQRT(AE330))*AC330</f>
        <v>7.3334538153061493</v>
      </c>
      <c r="AG330" s="9">
        <f>(1-0.23)*M330-AF330</f>
        <v>4.5887333846938505</v>
      </c>
      <c r="AH330" s="9">
        <v>0</v>
      </c>
      <c r="AI330" s="8">
        <f>4098*0.6108*EXP(17.27*0.5*(E330+F330)/(0.5*(E330+F330)+237.3))/(0.5*(E330+F330)+237.3)^2</f>
        <v>0.14647254164467038</v>
      </c>
      <c r="AJ330" s="7">
        <f>(0.408*AI330*(AG330-AH330)+(900*$S$10/((E330+F330)*0.5+273))*N330*(AD330-AE330))/(AI330+$S$10*(1+0.34*N330))</f>
        <v>3.9711139337695744</v>
      </c>
      <c r="AK330" s="27">
        <f>0.408*AI330*$S$8*0.98*1.14*100000000/(AI330+$S$10*(1.034*N330))</f>
        <v>0.12178745563385499</v>
      </c>
      <c r="AL330" s="12">
        <f>1.24*(AE330*10/(G330+273.16))^(1/7)</f>
        <v>0.74116676501730405</v>
      </c>
      <c r="AM330" s="12">
        <f>AI330*0.77*M330</f>
        <v>1.7462730611475561</v>
      </c>
      <c r="AN330" s="12">
        <f>AI330*0.98*$S$8*(-2.6*10000000000-AL330*(G330+273.16)^4)</f>
        <v>-22.094458721123146</v>
      </c>
      <c r="AO330" s="13">
        <f>1.17*1.013*(10^-3)*(AD330-AE330)*N330*86400/208</f>
        <v>1.7743516251989462</v>
      </c>
      <c r="AP330" s="12">
        <f>0.408*(AM330+AN330+AO330)/(AI330+$S$10*(1+0.34*N330))</f>
        <v>-30.027520929281504</v>
      </c>
      <c r="AQ330">
        <v>28</v>
      </c>
      <c r="AR330">
        <v>2.9815</v>
      </c>
      <c r="AS330" s="7"/>
      <c r="AT330" s="1">
        <f>AJ330*28.4</f>
        <v>112.7796357190559</v>
      </c>
      <c r="AU330">
        <f>1.26*AI330*0.408*(AG330-AH330)/(AI330+$S$10)</f>
        <v>1.6276885958448424</v>
      </c>
      <c r="AV330">
        <f>AU330*28.4</f>
        <v>46.226356121993518</v>
      </c>
      <c r="AW330">
        <f>0.65*AI330*D330/($S$10+AI330)</f>
        <v>80.373450477790868</v>
      </c>
      <c r="AX330" s="1">
        <f>AW330*(86400/1000000)/2.45</f>
        <v>2.8343943352167882</v>
      </c>
      <c r="AY330" s="1">
        <f>(0.2*(0.00738*G330+0.8072)^7)-0.00016</f>
        <v>0.1407792001160881</v>
      </c>
      <c r="AZ330" s="1">
        <f>0.408*(AI330*(AG330-AH330)+$S$10*6.43*(1+0.0536*N330)*(AD330-AE330))/(AI330+$S$10)</f>
        <v>3.0846608710799526</v>
      </c>
      <c r="BA330" s="2">
        <f>(AI330*(AG330)+0.063*2.7*(1+0.864*N330)*(AD330-AE330))/(AI330+0.063)</f>
        <v>7.3705344284941106</v>
      </c>
      <c r="BB330" s="1">
        <f>0.4+1.4*EXP(-(((C330-173)/58)^2))</f>
        <v>0.40101003256116535</v>
      </c>
      <c r="BC330" s="1">
        <f>0.605+0.345*EXP(-(((C330-243)/80)^2))</f>
        <v>0.71362693717532366</v>
      </c>
      <c r="BD330" s="1">
        <f>0.408*(AI330*(AG330-AH330)+0.063*6.43*(BB330+BC330*N330)*(AD330-AE330))/(AI330+0.063)</f>
        <v>3.9748263842996967</v>
      </c>
      <c r="BE330" s="1">
        <f>0.013*G330*(M330*23.9+50)/(G330+15)</f>
        <v>3.0875985864007265</v>
      </c>
      <c r="BF330" s="2">
        <f>0.408*0.0023*(G330+17.8)*((F330-E330)^0.5)*AA330</f>
        <v>3.4523896784372385</v>
      </c>
    </row>
    <row r="331" spans="1:58" ht="14" x14ac:dyDescent="0.15">
      <c r="A331" s="14">
        <v>2017</v>
      </c>
      <c r="B331" s="5">
        <v>43065</v>
      </c>
      <c r="C331">
        <v>330</v>
      </c>
      <c r="D331" s="52">
        <v>179.66656944444443</v>
      </c>
      <c r="E331" s="11">
        <v>10.92</v>
      </c>
      <c r="F331" s="11">
        <v>31.86</v>
      </c>
      <c r="G331" s="11">
        <v>21.200208333333343</v>
      </c>
      <c r="H331" s="11">
        <v>19.02</v>
      </c>
      <c r="I331" s="11">
        <v>77.39</v>
      </c>
      <c r="J331" s="11">
        <v>46.114236111111111</v>
      </c>
      <c r="K331" s="11">
        <v>1.9182158620299676</v>
      </c>
      <c r="L331" s="11">
        <v>0</v>
      </c>
      <c r="M331" s="15">
        <f>+D331*86400/1000000</f>
        <v>15.523191599999999</v>
      </c>
      <c r="N331" s="3">
        <f>K331*4.87/LN(67.8*$S$4-5.42)</f>
        <v>1.5582741717306448</v>
      </c>
      <c r="O331" s="11"/>
      <c r="X331" s="9">
        <f>1+0.033*COS(2*$S$9*C331/365)</f>
        <v>1.0271894591899993</v>
      </c>
      <c r="Y331" s="9">
        <f>0.409*SIN((2*$S$9*C331/365)-1.39)</f>
        <v>-0.37316917150388462</v>
      </c>
      <c r="Z331" s="9">
        <f>ACOS(-TAN($U$2)*TAN(Y331))</f>
        <v>1.3520355145223943</v>
      </c>
      <c r="AA331" s="10">
        <f>(24*60/$S$9)*$S$7*X331*(Z331*SIN($U$2)*SIN(Y331)+COS($U$2)*COS(Y331)*SIN(Z331))</f>
        <v>21.46785413913981</v>
      </c>
      <c r="AB331" s="9">
        <f>AA331*(0.75+0.00002*$S$3)</f>
        <v>16.186762020911416</v>
      </c>
      <c r="AC331" s="9">
        <f>1.35*(M331/AB331)-0.35</f>
        <v>0.94465724107927718</v>
      </c>
      <c r="AD331" s="9">
        <f>(0.6108*EXP(17.27*E331/(E331+237.3))+0.6108*EXP(17.27*F331/(F331+237.3)))/2</f>
        <v>3.0115189554079849</v>
      </c>
      <c r="AE331" s="9">
        <f>(H331*0.6108*EXP(17.27*F331/(F331+237.3))+I331*0.6108*EXP(17.27*E331/(E331+237.3)))/(2*100)</f>
        <v>0.95387397399317775</v>
      </c>
      <c r="AF331" s="10">
        <f>$S$8*0.5*((E331+273)^4+(F331+273)^4)*(0.34-0.14*SQRT(AE331))*AC331</f>
        <v>7.1147368460742495</v>
      </c>
      <c r="AG331" s="9">
        <f>(1-0.23)*M331-AF331</f>
        <v>4.83812068592575</v>
      </c>
      <c r="AH331" s="9">
        <v>0</v>
      </c>
      <c r="AI331" s="8">
        <f>4098*0.6108*EXP(17.27*0.5*(E331+F331)/(0.5*(E331+F331)+237.3))/(0.5*(E331+F331)+237.3)^2</f>
        <v>0.15598307301423792</v>
      </c>
      <c r="AJ331" s="7">
        <f>(0.408*AI331*(AG331-AH331)+(900*$S$10/((E331+F331)*0.5+273))*N331*(AD331-AE331))/(AI331+$S$10*(1+0.34*N331))</f>
        <v>3.713041226964048</v>
      </c>
      <c r="AK331" s="27">
        <f>0.408*AI331*$S$8*0.98*1.14*100000000/(AI331+$S$10*(1.034*N331))</f>
        <v>0.1328567120357303</v>
      </c>
      <c r="AL331" s="12">
        <f>1.24*(AE331*10/(G331+273.16))^(1/7)</f>
        <v>0.75971719533365312</v>
      </c>
      <c r="AM331" s="12">
        <f>AI331*0.77*M331</f>
        <v>1.8644434491427395</v>
      </c>
      <c r="AN331" s="12">
        <f>AI331*0.98*$S$8*(-2.6*10000000000-AL331*(G331+273.16)^4)</f>
        <v>-23.727774673476304</v>
      </c>
      <c r="AO331" s="13">
        <f>1.17*1.013*(10^-3)*(AD331-AE331)*N331*86400/208</f>
        <v>1.5785561415911622</v>
      </c>
      <c r="AP331" s="12">
        <f>0.408*(AM331+AN331+AO331)/(AI331+$S$10*(1+0.34*N331))</f>
        <v>-32.246266070112782</v>
      </c>
      <c r="AQ331">
        <v>28</v>
      </c>
      <c r="AR331">
        <v>2.9815</v>
      </c>
      <c r="AS331" s="7"/>
      <c r="AT331" s="1">
        <f>AJ331*28.4</f>
        <v>105.45037084577896</v>
      </c>
      <c r="AU331">
        <f>1.26*AI331*0.408*(AG331-AH331)/(AI331+$S$10)</f>
        <v>1.749212198835713</v>
      </c>
      <c r="AV331">
        <f>AU331*28.4</f>
        <v>49.677626446934248</v>
      </c>
      <c r="AW331">
        <f>0.65*AI331*D331/($S$10+AI331)</f>
        <v>82.132628865316931</v>
      </c>
      <c r="AX331" s="1">
        <f>AW331*(86400/1000000)/2.45</f>
        <v>2.8964322995768907</v>
      </c>
      <c r="AY331" s="1">
        <f>(0.2*(0.00738*G331+0.8072)^7)-0.00016</f>
        <v>0.15418375239177309</v>
      </c>
      <c r="AZ331" s="1">
        <f>0.408*(AI331*(AG331-AH331)+$S$10*6.43*(1+0.0536*N331)*(AD331-AE331))/(AI331+$S$10)</f>
        <v>3.1237074684281843</v>
      </c>
      <c r="BA331" s="2">
        <f>(AI331*(AG331)+0.063*2.7*(1+0.864*N331)*(AD331-AE331))/(AI331+0.063)</f>
        <v>7.1964454463645255</v>
      </c>
      <c r="BB331" s="1">
        <f>0.4+1.4*EXP(-(((C331-173)/58)^2))</f>
        <v>0.40092029461534473</v>
      </c>
      <c r="BC331" s="1">
        <f>0.605+0.345*EXP(-(((C331-243)/80)^2))</f>
        <v>0.71072994631951014</v>
      </c>
      <c r="BD331" s="1">
        <f>0.408*(AI331*(AG331-AH331)+0.063*6.43*(BB331+BC331*N331)*(AD331-AE331))/(AI331+0.063)</f>
        <v>3.7486560175876744</v>
      </c>
      <c r="BE331" s="1">
        <f>0.013*G331*(M331*23.9+50)/(G331+15)</f>
        <v>3.2052279509017634</v>
      </c>
      <c r="BF331" s="2">
        <f>0.408*0.0023*(G331+17.8)*((F331-E331)^0.5)*AA331</f>
        <v>3.5952732263265772</v>
      </c>
    </row>
    <row r="332" spans="1:58" ht="14" x14ac:dyDescent="0.15">
      <c r="A332" s="14">
        <v>2017</v>
      </c>
      <c r="B332" s="5">
        <v>43066</v>
      </c>
      <c r="C332">
        <v>331</v>
      </c>
      <c r="D332" s="52">
        <v>176.23451388888896</v>
      </c>
      <c r="E332" s="11">
        <v>13.81</v>
      </c>
      <c r="F332" s="11">
        <v>31.02</v>
      </c>
      <c r="G332" s="11">
        <v>21.181388888888893</v>
      </c>
      <c r="H332" s="11">
        <v>24.08</v>
      </c>
      <c r="I332" s="11">
        <v>73.98</v>
      </c>
      <c r="J332" s="11">
        <v>48.339027777777808</v>
      </c>
      <c r="K332" s="11">
        <v>2.2184154526787223</v>
      </c>
      <c r="L332" s="11">
        <v>0</v>
      </c>
      <c r="M332" s="15">
        <f>+D332*86400/1000000</f>
        <v>15.226662000000006</v>
      </c>
      <c r="N332" s="3">
        <f>K332*4.87/LN(67.8*$S$4-5.42)</f>
        <v>1.8021431114739648</v>
      </c>
      <c r="O332" s="11"/>
      <c r="X332" s="9">
        <f>1+0.033*COS(2*$S$9*C332/365)</f>
        <v>1.0275073404706727</v>
      </c>
      <c r="Y332" s="9">
        <f>0.409*SIN((2*$S$9*C332/365)-1.39)</f>
        <v>-0.37599555300747733</v>
      </c>
      <c r="Z332" s="9">
        <f>ACOS(-TAN($U$2)*TAN(Y332))</f>
        <v>1.3501821221598409</v>
      </c>
      <c r="AA332" s="10">
        <f>(24*60/$S$9)*$S$7*X332*(Z332*SIN($U$2)*SIN(Y332)+COS($U$2)*COS(Y332)*SIN(Z332))</f>
        <v>21.373864793216864</v>
      </c>
      <c r="AB332" s="9">
        <f>AA332*(0.75+0.00002*$S$3)</f>
        <v>16.115894054085516</v>
      </c>
      <c r="AC332" s="9">
        <f>1.35*(M332/AB332)-0.35</f>
        <v>0.92551060034357147</v>
      </c>
      <c r="AD332" s="9">
        <f>(0.6108*EXP(17.27*E332/(E332+237.3))+0.6108*EXP(17.27*F332/(F332+237.3)))/2</f>
        <v>3.0383553415173585</v>
      </c>
      <c r="AE332" s="9">
        <f>(H332*0.6108*EXP(17.27*F332/(F332+237.3))+I332*0.6108*EXP(17.27*E332/(E332+237.3)))/(2*100)</f>
        <v>1.1255966024359343</v>
      </c>
      <c r="AF332" s="10">
        <f>$S$8*0.5*((E332+273)^4+(F332+273)^4)*(0.34-0.14*SQRT(AE332))*AC332</f>
        <v>6.6413331936759139</v>
      </c>
      <c r="AG332" s="9">
        <f>(1-0.23)*M332-AF332</f>
        <v>5.0831965463240909</v>
      </c>
      <c r="AH332" s="9">
        <v>0</v>
      </c>
      <c r="AI332" s="8">
        <f>4098*0.6108*EXP(17.27*0.5*(E332+F332)/(0.5*(E332+F332)+237.3))/(0.5*(E332+F332)+237.3)^2</f>
        <v>0.16473880910517519</v>
      </c>
      <c r="AJ332" s="7">
        <f>(0.408*AI332*(AG332-AH332)+(900*$S$10/((E332+F332)*0.5+273))*N332*(AD332-AE332))/(AI332+$S$10*(1+0.34*N332))</f>
        <v>3.8127285951877345</v>
      </c>
      <c r="AK332" s="27">
        <f>0.408*AI332*$S$8*0.98*1.14*100000000/(AI332+$S$10*(1.034*N332))</f>
        <v>0.12793657496196617</v>
      </c>
      <c r="AL332" s="12">
        <f>1.24*(AE332*10/(G332+273.16))^(1/7)</f>
        <v>0.77790430765375218</v>
      </c>
      <c r="AM332" s="12">
        <f>AI332*0.77*M332</f>
        <v>1.9314850666858101</v>
      </c>
      <c r="AN332" s="12">
        <f>AI332*0.98*$S$8*(-2.6*10000000000-AL332*(G332+273.16)^4)</f>
        <v>-25.166426338716672</v>
      </c>
      <c r="AO332" s="13">
        <f>1.17*1.013*(10^-3)*(AD332-AE332)*N332*86400/208</f>
        <v>1.6970521395546341</v>
      </c>
      <c r="AP332" s="12">
        <f>0.408*(AM332+AN332+AO332)/(AI332+$S$10*(1+0.34*N332))</f>
        <v>-32.441864411147428</v>
      </c>
      <c r="AQ332">
        <v>28</v>
      </c>
      <c r="AR332">
        <v>2.9815</v>
      </c>
      <c r="AS332" s="7"/>
      <c r="AT332" s="1">
        <f>AJ332*28.4</f>
        <v>108.28149210333166</v>
      </c>
      <c r="AU332">
        <f>1.26*AI332*0.408*(AG332-AH332)/(AI332+$S$10)</f>
        <v>1.8672653348507187</v>
      </c>
      <c r="AV332">
        <f>AU332*28.4</f>
        <v>53.030335509760405</v>
      </c>
      <c r="AW332">
        <f>0.65*AI332*D332/($S$10+AI332)</f>
        <v>81.854535002529758</v>
      </c>
      <c r="AX332" s="1">
        <f>AW332*(86400/1000000)/2.45</f>
        <v>2.8866252343749266</v>
      </c>
      <c r="AY332" s="1">
        <f>(0.2*(0.00738*G332+0.8072)^7)-0.00016</f>
        <v>0.1540281057486943</v>
      </c>
      <c r="AZ332" s="1">
        <f>0.408*(AI332*(AG332-AH332)+$S$10*6.43*(1+0.0536*N332)*(AD332-AE332))/(AI332+$S$10)</f>
        <v>3.0526559787271963</v>
      </c>
      <c r="BA332" s="2">
        <f>(AI332*(AG332)+0.063*2.7*(1+0.864*N332)*(AD332-AE332))/(AI332+0.063)</f>
        <v>7.3301636425423444</v>
      </c>
      <c r="BB332" s="1">
        <f>0.4+1.4*EXP(-(((C332-173)/58)^2))</f>
        <v>0.40083803119664124</v>
      </c>
      <c r="BC332" s="1">
        <f>0.605+0.345*EXP(-(((C332-243)/80)^2))</f>
        <v>0.70787806140331111</v>
      </c>
      <c r="BD332" s="1">
        <f>0.408*(AI332*(AG332-AH332)+0.063*6.43*(BB332+BC332*N332)*(AD332-AE332))/(AI332+0.063)</f>
        <v>3.8274979500545134</v>
      </c>
      <c r="BE332" s="1">
        <f>0.013*G332*(M332*23.9+50)/(G332+15)</f>
        <v>3.1501123880517174</v>
      </c>
      <c r="BF332" s="2">
        <f>0.408*0.0023*(G332+17.8)*((F332-E332)^0.5)*AA332</f>
        <v>3.2435365849124422</v>
      </c>
    </row>
    <row r="333" spans="1:58" ht="14" x14ac:dyDescent="0.15">
      <c r="A333" s="14">
        <v>2017</v>
      </c>
      <c r="B333" s="5">
        <v>43067</v>
      </c>
      <c r="C333">
        <v>332</v>
      </c>
      <c r="D333" s="52">
        <v>137.5573402777778</v>
      </c>
      <c r="E333" s="11">
        <v>13.36</v>
      </c>
      <c r="F333" s="11">
        <v>26.15</v>
      </c>
      <c r="G333" s="11">
        <v>19.723958333333336</v>
      </c>
      <c r="H333" s="11">
        <v>37.11</v>
      </c>
      <c r="I333" s="11">
        <v>75.239999999999995</v>
      </c>
      <c r="J333" s="11">
        <v>55.201875000000001</v>
      </c>
      <c r="K333" s="11">
        <v>1.9620400729316074</v>
      </c>
      <c r="L333" s="11">
        <v>0</v>
      </c>
      <c r="M333" s="15">
        <f>+D333*86400/1000000</f>
        <v>11.884954200000001</v>
      </c>
      <c r="N333" s="3">
        <f>K333*4.87/LN(67.8*$S$4-5.42)</f>
        <v>1.5938750325598494</v>
      </c>
      <c r="O333" s="11"/>
      <c r="X333" s="9">
        <f>1+0.033*COS(2*$S$9*C333/365)</f>
        <v>1.0278170707327079</v>
      </c>
      <c r="Y333" s="9">
        <f>0.409*SIN((2*$S$9*C333/365)-1.39)</f>
        <v>-0.37871051891406543</v>
      </c>
      <c r="Z333" s="9">
        <f>ACOS(-TAN($U$2)*TAN(Y333))</f>
        <v>1.3483971638236167</v>
      </c>
      <c r="AA333" s="10">
        <f>(24*60/$S$9)*$S$7*X333*(Z333*SIN($U$2)*SIN(Y333)+COS($U$2)*COS(Y333)*SIN(Z333))</f>
        <v>21.283551169590716</v>
      </c>
      <c r="AB333" s="9">
        <f>AA333*(0.75+0.00002*$S$3)</f>
        <v>16.0477975818714</v>
      </c>
      <c r="AC333" s="9">
        <f>1.35*(M333/AB333)-0.35</f>
        <v>0.64980624058500658</v>
      </c>
      <c r="AD333" s="9">
        <f>(0.6108*EXP(17.27*E333/(E333+237.3))+0.6108*EXP(17.27*F333/(F333+237.3)))/2</f>
        <v>2.4623849117868262</v>
      </c>
      <c r="AE333" s="9">
        <f>(H333*0.6108*EXP(17.27*F333/(F333+237.3))+I333*0.6108*EXP(17.27*E333/(E333+237.3)))/(2*100)</f>
        <v>1.2061353698666593</v>
      </c>
      <c r="AF333" s="10">
        <f>$S$8*0.5*((E333+273)^4+(F333+273)^4)*(0.34-0.14*SQRT(AE333))*AC333</f>
        <v>4.3648722520691745</v>
      </c>
      <c r="AG333" s="9">
        <f>(1-0.23)*M333-AF333</f>
        <v>4.7865424819308267</v>
      </c>
      <c r="AH333" s="9">
        <v>0</v>
      </c>
      <c r="AI333" s="8">
        <f>4098*0.6108*EXP(17.27*0.5*(E333+F333)/(0.5*(E333+F333)+237.3))/(0.5*(E333+F333)+237.3)^2</f>
        <v>0.14283140944713357</v>
      </c>
      <c r="AJ333" s="7">
        <f>(0.408*AI333*(AG333-AH333)+(900*$S$10/((E333+F333)*0.5+273))*N333*(AD333-AE333))/(AI333+$S$10*(1+0.34*N333))</f>
        <v>2.7999004838683357</v>
      </c>
      <c r="AK333" s="27">
        <f>0.408*AI333*$S$8*0.98*1.14*100000000/(AI333+$S$10*(1.034*N333))</f>
        <v>0.1268492706236059</v>
      </c>
      <c r="AL333" s="12">
        <f>1.24*(AE333*10/(G333+273.16))^(1/7)</f>
        <v>0.78617956662882404</v>
      </c>
      <c r="AM333" s="12">
        <f>AI333*0.77*M333</f>
        <v>1.3071094648924853</v>
      </c>
      <c r="AN333" s="12">
        <f>AI333*0.98*$S$8*(-2.6*10000000000-AL333*(G333+273.16)^4)</f>
        <v>-21.782792542887972</v>
      </c>
      <c r="AO333" s="13">
        <f>1.17*1.013*(10^-3)*(AD333-AE333)*N333*86400/208</f>
        <v>0.98577068444929139</v>
      </c>
      <c r="AP333" s="12">
        <f>0.408*(AM333+AN333+AO333)/(AI333+$S$10*(1+0.34*N333))</f>
        <v>-32.549590498765809</v>
      </c>
      <c r="AQ333">
        <v>28</v>
      </c>
      <c r="AR333">
        <v>2.9815</v>
      </c>
      <c r="AS333" s="7"/>
      <c r="AT333" s="1">
        <f>AJ333*28.4</f>
        <v>79.517173741860731</v>
      </c>
      <c r="AU333">
        <f>1.26*AI333*0.408*(AG333-AH333)/(AI333+$S$10)</f>
        <v>1.684541794421742</v>
      </c>
      <c r="AV333">
        <f>AU333*28.4</f>
        <v>47.840986961577471</v>
      </c>
      <c r="AW333">
        <f>0.65*AI333*D333/($S$10+AI333)</f>
        <v>61.210551323407991</v>
      </c>
      <c r="AX333" s="1">
        <f>AW333*(86400/1000000)/2.45</f>
        <v>2.1586088303438573</v>
      </c>
      <c r="AY333" s="1">
        <f>(0.2*(0.00738*G333+0.8072)^7)-0.00016</f>
        <v>0.14237567606361473</v>
      </c>
      <c r="AZ333" s="1">
        <f>0.408*(AI333*(AG333-AH333)+$S$10*6.43*(1+0.0536*N333)*(AD333-AE333))/(AI333+$S$10)</f>
        <v>2.4652468524379181</v>
      </c>
      <c r="BA333" s="2">
        <f>(AI333*(AG333)+0.063*2.7*(1+0.864*N333)*(AD333-AE333))/(AI333+0.063)</f>
        <v>5.7893408226889314</v>
      </c>
      <c r="BB333" s="1">
        <f>0.4+1.4*EXP(-(((C333-173)/58)^2))</f>
        <v>0.40076266758763851</v>
      </c>
      <c r="BC333" s="1">
        <f>0.605+0.345*EXP(-(((C333-243)/80)^2))</f>
        <v>0.7050718238853354</v>
      </c>
      <c r="BD333" s="1">
        <f>0.408*(AI333*(AG333-AH333)+0.063*6.43*(BB333+BC333*N333)*(AD333-AE333))/(AI333+0.063)</f>
        <v>2.8930432176554719</v>
      </c>
      <c r="BE333" s="1">
        <f>0.013*G333*(M333*23.9+50)/(G333+15)</f>
        <v>2.4667219899899178</v>
      </c>
      <c r="BF333" s="2">
        <f>0.408*0.0023*(G333+17.8)*((F333-E333)^0.5)*AA333</f>
        <v>2.6802543422761214</v>
      </c>
    </row>
    <row r="334" spans="1:58" ht="14" x14ac:dyDescent="0.15">
      <c r="A334" s="14">
        <v>2017</v>
      </c>
      <c r="B334" s="5">
        <v>43068</v>
      </c>
      <c r="C334">
        <v>333</v>
      </c>
      <c r="D334" s="52">
        <v>171.41146527777781</v>
      </c>
      <c r="E334" s="11">
        <v>13.15</v>
      </c>
      <c r="F334" s="11">
        <v>28.18</v>
      </c>
      <c r="G334" s="11">
        <v>20.297708333333329</v>
      </c>
      <c r="H334" s="11">
        <v>28.74</v>
      </c>
      <c r="I334" s="11">
        <v>64.89</v>
      </c>
      <c r="J334" s="11">
        <v>48.219236111111115</v>
      </c>
      <c r="K334" s="11">
        <v>1.7130049717077582</v>
      </c>
      <c r="L334" s="11">
        <v>0</v>
      </c>
      <c r="M334" s="15">
        <f>+D334*86400/1000000</f>
        <v>14.809950600000004</v>
      </c>
      <c r="N334" s="3">
        <f>K334*4.87/LN(67.8*$S$4-5.42)</f>
        <v>1.3915698729722428</v>
      </c>
      <c r="O334" s="11"/>
      <c r="X334" s="9">
        <f>1+0.033*COS(2*$S$9*C334/365)</f>
        <v>1.0281185581963432</v>
      </c>
      <c r="Y334" s="9">
        <f>0.409*SIN((2*$S$9*C334/365)-1.39)</f>
        <v>-0.38131326472065658</v>
      </c>
      <c r="Z334" s="9">
        <f>ACOS(-TAN($U$2)*TAN(Y334))</f>
        <v>1.3466816816835587</v>
      </c>
      <c r="AA334" s="10">
        <f>(24*60/$S$9)*$S$7*X334*(Z334*SIN($U$2)*SIN(Y334)+COS($U$2)*COS(Y334)*SIN(Z334))</f>
        <v>21.196954325703707</v>
      </c>
      <c r="AB334" s="9">
        <f>AA334*(0.75+0.00002*$S$3)</f>
        <v>15.982503561580595</v>
      </c>
      <c r="AC334" s="9">
        <f>1.35*(M334/AB334)-0.35</f>
        <v>0.90095753822079871</v>
      </c>
      <c r="AD334" s="9">
        <f>(0.6108*EXP(17.27*E334/(E334+237.3))+0.6108*EXP(17.27*F334/(F334+237.3)))/2</f>
        <v>2.6661291066078716</v>
      </c>
      <c r="AE334" s="9">
        <f>(H334*0.6108*EXP(17.27*F334/(F334+237.3))+I334*0.6108*EXP(17.27*E334/(E334+237.3)))/(2*100)</f>
        <v>1.0396354020506002</v>
      </c>
      <c r="AF334" s="10">
        <f>$S$8*0.5*((E334+273)^4+(F334+273)^4)*(0.34-0.14*SQRT(AE334))*AC334</f>
        <v>6.4965119141160388</v>
      </c>
      <c r="AG334" s="9">
        <f>(1-0.23)*M334-AF334</f>
        <v>4.907150047883964</v>
      </c>
      <c r="AH334" s="9">
        <v>0</v>
      </c>
      <c r="AI334" s="8">
        <f>4098*0.6108*EXP(17.27*0.5*(E334+F334)/(0.5*(E334+F334)+237.3))/(0.5*(E334+F334)+237.3)^2</f>
        <v>0.15003028849045674</v>
      </c>
      <c r="AJ334" s="7">
        <f>(0.408*AI334*(AG334-AH334)+(900*$S$10/((E334+F334)*0.5+273))*N334*(AD334-AE334))/(AI334+$S$10*(1+0.34*N334))</f>
        <v>3.0645339310699571</v>
      </c>
      <c r="AK334" s="27">
        <f>0.408*AI334*$S$8*0.98*1.14*100000000/(AI334+$S$10*(1.034*N334))</f>
        <v>0.13681811711741337</v>
      </c>
      <c r="AL334" s="12">
        <f>1.24*(AE334*10/(G334+273.16))^(1/7)</f>
        <v>0.76945620266409664</v>
      </c>
      <c r="AM334" s="12">
        <f>AI334*0.77*M334</f>
        <v>1.7108946940065084</v>
      </c>
      <c r="AN334" s="12">
        <f>AI334*0.98*$S$8*(-2.6*10000000000-AL334*(G334+273.16)^4)</f>
        <v>-22.824120101154396</v>
      </c>
      <c r="AO334" s="13">
        <f>1.17*1.013*(10^-3)*(AD334-AE334)*N334*86400/208</f>
        <v>1.1143025365425634</v>
      </c>
      <c r="AP334" s="12">
        <f>0.408*(AM334+AN334+AO334)/(AI334+$S$10*(1+0.34*N334))</f>
        <v>-33.038268196464116</v>
      </c>
      <c r="AQ334">
        <v>28</v>
      </c>
      <c r="AR334">
        <v>2.9815</v>
      </c>
      <c r="AS334" s="7"/>
      <c r="AT334" s="1">
        <f>AJ334*28.4</f>
        <v>87.032763642386783</v>
      </c>
      <c r="AU334">
        <f>1.26*AI334*0.408*(AG334-AH334)/(AI334+$S$10)</f>
        <v>1.7535260810406674</v>
      </c>
      <c r="AV334">
        <f>AU334*28.4</f>
        <v>49.800140701554952</v>
      </c>
      <c r="AW334">
        <f>0.65*AI334*D334/($S$10+AI334)</f>
        <v>77.447144141161999</v>
      </c>
      <c r="AX334" s="1">
        <f>AW334*(86400/1000000)/2.45</f>
        <v>2.7311972464475089</v>
      </c>
      <c r="AY334" s="1">
        <f>(0.2*(0.00738*G334+0.8072)^7)-0.00016</f>
        <v>0.14686944167948388</v>
      </c>
      <c r="AZ334" s="1">
        <f>0.408*(AI334*(AG334-AH334)+$S$10*6.43*(1+0.0536*N334)*(AD334-AE334))/(AI334+$S$10)</f>
        <v>2.7897023684272018</v>
      </c>
      <c r="BA334" s="2">
        <f>(AI334*(AG334)+0.063*2.7*(1+0.864*N334)*(AD334-AE334))/(AI334+0.063)</f>
        <v>6.3161369363786086</v>
      </c>
      <c r="BB334" s="1">
        <f>0.4+1.4*EXP(-(((C334-173)/58)^2))</f>
        <v>0.40069366884996266</v>
      </c>
      <c r="BC334" s="1">
        <f>0.605+0.345*EXP(-(((C334-243)/80)^2))</f>
        <v>0.70231171833436634</v>
      </c>
      <c r="BD334" s="1">
        <f>0.408*(AI334*(AG334-AH334)+0.063*6.43*(BB334+BC334*N334)*(AD334-AE334))/(AI334+0.063)</f>
        <v>3.148927180143863</v>
      </c>
      <c r="BE334" s="1">
        <f>0.013*G334*(M334*23.9+50)/(G334+15)</f>
        <v>3.0198117379326983</v>
      </c>
      <c r="BF334" s="2">
        <f>0.408*0.0023*(G334+17.8)*((F334-E334)^0.5)*AA334</f>
        <v>2.9379189198794817</v>
      </c>
    </row>
    <row r="335" spans="1:58" ht="14" x14ac:dyDescent="0.15">
      <c r="A335" s="14">
        <v>2017</v>
      </c>
      <c r="B335" s="5">
        <v>43069</v>
      </c>
      <c r="C335">
        <v>334</v>
      </c>
      <c r="D335" s="52">
        <v>134.64527777777778</v>
      </c>
      <c r="E335" s="11">
        <v>13.17</v>
      </c>
      <c r="F335" s="11">
        <v>28.43</v>
      </c>
      <c r="G335" s="11">
        <v>20.509652777777774</v>
      </c>
      <c r="H335" s="11">
        <v>24.52</v>
      </c>
      <c r="I335" s="11">
        <v>67.16</v>
      </c>
      <c r="J335" s="11">
        <v>47.191388888888859</v>
      </c>
      <c r="K335" s="11">
        <v>2.1726622605382233</v>
      </c>
      <c r="L335" s="11">
        <v>0</v>
      </c>
      <c r="M335" s="15">
        <f>+D335*86400/1000000</f>
        <v>11.633352</v>
      </c>
      <c r="N335" s="3">
        <f>K335*4.87/LN(67.8*$S$4-5.42)</f>
        <v>1.764975231154531</v>
      </c>
      <c r="O335" s="11"/>
      <c r="X335" s="9">
        <f>1+0.033*COS(2*$S$9*C335/365)</f>
        <v>1.0284117135243369</v>
      </c>
      <c r="Y335" s="9">
        <f>0.409*SIN((2*$S$9*C335/365)-1.39)</f>
        <v>-0.38380301917749693</v>
      </c>
      <c r="Z335" s="9">
        <f>ACOS(-TAN($U$2)*TAN(Y335))</f>
        <v>1.3450366892359995</v>
      </c>
      <c r="AA335" s="10">
        <f>(24*60/$S$9)*$S$7*X335*(Z335*SIN($U$2)*SIN(Y335)+COS($U$2)*COS(Y335)*SIN(Z335))</f>
        <v>21.114113585157707</v>
      </c>
      <c r="AB335" s="9">
        <f>AA335*(0.75+0.00002*$S$3)</f>
        <v>15.920041643208911</v>
      </c>
      <c r="AC335" s="9">
        <f>1.35*(M335/AB335)-0.35</f>
        <v>0.63649397733826718</v>
      </c>
      <c r="AD335" s="9">
        <f>(0.6108*EXP(17.27*E335/(E335+237.3))+0.6108*EXP(17.27*F335/(F335+237.3)))/2</f>
        <v>2.6950573205795538</v>
      </c>
      <c r="AE335" s="9">
        <f>(H335*0.6108*EXP(17.27*F335/(F335+237.3))+I335*0.6108*EXP(17.27*E335/(E335+237.3)))/(2*100)</f>
        <v>0.98372118545500697</v>
      </c>
      <c r="AF335" s="10">
        <f>$S$8*0.5*((E335+273)^4+(F335+273)^4)*(0.34-0.14*SQRT(AE335))*AC335</f>
        <v>4.6892616336430661</v>
      </c>
      <c r="AG335" s="9">
        <f>(1-0.23)*M335-AF335</f>
        <v>4.2684194063569345</v>
      </c>
      <c r="AH335" s="9">
        <v>0</v>
      </c>
      <c r="AI335" s="8">
        <f>4098*0.6108*EXP(17.27*0.5*(E335+F335)/(0.5*(E335+F335)+237.3))/(0.5*(E335+F335)+237.3)^2</f>
        <v>0.15112394383600908</v>
      </c>
      <c r="AJ335" s="7">
        <f>(0.408*AI335*(AG335-AH335)+(900*$S$10/((E335+F335)*0.5+273))*N335*(AD335-AE335))/(AI335+$S$10*(1+0.34*N335))</f>
        <v>3.4009369524716009</v>
      </c>
      <c r="AK335" s="27">
        <f>0.408*AI335*$S$8*0.98*1.14*100000000/(AI335+$S$10*(1.034*N335))</f>
        <v>0.12434907135965814</v>
      </c>
      <c r="AL335" s="12">
        <f>1.24*(AE335*10/(G335+273.16))^(1/7)</f>
        <v>0.7633245847378437</v>
      </c>
      <c r="AM335" s="12">
        <f>AI335*0.77*M335</f>
        <v>1.3537200863898433</v>
      </c>
      <c r="AN335" s="12">
        <f>AI335*0.98*$S$8*(-2.6*10000000000-AL335*(G335+273.16)^4)</f>
        <v>-22.969396340245531</v>
      </c>
      <c r="AO335" s="13">
        <f>1.17*1.013*(10^-3)*(AD335-AE335)*N335*86400/208</f>
        <v>1.4870297263651127</v>
      </c>
      <c r="AP335" s="12">
        <f>0.408*(AM335+AN335+AO335)/(AI335+$S$10*(1+0.34*N335))</f>
        <v>-32.027310905037467</v>
      </c>
      <c r="AQ335">
        <v>28</v>
      </c>
      <c r="AR335">
        <v>2.9815</v>
      </c>
      <c r="AS335" s="7"/>
      <c r="AT335" s="1">
        <f>AJ335*28.4</f>
        <v>96.586609450193464</v>
      </c>
      <c r="AU335">
        <f>1.26*AI335*0.408*(AG335-AH335)/(AI335+$S$10)</f>
        <v>1.5286543064276457</v>
      </c>
      <c r="AV335">
        <f>AU335*28.4</f>
        <v>43.413782302545137</v>
      </c>
      <c r="AW335">
        <f>0.65*AI335*D335/($S$10+AI335)</f>
        <v>60.969968888921777</v>
      </c>
      <c r="AX335" s="1">
        <f>AW335*(86400/1000000)/2.45</f>
        <v>2.1501246171440167</v>
      </c>
      <c r="AY335" s="1">
        <f>(0.2*(0.00738*G335+0.8072)^7)-0.00016</f>
        <v>0.1485598833435347</v>
      </c>
      <c r="AZ335" s="1">
        <f>0.408*(AI335*(AG335-AH335)+$S$10*6.43*(1+0.0536*N335)*(AD335-AE335))/(AI335+$S$10)</f>
        <v>2.7039998978788997</v>
      </c>
      <c r="BA335" s="2">
        <f>(AI335*(AG335)+0.063*2.7*(1+0.864*N335)*(AD335-AE335))/(AI335+0.063)</f>
        <v>6.4451720100563987</v>
      </c>
      <c r="BB335" s="1">
        <f>0.4+1.4*EXP(-(((C335-173)/58)^2))</f>
        <v>0.40063053746117266</v>
      </c>
      <c r="BC335" s="1">
        <f>0.605+0.345*EXP(-(((C335-243)/80)^2))</f>
        <v>0.69959817338373076</v>
      </c>
      <c r="BD335" s="1">
        <f>0.408*(AI335*(AG335-AH335)+0.063*6.43*(BB335+BC335*N335)*(AD335-AE335))/(AI335+0.063)</f>
        <v>3.389386831960969</v>
      </c>
      <c r="BE335" s="1">
        <f>0.013*G335*(M335*23.9+50)/(G335+15)</f>
        <v>2.4630782849422972</v>
      </c>
      <c r="BF335" s="2">
        <f>0.408*0.0023*(G335+17.8)*((F335-E335)^0.5)*AA335</f>
        <v>2.9651477265132962</v>
      </c>
    </row>
    <row r="336" spans="1:58" ht="14" x14ac:dyDescent="0.15">
      <c r="A336" s="14">
        <v>2017</v>
      </c>
      <c r="B336" s="5">
        <v>43070</v>
      </c>
      <c r="C336">
        <v>335</v>
      </c>
      <c r="D336" s="52">
        <v>144.69359027777776</v>
      </c>
      <c r="E336" s="11">
        <v>13.89</v>
      </c>
      <c r="F336" s="11">
        <v>29.36</v>
      </c>
      <c r="G336" s="11">
        <v>20.793680555555554</v>
      </c>
      <c r="H336" s="11">
        <v>23.48</v>
      </c>
      <c r="I336" s="11">
        <v>73.42</v>
      </c>
      <c r="J336" s="11">
        <v>46.888888888888843</v>
      </c>
      <c r="K336" s="11">
        <v>1.6746235790214048</v>
      </c>
      <c r="L336" s="11">
        <v>0</v>
      </c>
      <c r="M336" s="15">
        <f>+D336*86400/1000000</f>
        <v>12.501526199999999</v>
      </c>
      <c r="N336" s="3">
        <f>K336*4.87/LN(67.8*$S$4-5.42)</f>
        <v>1.3603905181967573</v>
      </c>
      <c r="O336" s="11"/>
      <c r="X336" s="9">
        <f>1+0.033*COS(2*$S$9*C336/365)</f>
        <v>1.0286964498484381</v>
      </c>
      <c r="Y336" s="9">
        <f>0.409*SIN((2*$S$9*C336/365)-1.39)</f>
        <v>-0.38617904451660728</v>
      </c>
      <c r="Z336" s="9">
        <f>ACOS(-TAN($U$2)*TAN(Y336))</f>
        <v>1.343463169390168</v>
      </c>
      <c r="AA336" s="10">
        <f>(24*60/$S$9)*$S$7*X336*(Z336*SIN($U$2)*SIN(Y336)+COS($U$2)*COS(Y336)*SIN(Z336))</f>
        <v>21.035066531929733</v>
      </c>
      <c r="AB336" s="9">
        <f>AA336*(0.75+0.00002*$S$3)</f>
        <v>15.860440165075019</v>
      </c>
      <c r="AC336" s="9">
        <f>1.35*(M336/AB336)-0.35</f>
        <v>0.71409785569278206</v>
      </c>
      <c r="AD336" s="9">
        <f>(0.6108*EXP(17.27*E336/(E336+237.3))+0.6108*EXP(17.27*F336/(F336+237.3)))/2</f>
        <v>2.8384997646735126</v>
      </c>
      <c r="AE336" s="9">
        <f>(H336*0.6108*EXP(17.27*F336/(F336+237.3))+I336*0.6108*EXP(17.27*E336/(E336+237.3)))/(2*100)</f>
        <v>1.0628108586842742</v>
      </c>
      <c r="AF336" s="10">
        <f>$S$8*0.5*((E336+273)^4+(F336+273)^4)*(0.34-0.14*SQRT(AE336))*AC336</f>
        <v>5.1760056578170817</v>
      </c>
      <c r="AG336" s="9">
        <f>(1-0.23)*M336-AF336</f>
        <v>4.4501695161829184</v>
      </c>
      <c r="AH336" s="9">
        <v>0</v>
      </c>
      <c r="AI336" s="8">
        <f>4098*0.6108*EXP(17.27*0.5*(E336+F336)/(0.5*(E336+F336)+237.3))/(0.5*(E336+F336)+237.3)^2</f>
        <v>0.1579549185169023</v>
      </c>
      <c r="AJ336" s="7">
        <f>(0.408*AI336*(AG336-AH336)+(900*$S$10/((E336+F336)*0.5+273))*N336*(AD336-AE336))/(AI336+$S$10*(1+0.34*N336))</f>
        <v>3.0385180428792764</v>
      </c>
      <c r="AK336" s="27">
        <f>0.408*AI336*$S$8*0.98*1.14*100000000/(AI336+$S$10*(1.034*N336))</f>
        <v>0.14070825120825964</v>
      </c>
      <c r="AL336" s="12">
        <f>1.24*(AE336*10/(G336+273.16))^(1/7)</f>
        <v>0.77169730291890437</v>
      </c>
      <c r="AM336" s="12">
        <f>AI336*0.77*M336</f>
        <v>1.5205017152385978</v>
      </c>
      <c r="AN336" s="12">
        <f>AI336*0.98*$S$8*(-2.6*10000000000-AL336*(G336+273.16)^4)</f>
        <v>-24.071688003838453</v>
      </c>
      <c r="AO336" s="13">
        <f>1.17*1.013*(10^-3)*(AD336-AE336)*N336*86400/208</f>
        <v>1.1892583031312769</v>
      </c>
      <c r="AP336" s="12">
        <f>0.408*(AM336+AN336+AO336)/(AI336+$S$10*(1+0.34*N336))</f>
        <v>-34.286648112289747</v>
      </c>
      <c r="AQ336">
        <v>28</v>
      </c>
      <c r="AR336">
        <v>2.9815</v>
      </c>
      <c r="AS336" s="7"/>
      <c r="AT336" s="1">
        <f>AJ336*28.4</f>
        <v>86.293912417771452</v>
      </c>
      <c r="AU336">
        <f>1.26*AI336*0.408*(AG336-AH336)/(AI336+$S$10)</f>
        <v>1.6149309781881831</v>
      </c>
      <c r="AV336">
        <f>AU336*28.4</f>
        <v>45.864039780544395</v>
      </c>
      <c r="AW336">
        <f>0.65*AI336*D336/($S$10+AI336)</f>
        <v>66.391021725984061</v>
      </c>
      <c r="AX336" s="1">
        <f>AW336*(86400/1000000)/2.45</f>
        <v>2.3412997049489888</v>
      </c>
      <c r="AY336" s="1">
        <f>(0.2*(0.00738*G336+0.8072)^7)-0.00016</f>
        <v>0.15085135501806174</v>
      </c>
      <c r="AZ336" s="1">
        <f>0.408*(AI336*(AG336-AH336)+$S$10*6.43*(1+0.0536*N336)*(AD336-AE336))/(AI336+$S$10)</f>
        <v>2.7516010681980725</v>
      </c>
      <c r="BA336" s="2">
        <f>(AI336*(AG336)+0.063*2.7*(1+0.864*N336)*(AD336-AE336))/(AI336+0.063)</f>
        <v>6.1550444396798207</v>
      </c>
      <c r="BB336" s="1">
        <f>0.4+1.4*EXP(-(((C336-173)/58)^2))</f>
        <v>0.40057281105868009</v>
      </c>
      <c r="BC336" s="1">
        <f>0.605+0.345*EXP(-(((C336-243)/80)^2))</f>
        <v>0.69693156274566581</v>
      </c>
      <c r="BD336" s="1">
        <f>0.408*(AI336*(AG336-AH336)+0.063*6.43*(BB336+BC336*N336)*(AD336-AE336))/(AI336+0.063)</f>
        <v>3.0893277239095855</v>
      </c>
      <c r="BE336" s="1">
        <f>0.013*G336*(M336*23.9+50)/(G336+15)</f>
        <v>2.6340741694575112</v>
      </c>
      <c r="BF336" s="2">
        <f>0.408*0.0023*(G336+17.8)*((F336-E336)^0.5)*AA336</f>
        <v>2.9963548458491758</v>
      </c>
    </row>
    <row r="337" spans="1:58" ht="14" x14ac:dyDescent="0.15">
      <c r="A337" s="14">
        <v>2017</v>
      </c>
      <c r="B337" s="5">
        <v>43071</v>
      </c>
      <c r="C337">
        <v>336</v>
      </c>
      <c r="D337" s="52">
        <v>43.673770833333336</v>
      </c>
      <c r="E337" s="11">
        <v>16.489999999999998</v>
      </c>
      <c r="F337" s="11">
        <v>24.82</v>
      </c>
      <c r="G337" s="11">
        <v>19.152152777777779</v>
      </c>
      <c r="H337" s="11">
        <v>38.659999999999997</v>
      </c>
      <c r="I337" s="11">
        <v>80.900000000000006</v>
      </c>
      <c r="J337" s="11">
        <v>61.936805555555644</v>
      </c>
      <c r="K337" s="11">
        <v>2.1826693058163116</v>
      </c>
      <c r="L337" s="11">
        <v>0</v>
      </c>
      <c r="M337" s="15">
        <f>+D337*86400/1000000</f>
        <v>3.7734138000000002</v>
      </c>
      <c r="N337" s="3">
        <f>K337*4.87/LN(67.8*$S$4-5.42)</f>
        <v>1.7731045144645345</v>
      </c>
      <c r="O337" s="11"/>
      <c r="X337" s="9">
        <f>1+0.033*COS(2*$S$9*C337/365)</f>
        <v>1.0289726827951293</v>
      </c>
      <c r="Y337" s="9">
        <f>0.409*SIN((2*$S$9*C337/365)-1.39)</f>
        <v>-0.38844063667040113</v>
      </c>
      <c r="Z337" s="9">
        <f>ACOS(-TAN($U$2)*TAN(Y337))</f>
        <v>1.3419620725780566</v>
      </c>
      <c r="AA337" s="10">
        <f>(24*60/$S$9)*$S$7*X337*(Z337*SIN($U$2)*SIN(Y337)+COS($U$2)*COS(Y337)*SIN(Z337))</f>
        <v>20.959849005576618</v>
      </c>
      <c r="AB337" s="9">
        <f>AA337*(0.75+0.00002*$S$3)</f>
        <v>15.803726150204771</v>
      </c>
      <c r="AC337" s="9">
        <f>1.35*(M337/AB337)-0.35</f>
        <v>-2.7664078611359888E-2</v>
      </c>
      <c r="AD337" s="9">
        <f>(0.6108*EXP(17.27*E337/(E337+237.3))+0.6108*EXP(17.27*F337/(F337+237.3)))/2</f>
        <v>2.5049768984685392</v>
      </c>
      <c r="AE337" s="9">
        <f>(H337*0.6108*EXP(17.27*F337/(F337+237.3))+I337*0.6108*EXP(17.27*E337/(E337+237.3)))/(2*100)</f>
        <v>1.3646314401891251</v>
      </c>
      <c r="AF337" s="10">
        <f>$S$8*0.5*((E337+273)^4+(F337+273)^4)*(0.34-0.14*SQRT(AE337))*AC337</f>
        <v>-0.17793710371034185</v>
      </c>
      <c r="AG337" s="9">
        <f>(1-0.23)*M337-AF337</f>
        <v>3.0834657297103418</v>
      </c>
      <c r="AH337" s="9">
        <v>0</v>
      </c>
      <c r="AI337" s="8">
        <f>4098*0.6108*EXP(17.27*0.5*(E337+F337)/(0.5*(E337+F337)+237.3))/(0.5*(E337+F337)+237.3)^2</f>
        <v>0.14994954392005294</v>
      </c>
      <c r="AJ337" s="7">
        <f>(0.408*AI337*(AG337-AH337)+(900*$S$10/((E337+F337)*0.5+273))*N337*(AD337-AE337))/(AI337+$S$10*(1+0.34*N337))</f>
        <v>2.335077374728161</v>
      </c>
      <c r="AK337" s="27">
        <f>0.408*AI337*$S$8*0.98*1.14*100000000/(AI337+$S$10*(1.034*N337))</f>
        <v>0.12366600542414226</v>
      </c>
      <c r="AL337" s="12">
        <f>1.24*(AE337*10/(G337+273.16))^(1/7)</f>
        <v>0.80039229579512283</v>
      </c>
      <c r="AM337" s="12">
        <f>AI337*0.77*M337</f>
        <v>0.43568269231535811</v>
      </c>
      <c r="AN337" s="12">
        <f>AI337*0.98*$S$8*(-2.6*10000000000-AL337*(G337+273.16)^4)</f>
        <v>-22.910607839217587</v>
      </c>
      <c r="AO337" s="13">
        <f>1.17*1.013*(10^-3)*(AD337-AE337)*N337*86400/208</f>
        <v>0.99544320725546342</v>
      </c>
      <c r="AP337" s="12">
        <f>0.408*(AM337+AN337+AO337)/(AI337+$S$10*(1+0.34*N337))</f>
        <v>-34.309466014406297</v>
      </c>
      <c r="AQ337">
        <v>28</v>
      </c>
      <c r="AR337">
        <v>2.9815</v>
      </c>
      <c r="AS337" s="7"/>
      <c r="AT337" s="1">
        <f>AJ337*28.4</f>
        <v>66.316197442279773</v>
      </c>
      <c r="AU337">
        <f>1.26*AI337*0.408*(AG337-AH337)/(AI337+$S$10)</f>
        <v>1.1016679683455668</v>
      </c>
      <c r="AV337">
        <f>AU337*28.4</f>
        <v>31.287370301014096</v>
      </c>
      <c r="AW337">
        <f>0.65*AI337*D337/($S$10+AI337)</f>
        <v>19.729448051437373</v>
      </c>
      <c r="AX337" s="1">
        <f>AW337*(86400/1000000)/2.45</f>
        <v>0.69576502516089345</v>
      </c>
      <c r="AY337" s="1">
        <f>(0.2*(0.00738*G337+0.8072)^7)-0.00016</f>
        <v>0.1380147854612099</v>
      </c>
      <c r="AZ337" s="1">
        <f>0.408*(AI337*(AG337-AH337)+$S$10*6.43*(1+0.0536*N337)*(AD337-AE337))/(AI337+$S$10)</f>
        <v>1.8735241535372114</v>
      </c>
      <c r="BA337" s="2">
        <f>(AI337*(AG337)+0.063*2.7*(1+0.864*N337)*(AD337-AE337))/(AI337+0.063)</f>
        <v>4.4775677100125844</v>
      </c>
      <c r="BB337" s="1">
        <f>0.4+1.4*EXP(-(((C337-173)/58)^2))</f>
        <v>0.4005200602886908</v>
      </c>
      <c r="BC337" s="1">
        <f>0.605+0.345*EXP(-(((C337-243)/80)^2))</f>
        <v>0.6943122062821504</v>
      </c>
      <c r="BD337" s="1">
        <f>0.408*(AI337*(AG337-AH337)+0.063*6.43*(BB337+BC337*N337)*(AD337-AE337))/(AI337+0.063)</f>
        <v>2.3299321541470537</v>
      </c>
      <c r="BE337" s="1">
        <f>0.013*G337*(M337*23.9+50)/(G337+15)</f>
        <v>1.0219817498563799</v>
      </c>
      <c r="BF337" s="2">
        <f>0.408*0.0023*(G337+17.8)*((F337-E337)^0.5)*AA337</f>
        <v>2.0976759272450511</v>
      </c>
    </row>
    <row r="338" spans="1:58" ht="14" x14ac:dyDescent="0.15">
      <c r="A338" s="14">
        <v>2017</v>
      </c>
      <c r="B338" s="5">
        <v>43072</v>
      </c>
      <c r="C338">
        <v>337</v>
      </c>
      <c r="D338" s="52">
        <v>168.40329166666666</v>
      </c>
      <c r="E338" s="11">
        <v>12.33</v>
      </c>
      <c r="F338" s="11">
        <v>28.55</v>
      </c>
      <c r="G338" s="11">
        <v>19.423472222222212</v>
      </c>
      <c r="H338" s="11">
        <v>31.42</v>
      </c>
      <c r="I338" s="11">
        <v>87.6</v>
      </c>
      <c r="J338" s="11">
        <v>62.673055555555578</v>
      </c>
      <c r="K338" s="11">
        <v>1.6881440995822343</v>
      </c>
      <c r="L338" s="11">
        <v>0</v>
      </c>
      <c r="M338" s="15">
        <f>+D338*86400/1000000</f>
        <v>14.550044400000001</v>
      </c>
      <c r="N338" s="3">
        <f>K338*4.87/LN(67.8*$S$4-5.42)</f>
        <v>1.371373994246214</v>
      </c>
      <c r="O338" s="11"/>
      <c r="X338" s="9">
        <f>1+0.033*COS(2*$S$9*C338/365)</f>
        <v>1.0292403305106266</v>
      </c>
      <c r="Y338" s="9">
        <f>0.409*SIN((2*$S$9*C338/365)-1.39)</f>
        <v>-0.39058712548031388</v>
      </c>
      <c r="Z338" s="9">
        <f>ACOS(-TAN($U$2)*TAN(Y338))</f>
        <v>1.3405343148947995</v>
      </c>
      <c r="AA338" s="10">
        <f>(24*60/$S$9)*$S$7*X338*(Z338*SIN($U$2)*SIN(Y338)+COS($U$2)*COS(Y338)*SIN(Z338))</f>
        <v>20.888495097336573</v>
      </c>
      <c r="AB338" s="9">
        <f>AA338*(0.75+0.00002*$S$3)</f>
        <v>15.749925303391777</v>
      </c>
      <c r="AC338" s="9">
        <f>1.35*(M338/AB338)-0.35</f>
        <v>0.89715257765507872</v>
      </c>
      <c r="AD338" s="9">
        <f>(0.6108*EXP(17.27*E338/(E338+237.3))+0.6108*EXP(17.27*F338/(F338+237.3)))/2</f>
        <v>2.6680285442246516</v>
      </c>
      <c r="AE338" s="9">
        <f>(H338*0.6108*EXP(17.27*F338/(F338+237.3))+I338*0.6108*EXP(17.27*E338/(E338+237.3)))/(2*100)</f>
        <v>1.2409301532407522</v>
      </c>
      <c r="AF338" s="10">
        <f>$S$8*0.5*((E338+273)^4+(F338+273)^4)*(0.34-0.14*SQRT(AE338))*AC338</f>
        <v>6.0213387423072815</v>
      </c>
      <c r="AG338" s="9">
        <f>(1-0.23)*M338-AF338</f>
        <v>5.1821954456927193</v>
      </c>
      <c r="AH338" s="9">
        <v>0</v>
      </c>
      <c r="AI338" s="8">
        <f>4098*0.6108*EXP(17.27*0.5*(E338+F338)/(0.5*(E338+F338)+237.3))/(0.5*(E338+F338)+237.3)^2</f>
        <v>0.14822240245965962</v>
      </c>
      <c r="AJ338" s="7">
        <f>(0.408*AI338*(AG338-AH338)+(900*$S$10/((E338+F338)*0.5+273))*N338*(AD338-AE338))/(AI338+$S$10*(1+0.34*N338))</f>
        <v>2.8948169220466911</v>
      </c>
      <c r="AK338" s="27">
        <f>0.408*AI338*$S$8*0.98*1.14*100000000/(AI338+$S$10*(1.034*N338))</f>
        <v>0.13695021669274204</v>
      </c>
      <c r="AL338" s="12">
        <f>1.24*(AE338*10/(G338+273.16))^(1/7)</f>
        <v>0.78949594967632053</v>
      </c>
      <c r="AM338" s="12">
        <f>AI338*0.77*M338</f>
        <v>1.6606147533842921</v>
      </c>
      <c r="AN338" s="12">
        <f>AI338*0.98*$S$8*(-2.6*10000000000-AL338*(G338+273.16)^4)</f>
        <v>-22.605382864485868</v>
      </c>
      <c r="AO338" s="13">
        <f>1.17*1.013*(10^-3)*(AD338-AE338)*N338*86400/208</f>
        <v>0.96350847857531907</v>
      </c>
      <c r="AP338" s="12">
        <f>0.408*(AM338+AN338+AO338)/(AI338+$S$10*(1+0.34*N338))</f>
        <v>-33.313904537360628</v>
      </c>
      <c r="AQ338">
        <v>28</v>
      </c>
      <c r="AR338">
        <v>2.9815</v>
      </c>
      <c r="AS338" s="7"/>
      <c r="AT338" s="1">
        <f>AJ338*28.4</f>
        <v>82.212800586126022</v>
      </c>
      <c r="AU338">
        <f>1.26*AI338*0.408*(AG338-AH338)/(AI338+$S$10)</f>
        <v>1.8449500778884187</v>
      </c>
      <c r="AV338">
        <f>AU338*28.4</f>
        <v>52.396582212031092</v>
      </c>
      <c r="AW338">
        <f>0.65*AI338*D338/($S$10+AI338)</f>
        <v>75.806082783322594</v>
      </c>
      <c r="AX338" s="1">
        <f>AW338*(86400/1000000)/2.45</f>
        <v>2.6733247152975803</v>
      </c>
      <c r="AY338" s="1">
        <f>(0.2*(0.00738*G338+0.8072)^7)-0.00016</f>
        <v>0.14006953290266055</v>
      </c>
      <c r="AZ338" s="1">
        <f>0.408*(AI338*(AG338-AH338)+$S$10*6.43*(1+0.0536*N338)*(AD338-AE338))/(AI338+$S$10)</f>
        <v>2.6999905891352198</v>
      </c>
      <c r="BA338" s="2">
        <f>(AI338*(AG338)+0.063*2.7*(1+0.864*N338)*(AD338-AE338))/(AI338+0.063)</f>
        <v>6.1475142234763442</v>
      </c>
      <c r="BB338" s="1">
        <f>0.4+1.4*EXP(-(((C338-173)/58)^2))</f>
        <v>0.40047188675792694</v>
      </c>
      <c r="BC338" s="1">
        <f>0.605+0.345*EXP(-(((C338-243)/80)^2))</f>
        <v>0.69174037112865183</v>
      </c>
      <c r="BD338" s="1">
        <f>0.408*(AI338*(AG338-AH338)+0.063*6.43*(BB338+BC338*N338)*(AD338-AE338))/(AI338+0.063)</f>
        <v>2.9902154966114951</v>
      </c>
      <c r="BE338" s="1">
        <f>0.013*G338*(M338*23.9+50)/(G338+15)</f>
        <v>2.9175710040917764</v>
      </c>
      <c r="BF338" s="2">
        <f>0.408*0.0023*(G338+17.8)*((F338-E338)^0.5)*AA338</f>
        <v>2.938579594039366</v>
      </c>
    </row>
    <row r="339" spans="1:58" ht="14" x14ac:dyDescent="0.15">
      <c r="A339" s="14">
        <v>2017</v>
      </c>
      <c r="B339" s="5">
        <v>43073</v>
      </c>
      <c r="C339">
        <v>338</v>
      </c>
      <c r="D339" s="52">
        <v>167.69724999999991</v>
      </c>
      <c r="E339" s="11">
        <v>13.2</v>
      </c>
      <c r="F339" s="11">
        <v>26.21</v>
      </c>
      <c r="G339" s="11">
        <v>18.678958333333334</v>
      </c>
      <c r="H339" s="11">
        <v>38.270000000000003</v>
      </c>
      <c r="I339" s="11">
        <v>85.8</v>
      </c>
      <c r="J339" s="11">
        <v>66.305138888888862</v>
      </c>
      <c r="K339" s="11">
        <v>1.9562599500204196</v>
      </c>
      <c r="L339" s="11">
        <v>0</v>
      </c>
      <c r="M339" s="15">
        <f>+D339*86400/1000000</f>
        <v>14.489042399999994</v>
      </c>
      <c r="N339" s="3">
        <f>K339*4.87/LN(67.8*$S$4-5.42)</f>
        <v>1.5891795150113703</v>
      </c>
      <c r="O339" s="11"/>
      <c r="X339" s="9">
        <f>1+0.033*COS(2*$S$9*C339/365)</f>
        <v>1.0294993136851356</v>
      </c>
      <c r="Y339" s="9">
        <f>0.409*SIN((2*$S$9*C339/365)-1.39)</f>
        <v>-0.3926178748953863</v>
      </c>
      <c r="Z339" s="9">
        <f>ACOS(-TAN($U$2)*TAN(Y339))</f>
        <v>1.3391807762766488</v>
      </c>
      <c r="AA339" s="10">
        <f>(24*60/$S$9)*$S$7*X339*(Z339*SIN($U$2)*SIN(Y339)+COS($U$2)*COS(Y339)*SIN(Z339))</f>
        <v>20.821037147034811</v>
      </c>
      <c r="AB339" s="9">
        <f>AA339*(0.75+0.00002*$S$3)</f>
        <v>15.699062008864248</v>
      </c>
      <c r="AC339" s="9">
        <f>1.35*(M339/AB339)-0.35</f>
        <v>0.89594751131982309</v>
      </c>
      <c r="AD339" s="9">
        <f>(0.6108*EXP(17.27*E339/(E339+237.3))+0.6108*EXP(17.27*F339/(F339+237.3)))/2</f>
        <v>2.4604367419351894</v>
      </c>
      <c r="AE339" s="9">
        <f>(H339*0.6108*EXP(17.27*F339/(F339+237.3))+I339*0.6108*EXP(17.27*E339/(E339+237.3)))/(2*100)</f>
        <v>1.3022379595658367</v>
      </c>
      <c r="AF339" s="10">
        <f>$S$8*0.5*((E339+273)^4+(F339+273)^4)*(0.34-0.14*SQRT(AE339))*AC339</f>
        <v>5.8207148427790605</v>
      </c>
      <c r="AG339" s="9">
        <f>(1-0.23)*M339-AF339</f>
        <v>5.3358478052209355</v>
      </c>
      <c r="AH339" s="9">
        <v>0</v>
      </c>
      <c r="AI339" s="8">
        <f>4098*0.6108*EXP(17.27*0.5*(E339+F339)/(0.5*(E339+F339)+237.3))/(0.5*(E339+F339)+237.3)^2</f>
        <v>0.14244449169887685</v>
      </c>
      <c r="AJ339" s="7">
        <f>(0.408*AI339*(AG339-AH339)+(900*$S$10/((E339+F339)*0.5+273))*N339*(AD339-AE339))/(AI339+$S$10*(1+0.34*N339))</f>
        <v>2.7994605567638695</v>
      </c>
      <c r="AK339" s="27">
        <f>0.408*AI339*$S$8*0.98*1.14*100000000/(AI339+$S$10*(1.034*N339))</f>
        <v>0.12686228595891982</v>
      </c>
      <c r="AL339" s="12">
        <f>1.24*(AE339*10/(G339+273.16))^(1/7)</f>
        <v>0.79524297262732113</v>
      </c>
      <c r="AM339" s="12">
        <f>AI339*0.77*M339</f>
        <v>1.5891908955010348</v>
      </c>
      <c r="AN339" s="12">
        <f>AI339*0.98*$S$8*(-2.6*10000000000-AL339*(G339+273.16)^4)</f>
        <v>-21.712591994215288</v>
      </c>
      <c r="AO339" s="13">
        <f>1.17*1.013*(10^-3)*(AD339-AE339)*N339*86400/208</f>
        <v>0.90615350967002606</v>
      </c>
      <c r="AP339" s="12">
        <f>0.408*(AM339+AN339+AO339)/(AI339+$S$10*(1+0.34*N339))</f>
        <v>-32.158982556532422</v>
      </c>
      <c r="AQ339">
        <v>28</v>
      </c>
      <c r="AR339">
        <v>2.9815</v>
      </c>
      <c r="AS339" s="7"/>
      <c r="AT339" s="1">
        <f>AJ339*28.4</f>
        <v>79.504679812093883</v>
      </c>
      <c r="AU339">
        <f>1.26*AI339*0.408*(AG339-AH339)/(AI339+$S$10)</f>
        <v>1.8762529419876439</v>
      </c>
      <c r="AV339">
        <f>AU339*28.4</f>
        <v>53.285583552449083</v>
      </c>
      <c r="AW339">
        <f>0.65*AI339*D339/($S$10+AI339)</f>
        <v>74.558393513367605</v>
      </c>
      <c r="AX339" s="1">
        <f>AW339*(86400/1000000)/2.45</f>
        <v>2.6293245712469231</v>
      </c>
      <c r="AY339" s="1">
        <f>(0.2*(0.00738*G339+0.8072)^7)-0.00016</f>
        <v>0.13449292529505222</v>
      </c>
      <c r="AZ339" s="1">
        <f>0.408*(AI339*(AG339-AH339)+$S$10*6.43*(1+0.0536*N339)*(AD339-AE339))/(AI339+$S$10)</f>
        <v>2.5310246662616374</v>
      </c>
      <c r="BA339" s="2">
        <f>(AI339*(AG339)+0.063*2.7*(1+0.864*N339)*(AD339-AE339))/(AI339+0.063)</f>
        <v>5.9752198610683642</v>
      </c>
      <c r="BB339" s="1">
        <f>0.4+1.4*EXP(-(((C339-173)/58)^2))</f>
        <v>0.40042792108568526</v>
      </c>
      <c r="BC339" s="1">
        <f>0.605+0.345*EXP(-(((C339-243)/80)^2))</f>
        <v>0.6892162728672161</v>
      </c>
      <c r="BD339" s="1">
        <f>0.408*(AI339*(AG339-AH339)+0.063*6.43*(BB339+BC339*N339)*(AD339-AE339))/(AI339+0.063)</f>
        <v>2.9030726884316502</v>
      </c>
      <c r="BE339" s="1">
        <f>0.013*G339*(M339*23.9+50)/(G339+15)</f>
        <v>2.8572510495838457</v>
      </c>
      <c r="BF339" s="2">
        <f>0.408*0.0023*(G339+17.8)*((F339-E339)^0.5)*AA339</f>
        <v>2.5708186084096001</v>
      </c>
    </row>
    <row r="340" spans="1:58" ht="14" x14ac:dyDescent="0.15">
      <c r="A340" s="14">
        <v>2017</v>
      </c>
      <c r="B340" s="5">
        <v>43074</v>
      </c>
      <c r="C340">
        <v>339</v>
      </c>
      <c r="D340" s="52">
        <v>92.855923611111081</v>
      </c>
      <c r="E340" s="11">
        <v>10.44</v>
      </c>
      <c r="F340" s="11">
        <v>21.35</v>
      </c>
      <c r="G340" s="11">
        <v>16.391388888888876</v>
      </c>
      <c r="H340" s="11">
        <v>24.35</v>
      </c>
      <c r="I340" s="11">
        <v>96.1</v>
      </c>
      <c r="J340" s="11">
        <v>63.165763888888904</v>
      </c>
      <c r="K340" s="11">
        <v>1.8613460778082429</v>
      </c>
      <c r="L340" s="11">
        <v>0</v>
      </c>
      <c r="M340" s="15">
        <f>+D340*86400/1000000</f>
        <v>8.0227517999999964</v>
      </c>
      <c r="N340" s="3">
        <f>K340*4.87/LN(67.8*$S$4-5.42)</f>
        <v>1.5120756610943979</v>
      </c>
      <c r="O340" s="11"/>
      <c r="X340" s="9">
        <f>1+0.033*COS(2*$S$9*C340/365)</f>
        <v>1.0297495555763521</v>
      </c>
      <c r="Y340" s="9">
        <f>0.409*SIN((2*$S$9*C340/365)-1.39)</f>
        <v>-0.39453228316073946</v>
      </c>
      <c r="Z340" s="9">
        <f>ACOS(-TAN($U$2)*TAN(Y340))</f>
        <v>1.3379022987236497</v>
      </c>
      <c r="AA340" s="10">
        <f>(24*60/$S$9)*$S$7*X340*(Z340*SIN($U$2)*SIN(Y340)+COS($U$2)*COS(Y340)*SIN(Z340))</f>
        <v>20.757505740701333</v>
      </c>
      <c r="AB340" s="9">
        <f>AA340*(0.75+0.00002*$S$3)</f>
        <v>15.651159328488806</v>
      </c>
      <c r="AC340" s="9">
        <f>1.35*(M340/AB340)-0.35</f>
        <v>0.3420071991271304</v>
      </c>
      <c r="AD340" s="9">
        <f>(0.6108*EXP(17.27*E340/(E340+237.3))+0.6108*EXP(17.27*F340/(F340+237.3)))/2</f>
        <v>1.9028093687676138</v>
      </c>
      <c r="AE340" s="9">
        <f>(H340*0.6108*EXP(17.27*F340/(F340+237.3))+I340*0.6108*EXP(17.27*E340/(E340+237.3)))/(2*100)</f>
        <v>0.91702416998767478</v>
      </c>
      <c r="AF340" s="10">
        <f>$S$8*0.5*((E340+273)^4+(F340+273)^4)*(0.34-0.14*SQRT(AE340))*AC340</f>
        <v>2.4070941969534458</v>
      </c>
      <c r="AG340" s="9">
        <f>(1-0.23)*M340-AF340</f>
        <v>3.7704246890465511</v>
      </c>
      <c r="AH340" s="9">
        <v>0</v>
      </c>
      <c r="AI340" s="8">
        <f>4098*0.6108*EXP(17.27*0.5*(E340+F340)/(0.5*(E340+F340)+237.3))/(0.5*(E340+F340)+237.3)^2</f>
        <v>0.11545431521064549</v>
      </c>
      <c r="AJ340" s="7">
        <f>(0.408*AI340*(AG340-AH340)+(900*$S$10/((E340+F340)*0.5+273))*N340*(AD340-AE340))/(AI340+$S$10*(1+0.34*N340))</f>
        <v>2.2464286494879606</v>
      </c>
      <c r="AK340" s="27">
        <f>0.408*AI340*$S$8*0.98*1.14*100000000/(AI340+$S$10*(1.034*N340))</f>
        <v>0.11800587928103129</v>
      </c>
      <c r="AL340" s="12">
        <f>1.24*(AE340*10/(G340+273.16))^(1/7)</f>
        <v>0.75723305012880171</v>
      </c>
      <c r="AM340" s="12">
        <f>AI340*0.77*M340</f>
        <v>0.71322121268395922</v>
      </c>
      <c r="AN340" s="12">
        <f>AI340*0.98*$S$8*(-2.6*10000000000-AL340*(G340+273.16)^4)</f>
        <v>-17.351494078530372</v>
      </c>
      <c r="AO340" s="13">
        <f>1.17*1.013*(10^-3)*(AD340-AE340)*N340*86400/208</f>
        <v>0.73384025363633953</v>
      </c>
      <c r="AP340" s="12">
        <f>0.408*(AM340+AN340+AO340)/(AI340+$S$10*(1+0.34*N340))</f>
        <v>-30.168345428782892</v>
      </c>
      <c r="AQ340">
        <v>28</v>
      </c>
      <c r="AR340">
        <v>2.9815</v>
      </c>
      <c r="AS340" s="7"/>
      <c r="AT340" s="1">
        <f>AJ340*28.4</f>
        <v>63.798573645458077</v>
      </c>
      <c r="AU340">
        <f>1.26*AI340*0.408*(AG340-AH340)/(AI340+$S$10)</f>
        <v>1.2345983244471959</v>
      </c>
      <c r="AV340">
        <f>AU340*28.4</f>
        <v>35.062592414300362</v>
      </c>
      <c r="AW340">
        <f>0.65*AI340*D340/($S$10+AI340)</f>
        <v>38.443920922762288</v>
      </c>
      <c r="AX340" s="1">
        <f>AW340*(86400/1000000)/2.45</f>
        <v>1.3557366398884332</v>
      </c>
      <c r="AY340" s="1">
        <f>(0.2*(0.00738*G340+0.8072)^7)-0.00016</f>
        <v>0.11853095089768892</v>
      </c>
      <c r="AZ340" s="1">
        <f>0.408*(AI340*(AG340-AH340)+$S$10*6.43*(1+0.0536*N340)*(AD340-AE340))/(AI340+$S$10)</f>
        <v>1.9948390634086079</v>
      </c>
      <c r="BA340" s="2">
        <f>(AI340*(AG340)+0.063*2.7*(1+0.864*N340)*(AD340-AE340))/(AI340+0.063)</f>
        <v>4.6065532448656263</v>
      </c>
      <c r="BB340" s="1">
        <f>0.4+1.4*EXP(-(((C340-173)/58)^2))</f>
        <v>0.40038782105361304</v>
      </c>
      <c r="BC340" s="1">
        <f>0.605+0.345*EXP(-(((C340-243)/80)^2))</f>
        <v>0.686740076745332</v>
      </c>
      <c r="BD340" s="1">
        <f>0.408*(AI340*(AG340-AH340)+0.063*6.43*(BB340+BC340*N340)*(AD340-AE340))/(AI340+0.063)</f>
        <v>2.308857448097434</v>
      </c>
      <c r="BE340" s="1">
        <f>0.013*G340*(M340*23.9+50)/(G340+15)</f>
        <v>1.6409821703775644</v>
      </c>
      <c r="BF340" s="2">
        <f>0.408*0.0023*(G340+17.8)*((F340-E340)^0.5)*AA340</f>
        <v>2.199846023291987</v>
      </c>
    </row>
    <row r="341" spans="1:58" ht="14" x14ac:dyDescent="0.15">
      <c r="A341" s="14">
        <v>2017</v>
      </c>
      <c r="B341" s="5">
        <v>43075</v>
      </c>
      <c r="C341">
        <v>340</v>
      </c>
      <c r="D341" s="52">
        <v>62.631083333333336</v>
      </c>
      <c r="E341" s="11">
        <v>14.57</v>
      </c>
      <c r="F341" s="11">
        <v>21.71</v>
      </c>
      <c r="G341" s="11">
        <v>17.477291666666659</v>
      </c>
      <c r="H341" s="11">
        <v>36.56</v>
      </c>
      <c r="I341" s="11">
        <v>49.17</v>
      </c>
      <c r="J341" s="11">
        <v>42.65</v>
      </c>
      <c r="K341" s="11">
        <v>1.6196680942846839</v>
      </c>
      <c r="L341" s="11">
        <v>0</v>
      </c>
      <c r="M341" s="15">
        <f>+D341*86400/1000000</f>
        <v>5.4113256000000005</v>
      </c>
      <c r="N341" s="3">
        <f>K341*4.87/LN(67.8*$S$4-5.42)</f>
        <v>1.3157471002398518</v>
      </c>
      <c r="O341" s="11"/>
      <c r="X341" s="9">
        <f>1+0.033*COS(2*$S$9*C341/365)</f>
        <v>1.0299909820322035</v>
      </c>
      <c r="Y341" s="9">
        <f>0.409*SIN((2*$S$9*C341/365)-1.39)</f>
        <v>-0.39632978299588817</v>
      </c>
      <c r="Z341" s="9">
        <f>ACOS(-TAN($U$2)*TAN(Y341))</f>
        <v>1.3366996845740733</v>
      </c>
      <c r="AA341" s="10">
        <f>(24*60/$S$9)*$S$7*X341*(Z341*SIN($U$2)*SIN(Y341)+COS($U$2)*COS(Y341)*SIN(Z341))</f>
        <v>20.697929708809163</v>
      </c>
      <c r="AB341" s="9">
        <f>AA341*(0.75+0.00002*$S$3)</f>
        <v>15.606239000442109</v>
      </c>
      <c r="AC341" s="9">
        <f>1.35*(M341/AB341)-0.35</f>
        <v>0.11810058206804663</v>
      </c>
      <c r="AD341" s="9">
        <f>(0.6108*EXP(17.27*E341/(E341+237.3))+0.6108*EXP(17.27*F341/(F341+237.3)))/2</f>
        <v>2.1281307062820938</v>
      </c>
      <c r="AE341" s="9">
        <f>(H341*0.6108*EXP(17.27*F341/(F341+237.3))+I341*0.6108*EXP(17.27*E341/(E341+237.3)))/(2*100)</f>
        <v>0.88262593914103515</v>
      </c>
      <c r="AF341" s="10">
        <f>$S$8*0.5*((E341+273)^4+(F341+273)^4)*(0.34-0.14*SQRT(AE341))*AC341</f>
        <v>0.8668450760034353</v>
      </c>
      <c r="AG341" s="9">
        <f>(1-0.23)*M341-AF341</f>
        <v>3.2998756359965649</v>
      </c>
      <c r="AH341" s="9">
        <v>0</v>
      </c>
      <c r="AI341" s="8">
        <f>4098*0.6108*EXP(17.27*0.5*(E341+F341)/(0.5*(E341+F341)+237.3))/(0.5*(E341+F341)+237.3)^2</f>
        <v>0.13077431020047292</v>
      </c>
      <c r="AJ341" s="7">
        <f>(0.408*AI341*(AG341-AH341)+(900*$S$10/((E341+F341)*0.5+273))*N341*(AD341-AE341))/(AI341+$S$10*(1+0.34*N341))</f>
        <v>2.2539619647811069</v>
      </c>
      <c r="AK341" s="27">
        <f>0.408*AI341*$S$8*0.98*1.14*100000000/(AI341+$S$10*(1.034*N341))</f>
        <v>0.13247471670293148</v>
      </c>
      <c r="AL341" s="12">
        <f>1.24*(AE341*10/(G341+273.16))^(1/7)</f>
        <v>0.75270587607610306</v>
      </c>
      <c r="AM341" s="12">
        <f>AI341*0.77*M341</f>
        <v>0.54490002690982342</v>
      </c>
      <c r="AN341" s="12">
        <f>AI341*0.98*$S$8*(-2.6*10000000000-AL341*(G341+273.16)^4)</f>
        <v>-19.684033337488529</v>
      </c>
      <c r="AO341" s="13">
        <f>1.17*1.013*(10^-3)*(AD341-AE341)*N341*86400/208</f>
        <v>0.8067956171976266</v>
      </c>
      <c r="AP341" s="12">
        <f>0.408*(AM341+AN341+AO341)/(AI341+$S$10*(1+0.34*N341))</f>
        <v>-33.092540047612204</v>
      </c>
      <c r="AQ341">
        <v>28</v>
      </c>
      <c r="AR341">
        <v>2.9815</v>
      </c>
      <c r="AS341" s="7"/>
      <c r="AT341" s="1">
        <f>AJ341*28.4</f>
        <v>64.012519799783433</v>
      </c>
      <c r="AU341">
        <f>1.26*AI341*0.408*(AG341-AH341)/(AI341+$S$10)</f>
        <v>1.1285171971187724</v>
      </c>
      <c r="AV341">
        <f>AU341*28.4</f>
        <v>32.049888398173138</v>
      </c>
      <c r="AW341">
        <f>0.65*AI341*D341/($S$10+AI341)</f>
        <v>27.082152609682378</v>
      </c>
      <c r="AX341" s="1">
        <f>AW341*(86400/1000000)/2.45</f>
        <v>0.95506040223532962</v>
      </c>
      <c r="AY341" s="1">
        <f>(0.2*(0.00738*G341+0.8072)^7)-0.00016</f>
        <v>0.12589304521769973</v>
      </c>
      <c r="AZ341" s="1">
        <f>0.408*(AI341*(AG341-AH341)+$S$10*6.43*(1+0.0536*N341)*(AD341-AE341))/(AI341+$S$10)</f>
        <v>2.0666123008250423</v>
      </c>
      <c r="BA341" s="2">
        <f>(AI341*(AG341)+0.063*2.7*(1+0.864*N341)*(AD341-AE341))/(AI341+0.063)</f>
        <v>4.5632640486279792</v>
      </c>
      <c r="BB341" s="1">
        <f>0.4+1.4*EXP(-(((C341-173)/58)^2))</f>
        <v>0.40035126985043828</v>
      </c>
      <c r="BC341" s="1">
        <f>0.605+0.345*EXP(-(((C341-243)/80)^2))</f>
        <v>0.68431189893699751</v>
      </c>
      <c r="BD341" s="1">
        <f>0.408*(AI341*(AG341-AH341)+0.063*6.43*(BB341+BC341*N341)*(AD341-AE341))/(AI341+0.063)</f>
        <v>2.2904354155939712</v>
      </c>
      <c r="BE341" s="1">
        <f>0.013*G341*(M341*23.9+50)/(G341+15)</f>
        <v>1.2545624378130404</v>
      </c>
      <c r="BF341" s="2">
        <f>0.408*0.0023*(G341+17.8)*((F341-E341)^0.5)*AA341</f>
        <v>1.8308773352291372</v>
      </c>
    </row>
    <row r="342" spans="1:58" ht="14" x14ac:dyDescent="0.15">
      <c r="A342" s="14">
        <v>2017</v>
      </c>
      <c r="B342" s="5">
        <v>43076</v>
      </c>
      <c r="C342">
        <v>341</v>
      </c>
      <c r="D342" s="52">
        <v>172.72364583333331</v>
      </c>
      <c r="E342" s="11">
        <v>10.210000000000001</v>
      </c>
      <c r="F342" s="11">
        <v>24.84</v>
      </c>
      <c r="G342" s="11">
        <v>17.160694444444445</v>
      </c>
      <c r="H342" s="11">
        <v>6.74</v>
      </c>
      <c r="I342" s="11">
        <v>73.75</v>
      </c>
      <c r="J342" s="11">
        <v>36.480048611111116</v>
      </c>
      <c r="K342" s="11">
        <v>3.9976310793403629</v>
      </c>
      <c r="L342" s="11">
        <v>0</v>
      </c>
      <c r="M342" s="15">
        <f>+D342*86400/1000000</f>
        <v>14.923322999999998</v>
      </c>
      <c r="N342" s="3">
        <f>K342*4.87/LN(67.8*$S$4-5.42)</f>
        <v>3.2474996075006217</v>
      </c>
      <c r="O342" s="11"/>
      <c r="X342" s="9">
        <f>1+0.033*COS(2*$S$9*C342/365)</f>
        <v>1.0302235215128204</v>
      </c>
      <c r="Y342" s="9">
        <f>0.409*SIN((2*$S$9*C342/365)-1.39)</f>
        <v>-0.39800984176283782</v>
      </c>
      <c r="Z342" s="9">
        <f>ACOS(-TAN($U$2)*TAN(Y342))</f>
        <v>1.3355736948375958</v>
      </c>
      <c r="AA342" s="10">
        <f>(24*60/$S$9)*$S$7*X342*(Z342*SIN($U$2)*SIN(Y342)+COS($U$2)*COS(Y342)*SIN(Z342))</f>
        <v>20.642336125043183</v>
      </c>
      <c r="AB342" s="9">
        <f>AA342*(0.75+0.00002*$S$3)</f>
        <v>15.56432143828256</v>
      </c>
      <c r="AC342" s="9">
        <f>1.35*(M342/AB342)-0.35</f>
        <v>0.94440182341948964</v>
      </c>
      <c r="AD342" s="9">
        <f>(0.6108*EXP(17.27*E342/(E342+237.3))+0.6108*EXP(17.27*F342/(F342+237.3)))/2</f>
        <v>2.1915312647408438</v>
      </c>
      <c r="AE342" s="9">
        <f>(H342*0.6108*EXP(17.27*F342/(F342+237.3))+I342*0.6108*EXP(17.27*E342/(E342+237.3)))/(2*100)</f>
        <v>0.56496372751179325</v>
      </c>
      <c r="AF342" s="10">
        <f>$S$8*0.5*((E342+273)^4+(F342+273)^4)*(0.34-0.14*SQRT(AE342))*AC342</f>
        <v>7.762907615715033</v>
      </c>
      <c r="AG342" s="9">
        <f>(1-0.23)*M342-AF342</f>
        <v>3.7280510942849663</v>
      </c>
      <c r="AH342" s="9">
        <v>0</v>
      </c>
      <c r="AI342" s="8">
        <f>4098*0.6108*EXP(17.27*0.5*(E342+F342)/(0.5*(E342+F342)+237.3))/(0.5*(E342+F342)+237.3)^2</f>
        <v>0.12641550482080804</v>
      </c>
      <c r="AJ342" s="7">
        <f>(0.408*AI342*(AG342-AH342)+(900*$S$10/((E342+F342)*0.5+273))*N342*(AD342-AE342))/(AI342+$S$10*(1+0.34*N342))</f>
        <v>4.7912697461963463</v>
      </c>
      <c r="AK342" s="27">
        <f>0.408*AI342*$S$8*0.98*1.14*100000000/(AI342+$S$10*(1.034*N342))</f>
        <v>8.1211063696661118E-2</v>
      </c>
      <c r="AL342" s="12">
        <f>1.24*(AE342*10/(G342+273.16))^(1/7)</f>
        <v>0.70633947968072563</v>
      </c>
      <c r="AM342" s="12">
        <f>AI342*0.77*M342</f>
        <v>1.452635346199711</v>
      </c>
      <c r="AN342" s="12">
        <f>AI342*0.98*$S$8*(-2.6*10000000000-AL342*(G342+273.16)^4)</f>
        <v>-18.813984355617059</v>
      </c>
      <c r="AO342" s="13">
        <f>1.17*1.013*(10^-3)*(AD342-AE342)*N342*86400/208</f>
        <v>2.6005602640780148</v>
      </c>
      <c r="AP342" s="12">
        <f>0.408*(AM342+AN342+AO342)/(AI342+$S$10*(1+0.34*N342))</f>
        <v>-22.736031916919217</v>
      </c>
      <c r="AQ342">
        <v>28</v>
      </c>
      <c r="AR342">
        <v>2.9815</v>
      </c>
      <c r="AS342" s="7"/>
      <c r="AT342" s="1">
        <f>AJ342*28.4</f>
        <v>136.07206079197621</v>
      </c>
      <c r="AU342">
        <f>1.26*AI342*0.408*(AG342-AH342)/(AI342+$S$10)</f>
        <v>1.2603998885866083</v>
      </c>
      <c r="AV342">
        <f>AU342*28.4</f>
        <v>35.795356835859678</v>
      </c>
      <c r="AW342">
        <f>0.65*AI342*D342/($S$10+AI342)</f>
        <v>73.834773190512621</v>
      </c>
      <c r="AX342" s="1">
        <f>AW342*(86400/1000000)/2.45</f>
        <v>2.6038058790450163</v>
      </c>
      <c r="AY342" s="1">
        <f>(0.2*(0.00738*G342+0.8072)^7)-0.00016</f>
        <v>0.12370727733843631</v>
      </c>
      <c r="AZ342" s="1">
        <f>0.408*(AI342*(AG342-AH342)+$S$10*6.43*(1+0.0536*N342)*(AD342-AE342))/(AI342+$S$10)</f>
        <v>2.71547568899061</v>
      </c>
      <c r="BA342" s="2">
        <f>(AI342*(AG342)+0.063*2.7*(1+0.864*N342)*(AD342-AE342))/(AI342+0.063)</f>
        <v>8.0472815547863608</v>
      </c>
      <c r="BB342" s="1">
        <f>0.4+1.4*EXP(-(((C342-173)/58)^2))</f>
        <v>0.40031797440877104</v>
      </c>
      <c r="BC342" s="1">
        <f>0.605+0.345*EXP(-(((C342-243)/80)^2))</f>
        <v>0.68193180784243212</v>
      </c>
      <c r="BD342" s="1">
        <f>0.408*(AI342*(AG342-AH342)+0.063*6.43*(BB342+BC342*N342)*(AD342-AE342))/(AI342+0.063)</f>
        <v>4.7264064655683233</v>
      </c>
      <c r="BE342" s="1">
        <f>0.013*G342*(M342*23.9+50)/(G342+15)</f>
        <v>2.8209291141548198</v>
      </c>
      <c r="BF342" s="2">
        <f>0.408*0.0023*(G342+17.8)*((F342-E342)^0.5)*AA342</f>
        <v>2.5902939928278772</v>
      </c>
    </row>
    <row r="343" spans="1:58" ht="14" x14ac:dyDescent="0.15">
      <c r="A343" s="14">
        <v>2017</v>
      </c>
      <c r="B343" s="5">
        <v>43077</v>
      </c>
      <c r="C343">
        <v>342</v>
      </c>
      <c r="D343" s="52">
        <v>176.16610416666666</v>
      </c>
      <c r="E343" s="11">
        <v>7.13</v>
      </c>
      <c r="F343" s="11">
        <v>22.22</v>
      </c>
      <c r="G343" s="11">
        <v>15.077333333333335</v>
      </c>
      <c r="H343" s="11">
        <v>11.19</v>
      </c>
      <c r="I343" s="11">
        <v>31.65</v>
      </c>
      <c r="J343" s="11">
        <v>19.371736111111108</v>
      </c>
      <c r="K343" s="11">
        <v>3.5855024447476098</v>
      </c>
      <c r="L343" s="11">
        <v>0</v>
      </c>
      <c r="M343" s="15">
        <f>+D343*86400/1000000</f>
        <v>15.220751399999999</v>
      </c>
      <c r="N343" s="3">
        <f>K343*4.87/LN(67.8*$S$4-5.42)</f>
        <v>2.912704436931612</v>
      </c>
      <c r="O343" s="11"/>
      <c r="X343" s="9">
        <f>1+0.033*COS(2*$S$9*C343/365)</f>
        <v>1.0304471051117361</v>
      </c>
      <c r="Y343" s="9">
        <f>0.409*SIN((2*$S$9*C343/365)-1.39)</f>
        <v>-0.39957196162391734</v>
      </c>
      <c r="Z343" s="9">
        <f>ACOS(-TAN($U$2)*TAN(Y343))</f>
        <v>1.3345250475940873</v>
      </c>
      <c r="AA343" s="10">
        <f>(24*60/$S$9)*$S$7*X343*(Z343*SIN($U$2)*SIN(Y343)+COS($U$2)*COS(Y343)*SIN(Z343))</f>
        <v>20.590750305511442</v>
      </c>
      <c r="AB343" s="9">
        <f>AA343*(0.75+0.00002*$S$3)</f>
        <v>15.525425730355627</v>
      </c>
      <c r="AC343" s="9">
        <f>1.35*(M343/AB343)-0.35</f>
        <v>0.97350730645821237</v>
      </c>
      <c r="AD343" s="9">
        <f>(0.6108*EXP(17.27*E343/(E343+237.3))+0.6108*EXP(17.27*F343/(F343+237.3)))/2</f>
        <v>1.8452148801904609</v>
      </c>
      <c r="AE343" s="9">
        <f>(H343*0.6108*EXP(17.27*F343/(F343+237.3))+I343*0.6108*EXP(17.27*E343/(E343+237.3)))/(2*100)</f>
        <v>0.30988815589390278</v>
      </c>
      <c r="AF343" s="10">
        <f>$S$8*0.5*((E343+273)^4+(F343+273)^4)*(0.34-0.14*SQRT(AE343))*AC343</f>
        <v>8.5898921447703955</v>
      </c>
      <c r="AG343" s="9">
        <f>(1-0.23)*M343-AF343</f>
        <v>3.1300864332296037</v>
      </c>
      <c r="AH343" s="9">
        <v>0</v>
      </c>
      <c r="AI343" s="8">
        <f>4098*0.6108*EXP(17.27*0.5*(E343+F343)/(0.5*(E343+F343)+237.3))/(0.5*(E343+F343)+237.3)^2</f>
        <v>0.10778810452335157</v>
      </c>
      <c r="AJ343" s="7">
        <f>(0.408*AI343*(AG343-AH343)+(900*$S$10/((E343+F343)*0.5+273))*N343*(AD343-AE343))/(AI343+$S$10*(1+0.34*N343))</f>
        <v>4.4325428778903717</v>
      </c>
      <c r="AK343" s="27">
        <f>0.408*AI343*$S$8*0.98*1.14*100000000/(AI343+$S$10*(1.034*N343))</f>
        <v>7.8615402949674812E-2</v>
      </c>
      <c r="AL343" s="12">
        <f>1.24*(AE343*10/(G343+273.16))^(1/7)</f>
        <v>0.64893460610240494</v>
      </c>
      <c r="AM343" s="12">
        <f>AI343*0.77*M343</f>
        <v>1.2632742759769053</v>
      </c>
      <c r="AN343" s="12">
        <f>AI343*0.98*$S$8*(-2.6*10000000000-AL343*(G343+273.16)^4)</f>
        <v>-15.763116665141638</v>
      </c>
      <c r="AO343" s="13">
        <f>1.17*1.013*(10^-3)*(AD343-AE343)*N343*86400/208</f>
        <v>2.2016229383450603</v>
      </c>
      <c r="AP343" s="12">
        <f>0.408*(AM343+AN343+AO343)/(AI343+$S$10*(1+0.34*N343))</f>
        <v>-21.015083277409733</v>
      </c>
      <c r="AQ343">
        <v>28</v>
      </c>
      <c r="AR343">
        <v>2.9815</v>
      </c>
      <c r="AS343" s="7"/>
      <c r="AT343" s="1">
        <f>AJ343*28.4</f>
        <v>125.88421773208655</v>
      </c>
      <c r="AU343">
        <f>1.26*AI343*0.408*(AG343-AH343)/(AI343+$S$10)</f>
        <v>0.99912550666694822</v>
      </c>
      <c r="AV343">
        <f>AU343*28.4</f>
        <v>28.375164389341329</v>
      </c>
      <c r="AW343">
        <f>0.65*AI343*D343/($S$10+AI343)</f>
        <v>71.099854942241905</v>
      </c>
      <c r="AX343" s="1">
        <f>AW343*(86400/1000000)/2.45</f>
        <v>2.5073581497998778</v>
      </c>
      <c r="AY343" s="1">
        <f>(0.2*(0.00738*G343+0.8072)^7)-0.00016</f>
        <v>0.11011757498187251</v>
      </c>
      <c r="AZ343" s="1">
        <f>0.408*(AI343*(AG343-AH343)+$S$10*6.43*(1+0.0536*N343)*(AD343-AE343))/(AI343+$S$10)</f>
        <v>2.5582238109682445</v>
      </c>
      <c r="BA343" s="2">
        <f>(AI343*(AG343)+0.063*2.7*(1+0.864*N343)*(AD343-AE343))/(AI343+0.063)</f>
        <v>7.3528070982100715</v>
      </c>
      <c r="BB343" s="1">
        <f>0.4+1.4*EXP(-(((C343-173)/58)^2))</f>
        <v>0.40028766383099712</v>
      </c>
      <c r="BC343" s="1">
        <f>0.605+0.345*EXP(-(((C343-243)/80)^2))</f>
        <v>0.67959982542289898</v>
      </c>
      <c r="BD343" s="1">
        <f>0.408*(AI343*(AG343-AH343)+0.063*6.43*(BB343+BC343*N343)*(AD343-AE343))/(AI343+0.063)</f>
        <v>4.3417945356163017</v>
      </c>
      <c r="BE343" s="1">
        <f>0.013*G343*(M343*23.9+50)/(G343+15)</f>
        <v>2.6964589501486764</v>
      </c>
      <c r="BF343" s="2">
        <f>0.408*0.0023*(G343+17.8)*((F343-E343)^0.5)*AA343</f>
        <v>2.4677512240290347</v>
      </c>
    </row>
    <row r="344" spans="1:58" ht="14" x14ac:dyDescent="0.15">
      <c r="A344" s="14">
        <v>2017</v>
      </c>
      <c r="B344" s="5">
        <v>43078</v>
      </c>
      <c r="C344">
        <v>343</v>
      </c>
      <c r="D344" s="52">
        <v>142.38499999999999</v>
      </c>
      <c r="E344" s="11">
        <v>9.93</v>
      </c>
      <c r="F344" s="11">
        <v>26.83</v>
      </c>
      <c r="G344" s="11">
        <v>17.875138888888884</v>
      </c>
      <c r="H344" s="11">
        <v>9.31</v>
      </c>
      <c r="I344" s="11">
        <v>28.27</v>
      </c>
      <c r="J344" s="11">
        <v>20.157847222222223</v>
      </c>
      <c r="K344" s="11">
        <v>2.5772061112048297</v>
      </c>
      <c r="L344" s="11">
        <v>0</v>
      </c>
      <c r="M344" s="15">
        <f>+D344*86400/1000000</f>
        <v>12.302064</v>
      </c>
      <c r="N344" s="3">
        <f>K344*4.87/LN(67.8*$S$4-5.42)</f>
        <v>2.0936088569650879</v>
      </c>
      <c r="O344" s="11"/>
      <c r="X344" s="9">
        <f>1+0.033*COS(2*$S$9*C344/365)</f>
        <v>1.0306616665763046</v>
      </c>
      <c r="Y344" s="9">
        <f>0.409*SIN((2*$S$9*C344/365)-1.39)</f>
        <v>-0.40101567968929847</v>
      </c>
      <c r="Z344" s="9">
        <f>ACOS(-TAN($U$2)*TAN(Y344))</f>
        <v>1.3335544164647173</v>
      </c>
      <c r="AA344" s="10">
        <f>(24*60/$S$9)*$S$7*X344*(Z344*SIN($U$2)*SIN(Y344)+COS($U$2)*COS(Y344)*SIN(Z344))</f>
        <v>20.543195808313367</v>
      </c>
      <c r="AB344" s="9">
        <f>AA344*(0.75+0.00002*$S$3)</f>
        <v>15.489569639468279</v>
      </c>
      <c r="AC344" s="9">
        <f>1.35*(M344/AB344)-0.35</f>
        <v>0.72219159644580733</v>
      </c>
      <c r="AD344" s="9">
        <f>(0.6108*EXP(17.27*E344/(E344+237.3))+0.6108*EXP(17.27*F344/(F344+237.3)))/2</f>
        <v>2.3760750095918359</v>
      </c>
      <c r="AE344" s="9">
        <f>(H344*0.6108*EXP(17.27*F344/(F344+237.3))+I344*0.6108*EXP(17.27*E344/(E344+237.3)))/(2*100)</f>
        <v>0.3370785133088347</v>
      </c>
      <c r="AF344" s="10">
        <f>$S$8*0.5*((E344+273)^4+(F344+273)^4)*(0.34-0.14*SQRT(AE344))*AC344</f>
        <v>6.6274419178559176</v>
      </c>
      <c r="AG344" s="9">
        <f>(1-0.23)*M344-AF344</f>
        <v>2.8451473621440817</v>
      </c>
      <c r="AH344" s="9">
        <v>0</v>
      </c>
      <c r="AI344" s="8">
        <f>4098*0.6108*EXP(17.27*0.5*(E344+F344)/(0.5*(E344+F344)+237.3))/(0.5*(E344+F344)+237.3)^2</f>
        <v>0.13250951618283491</v>
      </c>
      <c r="AJ344" s="7">
        <f>(0.408*AI344*(AG344-AH344)+(900*$S$10/((E344+F344)*0.5+273))*N344*(AD344-AE344))/(AI344+$S$10*(1+0.34*N344))</f>
        <v>4.1667333157160238</v>
      </c>
      <c r="AK344" s="27">
        <f>0.408*AI344*$S$8*0.98*1.14*100000000/(AI344+$S$10*(1.034*N344))</f>
        <v>0.1075466785089927</v>
      </c>
      <c r="AL344" s="12">
        <f>1.24*(AE344*10/(G344+273.16))^(1/7)</f>
        <v>0.65587282048183138</v>
      </c>
      <c r="AM344" s="12">
        <f>AI344*0.77*M344</f>
        <v>1.2552082224915084</v>
      </c>
      <c r="AN344" s="12">
        <f>AI344*0.98*$S$8*(-2.6*10000000000-AL344*(G344+273.16)^4)</f>
        <v>-19.522257982396415</v>
      </c>
      <c r="AO344" s="13">
        <f>1.17*1.013*(10^-3)*(AD344-AE344)*N344*86400/208</f>
        <v>2.1016371708153381</v>
      </c>
      <c r="AP344" s="12">
        <f>0.408*(AM344+AN344+AO344)/(AI344+$S$10*(1+0.34*N344))</f>
        <v>-26.902795985625591</v>
      </c>
      <c r="AQ344">
        <v>28</v>
      </c>
      <c r="AR344">
        <v>2.9815</v>
      </c>
      <c r="AS344" s="7"/>
      <c r="AT344" s="1">
        <f>AJ344*28.4</f>
        <v>118.33522616633508</v>
      </c>
      <c r="AU344">
        <f>1.26*AI344*0.408*(AG344-AH344)/(AI344+$S$10)</f>
        <v>0.97728975906782078</v>
      </c>
      <c r="AV344">
        <f>AU344*28.4</f>
        <v>27.75502915752611</v>
      </c>
      <c r="AW344">
        <f>0.65*AI344*D344/($S$10+AI344)</f>
        <v>61.839428970626912</v>
      </c>
      <c r="AX344" s="1">
        <f>AW344*(86400/1000000)/2.45</f>
        <v>2.1807863930865978</v>
      </c>
      <c r="AY344" s="1">
        <f>(0.2*(0.00738*G344+0.8072)^7)-0.00016</f>
        <v>0.12868656596427144</v>
      </c>
      <c r="AZ344" s="1">
        <f>0.408*(AI344*(AG344-AH344)+$S$10*6.43*(1+0.0536*N344)*(AD344-AE344))/(AI344+$S$10)</f>
        <v>2.7498267814851558</v>
      </c>
      <c r="BA344" s="2">
        <f>(AI344*(AG344)+0.063*2.7*(1+0.864*N344)*(AD344-AE344))/(AI344+0.063)</f>
        <v>6.9112827974365514</v>
      </c>
      <c r="BB344" s="1">
        <f>0.4+1.4*EXP(-(((C344-173)/58)^2))</f>
        <v>0.40026008790121254</v>
      </c>
      <c r="BC344" s="1">
        <f>0.605+0.345*EXP(-(((C344-243)/80)^2))</f>
        <v>0.67731592856712874</v>
      </c>
      <c r="BD344" s="1">
        <f>0.408*(AI344*(AG344-AH344)+0.063*6.43*(BB344+BC344*N344)*(AD344-AE344))/(AI344+0.063)</f>
        <v>3.9209476736397448</v>
      </c>
      <c r="BE344" s="1">
        <f>0.013*G344*(M344*23.9+50)/(G344+15)</f>
        <v>2.431688977254193</v>
      </c>
      <c r="BF344" s="2">
        <f>0.408*0.0023*(G344+17.8)*((F344-E344)^0.5)*AA344</f>
        <v>2.8272553180444868</v>
      </c>
    </row>
    <row r="345" spans="1:58" ht="14" x14ac:dyDescent="0.15">
      <c r="A345" s="14">
        <v>2017</v>
      </c>
      <c r="B345" s="5">
        <v>43079</v>
      </c>
      <c r="C345">
        <v>344</v>
      </c>
      <c r="D345" s="52">
        <v>76.925847222222231</v>
      </c>
      <c r="E345" s="11">
        <v>12.47</v>
      </c>
      <c r="F345" s="11">
        <v>25.3</v>
      </c>
      <c r="G345" s="11">
        <v>18.767569444444447</v>
      </c>
      <c r="H345" s="11">
        <v>10.97</v>
      </c>
      <c r="I345" s="11">
        <v>32.67</v>
      </c>
      <c r="J345" s="11">
        <v>20.926527777777785</v>
      </c>
      <c r="K345" s="11">
        <v>2.5820162732801726</v>
      </c>
      <c r="L345" s="11">
        <v>0</v>
      </c>
      <c r="M345" s="15">
        <f>+D345*86400/1000000</f>
        <v>6.6463932000000012</v>
      </c>
      <c r="N345" s="3">
        <f>K345*4.87/LN(67.8*$S$4-5.42)</f>
        <v>2.0975164210053068</v>
      </c>
      <c r="O345" s="11"/>
      <c r="X345" s="9">
        <f>1+0.033*COS(2*$S$9*C345/365)</f>
        <v>1.0308671423273339</v>
      </c>
      <c r="Y345" s="9">
        <f>0.409*SIN((2*$S$9*C345/365)-1.39)</f>
        <v>-0.40234056815416047</v>
      </c>
      <c r="Z345" s="9">
        <f>ACOS(-TAN($U$2)*TAN(Y345))</f>
        <v>1.3326624291618694</v>
      </c>
      <c r="AA345" s="10">
        <f>(24*60/$S$9)*$S$7*X345*(Z345*SIN($U$2)*SIN(Y345)+COS($U$2)*COS(Y345)*SIN(Z345))</f>
        <v>20.499694433382452</v>
      </c>
      <c r="AB345" s="9">
        <f>AA345*(0.75+0.00002*$S$3)</f>
        <v>15.456769602770368</v>
      </c>
      <c r="AC345" s="9">
        <f>1.35*(M345/AB345)-0.35</f>
        <v>0.23049845152584847</v>
      </c>
      <c r="AD345" s="9">
        <f>(0.6108*EXP(17.27*E345/(E345+237.3))+0.6108*EXP(17.27*F345/(F345+237.3)))/2</f>
        <v>2.3357276554389088</v>
      </c>
      <c r="AE345" s="9">
        <f>(H345*0.6108*EXP(17.27*F345/(F345+237.3))+I345*0.6108*EXP(17.27*E345/(E345+237.3)))/(2*100)</f>
        <v>0.4131884314397361</v>
      </c>
      <c r="AF345" s="10">
        <f>$S$8*0.5*((E345+273)^4+(F345+273)^4)*(0.34-0.14*SQRT(AE345))*AC345</f>
        <v>2.0538466414164334</v>
      </c>
      <c r="AG345" s="9">
        <f>(1-0.23)*M345-AF345</f>
        <v>3.0638761225835673</v>
      </c>
      <c r="AH345" s="9">
        <v>0</v>
      </c>
      <c r="AI345" s="8">
        <f>4098*0.6108*EXP(17.27*0.5*(E345+F345)/(0.5*(E345+F345)+237.3))/(0.5*(E345+F345)+237.3)^2</f>
        <v>0.13622446842450409</v>
      </c>
      <c r="AJ345" s="7">
        <f>(0.408*AI345*(AG345-AH345)+(900*$S$10/((E345+F345)*0.5+273))*N345*(AD345-AE345))/(AI345+$S$10*(1+0.34*N345))</f>
        <v>3.9706238151170208</v>
      </c>
      <c r="AK345" s="27">
        <f>0.408*AI345*$S$8*0.98*1.14*100000000/(AI345+$S$10*(1.034*N345))</f>
        <v>0.10898397784772193</v>
      </c>
      <c r="AL345" s="12">
        <f>1.24*(AE345*10/(G345+273.16))^(1/7)</f>
        <v>0.67493304388193598</v>
      </c>
      <c r="AM345" s="12">
        <f>AI345*0.77*M345</f>
        <v>0.69715906306988396</v>
      </c>
      <c r="AN345" s="12">
        <f>AI345*0.98*$S$8*(-2.6*10000000000-AL345*(G345+273.16)^4)</f>
        <v>-20.197948678991658</v>
      </c>
      <c r="AO345" s="13">
        <f>1.17*1.013*(10^-3)*(AD345-AE345)*N345*86400/208</f>
        <v>1.9853006887579836</v>
      </c>
      <c r="AP345" s="12">
        <f>0.408*(AM345+AN345+AO345)/(AI345+$S$10*(1+0.34*N345))</f>
        <v>-28.704419659648895</v>
      </c>
      <c r="AQ345">
        <v>28</v>
      </c>
      <c r="AR345">
        <v>2.9815</v>
      </c>
      <c r="AS345" s="7"/>
      <c r="AT345" s="1">
        <f>AJ345*28.4</f>
        <v>112.76571634932338</v>
      </c>
      <c r="AU345">
        <f>1.26*AI345*0.408*(AG345-AH345)/(AI345+$S$10)</f>
        <v>1.0620322580084378</v>
      </c>
      <c r="AV345">
        <f>AU345*28.4</f>
        <v>30.161716127439632</v>
      </c>
      <c r="AW345">
        <f>0.65*AI345*D345/($S$10+AI345)</f>
        <v>33.714866358480343</v>
      </c>
      <c r="AX345" s="1">
        <f>AW345*(86400/1000000)/2.45</f>
        <v>1.188965083009266</v>
      </c>
      <c r="AY345" s="1">
        <f>(0.2*(0.00738*G345+0.8072)^7)-0.00016</f>
        <v>0.13514651458590016</v>
      </c>
      <c r="AZ345" s="1">
        <f>0.408*(AI345*(AG345-AH345)+$S$10*6.43*(1+0.0536*N345)*(AD345-AE345))/(AI345+$S$10)</f>
        <v>2.6704422237002703</v>
      </c>
      <c r="BA345" s="2">
        <f>(AI345*(AG345)+0.063*2.7*(1+0.864*N345)*(AD345-AE345))/(AI345+0.063)</f>
        <v>6.7112704620866941</v>
      </c>
      <c r="BB345" s="1">
        <f>0.4+1.4*EXP(-(((C345-173)/58)^2))</f>
        <v>0.40023501568009506</v>
      </c>
      <c r="BC345" s="1">
        <f>0.605+0.345*EXP(-(((C345-243)/80)^2))</f>
        <v>0.67508005048587605</v>
      </c>
      <c r="BD345" s="1">
        <f>0.408*(AI345*(AG345-AH345)+0.063*6.43*(BB345+BC345*N345)*(AD345-AE345))/(AI345+0.063)</f>
        <v>3.7515306760544274</v>
      </c>
      <c r="BE345" s="1">
        <f>0.013*G345*(M345*23.9+50)/(G345+15)</f>
        <v>1.5089802692213967</v>
      </c>
      <c r="BF345" s="2">
        <f>0.408*0.0023*(G345+17.8)*((F345-E345)^0.5)*AA345</f>
        <v>2.519676640142571</v>
      </c>
    </row>
    <row r="346" spans="1:58" ht="14" x14ac:dyDescent="0.15">
      <c r="A346" s="14">
        <v>2017</v>
      </c>
      <c r="B346" s="5">
        <v>43080</v>
      </c>
      <c r="C346">
        <v>345</v>
      </c>
      <c r="D346" s="52">
        <v>134.92036111111108</v>
      </c>
      <c r="E346" s="11">
        <v>13.67</v>
      </c>
      <c r="F346" s="11">
        <v>26.69</v>
      </c>
      <c r="G346" s="11">
        <v>19.319930555555558</v>
      </c>
      <c r="H346" s="11">
        <v>19.3</v>
      </c>
      <c r="I346" s="11">
        <v>44.14</v>
      </c>
      <c r="J346" s="11">
        <v>29.391111111111123</v>
      </c>
      <c r="K346" s="11">
        <v>2.3831362376742637</v>
      </c>
      <c r="L346" s="11">
        <v>0</v>
      </c>
      <c r="M346" s="15">
        <f>+D346*86400/1000000</f>
        <v>11.657119199999997</v>
      </c>
      <c r="N346" s="3">
        <f>K346*4.87/LN(67.8*$S$4-5.42)</f>
        <v>1.9359550300836434</v>
      </c>
      <c r="O346" s="11"/>
      <c r="X346" s="9">
        <f>1+0.033*COS(2*$S$9*C346/365)</f>
        <v>1.0310634714779239</v>
      </c>
      <c r="Y346" s="9">
        <f>0.409*SIN((2*$S$9*C346/365)-1.39)</f>
        <v>-0.40354623442545778</v>
      </c>
      <c r="Z346" s="9">
        <f>ACOS(-TAN($U$2)*TAN(Y346))</f>
        <v>1.3318496661241177</v>
      </c>
      <c r="AA346" s="10">
        <f>(24*60/$S$9)*$S$7*X346*(Z346*SIN($U$2)*SIN(Y346)+COS($U$2)*COS(Y346)*SIN(Z346))</f>
        <v>20.46026622252414</v>
      </c>
      <c r="AB346" s="9">
        <f>AA346*(0.75+0.00002*$S$3)</f>
        <v>15.427040731783201</v>
      </c>
      <c r="AC346" s="9">
        <f>1.35*(M346/AB346)-0.35</f>
        <v>0.67009913590089776</v>
      </c>
      <c r="AD346" s="9">
        <f>(0.6108*EXP(17.27*E346/(E346+237.3))+0.6108*EXP(17.27*F346/(F346+237.3)))/2</f>
        <v>2.5328498731021782</v>
      </c>
      <c r="AE346" s="9">
        <f>(H346*0.6108*EXP(17.27*F346/(F346+237.3))+I346*0.6108*EXP(17.27*E346/(E346+237.3)))/(2*100)</f>
        <v>0.68317459323008156</v>
      </c>
      <c r="AF346" s="10">
        <f>$S$8*0.5*((E346+273)^4+(F346+273)^4)*(0.34-0.14*SQRT(AE346))*AC346</f>
        <v>5.4525400612425736</v>
      </c>
      <c r="AG346" s="9">
        <f>(1-0.23)*M346-AF346</f>
        <v>3.5234417227574246</v>
      </c>
      <c r="AH346" s="9">
        <v>0</v>
      </c>
      <c r="AI346" s="8">
        <f>4098*0.6108*EXP(17.27*0.5*(E346+F346)/(0.5*(E346+F346)+237.3))/(0.5*(E346+F346)+237.3)^2</f>
        <v>0.14615627020086849</v>
      </c>
      <c r="AJ346" s="7">
        <f>(0.408*AI346*(AG346-AH346)+(900*$S$10/((E346+F346)*0.5+273))*N346*(AD346-AE346))/(AI346+$S$10*(1+0.34*N346))</f>
        <v>3.6567716885759709</v>
      </c>
      <c r="AK346" s="27">
        <f>0.408*AI346*$S$8*0.98*1.14*100000000/(AI346+$S$10*(1.034*N346))</f>
        <v>0.11737643105084575</v>
      </c>
      <c r="AL346" s="12">
        <f>1.24*(AE346*10/(G346+273.16))^(1/7)</f>
        <v>0.72500510021458298</v>
      </c>
      <c r="AM346" s="12">
        <f>AI346*0.77*M346</f>
        <v>1.3118960189403772</v>
      </c>
      <c r="AN346" s="12">
        <f>AI346*0.98*$S$8*(-2.6*10000000000-AL346*(G346+273.16)^4)</f>
        <v>-21.953583270871473</v>
      </c>
      <c r="AO346" s="13">
        <f>1.17*1.013*(10^-3)*(AD346-AE346)*N346*86400/208</f>
        <v>1.7629356981837048</v>
      </c>
      <c r="AP346" s="12">
        <f>0.408*(AM346+AN346+AO346)/(AI346+$S$10*(1+0.34*N346))</f>
        <v>-30.172954474135967</v>
      </c>
      <c r="AQ346">
        <v>28</v>
      </c>
      <c r="AR346">
        <v>2.9815</v>
      </c>
      <c r="AS346" s="7"/>
      <c r="AT346" s="1">
        <f>AJ346*28.4</f>
        <v>103.85231595555757</v>
      </c>
      <c r="AU346">
        <f>1.26*AI346*0.408*(AG346-AH346)/(AI346+$S$10)</f>
        <v>1.2489767441231341</v>
      </c>
      <c r="AV346">
        <f>AU346*28.4</f>
        <v>35.47093953309701</v>
      </c>
      <c r="AW346">
        <f>0.65*AI346*D346/($S$10+AI346)</f>
        <v>60.471035087396345</v>
      </c>
      <c r="AX346" s="1">
        <f>AW346*(86400/1000000)/2.45</f>
        <v>2.1325295638983852</v>
      </c>
      <c r="AY346" s="1">
        <f>(0.2*(0.00738*G346+0.8072)^7)-0.00016</f>
        <v>0.13928232577700564</v>
      </c>
      <c r="AZ346" s="1">
        <f>0.408*(AI346*(AG346-AH346)+$S$10*6.43*(1+0.0536*N346)*(AD346-AE346))/(AI346+$S$10)</f>
        <v>2.6541134757505325</v>
      </c>
      <c r="BA346" s="2">
        <f>(AI346*(AG346)+0.063*2.7*(1+0.864*N346)*(AD346-AE346))/(AI346+0.063)</f>
        <v>6.4825840805890849</v>
      </c>
      <c r="BB346" s="1">
        <f>0.4+1.4*EXP(-(((C346-173)/58)^2))</f>
        <v>0.40021223417957569</v>
      </c>
      <c r="BC346" s="1">
        <f>0.605+0.345*EXP(-(((C346-243)/80)^2))</f>
        <v>0.67289208213117968</v>
      </c>
      <c r="BD346" s="1">
        <f>0.408*(AI346*(AG346-AH346)+0.063*6.43*(BB346+BC346*N346)*(AD346-AE346))/(AI346+0.063)</f>
        <v>3.4935598414199309</v>
      </c>
      <c r="BE346" s="1">
        <f>0.013*G346*(M346*23.9+50)/(G346+15)</f>
        <v>2.4047884479741399</v>
      </c>
      <c r="BF346" s="2">
        <f>0.408*0.0023*(G346+17.8)*((F346-E346)^0.5)*AA346</f>
        <v>2.5716503881130728</v>
      </c>
    </row>
    <row r="347" spans="1:58" ht="14" x14ac:dyDescent="0.15">
      <c r="A347" s="14">
        <v>2017</v>
      </c>
      <c r="B347" s="5">
        <v>43081</v>
      </c>
      <c r="C347">
        <v>346</v>
      </c>
      <c r="D347" s="52">
        <v>163.42993749999997</v>
      </c>
      <c r="E347" s="11">
        <v>10.81</v>
      </c>
      <c r="F347" s="11">
        <v>27.9</v>
      </c>
      <c r="G347" s="11">
        <v>19.105486111111109</v>
      </c>
      <c r="H347" s="11">
        <v>17.43</v>
      </c>
      <c r="I347" s="11">
        <v>53.15</v>
      </c>
      <c r="J347" s="11">
        <v>32.918611111111112</v>
      </c>
      <c r="K347" s="11">
        <v>2.278776959054738</v>
      </c>
      <c r="L347" s="11">
        <v>0</v>
      </c>
      <c r="M347" s="15">
        <f>+D347*86400/1000000</f>
        <v>14.120346599999998</v>
      </c>
      <c r="N347" s="3">
        <f>K347*4.87/LN(67.8*$S$4-5.42)</f>
        <v>1.8511781435651706</v>
      </c>
      <c r="O347" s="11"/>
      <c r="X347" s="9">
        <f>1+0.033*COS(2*$S$9*C347/365)</f>
        <v>1.0312505958515106</v>
      </c>
      <c r="Y347" s="9">
        <f>0.409*SIN((2*$S$9*C347/365)-1.39)</f>
        <v>-0.40463232123825377</v>
      </c>
      <c r="Z347" s="9">
        <f>ACOS(-TAN($U$2)*TAN(Y347))</f>
        <v>1.3311166592422166</v>
      </c>
      <c r="AA347" s="10">
        <f>(24*60/$S$9)*$S$7*X347*(Z347*SIN($U$2)*SIN(Y347)+COS($U$2)*COS(Y347)*SIN(Z347))</f>
        <v>20.424929459574329</v>
      </c>
      <c r="AB347" s="9">
        <f>AA347*(0.75+0.00002*$S$3)</f>
        <v>15.400396812519045</v>
      </c>
      <c r="AC347" s="9">
        <f>1.35*(M347/AB347)-0.35</f>
        <v>0.88779069734774885</v>
      </c>
      <c r="AD347" s="9">
        <f>(0.6108*EXP(17.27*E347/(E347+237.3))+0.6108*EXP(17.27*F347/(F347+237.3)))/2</f>
        <v>2.5271019443365814</v>
      </c>
      <c r="AE347" s="9">
        <f>(H347*0.6108*EXP(17.27*F347/(F347+237.3))+I347*0.6108*EXP(17.27*E347/(E347+237.3)))/(2*100)</f>
        <v>0.67197997141279442</v>
      </c>
      <c r="AF347" s="10">
        <f>$S$8*0.5*((E347+273)^4+(F347+273)^4)*(0.34-0.14*SQRT(AE347))*AC347</f>
        <v>7.1887327800478307</v>
      </c>
      <c r="AG347" s="9">
        <f>(1-0.23)*M347-AF347</f>
        <v>3.6839341019521683</v>
      </c>
      <c r="AH347" s="9">
        <v>0</v>
      </c>
      <c r="AI347" s="8">
        <f>4098*0.6108*EXP(17.27*0.5*(E347+F347)/(0.5*(E347+F347)+237.3))/(0.5*(E347+F347)+237.3)^2</f>
        <v>0.13976082373984364</v>
      </c>
      <c r="AJ347" s="7">
        <f>(0.408*AI347*(AG347-AH347)+(900*$S$10/((E347+F347)*0.5+273))*N347*(AD347-AE347))/(AI347+$S$10*(1+0.34*N347))</f>
        <v>3.6672888421355392</v>
      </c>
      <c r="AK347" s="27">
        <f>0.408*AI347*$S$8*0.98*1.14*100000000/(AI347+$S$10*(1.034*N347))</f>
        <v>0.11737835937989549</v>
      </c>
      <c r="AL347" s="12">
        <f>1.24*(AE347*10/(G347+273.16))^(1/7)</f>
        <v>0.72337169856261407</v>
      </c>
      <c r="AM347" s="12">
        <f>AI347*0.77*M347</f>
        <v>1.5195728796772372</v>
      </c>
      <c r="AN347" s="12">
        <f>AI347*0.98*$S$8*(-2.6*10000000000-AL347*(G347+273.16)^4)</f>
        <v>-20.974532638824506</v>
      </c>
      <c r="AO347" s="13">
        <f>1.17*1.013*(10^-3)*(AD347-AE347)*N347*86400/208</f>
        <v>1.69069939824009</v>
      </c>
      <c r="AP347" s="12">
        <f>0.408*(AM347+AN347+AO347)/(AI347+$S$10*(1+0.34*N347))</f>
        <v>-29.344936071275619</v>
      </c>
      <c r="AQ347">
        <v>28</v>
      </c>
      <c r="AR347">
        <v>2.9815</v>
      </c>
      <c r="AS347" s="7"/>
      <c r="AT347" s="1">
        <f>AJ347*28.4</f>
        <v>104.15100311664931</v>
      </c>
      <c r="AU347">
        <f>1.26*AI347*0.408*(AG347-AH347)/(AI347+$S$10)</f>
        <v>1.2875751202622838</v>
      </c>
      <c r="AV347">
        <f>AU347*28.4</f>
        <v>36.567133415448858</v>
      </c>
      <c r="AW347">
        <f>0.65*AI347*D347/($S$10+AI347)</f>
        <v>72.222910556535496</v>
      </c>
      <c r="AX347" s="1">
        <f>AW347*(86400/1000000)/2.45</f>
        <v>2.5469630498304761</v>
      </c>
      <c r="AY347" s="1">
        <f>(0.2*(0.00738*G347+0.8072)^7)-0.00016</f>
        <v>0.13766398513917297</v>
      </c>
      <c r="AZ347" s="1">
        <f>0.408*(AI347*(AG347-AH347)+$S$10*6.43*(1+0.0536*N347)*(AD347-AE347))/(AI347+$S$10)</f>
        <v>2.7344499972192269</v>
      </c>
      <c r="BA347" s="2">
        <f>(AI347*(AG347)+0.063*2.7*(1+0.864*N347)*(AD347-AE347))/(AI347+0.063)</f>
        <v>6.584764273400137</v>
      </c>
      <c r="BB347" s="1">
        <f>0.4+1.4*EXP(-(((C347-173)/58)^2))</f>
        <v>0.40019154711415633</v>
      </c>
      <c r="BC347" s="1">
        <f>0.605+0.345*EXP(-(((C347-243)/80)^2))</f>
        <v>0.6707518736369521</v>
      </c>
      <c r="BD347" s="1">
        <f>0.408*(AI347*(AG347-AH347)+0.063*6.43*(BB347+BC347*N347)*(AD347-AE347))/(AI347+0.063)</f>
        <v>3.5188204087265569</v>
      </c>
      <c r="BE347" s="1">
        <f>0.013*G347*(M347*23.9+50)/(G347+15)</f>
        <v>2.8217746415460314</v>
      </c>
      <c r="BF347" s="2">
        <f>0.408*0.0023*(G347+17.8)*((F347-E347)^0.5)*AA347</f>
        <v>2.9242232508140584</v>
      </c>
    </row>
    <row r="348" spans="1:58" ht="14" x14ac:dyDescent="0.15">
      <c r="A348" s="14">
        <v>2017</v>
      </c>
      <c r="B348" s="5">
        <v>43082</v>
      </c>
      <c r="C348">
        <v>347</v>
      </c>
      <c r="D348" s="52">
        <v>161.46543749999998</v>
      </c>
      <c r="E348" s="11">
        <v>9.86</v>
      </c>
      <c r="F348" s="11">
        <v>26.48</v>
      </c>
      <c r="G348" s="11">
        <v>17.832500000000003</v>
      </c>
      <c r="H348" s="11">
        <v>20.21</v>
      </c>
      <c r="I348" s="11">
        <v>64.290000000000006</v>
      </c>
      <c r="J348" s="11">
        <v>43.703750000000014</v>
      </c>
      <c r="K348" s="11">
        <v>1.9196947947358838</v>
      </c>
      <c r="L348" s="11">
        <v>0</v>
      </c>
      <c r="M348" s="15">
        <f>+D348*86400/1000000</f>
        <v>13.950613799999999</v>
      </c>
      <c r="N348" s="3">
        <f>K348*4.87/LN(67.8*$S$4-5.42)</f>
        <v>1.5594755915932235</v>
      </c>
      <c r="O348" s="11"/>
      <c r="X348" s="9">
        <f>1+0.033*COS(2*$S$9*C348/365)</f>
        <v>1.031428459999103</v>
      </c>
      <c r="Y348" s="9">
        <f>0.409*SIN((2*$S$9*C348/365)-1.39)</f>
        <v>-0.40559850676158615</v>
      </c>
      <c r="Z348" s="9">
        <f>ACOS(-TAN($U$2)*TAN(Y348))</f>
        <v>1.3304638906817305</v>
      </c>
      <c r="AA348" s="10">
        <f>(24*60/$S$9)*$S$7*X348*(Z348*SIN($U$2)*SIN(Y348)+COS($U$2)*COS(Y348)*SIN(Z348))</f>
        <v>20.393700670607661</v>
      </c>
      <c r="AB348" s="9">
        <f>AA348*(0.75+0.00002*$S$3)</f>
        <v>15.376850305638177</v>
      </c>
      <c r="AC348" s="9">
        <f>1.35*(M348/AB348)-0.35</f>
        <v>0.87478454661774585</v>
      </c>
      <c r="AD348" s="9">
        <f>(0.6108*EXP(17.27*E348/(E348+237.3))+0.6108*EXP(17.27*F348/(F348+237.3)))/2</f>
        <v>2.3372483879857811</v>
      </c>
      <c r="AE348" s="9">
        <f>(H348*0.6108*EXP(17.27*F348/(F348+237.3))+I348*0.6108*EXP(17.27*E348/(E348+237.3)))/(2*100)</f>
        <v>0.74047228556970845</v>
      </c>
      <c r="AF348" s="10">
        <f>$S$8*0.5*((E348+273)^4+(F348+273)^4)*(0.34-0.14*SQRT(AE348))*AC348</f>
        <v>6.7910754987299606</v>
      </c>
      <c r="AG348" s="9">
        <f>(1-0.23)*M348-AF348</f>
        <v>3.9508971272700384</v>
      </c>
      <c r="AH348" s="9">
        <v>0</v>
      </c>
      <c r="AI348" s="8">
        <f>4098*0.6108*EXP(17.27*0.5*(E348+F348)/(0.5*(E348+F348)+237.3))/(0.5*(E348+F348)+237.3)^2</f>
        <v>0.1309901522265069</v>
      </c>
      <c r="AJ348" s="7">
        <f>(0.408*AI348*(AG348-AH348)+(900*$S$10/((E348+F348)*0.5+273))*N348*(AD348-AE348))/(AI348+$S$10*(1+0.34*N348))</f>
        <v>3.0975302096861173</v>
      </c>
      <c r="AK348" s="27">
        <f>0.408*AI348*$S$8*0.98*1.14*100000000/(AI348+$S$10*(1.034*N348))</f>
        <v>0.12329124225569316</v>
      </c>
      <c r="AL348" s="12">
        <f>1.24*(AE348*10/(G348+273.16))^(1/7)</f>
        <v>0.73392911334911759</v>
      </c>
      <c r="AM348" s="12">
        <f>AI348*0.77*M348</f>
        <v>1.40709262949271</v>
      </c>
      <c r="AN348" s="12">
        <f>AI348*0.98*$S$8*(-2.6*10000000000-AL348*(G348+273.16)^4)</f>
        <v>-19.648437360488721</v>
      </c>
      <c r="AO348" s="13">
        <f>1.17*1.013*(10^-3)*(AD348-AE348)*N348*86400/208</f>
        <v>1.2259374740304678</v>
      </c>
      <c r="AP348" s="12">
        <f>0.408*(AM348+AN348+AO348)/(AI348+$S$10*(1+0.34*N348))</f>
        <v>-29.96372788531308</v>
      </c>
      <c r="AQ348">
        <v>28</v>
      </c>
      <c r="AR348">
        <v>2.9815</v>
      </c>
      <c r="AS348" s="7"/>
      <c r="AT348" s="1">
        <f>AJ348*28.4</f>
        <v>87.969857955085729</v>
      </c>
      <c r="AU348">
        <f>1.26*AI348*0.408*(AG348-AH348)/(AI348+$S$10)</f>
        <v>1.3519043189126656</v>
      </c>
      <c r="AV348">
        <f>AU348*28.4</f>
        <v>38.394082657119704</v>
      </c>
      <c r="AW348">
        <f>0.65*AI348*D348/($S$10+AI348)</f>
        <v>69.857406128441355</v>
      </c>
      <c r="AX348" s="1">
        <f>AW348*(86400/1000000)/2.45</f>
        <v>2.4635428120397278</v>
      </c>
      <c r="AY348" s="1">
        <f>(0.2*(0.00738*G348+0.8072)^7)-0.00016</f>
        <v>0.12838465687890305</v>
      </c>
      <c r="AZ348" s="1">
        <f>0.408*(AI348*(AG348-AH348)+$S$10*6.43*(1+0.0536*N348)*(AD348-AE348))/(AI348+$S$10)</f>
        <v>2.5908051467785755</v>
      </c>
      <c r="BA348" s="2">
        <f>(AI348*(AG348)+0.063*2.7*(1+0.864*N348)*(AD348-AE348))/(AI348+0.063)</f>
        <v>5.9544577541056727</v>
      </c>
      <c r="BB348" s="1">
        <f>0.4+1.4*EXP(-(((C348-173)/58)^2))</f>
        <v>0.40017277372572135</v>
      </c>
      <c r="BC348" s="1">
        <f>0.605+0.345*EXP(-(((C348-243)/80)^2))</f>
        <v>0.66865923577758124</v>
      </c>
      <c r="BD348" s="1">
        <f>0.408*(AI348*(AG348-AH348)+0.063*6.43*(BB348+BC348*N348)*(AD348-AE348))/(AI348+0.063)</f>
        <v>3.0514711440227531</v>
      </c>
      <c r="BE348" s="1">
        <f>0.013*G348*(M348*23.9+50)/(G348+15)</f>
        <v>2.7072354041528044</v>
      </c>
      <c r="BF348" s="2">
        <f>0.408*0.0023*(G348+17.8)*((F348-E348)^0.5)*AA348</f>
        <v>2.780006704370559</v>
      </c>
    </row>
    <row r="349" spans="1:58" ht="14" x14ac:dyDescent="0.15">
      <c r="A349" s="14">
        <v>2017</v>
      </c>
      <c r="B349" s="5">
        <v>43083</v>
      </c>
      <c r="C349">
        <v>348</v>
      </c>
      <c r="D349" s="52">
        <v>165.53056250000009</v>
      </c>
      <c r="E349" s="11">
        <v>9.1199999999999992</v>
      </c>
      <c r="F349" s="11">
        <v>24.82</v>
      </c>
      <c r="G349" s="11">
        <v>16.642638888888897</v>
      </c>
      <c r="H349" s="11">
        <v>18.579999999999998</v>
      </c>
      <c r="I349" s="11">
        <v>82.4</v>
      </c>
      <c r="J349" s="11">
        <v>50.353888888888875</v>
      </c>
      <c r="K349" s="11">
        <v>2.1993199434139523</v>
      </c>
      <c r="L349" s="11">
        <v>0</v>
      </c>
      <c r="M349" s="15">
        <f>+D349*86400/1000000</f>
        <v>14.301840600000007</v>
      </c>
      <c r="N349" s="3">
        <f>K349*4.87/LN(67.8*$S$4-5.42)</f>
        <v>1.7866307598808313</v>
      </c>
      <c r="O349" s="11"/>
      <c r="X349" s="9">
        <f>1+0.033*COS(2*$S$9*C349/365)</f>
        <v>1.0315970112157162</v>
      </c>
      <c r="Y349" s="9">
        <f>0.409*SIN((2*$S$9*C349/365)-1.39)</f>
        <v>-0.40644450469383236</v>
      </c>
      <c r="Z349" s="9">
        <f>ACOS(-TAN($U$2)*TAN(Y349))</f>
        <v>1.3298917918075541</v>
      </c>
      <c r="AA349" s="10">
        <f>(24*60/$S$9)*$S$7*X349*(Z349*SIN($U$2)*SIN(Y349)+COS($U$2)*COS(Y349)*SIN(Z349))</f>
        <v>20.366594624130578</v>
      </c>
      <c r="AB349" s="9">
        <f>AA349*(0.75+0.00002*$S$3)</f>
        <v>15.356412346594455</v>
      </c>
      <c r="AC349" s="9">
        <f>1.35*(M349/AB349)-0.35</f>
        <v>0.90729137602128629</v>
      </c>
      <c r="AD349" s="9">
        <f>(0.6108*EXP(17.27*E349/(E349+237.3))+0.6108*EXP(17.27*F349/(F349+237.3)))/2</f>
        <v>2.1456863041133669</v>
      </c>
      <c r="AE349" s="9">
        <f>(H349*0.6108*EXP(17.27*F349/(F349+237.3))+I349*0.6108*EXP(17.27*E349/(E349+237.3)))/(2*100)</f>
        <v>0.76799507315281046</v>
      </c>
      <c r="AF349" s="10">
        <f>$S$8*0.5*((E349+273)^4+(F349+273)^4)*(0.34-0.14*SQRT(AE349))*AC349</f>
        <v>6.8546773925993483</v>
      </c>
      <c r="AG349" s="9">
        <f>(1-0.23)*M349-AF349</f>
        <v>4.1577398694006584</v>
      </c>
      <c r="AH349" s="9">
        <v>0</v>
      </c>
      <c r="AI349" s="8">
        <f>4098*0.6108*EXP(17.27*0.5*(E349+F349)/(0.5*(E349+F349)+237.3))/(0.5*(E349+F349)+237.3)^2</f>
        <v>0.12258831205545252</v>
      </c>
      <c r="AJ349" s="7">
        <f>(0.408*AI349*(AG349-AH349)+(900*$S$10/((E349+F349)*0.5+273))*N349*(AD349-AE349))/(AI349+$S$10*(1+0.34*N349))</f>
        <v>3.1120521911042469</v>
      </c>
      <c r="AK349" s="27">
        <f>0.408*AI349*$S$8*0.98*1.14*100000000/(AI349+$S$10*(1.034*N349))</f>
        <v>0.11204928196098991</v>
      </c>
      <c r="AL349" s="12">
        <f>1.24*(AE349*10/(G349+273.16))^(1/7)</f>
        <v>0.73819747665256052</v>
      </c>
      <c r="AM349" s="12">
        <f>AI349*0.77*M349</f>
        <v>1.3499936437989086</v>
      </c>
      <c r="AN349" s="12">
        <f>AI349*0.98*$S$8*(-2.6*10000000000-AL349*(G349+273.16)^4)</f>
        <v>-18.355559358994281</v>
      </c>
      <c r="AO349" s="13">
        <f>1.17*1.013*(10^-3)*(AD349-AE349)*N349*86400/208</f>
        <v>1.2118040944981017</v>
      </c>
      <c r="AP349" s="12">
        <f>0.408*(AM349+AN349+AO349)/(AI349+$S$10*(1+0.34*N349))</f>
        <v>-28.216694083602722</v>
      </c>
      <c r="AQ349">
        <v>28</v>
      </c>
      <c r="AR349">
        <v>2.9815</v>
      </c>
      <c r="AS349" s="7"/>
      <c r="AT349" s="1">
        <f>AJ349*28.4</f>
        <v>88.382282227360605</v>
      </c>
      <c r="AU349">
        <f>1.26*AI349*0.408*(AG349-AH349)/(AI349+$S$10)</f>
        <v>1.3908063666173192</v>
      </c>
      <c r="AV349">
        <f>AU349*28.4</f>
        <v>39.498900811931861</v>
      </c>
      <c r="AW349">
        <f>0.65*AI349*D349/($S$10+AI349)</f>
        <v>70.011631026182371</v>
      </c>
      <c r="AX349" s="1">
        <f>AW349*(86400/1000000)/2.45</f>
        <v>2.468981600270268</v>
      </c>
      <c r="AY349" s="1">
        <f>(0.2*(0.00738*G349+0.8072)^7)-0.00016</f>
        <v>0.12020071432725554</v>
      </c>
      <c r="AZ349" s="1">
        <f>0.408*(AI349*(AG349-AH349)+$S$10*6.43*(1+0.0536*N349)*(AD349-AE349))/(AI349+$S$10)</f>
        <v>2.48719756664463</v>
      </c>
      <c r="BA349" s="2">
        <f>(AI349*(AG349)+0.063*2.7*(1+0.864*N349)*(AD349-AE349))/(AI349+0.063)</f>
        <v>5.9582547404650894</v>
      </c>
      <c r="BB349" s="1">
        <f>0.4+1.4*EXP(-(((C349-173)/58)^2))</f>
        <v>0.40015574767870304</v>
      </c>
      <c r="BC349" s="1">
        <f>0.605+0.345*EXP(-(((C349-243)/80)^2))</f>
        <v>0.66661394144129027</v>
      </c>
      <c r="BD349" s="1">
        <f>0.408*(AI349*(AG349-AH349)+0.063*6.43*(BB349+BC349*N349)*(AD349-AE349))/(AI349+0.063)</f>
        <v>3.0727078813370534</v>
      </c>
      <c r="BE349" s="1">
        <f>0.013*G349*(M349*23.9+50)/(G349+15)</f>
        <v>2.6790004488762338</v>
      </c>
      <c r="BF349" s="2">
        <f>0.408*0.0023*(G349+17.8)*((F349-E349)^0.5)*AA349</f>
        <v>2.6082707013107185</v>
      </c>
    </row>
    <row r="350" spans="1:58" ht="14" x14ac:dyDescent="0.15">
      <c r="A350" s="14">
        <v>2017</v>
      </c>
      <c r="B350" s="5">
        <v>43084</v>
      </c>
      <c r="C350">
        <v>349</v>
      </c>
      <c r="D350" s="52">
        <v>165.06824305555548</v>
      </c>
      <c r="E350" s="11">
        <v>8.1999999999999993</v>
      </c>
      <c r="F350" s="11">
        <v>26.4</v>
      </c>
      <c r="G350" s="11">
        <v>17.260069444444444</v>
      </c>
      <c r="H350" s="11">
        <v>15.69</v>
      </c>
      <c r="I350" s="11">
        <v>87.7</v>
      </c>
      <c r="J350" s="11">
        <v>41.863819444444474</v>
      </c>
      <c r="K350" s="11">
        <v>3.0329909322712081</v>
      </c>
      <c r="L350" s="11">
        <v>0</v>
      </c>
      <c r="M350" s="15">
        <f>+D350*86400/1000000</f>
        <v>14.261896199999994</v>
      </c>
      <c r="N350" s="3">
        <f>K350*4.87/LN(67.8*$S$4-5.42)</f>
        <v>2.4638683927104528</v>
      </c>
      <c r="O350" s="11"/>
      <c r="X350" s="9">
        <f>1+0.033*COS(2*$S$9*C350/365)</f>
        <v>1.031756199555987</v>
      </c>
      <c r="Y350" s="9">
        <f>0.409*SIN((2*$S$9*C350/365)-1.39)</f>
        <v>-0.40717006434754704</v>
      </c>
      <c r="Z350" s="9">
        <f>ACOS(-TAN($U$2)*TAN(Y350))</f>
        <v>1.3294007422151659</v>
      </c>
      <c r="AA350" s="10">
        <f>(24*60/$S$9)*$S$7*X350*(Z350*SIN($U$2)*SIN(Y350)+COS($U$2)*COS(Y350)*SIN(Z350))</f>
        <v>20.343624331198672</v>
      </c>
      <c r="AB350" s="9">
        <f>AA350*(0.75+0.00002*$S$3)</f>
        <v>15.339092745723798</v>
      </c>
      <c r="AC350" s="9">
        <f>1.35*(M350/AB350)-0.35</f>
        <v>0.90519547923507149</v>
      </c>
      <c r="AD350" s="9">
        <f>(0.6108*EXP(17.27*E350/(E350+237.3))+0.6108*EXP(17.27*F350/(F350+237.3)))/2</f>
        <v>2.264607945852787</v>
      </c>
      <c r="AE350" s="9">
        <f>(H350*0.6108*EXP(17.27*F350/(F350+237.3))+I350*0.6108*EXP(17.27*E350/(E350+237.3)))/(2*100)</f>
        <v>0.74686036476094986</v>
      </c>
      <c r="AF350" s="10">
        <f>$S$8*0.5*((E350+273)^4+(F350+273)^4)*(0.34-0.14*SQRT(AE350))*AC350</f>
        <v>6.9341020312087931</v>
      </c>
      <c r="AG350" s="9">
        <f>(1-0.23)*M350-AF350</f>
        <v>4.0475580427912021</v>
      </c>
      <c r="AH350" s="9">
        <v>0</v>
      </c>
      <c r="AI350" s="8">
        <f>4098*0.6108*EXP(17.27*0.5*(E350+F350)/(0.5*(E350+F350)+237.3))/(0.5*(E350+F350)+237.3)^2</f>
        <v>0.1248519058421062</v>
      </c>
      <c r="AJ350" s="7">
        <f>(0.408*AI350*(AG350-AH350)+(900*$S$10/((E350+F350)*0.5+273))*N350*(AD350-AE350))/(AI350+$S$10*(1+0.34*N350))</f>
        <v>3.9429002367805048</v>
      </c>
      <c r="AK350" s="27">
        <f>0.408*AI350*$S$8*0.98*1.14*100000000/(AI350+$S$10*(1.034*N350))</f>
        <v>9.5256510838730157E-2</v>
      </c>
      <c r="AL350" s="12">
        <f>1.24*(AE350*10/(G350+273.16))^(1/7)</f>
        <v>0.73503704274148773</v>
      </c>
      <c r="AM350" s="12">
        <f>AI350*0.77*M350</f>
        <v>1.3710811895490644</v>
      </c>
      <c r="AN350" s="12">
        <f>AI350*0.98*$S$8*(-2.6*10000000000-AL350*(G350+273.16)^4)</f>
        <v>-18.707693692747707</v>
      </c>
      <c r="AO350" s="13">
        <f>1.17*1.013*(10^-3)*(AD350-AE350)*N350*86400/208</f>
        <v>1.8410380748703683</v>
      </c>
      <c r="AP350" s="12">
        <f>0.408*(AM350+AN350+AO350)/(AI350+$S$10*(1+0.34*N350))</f>
        <v>-25.722280923802074</v>
      </c>
      <c r="AQ350">
        <v>28</v>
      </c>
      <c r="AR350">
        <v>2.9815</v>
      </c>
      <c r="AS350" s="7"/>
      <c r="AT350" s="1">
        <f>AJ350*28.4</f>
        <v>111.97836672456633</v>
      </c>
      <c r="AU350">
        <f>1.26*AI350*0.408*(AG350-AH350)/(AI350+$S$10)</f>
        <v>1.3625785617453048</v>
      </c>
      <c r="AV350">
        <f>AU350*28.4</f>
        <v>38.697231153566655</v>
      </c>
      <c r="AW350">
        <f>0.65*AI350*D350/($S$10+AI350)</f>
        <v>70.261051264108602</v>
      </c>
      <c r="AX350" s="1">
        <f>AW350*(86400/1000000)/2.45</f>
        <v>2.4777774813138707</v>
      </c>
      <c r="AY350" s="1">
        <f>(0.2*(0.00738*G350+0.8072)^7)-0.00016</f>
        <v>0.12438983013235913</v>
      </c>
      <c r="AZ350" s="1">
        <f>0.408*(AI350*(AG350-AH350)+$S$10*6.43*(1+0.0536*N350)*(AD350-AE350))/(AI350+$S$10)</f>
        <v>2.6372232137068661</v>
      </c>
      <c r="BA350" s="2">
        <f>(AI350*(AG350)+0.063*2.7*(1+0.864*N350)*(AD350-AE350))/(AI350+0.063)</f>
        <v>6.9900781585566234</v>
      </c>
      <c r="BB350" s="1">
        <f>0.4+1.4*EXP(-(((C350-173)/58)^2))</f>
        <v>0.4001403160224889</v>
      </c>
      <c r="BC350" s="1">
        <f>0.605+0.345*EXP(-(((C350-243)/80)^2))</f>
        <v>0.66461572711507233</v>
      </c>
      <c r="BD350" s="1">
        <f>0.408*(AI350*(AG350-AH350)+0.063*6.43*(BB350+BC350*N350)*(AD350-AE350))/(AI350+0.063)</f>
        <v>3.8185720352398089</v>
      </c>
      <c r="BE350" s="1">
        <f>0.013*G350*(M350*23.9+50)/(G350+15)</f>
        <v>2.7185734069093623</v>
      </c>
      <c r="BF350" s="2">
        <f>0.408*0.0023*(G350+17.8)*((F350-E350)^0.5)*AA350</f>
        <v>2.8553857812497272</v>
      </c>
    </row>
    <row r="351" spans="1:58" ht="14" x14ac:dyDescent="0.15">
      <c r="A351" s="14">
        <v>2017</v>
      </c>
      <c r="B351" s="5">
        <v>43085</v>
      </c>
      <c r="C351">
        <v>350</v>
      </c>
      <c r="D351" s="52">
        <v>126.03113888888888</v>
      </c>
      <c r="E351" s="11">
        <v>8.2200000000000006</v>
      </c>
      <c r="F351" s="11">
        <v>24.55</v>
      </c>
      <c r="G351" s="11">
        <v>17.46541666666667</v>
      </c>
      <c r="H351" s="11">
        <v>23.29</v>
      </c>
      <c r="I351" s="11">
        <v>79.849999999999994</v>
      </c>
      <c r="J351" s="11">
        <v>40.694583333333327</v>
      </c>
      <c r="K351" s="11">
        <v>4.0253131366056021</v>
      </c>
      <c r="L351" s="11">
        <v>0</v>
      </c>
      <c r="M351" s="15">
        <f>+D351*86400/1000000</f>
        <v>10.889090399999999</v>
      </c>
      <c r="N351" s="3">
        <f>K351*4.87/LN(67.8*$S$4-5.42)</f>
        <v>3.2699872929121803</v>
      </c>
      <c r="O351" s="11"/>
      <c r="X351" s="9">
        <f>1+0.033*COS(2*$S$9*C351/365)</f>
        <v>1.0319059778489741</v>
      </c>
      <c r="Y351" s="9">
        <f>0.409*SIN((2*$S$9*C351/365)-1.39)</f>
        <v>-0.4077749707237458</v>
      </c>
      <c r="Z351" s="9">
        <f>ACOS(-TAN($U$2)*TAN(Y351))</f>
        <v>1.3289910688730153</v>
      </c>
      <c r="AA351" s="10">
        <f>(24*60/$S$9)*$S$7*X351*(Z351*SIN($U$2)*SIN(Y351)+COS($U$2)*COS(Y351)*SIN(Z351))</f>
        <v>20.32480104540458</v>
      </c>
      <c r="AB351" s="9">
        <f>AA351*(0.75+0.00002*$S$3)</f>
        <v>15.324899988235053</v>
      </c>
      <c r="AC351" s="9">
        <f>1.35*(M351/AB351)-0.35</f>
        <v>0.60924097718650161</v>
      </c>
      <c r="AD351" s="9">
        <f>(0.6108*EXP(17.27*E351/(E351+237.3))+0.6108*EXP(17.27*F351/(F351+237.3)))/2</f>
        <v>2.086401202733783</v>
      </c>
      <c r="AE351" s="9">
        <f>(H351*0.6108*EXP(17.27*F351/(F351+237.3))+I351*0.6108*EXP(17.27*E351/(E351+237.3)))/(2*100)</f>
        <v>0.79387768143143367</v>
      </c>
      <c r="AF351" s="10">
        <f>$S$8*0.5*((E351+273)^4+(F351+273)^4)*(0.34-0.14*SQRT(AE351))*AC351</f>
        <v>4.5244750041435875</v>
      </c>
      <c r="AG351" s="9">
        <f>(1-0.23)*M351-AF351</f>
        <v>3.860124603856411</v>
      </c>
      <c r="AH351" s="9">
        <v>0</v>
      </c>
      <c r="AI351" s="8">
        <f>4098*0.6108*EXP(17.27*0.5*(E351+F351)/(0.5*(E351+F351)+237.3))/(0.5*(E351+F351)+237.3)^2</f>
        <v>0.11866109878964951</v>
      </c>
      <c r="AJ351" s="7">
        <f>(0.408*AI351*(AG351-AH351)+(900*$S$10/((E351+F351)*0.5+273))*N351*(AD351-AE351))/(AI351+$S$10*(1+0.34*N351))</f>
        <v>4.0829456385808713</v>
      </c>
      <c r="AK351" s="27">
        <f>0.408*AI351*$S$8*0.98*1.14*100000000/(AI351+$S$10*(1.034*N351))</f>
        <v>7.7620259562264621E-2</v>
      </c>
      <c r="AL351" s="12">
        <f>1.24*(AE351*10/(G351+273.16))^(1/7)</f>
        <v>0.74140090820746118</v>
      </c>
      <c r="AM351" s="12">
        <f>AI351*0.77*M351</f>
        <v>0.99492580239654438</v>
      </c>
      <c r="AN351" s="12">
        <f>AI351*0.98*$S$8*(-2.6*10000000000-AL351*(G351+273.16)^4)</f>
        <v>-17.81434613100167</v>
      </c>
      <c r="AO351" s="13">
        <f>1.17*1.013*(10^-3)*(AD351-AE351)*N351*86400/208</f>
        <v>2.0807994995867665</v>
      </c>
      <c r="AP351" s="12">
        <f>0.408*(AM351+AN351+AO351)/(AI351+$S$10*(1+0.34*N351))</f>
        <v>-23.340848462926381</v>
      </c>
      <c r="AQ351">
        <v>28</v>
      </c>
      <c r="AR351">
        <v>2.9815</v>
      </c>
      <c r="AS351" s="7"/>
      <c r="AT351" s="1">
        <f>AJ351*28.4</f>
        <v>115.95565613569674</v>
      </c>
      <c r="AU351">
        <f>1.26*AI351*0.408*(AG351-AH351)/(AI351+$S$10)</f>
        <v>1.2764940455604707</v>
      </c>
      <c r="AV351">
        <f>AU351*28.4</f>
        <v>36.252430893917371</v>
      </c>
      <c r="AW351">
        <f>0.65*AI351*D351/($S$10+AI351)</f>
        <v>52.696039834059718</v>
      </c>
      <c r="AX351" s="1">
        <f>AW351*(86400/1000000)/2.45</f>
        <v>1.8583419761888815</v>
      </c>
      <c r="AY351" s="1">
        <f>(0.2*(0.00738*G351+0.8072)^7)-0.00016</f>
        <v>0.12581046825193623</v>
      </c>
      <c r="AZ351" s="1">
        <f>0.408*(AI351*(AG351-AH351)+$S$10*6.43*(1+0.0536*N351)*(AD351-AE351))/(AI351+$S$10)</f>
        <v>2.4347616594783688</v>
      </c>
      <c r="BA351" s="2">
        <f>(AI351*(AG351)+0.063*2.7*(1+0.864*N351)*(AD351-AE351))/(AI351+0.063)</f>
        <v>7.1510278870426012</v>
      </c>
      <c r="BB351" s="1">
        <f>0.4+1.4*EXP(-(((C351-173)/58)^2))</f>
        <v>0.40012633821799748</v>
      </c>
      <c r="BC351" s="1">
        <f>0.605+0.345*EXP(-(((C351-243)/80)^2))</f>
        <v>0.66266429437809438</v>
      </c>
      <c r="BD351" s="1">
        <f>0.408*(AI351*(AG351-AH351)+0.063*6.43*(BB351+BC351*N351)*(AD351-AE351))/(AI351+0.063)</f>
        <v>4.0474400033746729</v>
      </c>
      <c r="BE351" s="1">
        <f>0.013*G351*(M351*23.9+50)/(G351+15)</f>
        <v>2.1697618916746766</v>
      </c>
      <c r="BF351" s="2">
        <f>0.408*0.0023*(G351+17.8)*((F351-E351)^0.5)*AA351</f>
        <v>2.7180435692171296</v>
      </c>
    </row>
    <row r="352" spans="1:58" ht="14" x14ac:dyDescent="0.15">
      <c r="A352" s="14">
        <v>2017</v>
      </c>
      <c r="B352" s="5">
        <v>43086</v>
      </c>
      <c r="C352">
        <v>351</v>
      </c>
      <c r="D352" s="52">
        <v>51.418666666666667</v>
      </c>
      <c r="E352" s="11">
        <v>11.4</v>
      </c>
      <c r="F352" s="11">
        <v>16.989999999999998</v>
      </c>
      <c r="G352" s="11">
        <v>14.461875000000001</v>
      </c>
      <c r="H352" s="11">
        <v>72.78</v>
      </c>
      <c r="I352" s="11">
        <v>94.2</v>
      </c>
      <c r="J352" s="11">
        <v>85.135416666666629</v>
      </c>
      <c r="K352" s="11">
        <v>1.9919789794843332</v>
      </c>
      <c r="L352" s="11">
        <v>14.22399999999999</v>
      </c>
      <c r="M352" s="15">
        <f>+D352*86400/1000000</f>
        <v>4.4425727999999998</v>
      </c>
      <c r="N352" s="3">
        <f>K352*4.87/LN(67.8*$S$4-5.42)</f>
        <v>1.6181960830393294</v>
      </c>
      <c r="O352" s="11"/>
      <c r="X352" s="9">
        <f>1+0.033*COS(2*$S$9*C352/365)</f>
        <v>1.0320463017121373</v>
      </c>
      <c r="Y352" s="9">
        <f>0.409*SIN((2*$S$9*C352/365)-1.39)</f>
        <v>-0.40825904457561446</v>
      </c>
      <c r="Z352" s="9">
        <f>ACOS(-TAN($U$2)*TAN(Y352))</f>
        <v>1.3286630453799642</v>
      </c>
      <c r="AA352" s="10">
        <f>(24*60/$S$9)*$S$7*X352*(Z352*SIN($U$2)*SIN(Y352)+COS($U$2)*COS(Y352)*SIN(Z352))</f>
        <v>20.310134262687946</v>
      </c>
      <c r="AB352" s="9">
        <f>AA352*(0.75+0.00002*$S$3)</f>
        <v>15.313841234066711</v>
      </c>
      <c r="AC352" s="9">
        <f>1.35*(M352/AB352)-0.35</f>
        <v>4.163742057467601E-2</v>
      </c>
      <c r="AD352" s="9">
        <f>(0.6108*EXP(17.27*E352/(E352+237.3))+0.6108*EXP(17.27*F352/(F352+237.3)))/2</f>
        <v>1.6422648430541389</v>
      </c>
      <c r="AE352" s="9">
        <f>(H352*0.6108*EXP(17.27*F352/(F352+237.3))+I352*0.6108*EXP(17.27*E352/(E352+237.3)))/(2*100)</f>
        <v>1.3396141484864117</v>
      </c>
      <c r="AF352" s="10">
        <f>$S$8*0.5*((E352+273)^4+(F352+273)^4)*(0.34-0.14*SQRT(AE352))*AC352</f>
        <v>0.24694816542284698</v>
      </c>
      <c r="AG352" s="9">
        <f>(1-0.23)*M352-AF352</f>
        <v>3.1738328905771529</v>
      </c>
      <c r="AH352" s="9">
        <v>0</v>
      </c>
      <c r="AI352" s="8">
        <f>4098*0.6108*EXP(17.27*0.5*(E352+F352)/(0.5*(E352+F352)+237.3))/(0.5*(E352+F352)+237.3)^2</f>
        <v>0.10489283510917655</v>
      </c>
      <c r="AJ352" s="7">
        <f>(0.408*AI352*(AG352-AH352)+(900*$S$10/((E352+F352)*0.5+273))*N352*(AD352-AE352))/(AI352+$S$10*(1+0.34*N352))</f>
        <v>1.1446053496193409</v>
      </c>
      <c r="AK352" s="27">
        <f>0.408*AI352*$S$8*0.98*1.14*100000000/(AI352+$S$10*(1.034*N352))</f>
        <v>0.10887675991900918</v>
      </c>
      <c r="AL352" s="12">
        <f>1.24*(AE352*10/(G352+273.16))^(1/7)</f>
        <v>0.80012624420724798</v>
      </c>
      <c r="AM352" s="12">
        <f>AI352*0.77*M352</f>
        <v>0.35881542325160282</v>
      </c>
      <c r="AN352" s="12">
        <f>AI352*0.98*$S$8*(-2.6*10000000000-AL352*(G352+273.16)^4)</f>
        <v>-15.841264327977262</v>
      </c>
      <c r="AO352" s="13">
        <f>1.17*1.013*(10^-3)*(AD352-AE352)*N352*86400/208</f>
        <v>0.24111183880906142</v>
      </c>
      <c r="AP352" s="12">
        <f>0.408*(AM352+AN352+AO352)/(AI352+$S$10*(1+0.34*N352))</f>
        <v>-30.054516876444303</v>
      </c>
      <c r="AQ352">
        <v>28</v>
      </c>
      <c r="AR352">
        <v>2.9815</v>
      </c>
      <c r="AS352" s="7"/>
      <c r="AT352" s="1">
        <f>AJ352*28.4</f>
        <v>32.506791929189284</v>
      </c>
      <c r="AU352">
        <f>1.26*AI352*0.408*(AG352-AH352)/(AI352+$S$10)</f>
        <v>1.0025986781012279</v>
      </c>
      <c r="AV352">
        <f>AU352*28.4</f>
        <v>28.473802458074871</v>
      </c>
      <c r="AW352">
        <f>0.65*AI352*D352/($S$10+AI352)</f>
        <v>20.537450536347695</v>
      </c>
      <c r="AX352" s="1">
        <f>AW352*(86400/1000000)/2.45</f>
        <v>0.72425948013895536</v>
      </c>
      <c r="AY352" s="1">
        <f>(0.2*(0.00738*G352+0.8072)^7)-0.00016</f>
        <v>0.10635628162583999</v>
      </c>
      <c r="AZ352" s="1">
        <f>0.408*(AI352*(AG352-AH352)+$S$10*6.43*(1+0.0536*N352)*(AD352-AE352))/(AI352+$S$10)</f>
        <v>1.1283545242261777</v>
      </c>
      <c r="BA352" s="2">
        <f>(AI352*(AG352)+0.063*2.7*(1+0.864*N352)*(AD352-AE352))/(AI352+0.063)</f>
        <v>2.7182204537346246</v>
      </c>
      <c r="BB352" s="1">
        <f>0.4+1.4*EXP(-(((C352-173)/58)^2))</f>
        <v>0.40011368522539631</v>
      </c>
      <c r="BC352" s="1">
        <f>0.605+0.345*EXP(-(((C352-243)/80)^2))</f>
        <v>0.660759311400542</v>
      </c>
      <c r="BD352" s="1">
        <f>0.408*(AI352*(AG352-AH352)+0.063*6.43*(BB352+BC352*N352)*(AD352-AE352))/(AI352+0.063)</f>
        <v>1.246788436871664</v>
      </c>
      <c r="BE352" s="1">
        <f>0.013*G352*(M352*23.9+50)/(G352+15)</f>
        <v>0.99661176966769416</v>
      </c>
      <c r="BF352" s="2">
        <f>0.408*0.0023*(G352+17.8)*((F352-E352)^0.5)*AA352</f>
        <v>1.4537720053884167</v>
      </c>
    </row>
    <row r="353" spans="1:58" ht="14" x14ac:dyDescent="0.15">
      <c r="A353" s="14">
        <v>2017</v>
      </c>
      <c r="B353" s="5">
        <v>43087</v>
      </c>
      <c r="C353">
        <v>352</v>
      </c>
      <c r="D353" s="52">
        <v>158.71029861111111</v>
      </c>
      <c r="E353" s="11">
        <v>7.88</v>
      </c>
      <c r="F353" s="11">
        <v>18.809999999999999</v>
      </c>
      <c r="G353" s="11">
        <v>13.194125000000001</v>
      </c>
      <c r="H353" s="11">
        <v>54.66</v>
      </c>
      <c r="I353" s="11">
        <v>97.1</v>
      </c>
      <c r="J353" s="11">
        <v>81.199861111111105</v>
      </c>
      <c r="K353" s="11">
        <v>1.6215568039222661</v>
      </c>
      <c r="L353" s="11">
        <v>0.76200000000000001</v>
      </c>
      <c r="M353" s="15">
        <f>+D353*86400/1000000</f>
        <v>13.712569800000001</v>
      </c>
      <c r="N353" s="3">
        <f>K353*4.87/LN(67.8*$S$4-5.42)</f>
        <v>1.3172814048530086</v>
      </c>
      <c r="O353" s="11"/>
      <c r="X353" s="9">
        <f>1+0.033*COS(2*$S$9*C353/365)</f>
        <v>1.0321771295644875</v>
      </c>
      <c r="Y353" s="9">
        <f>0.409*SIN((2*$S$9*C353/365)-1.39)</f>
        <v>-0.40862214246162354</v>
      </c>
      <c r="Z353" s="9">
        <f>ACOS(-TAN($U$2)*TAN(Y353))</f>
        <v>1.3284168913412042</v>
      </c>
      <c r="AA353" s="10">
        <f>(24*60/$S$9)*$S$7*X353*(Z353*SIN($U$2)*SIN(Y353)+COS($U$2)*COS(Y353)*SIN(Z353))</f>
        <v>20.299631720926289</v>
      </c>
      <c r="AB353" s="9">
        <f>AA353*(0.75+0.00002*$S$3)</f>
        <v>15.305922317578423</v>
      </c>
      <c r="AC353" s="9">
        <f>1.35*(M353/AB353)-0.35</f>
        <v>0.85946447041218332</v>
      </c>
      <c r="AD353" s="9">
        <f>(0.6108*EXP(17.27*E353/(E353+237.3))+0.6108*EXP(17.27*F353/(F353+237.3)))/2</f>
        <v>1.6177569335845323</v>
      </c>
      <c r="AE353" s="9">
        <f>(H353*0.6108*EXP(17.27*F353/(F353+237.3))+I353*0.6108*EXP(17.27*E353/(E353+237.3)))/(2*100)</f>
        <v>1.1100536719532528</v>
      </c>
      <c r="AF353" s="10">
        <f>$S$8*0.5*((E353+273)^4+(F353+273)^4)*(0.34-0.14*SQRT(AE353))*AC353</f>
        <v>5.4575852710409096</v>
      </c>
      <c r="AG353" s="9">
        <f>(1-0.23)*M353-AF353</f>
        <v>5.1010934749590904</v>
      </c>
      <c r="AH353" s="9">
        <v>0</v>
      </c>
      <c r="AI353" s="8">
        <f>4098*0.6108*EXP(17.27*0.5*(E353+F353)/(0.5*(E353+F353)+237.3))/(0.5*(E353+F353)+237.3)^2</f>
        <v>9.992790746492082E-2</v>
      </c>
      <c r="AJ353" s="7">
        <f>(0.408*AI353*(AG353-AH353)+(900*$S$10/((E353+F353)*0.5+273))*N353*(AD353-AE353))/(AI353+$S$10*(1+0.34*N353))</f>
        <v>1.7740211884689414</v>
      </c>
      <c r="AK353" s="27">
        <f>0.408*AI353*$S$8*0.98*1.14*100000000/(AI353+$S$10*(1.034*N353))</f>
        <v>0.11764366099738065</v>
      </c>
      <c r="AL353" s="12">
        <f>1.24*(AE353*10/(G353+273.16))^(1/7)</f>
        <v>0.77941782351605449</v>
      </c>
      <c r="AM353" s="12">
        <f>AI353*0.77*M353</f>
        <v>1.0551066726821143</v>
      </c>
      <c r="AN353" s="12">
        <f>AI353*0.98*$S$8*(-2.6*10000000000-AL353*(G353+273.16)^4)</f>
        <v>-14.978701407220175</v>
      </c>
      <c r="AO353" s="13">
        <f>1.17*1.013*(10^-3)*(AD353-AE353)*N353*86400/208</f>
        <v>0.32925640294411451</v>
      </c>
      <c r="AP353" s="12">
        <f>0.408*(AM353+AN353+AO353)/(AI353+$S$10*(1+0.34*N353))</f>
        <v>-28.413163290296673</v>
      </c>
      <c r="AQ353">
        <v>28</v>
      </c>
      <c r="AR353">
        <v>2.9815</v>
      </c>
      <c r="AS353" s="7"/>
      <c r="AT353" s="1">
        <f>AJ353*28.4</f>
        <v>50.382201752517936</v>
      </c>
      <c r="AU353">
        <f>1.26*AI353*0.408*(AG353-AH353)/(AI353+$S$10)</f>
        <v>1.5811257914664167</v>
      </c>
      <c r="AV353">
        <f>AU353*28.4</f>
        <v>44.903972477646235</v>
      </c>
      <c r="AW353">
        <f>0.65*AI353*D353/($S$10+AI353)</f>
        <v>62.200073566324953</v>
      </c>
      <c r="AX353" s="1">
        <f>AW353*(86400/1000000)/2.45</f>
        <v>2.1935046351552963</v>
      </c>
      <c r="AY353" s="1">
        <f>(0.2*(0.00738*G353+0.8072)^7)-0.00016</f>
        <v>9.8953802608342092E-2</v>
      </c>
      <c r="AZ353" s="1">
        <f>0.408*(AI353*(AG353-AH353)+$S$10*6.43*(1+0.0536*N353)*(AD353-AE353))/(AI353+$S$10)</f>
        <v>1.8210613179743964</v>
      </c>
      <c r="BA353" s="2">
        <f>(AI353*(AG353)+0.063*2.7*(1+0.864*N353)*(AD353-AE353))/(AI353+0.063)</f>
        <v>4.2619543006892604</v>
      </c>
      <c r="BB353" s="1">
        <f>0.4+1.4*EXP(-(((C353-173)/58)^2))</f>
        <v>0.40010223864999445</v>
      </c>
      <c r="BC353" s="1">
        <f>0.605+0.345*EXP(-(((C353-243)/80)^2))</f>
        <v>0.65890041444496772</v>
      </c>
      <c r="BD353" s="1">
        <f>0.408*(AI353*(AG353-AH353)+0.063*6.43*(BB353+BC353*N353)*(AD353-AE353))/(AI353+0.063)</f>
        <v>1.9295612954879198</v>
      </c>
      <c r="BE353" s="1">
        <f>0.013*G353*(M353*23.9+50)/(G353+15)</f>
        <v>2.2979855060534935</v>
      </c>
      <c r="BF353" s="2">
        <f>0.408*0.0023*(G353+17.8)*((F353-E353)^0.5)*AA353</f>
        <v>1.9519362036915804</v>
      </c>
    </row>
    <row r="354" spans="1:58" s="2" customFormat="1" ht="14" x14ac:dyDescent="0.15">
      <c r="A354" s="26">
        <v>2017</v>
      </c>
      <c r="B354" s="25">
        <v>43088</v>
      </c>
      <c r="C354" s="18">
        <v>353</v>
      </c>
      <c r="D354" s="52">
        <v>167.41520833333328</v>
      </c>
      <c r="E354" s="11">
        <v>8.91</v>
      </c>
      <c r="F354" s="11">
        <v>21.91</v>
      </c>
      <c r="G354" s="11">
        <v>15.126319444444439</v>
      </c>
      <c r="H354" s="11">
        <v>35.18</v>
      </c>
      <c r="I354" s="11">
        <v>91.6</v>
      </c>
      <c r="J354" s="11">
        <v>64.605833333333294</v>
      </c>
      <c r="K354" s="11">
        <v>1.9730385291008421</v>
      </c>
      <c r="L354" s="11">
        <v>0</v>
      </c>
      <c r="M354" s="15">
        <f>+D354*86400/1000000</f>
        <v>14.464673999999997</v>
      </c>
      <c r="N354" s="3">
        <f>K354*4.87/LN(67.8*$S$4-5.42)</f>
        <v>1.6028096944593153</v>
      </c>
      <c r="O354" s="11"/>
      <c r="X354" s="23">
        <f>1+0.033*COS(2*$S$9*C354/365)</f>
        <v>1.0322984226389083</v>
      </c>
      <c r="Y354" s="23">
        <f>0.409*SIN((2*$S$9*C354/365)-1.39)</f>
        <v>-0.40886415678803323</v>
      </c>
      <c r="Z354" s="23">
        <f>ACOS(-TAN($U$2)*TAN(Y354))</f>
        <v>1.3282527718655359</v>
      </c>
      <c r="AA354" s="23">
        <f>(24*60/$S$9)*$S$7*X354*(Z354*SIN($U$2)*SIN(Y354)+COS($U$2)*COS(Y354)*SIN(Z354))</f>
        <v>20.293299399271667</v>
      </c>
      <c r="AB354" s="23">
        <f>AA354*(0.75+0.00002*$S$3)</f>
        <v>15.301147747050837</v>
      </c>
      <c r="AC354" s="23">
        <f>1.35*(M354/AB354)-0.35</f>
        <v>0.92619902917176355</v>
      </c>
      <c r="AD354" s="23">
        <f>(0.6108*EXP(17.27*E354/(E354+237.3))+0.6108*EXP(17.27*F354/(F354+237.3)))/2</f>
        <v>1.8852805687217047</v>
      </c>
      <c r="AE354" s="23">
        <f>(H354*0.6108*EXP(17.27*F354/(F354+237.3))+I354*0.6108*EXP(17.27*E354/(E354+237.3)))/(2*100)</f>
        <v>0.98514570606912055</v>
      </c>
      <c r="AF354" s="23">
        <f>$S$8*0.5*((E354+273)^4+(F354+273)^4)*(0.34-0.14*SQRT(AE354))*AC354</f>
        <v>6.3270182968769282</v>
      </c>
      <c r="AG354" s="23">
        <f>(1-0.23)*M354-AF354</f>
        <v>4.8107806831230695</v>
      </c>
      <c r="AH354" s="23">
        <v>0</v>
      </c>
      <c r="AI354" s="22">
        <f>4098*0.6108*EXP(17.27*0.5*(E354+F354)/(0.5*(E354+F354)+237.3))/(0.5*(E354+F354)+237.3)^2</f>
        <v>0.1123530166256394</v>
      </c>
      <c r="AJ354" s="19">
        <f>(0.408*AI354*(AG354-AH354)+(900*$S$10/((E354+F354)*0.5+273))*N354*(AD354-AE354))/(AI354+$S$10*(1+0.34*N354))</f>
        <v>2.4147092695991281</v>
      </c>
      <c r="AK354" s="53">
        <f>0.408*AI354*$S$8*0.98*1.14*100000000/(AI354+$S$10*(1.034*N354))</f>
        <v>0.11324242137493999</v>
      </c>
      <c r="AL354" s="20">
        <f>1.24*(AE354*10/(G354+273.16))^(1/7)</f>
        <v>0.76550298793580362</v>
      </c>
      <c r="AM354" s="20">
        <f>AI354*0.77*M354</f>
        <v>1.2513653139729692</v>
      </c>
      <c r="AN354" s="20">
        <f>AI354*0.98*$S$8*(-2.6*10000000000-AL354*(G354+273.16)^4)</f>
        <v>-16.866378487435949</v>
      </c>
      <c r="AO354" s="21">
        <f>1.17*1.013*(10^-3)*(AD354-AE354)*N354*86400/208</f>
        <v>0.71028927588990942</v>
      </c>
      <c r="AP354" s="20">
        <f>0.408*(AM354+AN354+AO354)/(AI354+$S$10*(1+0.34*N354))</f>
        <v>-28.413547586531362</v>
      </c>
      <c r="AQ354" s="18">
        <v>28</v>
      </c>
      <c r="AR354" s="18">
        <v>2.9815</v>
      </c>
      <c r="AS354" s="19"/>
      <c r="AT354" s="2">
        <f>AJ354*28.4</f>
        <v>68.577743256615236</v>
      </c>
      <c r="AU354" s="18">
        <f>1.26*AI354*0.408*(AG354-AH354)/(AI354+$S$10)</f>
        <v>1.5596258161170999</v>
      </c>
      <c r="AV354" s="18">
        <f>AU354*28.4</f>
        <v>44.293373177725634</v>
      </c>
      <c r="AW354" s="18">
        <f>0.65*AI354*D354/($S$10+AI354)</f>
        <v>68.625008768585062</v>
      </c>
      <c r="AX354" s="2">
        <f>AW354*(86400/1000000)/2.45</f>
        <v>2.4200819418798978</v>
      </c>
      <c r="AY354" s="2">
        <f>(0.2*(0.00738*G354+0.8072)^7)-0.00016</f>
        <v>0.11042177701725081</v>
      </c>
      <c r="AZ354" s="2">
        <f>0.408*(AI354*(AG354-AH354)+$S$10*6.43*(1+0.0536*N354)*(AD354-AE354))/(AI354+$S$10)</f>
        <v>2.1849841717789174</v>
      </c>
      <c r="BA354" s="2">
        <f>(AI354*(AG354)+0.063*2.7*(1+0.864*N354)*(AD354-AE354))/(AI354+0.063)</f>
        <v>5.1647453883859793</v>
      </c>
      <c r="BB354" s="2">
        <f>0.4+1.4*EXP(-(((C354-173)/58)^2))</f>
        <v>0.40009188994340694</v>
      </c>
      <c r="BC354" s="2">
        <f>0.605+0.345*EXP(-(((C354-243)/80)^2))</f>
        <v>0.65708720936729048</v>
      </c>
      <c r="BD354" s="2">
        <f>0.408*(AI354*(AG354-AH354)+0.063*6.43*(BB354+BC354*N354)*(AD354-AE354))/(AI354+0.063)</f>
        <v>2.4905895626090557</v>
      </c>
      <c r="BE354" s="2">
        <f>0.013*G354*(M354*23.9+50)/(G354+15)</f>
        <v>2.5828718489509765</v>
      </c>
      <c r="BF354" s="2">
        <f>0.408*0.0023*(G354+17.8)*((F354-E354)^0.5)*AA354</f>
        <v>2.2607655432581906</v>
      </c>
    </row>
    <row r="355" spans="1:58" ht="14" x14ac:dyDescent="0.15">
      <c r="A355" s="14">
        <v>2017</v>
      </c>
      <c r="B355" s="5">
        <v>43089</v>
      </c>
      <c r="C355">
        <v>354</v>
      </c>
      <c r="D355" s="52">
        <v>168.01240277777774</v>
      </c>
      <c r="E355" s="11">
        <v>8.66</v>
      </c>
      <c r="F355" s="11">
        <v>25.03</v>
      </c>
      <c r="G355" s="11">
        <v>15.691180555555556</v>
      </c>
      <c r="H355" s="11">
        <v>26.79</v>
      </c>
      <c r="I355" s="11">
        <v>82.9</v>
      </c>
      <c r="J355" s="11">
        <v>59.129236111111112</v>
      </c>
      <c r="K355" s="11">
        <v>2.0504713958459324</v>
      </c>
      <c r="L355" s="11">
        <v>0</v>
      </c>
      <c r="M355" s="15">
        <f>+D355*86400/1000000</f>
        <v>14.516271599999996</v>
      </c>
      <c r="N355" s="3">
        <f>K355*4.87/LN(67.8*$S$4-5.42)</f>
        <v>1.6657127486360457</v>
      </c>
      <c r="O355" s="11"/>
      <c r="X355" s="9">
        <f>1+0.033*COS(2*$S$9*C355/365)</f>
        <v>1.032410144993644</v>
      </c>
      <c r="Y355" s="9">
        <f>0.409*SIN((2*$S$9*C355/365)-1.39)</f>
        <v>-0.40898501584077535</v>
      </c>
      <c r="Z355" s="9">
        <f>ACOS(-TAN($U$2)*TAN(Y355))</f>
        <v>1.3281707971863483</v>
      </c>
      <c r="AA355" s="10">
        <f>(24*60/$S$9)*$S$7*X355*(Z355*SIN($U$2)*SIN(Y355)+COS($U$2)*COS(Y355)*SIN(Z355))</f>
        <v>20.291141517205798</v>
      </c>
      <c r="AB355" s="9">
        <f>AA355*(0.75+0.00002*$S$3)</f>
        <v>15.299520703973172</v>
      </c>
      <c r="AC355" s="9">
        <f>1.35*(M355/AB355)-0.35</f>
        <v>0.93088761989196234</v>
      </c>
      <c r="AD355" s="9">
        <f>(0.6108*EXP(17.27*E355/(E355+237.3))+0.6108*EXP(17.27*F355/(F355+237.3)))/2</f>
        <v>2.1476992632209653</v>
      </c>
      <c r="AE355" s="9">
        <f>(H355*0.6108*EXP(17.27*F355/(F355+237.3))+I355*0.6108*EXP(17.27*E355/(E355+237.3)))/(2*100)</f>
        <v>0.89013330585610506</v>
      </c>
      <c r="AF355" s="10">
        <f>$S$8*0.5*((E355+273)^4+(F355+273)^4)*(0.34-0.14*SQRT(AE355))*AC355</f>
        <v>6.7198523062795523</v>
      </c>
      <c r="AG355" s="9">
        <f>(1-0.23)*M355-AF355</f>
        <v>4.4576768257204442</v>
      </c>
      <c r="AH355" s="9">
        <v>0</v>
      </c>
      <c r="AI355" s="8">
        <f>4098*0.6108*EXP(17.27*0.5*(E355+F355)/(0.5*(E355+F355)+237.3))/(0.5*(E355+F355)+237.3)^2</f>
        <v>0.12174002984447836</v>
      </c>
      <c r="AJ355" s="7">
        <f>(0.408*AI355*(AG355-AH355)+(900*$S$10/((E355+F355)*0.5+273))*N355*(AD355-AE355))/(AI355+$S$10*(1+0.34*N355))</f>
        <v>2.8887945899690344</v>
      </c>
      <c r="AK355" s="27">
        <f>0.408*AI355*$S$8*0.98*1.14*100000000/(AI355+$S$10*(1.034*N355))</f>
        <v>0.11557000191056535</v>
      </c>
      <c r="AL355" s="12">
        <f>1.24*(AE355*10/(G355+273.16))^(1/7)</f>
        <v>0.75428112983229567</v>
      </c>
      <c r="AM355" s="12">
        <f>AI355*0.77*M355</f>
        <v>1.360752730117206</v>
      </c>
      <c r="AN355" s="12">
        <f>AI355*0.98*$S$8*(-2.6*10000000000-AL355*(G355+273.16)^4)</f>
        <v>-18.254198117652479</v>
      </c>
      <c r="AO355" s="13">
        <f>1.17*1.013*(10^-3)*(AD355-AE355)*N355*86400/208</f>
        <v>1.0312800030170879</v>
      </c>
      <c r="AP355" s="12">
        <f>0.408*(AM355+AN355+AO355)/(AI355+$S$10*(1+0.34*N355))</f>
        <v>-28.786865263139514</v>
      </c>
      <c r="AQ355">
        <v>28</v>
      </c>
      <c r="AR355">
        <v>2.9815</v>
      </c>
      <c r="AS355" s="7"/>
      <c r="AT355" s="1">
        <f>AJ355*28.4</f>
        <v>82.041766355120572</v>
      </c>
      <c r="AU355">
        <f>1.26*AI355*0.408*(AG355-AH355)/(AI355+$S$10)</f>
        <v>1.4875178092419783</v>
      </c>
      <c r="AV355">
        <f>AU355*28.4</f>
        <v>42.245505782472179</v>
      </c>
      <c r="AW355">
        <f>0.65*AI355*D355/($S$10+AI355)</f>
        <v>70.888793613480516</v>
      </c>
      <c r="AX355" s="1">
        <f>AW355*(86400/1000000)/2.45</f>
        <v>2.4999150074304963</v>
      </c>
      <c r="AY355" s="1">
        <f>(0.2*(0.00738*G355+0.8072)^7)-0.00016</f>
        <v>0.11398185027569413</v>
      </c>
      <c r="AZ355" s="1">
        <f>0.408*(AI355*(AG355-AH355)+$S$10*6.43*(1+0.0536*N355)*(AD355-AE355))/(AI355+$S$10)</f>
        <v>2.44153989120744</v>
      </c>
      <c r="BA355" s="2">
        <f>(AI355*(AG355)+0.063*2.7*(1+0.864*N355)*(AD355-AE355))/(AI355+0.063)</f>
        <v>5.7618622928135865</v>
      </c>
      <c r="BB355" s="1">
        <f>0.4+1.4*EXP(-(((C355-173)/58)^2))</f>
        <v>0.40008253965715934</v>
      </c>
      <c r="BC355" s="1">
        <f>0.605+0.345*EXP(-(((C355-243)/80)^2))</f>
        <v>0.65531927311469329</v>
      </c>
      <c r="BD355" s="1">
        <f>0.408*(AI355*(AG355-AH355)+0.063*6.43*(BB355+BC355*N355)*(AD355-AE355))/(AI355+0.063)</f>
        <v>2.8767335584695597</v>
      </c>
      <c r="BE355" s="1">
        <f>0.013*G355*(M355*23.9+50)/(G355+15)</f>
        <v>2.6382079832031282</v>
      </c>
      <c r="BF355" s="2">
        <f>0.408*0.0023*(G355+17.8)*((F355-E355)^0.5)*AA355</f>
        <v>2.5801756669545779</v>
      </c>
    </row>
    <row r="356" spans="1:58" ht="14" x14ac:dyDescent="0.15">
      <c r="A356" s="14">
        <v>2017</v>
      </c>
      <c r="B356" s="5">
        <v>43090</v>
      </c>
      <c r="C356">
        <v>355</v>
      </c>
      <c r="D356" s="52">
        <v>138.39729166666669</v>
      </c>
      <c r="E356" s="11">
        <v>8.73</v>
      </c>
      <c r="F356" s="11">
        <v>20.8</v>
      </c>
      <c r="G356" s="11">
        <v>13.853402777777776</v>
      </c>
      <c r="H356" s="11">
        <v>24.5</v>
      </c>
      <c r="I356" s="11">
        <v>86.7</v>
      </c>
      <c r="J356" s="11">
        <v>58.217708333333348</v>
      </c>
      <c r="K356" s="11">
        <v>2.7171623074634801</v>
      </c>
      <c r="L356" s="11">
        <v>0</v>
      </c>
      <c r="M356" s="15">
        <f>+D356*86400/1000000</f>
        <v>11.957526000000001</v>
      </c>
      <c r="N356" s="3">
        <f>K356*4.87/LN(67.8*$S$4-5.42)</f>
        <v>2.2073031132375416</v>
      </c>
      <c r="O356" s="11"/>
      <c r="X356" s="9">
        <f>1+0.033*COS(2*$S$9*C356/365)</f>
        <v>1.03251226352295</v>
      </c>
      <c r="Y356" s="9">
        <f>0.409*SIN((2*$S$9*C356/365)-1.39)</f>
        <v>-0.40898468380670427</v>
      </c>
      <c r="Z356" s="9">
        <f>ACOS(-TAN($U$2)*TAN(Y356))</f>
        <v>1.3281710224080667</v>
      </c>
      <c r="AA356" s="10">
        <f>(24*60/$S$9)*$S$7*X356*(Z356*SIN($U$2)*SIN(Y356)+COS($U$2)*COS(Y356)*SIN(Z356))</f>
        <v>20.293160533292756</v>
      </c>
      <c r="AB356" s="9">
        <f>AA356*(0.75+0.00002*$S$3)</f>
        <v>15.301043042102737</v>
      </c>
      <c r="AC356" s="9">
        <f>1.35*(M356/AB356)-0.35</f>
        <v>0.70500390107925648</v>
      </c>
      <c r="AD356" s="9">
        <f>(0.6108*EXP(17.27*E356/(E356+237.3))+0.6108*EXP(17.27*F356/(F356+237.3)))/2</f>
        <v>1.7919517148446662</v>
      </c>
      <c r="AE356" s="9">
        <f>(H356*0.6108*EXP(17.27*F356/(F356+237.3))+I356*0.6108*EXP(17.27*E356/(E356+237.3)))/(2*100)</f>
        <v>0.78961445936205255</v>
      </c>
      <c r="AF356" s="10">
        <f>$S$8*0.5*((E356+273)^4+(F356+273)^4)*(0.34-0.14*SQRT(AE356))*AC356</f>
        <v>5.116458430705805</v>
      </c>
      <c r="AG356" s="9">
        <f>(1-0.23)*M356-AF356</f>
        <v>4.0908365892941969</v>
      </c>
      <c r="AH356" s="9">
        <v>0</v>
      </c>
      <c r="AI356" s="8">
        <f>4098*0.6108*EXP(17.27*0.5*(E356+F356)/(0.5*(E356+F356)+237.3))/(0.5*(E356+F356)+237.3)^2</f>
        <v>0.10833846042646227</v>
      </c>
      <c r="AJ356" s="7">
        <f>(0.408*AI356*(AG356-AH356)+(900*$S$10/((E356+F356)*0.5+273))*N356*(AD356-AE356))/(AI356+$S$10*(1+0.34*N356))</f>
        <v>2.846034899478648</v>
      </c>
      <c r="AK356" s="27">
        <f>0.408*AI356*$S$8*0.98*1.14*100000000/(AI356+$S$10*(1.034*N356))</f>
        <v>9.3518678758631804E-2</v>
      </c>
      <c r="AL356" s="12">
        <f>1.24*(AE356*10/(G356+273.16))^(1/7)</f>
        <v>0.74215558275746452</v>
      </c>
      <c r="AM356" s="12">
        <f>AI356*0.77*M356</f>
        <v>0.99750416715903323</v>
      </c>
      <c r="AN356" s="12">
        <f>AI356*0.98*$S$8*(-2.6*10000000000-AL356*(G356+273.16)^4)</f>
        <v>-16.133136190018252</v>
      </c>
      <c r="AO356" s="13">
        <f>1.17*1.013*(10^-3)*(AD356-AE356)*N356*86400/208</f>
        <v>1.0892349380760109</v>
      </c>
      <c r="AP356" s="12">
        <f>0.408*(AM356+AN356+AO356)/(AI356+$S$10*(1+0.34*N356))</f>
        <v>-25.637988642738321</v>
      </c>
      <c r="AQ356">
        <v>28</v>
      </c>
      <c r="AR356">
        <v>2.9815</v>
      </c>
      <c r="AS356" s="7"/>
      <c r="AT356" s="1">
        <f>AJ356*28.4</f>
        <v>80.827391145193602</v>
      </c>
      <c r="AU356">
        <f>1.26*AI356*0.408*(AG356-AH356)/(AI356+$S$10)</f>
        <v>1.3083170147410303</v>
      </c>
      <c r="AV356">
        <f>AU356*28.4</f>
        <v>37.15620321864526</v>
      </c>
      <c r="AW356">
        <f>0.65*AI356*D356/($S$10+AI356)</f>
        <v>55.964302779595052</v>
      </c>
      <c r="AX356" s="1">
        <f>AW356*(86400/1000000)/2.45</f>
        <v>1.9735982694518417</v>
      </c>
      <c r="AY356" s="1">
        <f>(0.2*(0.00738*G356+0.8072)^7)-0.00016</f>
        <v>0.102746320407549</v>
      </c>
      <c r="AZ356" s="1">
        <f>0.408*(AI356*(AG356-AH356)+$S$10*6.43*(1+0.0536*N356)*(AD356-AE356))/(AI356+$S$10)</f>
        <v>2.1495879321579503</v>
      </c>
      <c r="BA356" s="2">
        <f>(AI356*(AG356)+0.063*2.7*(1+0.864*N356)*(AD356-AE356))/(AI356+0.063)</f>
        <v>5.4795058814033712</v>
      </c>
      <c r="BB356" s="1">
        <f>0.4+1.4*EXP(-(((C356-173)/58)^2))</f>
        <v>0.40007409674597838</v>
      </c>
      <c r="BC356" s="1">
        <f>0.605+0.345*EXP(-(((C356-243)/80)^2))</f>
        <v>0.65359615521776049</v>
      </c>
      <c r="BD356" s="1">
        <f>0.408*(AI356*(AG356-AH356)+0.063*6.43*(BB356+BC356*N356)*(AD356-AE356))/(AI356+0.063)</f>
        <v>2.8370777402006917</v>
      </c>
      <c r="BE356" s="1">
        <f>0.013*G356*(M356*23.9+50)/(G356+15)</f>
        <v>2.0958678731309131</v>
      </c>
      <c r="BF356" s="2">
        <f>0.408*0.0023*(G356+17.8)*((F356-E356)^0.5)*AA356</f>
        <v>2.0941690130449517</v>
      </c>
    </row>
    <row r="357" spans="1:58" ht="14" x14ac:dyDescent="0.15">
      <c r="A357" s="14">
        <v>2017</v>
      </c>
      <c r="B357" s="5">
        <v>43091</v>
      </c>
      <c r="C357">
        <v>356</v>
      </c>
      <c r="D357" s="52">
        <v>178.12370138888889</v>
      </c>
      <c r="E357" s="11">
        <v>2.9620000000000002</v>
      </c>
      <c r="F357" s="11">
        <v>19.13</v>
      </c>
      <c r="G357" s="11">
        <v>10.530756944444441</v>
      </c>
      <c r="H357" s="11">
        <v>12.09</v>
      </c>
      <c r="I357" s="11">
        <v>47.56</v>
      </c>
      <c r="J357" s="11">
        <v>27.210208333333338</v>
      </c>
      <c r="K357" s="11">
        <v>2.3381228567828116</v>
      </c>
      <c r="L357" s="11">
        <v>0</v>
      </c>
      <c r="M357" s="15">
        <f>+D357*86400/1000000</f>
        <v>15.3898878</v>
      </c>
      <c r="N357" s="3">
        <f>K357*4.87/LN(67.8*$S$4-5.42)</f>
        <v>1.8993881398739076</v>
      </c>
      <c r="O357" s="11"/>
      <c r="X357" s="9">
        <f>1+0.033*COS(2*$S$9*C357/365)</f>
        <v>1.032604747966902</v>
      </c>
      <c r="Y357" s="9">
        <f>0.409*SIN((2*$S$9*C357/365)-1.39)</f>
        <v>-0.40886316078420892</v>
      </c>
      <c r="Z357" s="9">
        <f>ACOS(-TAN($U$2)*TAN(Y357))</f>
        <v>1.3282534473792531</v>
      </c>
      <c r="AA357" s="10">
        <f>(24*60/$S$9)*$S$7*X357*(Z357*SIN($U$2)*SIN(Y357)+COS($U$2)*COS(Y357)*SIN(Z357))</f>
        <v>20.299357143616394</v>
      </c>
      <c r="AB357" s="9">
        <f>AA357*(0.75+0.00002*$S$3)</f>
        <v>15.305715286286761</v>
      </c>
      <c r="AC357" s="9">
        <f>1.35*(M357/AB357)-0.35</f>
        <v>1.0074242132032003</v>
      </c>
      <c r="AD357" s="9">
        <f>(0.6108*EXP(17.27*E357/(E357+237.3))+0.6108*EXP(17.27*F357/(F357+237.3)))/2</f>
        <v>1.4855016525732694</v>
      </c>
      <c r="AE357" s="9">
        <f>(H357*0.6108*EXP(17.27*F357/(F357+237.3))+I357*0.6108*EXP(17.27*E357/(E357+237.3)))/(2*100)</f>
        <v>0.3136250024764739</v>
      </c>
      <c r="AF357" s="10">
        <f>$S$8*0.5*((E357+273)^4+(F357+273)^4)*(0.34-0.14*SQRT(AE357))*AC357</f>
        <v>8.4400856063929517</v>
      </c>
      <c r="AG357" s="9">
        <f>(1-0.23)*M357-AF357</f>
        <v>3.4101279996070488</v>
      </c>
      <c r="AH357" s="9">
        <v>0</v>
      </c>
      <c r="AI357" s="8">
        <f>4098*0.6108*EXP(17.27*0.5*(E357+F357)/(0.5*(E357+F357)+237.3))/(0.5*(E357+F357)+237.3)^2</f>
        <v>8.7489407080935777E-2</v>
      </c>
      <c r="AJ357" s="7">
        <f>(0.408*AI357*(AG357-AH357)+(900*$S$10/((E357+F357)*0.5+273))*N357*(AD357-AE357))/(AI357+$S$10*(1+0.34*N357))</f>
        <v>2.9921125191607931</v>
      </c>
      <c r="AK357" s="27">
        <f>0.408*AI357*$S$8*0.98*1.14*100000000/(AI357+$S$10*(1.034*N357))</f>
        <v>9.0087381971866415E-2</v>
      </c>
      <c r="AL357" s="12">
        <f>1.24*(AE357*10/(G357+273.16))^(1/7)</f>
        <v>0.65152493430690694</v>
      </c>
      <c r="AM357" s="12">
        <f>AI357*0.77*M357</f>
        <v>1.036768162171378</v>
      </c>
      <c r="AN357" s="12">
        <f>AI357*0.98*$S$8*(-2.6*10000000000-AL357*(G357+273.16)^4)</f>
        <v>-12.685784373549204</v>
      </c>
      <c r="AO357" s="13">
        <f>1.17*1.013*(10^-3)*(AD357-AE357)*N357*86400/208</f>
        <v>1.0958253362679644</v>
      </c>
      <c r="AP357" s="12">
        <f>0.408*(AM357+AN357+AO357)/(AI357+$S$10*(1+0.34*N357))</f>
        <v>-21.990949190256753</v>
      </c>
      <c r="AQ357">
        <v>28</v>
      </c>
      <c r="AR357">
        <v>2.9815</v>
      </c>
      <c r="AS357" s="7"/>
      <c r="AT357" s="1">
        <f>AJ357*28.4</f>
        <v>84.975995544166523</v>
      </c>
      <c r="AU357">
        <f>1.26*AI357*0.408*(AG357-AH357)/(AI357+$S$10)</f>
        <v>1.0005170314871559</v>
      </c>
      <c r="AV357">
        <f>AU357*28.4</f>
        <v>28.414683694235226</v>
      </c>
      <c r="AW357">
        <f>0.65*AI357*D357/($S$10+AI357)</f>
        <v>66.078194031664296</v>
      </c>
      <c r="AX357" s="1">
        <f>AW357*(86400/1000000)/2.45</f>
        <v>2.3302677405452226</v>
      </c>
      <c r="AY357" s="1">
        <f>(0.2*(0.00738*G357+0.8072)^7)-0.00016</f>
        <v>8.4826064160791192E-2</v>
      </c>
      <c r="AZ357" s="1">
        <f>0.408*(AI357*(AG357-AH357)+$S$10*6.43*(1+0.0536*N357)*(AD357-AE357))/(AI357+$S$10)</f>
        <v>2.2481779400608848</v>
      </c>
      <c r="BA357" s="2">
        <f>(AI357*(AG357)+0.063*2.7*(1+0.864*N357)*(AD357-AE357))/(AI357+0.063)</f>
        <v>5.4808592058366976</v>
      </c>
      <c r="BB357" s="1">
        <f>0.4+1.4*EXP(-(((C357-173)/58)^2))</f>
        <v>0.40006647791809691</v>
      </c>
      <c r="BC357" s="1">
        <f>0.605+0.345*EXP(-(((C357-243)/80)^2))</f>
        <v>0.6519173792742996</v>
      </c>
      <c r="BD357" s="1">
        <f>0.408*(AI357*(AG357-AH357)+0.063*6.43*(BB357+BC357*N357)*(AD357-AE357))/(AI357+0.063)</f>
        <v>2.9174230723138894</v>
      </c>
      <c r="BE357" s="1">
        <f>0.013*G357*(M357*23.9+50)/(G357+15)</f>
        <v>2.2404060005465052</v>
      </c>
      <c r="BF357" s="2">
        <f>0.408*0.0023*(G357+17.8)*((F357-E357)^0.5)*AA357</f>
        <v>2.1699844019497827</v>
      </c>
    </row>
    <row r="358" spans="1:58" ht="14" x14ac:dyDescent="0.15">
      <c r="A358" s="14">
        <v>2017</v>
      </c>
      <c r="B358" s="5">
        <v>43092</v>
      </c>
      <c r="C358">
        <v>357</v>
      </c>
      <c r="D358" s="52">
        <v>174.77993750000007</v>
      </c>
      <c r="E358" s="11">
        <v>3.1080000000000001</v>
      </c>
      <c r="F358" s="11">
        <v>23.69</v>
      </c>
      <c r="G358" s="11">
        <v>13.126708333333333</v>
      </c>
      <c r="H358" s="11">
        <v>11.57</v>
      </c>
      <c r="I358" s="11">
        <v>57.71</v>
      </c>
      <c r="J358" s="11">
        <v>36.924999999999997</v>
      </c>
      <c r="K358" s="11">
        <v>2.0001096750721548</v>
      </c>
      <c r="L358" s="11">
        <v>0</v>
      </c>
      <c r="M358" s="15">
        <f>+D358*86400/1000000</f>
        <v>15.100986600000008</v>
      </c>
      <c r="N358" s="3">
        <f>K358*4.87/LN(67.8*$S$4-5.42)</f>
        <v>1.624801102413582</v>
      </c>
      <c r="O358" s="11"/>
      <c r="X358" s="9">
        <f>1+0.033*COS(2*$S$9*C358/365)</f>
        <v>1.0326875709203633</v>
      </c>
      <c r="Y358" s="9">
        <f>0.409*SIN((2*$S$9*C358/365)-1.39)</f>
        <v>-0.40862048278318358</v>
      </c>
      <c r="Z358" s="9">
        <f>ACOS(-TAN($U$2)*TAN(Y358))</f>
        <v>1.3284180166929553</v>
      </c>
      <c r="AA358" s="10">
        <f>(24*60/$S$9)*$S$7*X358*(Z358*SIN($U$2)*SIN(Y358)+COS($U$2)*COS(Y358)*SIN(Z358))</f>
        <v>20.309730279896733</v>
      </c>
      <c r="AB358" s="9">
        <f>AA358*(0.75+0.00002*$S$3)</f>
        <v>15.313536631042137</v>
      </c>
      <c r="AC358" s="9">
        <f>1.35*(M358/AB358)-0.35</f>
        <v>0.98126216374307618</v>
      </c>
      <c r="AD358" s="9">
        <f>(0.6108*EXP(17.27*E358/(E358+237.3))+0.6108*EXP(17.27*F358/(F358+237.3)))/2</f>
        <v>1.8462194983975513</v>
      </c>
      <c r="AE358" s="9">
        <f>(H358*0.6108*EXP(17.27*F358/(F358+237.3))+I358*0.6108*EXP(17.27*E358/(E358+237.3)))/(2*100)</f>
        <v>0.38976878201144172</v>
      </c>
      <c r="AF358" s="10">
        <f>$S$8*0.5*((E358+273)^4+(F358+273)^4)*(0.34-0.14*SQRT(AE358))*AC358</f>
        <v>8.2279375575300673</v>
      </c>
      <c r="AG358" s="9">
        <f>(1-0.23)*M358-AF358</f>
        <v>3.3998221244699387</v>
      </c>
      <c r="AH358" s="9">
        <v>0</v>
      </c>
      <c r="AI358" s="8">
        <f>4098*0.6108*EXP(17.27*0.5*(E358+F358)/(0.5*(E358+F358)+237.3))/(0.5*(E358+F358)+237.3)^2</f>
        <v>0.10023726438487061</v>
      </c>
      <c r="AJ358" s="7">
        <f>(0.408*AI358*(AG358-AH358)+(900*$S$10/((E358+F358)*0.5+273))*N358*(AD358-AE358))/(AI358+$S$10*(1+0.34*N358))</f>
        <v>3.1048411977269117</v>
      </c>
      <c r="AK358" s="27">
        <f>0.408*AI358*$S$8*0.98*1.14*100000000/(AI358+$S$10*(1.034*N358))</f>
        <v>0.10612042226434434</v>
      </c>
      <c r="AL358" s="12">
        <f>1.24*(AE358*10/(G358+273.16))^(1/7)</f>
        <v>0.67119868151905837</v>
      </c>
      <c r="AM358" s="12">
        <f>AI358*0.77*M358</f>
        <v>1.1655348214483738</v>
      </c>
      <c r="AN358" s="12">
        <f>AI358*0.98*$S$8*(-2.6*10000000000-AL358*(G358+273.16)^4)</f>
        <v>-14.673072294886973</v>
      </c>
      <c r="AO358" s="13">
        <f>1.17*1.013*(10^-3)*(AD358-AE358)*N358*86400/208</f>
        <v>1.1650423517488504</v>
      </c>
      <c r="AP358" s="12">
        <f>0.408*(AM358+AN358+AO358)/(AI358+$S$10*(1+0.34*N358))</f>
        <v>-24.880325073902721</v>
      </c>
      <c r="AQ358">
        <v>28</v>
      </c>
      <c r="AR358">
        <v>2.9815</v>
      </c>
      <c r="AS358" s="7"/>
      <c r="AT358" s="1">
        <f>AJ358*28.4</f>
        <v>88.177490015444292</v>
      </c>
      <c r="AU358">
        <f>1.26*AI358*0.408*(AG358-AH358)/(AI358+$S$10)</f>
        <v>1.055095720926835</v>
      </c>
      <c r="AV358">
        <f>AU358*28.4</f>
        <v>29.964718474322112</v>
      </c>
      <c r="AW358">
        <f>0.65*AI358*D358/($S$10+AI358)</f>
        <v>68.581960231066887</v>
      </c>
      <c r="AX358" s="1">
        <f>AW358*(86400/1000000)/2.45</f>
        <v>2.4185638220261954</v>
      </c>
      <c r="AY358" s="1">
        <f>(0.2*(0.00738*G358+0.8072)^7)-0.00016</f>
        <v>9.8572828187040329E-2</v>
      </c>
      <c r="AZ358" s="1">
        <f>0.408*(AI358*(AG358-AH358)+$S$10*6.43*(1+0.0536*N358)*(AD358-AE358))/(AI358+$S$10)</f>
        <v>2.4835712857870096</v>
      </c>
      <c r="BA358" s="2">
        <f>(AI358*(AG358)+0.063*2.7*(1+0.864*N358)*(AD358-AE358))/(AI358+0.063)</f>
        <v>5.7359372463905638</v>
      </c>
      <c r="BB358" s="1">
        <f>0.4+1.4*EXP(-(((C358-173)/58)^2))</f>
        <v>0.40005960702998672</v>
      </c>
      <c r="BC358" s="1">
        <f>0.605+0.345*EXP(-(((C358-243)/80)^2))</f>
        <v>0.6502824444223958</v>
      </c>
      <c r="BD358" s="1">
        <f>0.408*(AI358*(AG358-AH358)+0.063*6.43*(BB358+BC358*N358)*(AD358-AE358))/(AI358+0.063)</f>
        <v>2.9998068574842542</v>
      </c>
      <c r="BE358" s="1">
        <f>0.013*G358*(M358*23.9+50)/(G358+15)</f>
        <v>2.493048756998911</v>
      </c>
      <c r="BF358" s="2">
        <f>0.408*0.0023*(G358+17.8)*((F358-E358)^0.5)*AA358</f>
        <v>2.6740507200342316</v>
      </c>
    </row>
    <row r="359" spans="1:58" ht="14" x14ac:dyDescent="0.15">
      <c r="A359" s="14">
        <v>2017</v>
      </c>
      <c r="B359" s="5">
        <v>43093</v>
      </c>
      <c r="C359">
        <v>358</v>
      </c>
      <c r="D359" s="52">
        <v>171.47011111111112</v>
      </c>
      <c r="E359" s="11">
        <v>5.9729999999999999</v>
      </c>
      <c r="F359" s="11">
        <v>25.36</v>
      </c>
      <c r="G359" s="11">
        <v>14.830187500000006</v>
      </c>
      <c r="H359" s="11">
        <v>16.28</v>
      </c>
      <c r="I359" s="11">
        <v>73.44</v>
      </c>
      <c r="J359" s="11">
        <v>45.233124999999987</v>
      </c>
      <c r="K359" s="11">
        <v>2.0054353892509593</v>
      </c>
      <c r="L359" s="11">
        <v>0</v>
      </c>
      <c r="M359" s="15">
        <f>+D359*86400/1000000</f>
        <v>14.815017600000001</v>
      </c>
      <c r="N359" s="3">
        <f>K359*4.87/LN(67.8*$S$4-5.42)</f>
        <v>1.6291274783002188</v>
      </c>
      <c r="O359" s="11"/>
      <c r="X359" s="9">
        <f>1+0.033*COS(2*$S$9*C359/365)</f>
        <v>1.0327607078411054</v>
      </c>
      <c r="Y359" s="9">
        <f>0.409*SIN((2*$S$9*C359/365)-1.39)</f>
        <v>-0.40825672171435723</v>
      </c>
      <c r="Z359" s="9">
        <f>ACOS(-TAN($U$2)*TAN(Y359))</f>
        <v>1.3286646198143028</v>
      </c>
      <c r="AA359" s="10">
        <f>(24*60/$S$9)*$S$7*X359*(Z359*SIN($U$2)*SIN(Y359)+COS($U$2)*COS(Y359)*SIN(Z359))</f>
        <v>20.324277107287202</v>
      </c>
      <c r="AB359" s="9">
        <f>AA359*(0.75+0.00002*$S$3)</f>
        <v>15.324504938894551</v>
      </c>
      <c r="AC359" s="9">
        <f>1.35*(M359/AB359)-0.35</f>
        <v>0.95511712056929554</v>
      </c>
      <c r="AD359" s="9">
        <f>(0.6108*EXP(17.27*E359/(E359+237.3))+0.6108*EXP(17.27*F359/(F359+237.3)))/2</f>
        <v>2.0848536578360655</v>
      </c>
      <c r="AE359" s="9">
        <f>(H359*0.6108*EXP(17.27*F359/(F359+237.3))+I359*0.6108*EXP(17.27*E359/(E359+237.3)))/(2*100)</f>
        <v>0.60616928665611558</v>
      </c>
      <c r="AF359" s="10">
        <f>$S$8*0.5*((E359+273)^4+(F359+273)^4)*(0.34-0.14*SQRT(AE359))*AC359</f>
        <v>7.5513617968137714</v>
      </c>
      <c r="AG359" s="9">
        <f>(1-0.23)*M359-AF359</f>
        <v>3.8562017551862295</v>
      </c>
      <c r="AH359" s="9">
        <v>0</v>
      </c>
      <c r="AI359" s="8">
        <f>4098*0.6108*EXP(17.27*0.5*(E359+F359)/(0.5*(E359+F359)+237.3))/(0.5*(E359+F359)+237.3)^2</f>
        <v>0.11398425191184071</v>
      </c>
      <c r="AJ359" s="7">
        <f>(0.408*AI359*(AG359-AH359)+(900*$S$10/((E359+F359)*0.5+273))*N359*(AD359-AE359))/(AI359+$S$10*(1+0.34*N359))</f>
        <v>3.1149717901996996</v>
      </c>
      <c r="AK359" s="27">
        <f>0.408*AI359*$S$8*0.98*1.14*100000000/(AI359+$S$10*(1.034*N359))</f>
        <v>0.11313800111046908</v>
      </c>
      <c r="AL359" s="12">
        <f>1.24*(AE359*10/(G359+273.16))^(1/7)</f>
        <v>0.71430081824946989</v>
      </c>
      <c r="AM359" s="12">
        <f>AI359*0.77*M359</f>
        <v>1.3002825976115004</v>
      </c>
      <c r="AN359" s="12">
        <f>AI359*0.98*$S$8*(-2.6*10000000000-AL359*(G359+273.16)^4)</f>
        <v>-16.906770886365003</v>
      </c>
      <c r="AO359" s="13">
        <f>1.17*1.013*(10^-3)*(AD359-AE359)*N359*86400/208</f>
        <v>1.1859769986629709</v>
      </c>
      <c r="AP359" s="12">
        <f>0.408*(AM359+AN359+AO359)/(AI359+$S$10*(1+0.34*N359))</f>
        <v>-27.208236483376847</v>
      </c>
      <c r="AQ359">
        <v>28</v>
      </c>
      <c r="AR359">
        <v>2.9815</v>
      </c>
      <c r="AS359" s="7"/>
      <c r="AT359" s="1">
        <f>AJ359*28.4</f>
        <v>88.465198841671466</v>
      </c>
      <c r="AU359">
        <f>1.26*AI359*0.408*(AG359-AH359)/(AI359+$S$10)</f>
        <v>1.2568006938568266</v>
      </c>
      <c r="AV359">
        <f>AU359*28.4</f>
        <v>35.693139705533873</v>
      </c>
      <c r="AW359">
        <f>0.65*AI359*D359/($S$10+AI359)</f>
        <v>70.660668449015432</v>
      </c>
      <c r="AX359" s="1">
        <f>AW359*(86400/1000000)/2.45</f>
        <v>2.4918701036714013</v>
      </c>
      <c r="AY359" s="1">
        <f>(0.2*(0.00738*G359+0.8072)^7)-0.00016</f>
        <v>0.10859372179572177</v>
      </c>
      <c r="AZ359" s="1">
        <f>0.408*(AI359*(AG359-AH359)+$S$10*6.43*(1+0.0536*N359)*(AD359-AE359))/(AI359+$S$10)</f>
        <v>2.5413233547892684</v>
      </c>
      <c r="BA359" s="2">
        <f>(AI359*(AG359)+0.063*2.7*(1+0.864*N359)*(AD359-AE359))/(AI359+0.063)</f>
        <v>5.9050872402464334</v>
      </c>
      <c r="BB359" s="1">
        <f>0.4+1.4*EXP(-(((C359-173)/58)^2))</f>
        <v>0.40005341452302123</v>
      </c>
      <c r="BC359" s="1">
        <f>0.605+0.345*EXP(-(((C359-243)/80)^2))</f>
        <v>0.64869082680035473</v>
      </c>
      <c r="BD359" s="1">
        <f>0.408*(AI359*(AG359-AH359)+0.063*6.43*(BB359+BC359*N359)*(AD359-AE359))/(AI359+0.063)</f>
        <v>3.0250056440770496</v>
      </c>
      <c r="BE359" s="1">
        <f>0.013*G359*(M359*23.9+50)/(G359+15)</f>
        <v>2.6115611929209184</v>
      </c>
      <c r="BF359" s="2">
        <f>0.408*0.0023*(G359+17.8)*((F359-E359)^0.5)*AA359</f>
        <v>2.740172990188301</v>
      </c>
    </row>
    <row r="360" spans="1:58" ht="14" x14ac:dyDescent="0.15">
      <c r="A360" s="14">
        <v>2017</v>
      </c>
      <c r="B360" s="5">
        <v>43094</v>
      </c>
      <c r="C360">
        <v>359</v>
      </c>
      <c r="D360" s="52">
        <v>165.65547916666665</v>
      </c>
      <c r="E360" s="11">
        <v>7.343</v>
      </c>
      <c r="F360" s="11">
        <v>26.41</v>
      </c>
      <c r="G360" s="11">
        <v>15.787874999999998</v>
      </c>
      <c r="H360" s="11">
        <v>13.36</v>
      </c>
      <c r="I360" s="11">
        <v>75.069999999999993</v>
      </c>
      <c r="J360" s="11">
        <v>46.250833333333325</v>
      </c>
      <c r="K360" s="11">
        <v>1.9339973737616531</v>
      </c>
      <c r="L360" s="11">
        <v>0</v>
      </c>
      <c r="M360" s="15">
        <f>+D360*86400/1000000</f>
        <v>14.312633399999999</v>
      </c>
      <c r="N360" s="3">
        <f>K360*4.87/LN(67.8*$S$4-5.42)</f>
        <v>1.5710943775318442</v>
      </c>
      <c r="O360" s="11"/>
      <c r="X360" s="9">
        <f>1+0.033*COS(2*$S$9*C360/365)</f>
        <v>1.0328241370570801</v>
      </c>
      <c r="Y360" s="9">
        <f>0.409*SIN((2*$S$9*C360/365)-1.39)</f>
        <v>-0.4077719853679852</v>
      </c>
      <c r="Z360" s="9">
        <f>ACOS(-TAN($U$2)*TAN(Y360))</f>
        <v>1.3289930913347492</v>
      </c>
      <c r="AA360" s="10">
        <f>(24*60/$S$9)*$S$7*X360*(Z360*SIN($U$2)*SIN(Y360)+COS($U$2)*COS(Y360)*SIN(Z360))</f>
        <v>20.342993021862252</v>
      </c>
      <c r="AB360" s="9">
        <f>AA360*(0.75+0.00002*$S$3)</f>
        <v>15.338616738484138</v>
      </c>
      <c r="AC360" s="9">
        <f>1.35*(M360/AB360)-0.35</f>
        <v>0.90969997291356341</v>
      </c>
      <c r="AD360" s="9">
        <f>(0.6108*EXP(17.27*E360/(E360+237.3))+0.6108*EXP(17.27*F360/(F360+237.3)))/2</f>
        <v>2.2347381210131987</v>
      </c>
      <c r="AE360" s="9">
        <f>(H360*0.6108*EXP(17.27*F360/(F360+237.3))+I360*0.6108*EXP(17.27*E360/(E360+237.3)))/(2*100)</f>
        <v>0.61504102862104792</v>
      </c>
      <c r="AF360" s="10">
        <f>$S$8*0.5*((E360+273)^4+(F360+273)^4)*(0.34-0.14*SQRT(AE360))*AC360</f>
        <v>7.2864743016369342</v>
      </c>
      <c r="AG360" s="9">
        <f>(1-0.23)*M360-AF360</f>
        <v>3.7342534163630656</v>
      </c>
      <c r="AH360" s="9">
        <v>0</v>
      </c>
      <c r="AI360" s="8">
        <f>4098*0.6108*EXP(17.27*0.5*(E360+F360)/(0.5*(E360+F360)+237.3))/(0.5*(E360+F360)+237.3)^2</f>
        <v>0.1219533261891648</v>
      </c>
      <c r="AJ360" s="7">
        <f>(0.408*AI360*(AG360-AH360)+(900*$S$10/((E360+F360)*0.5+273))*N360*(AD360-AE360))/(AI360+$S$10*(1+0.34*N360))</f>
        <v>3.1659355481386759</v>
      </c>
      <c r="AK360" s="27">
        <f>0.408*AI360*$S$8*0.98*1.14*100000000/(AI360+$S$10*(1.034*N360))</f>
        <v>0.11892151961620001</v>
      </c>
      <c r="AL360" s="12">
        <f>1.24*(AE360*10/(G360+273.16))^(1/7)</f>
        <v>0.71544561399825246</v>
      </c>
      <c r="AM360" s="12">
        <f>AI360*0.77*M360</f>
        <v>1.3440144022352236</v>
      </c>
      <c r="AN360" s="12">
        <f>AI360*0.98*$S$8*(-2.6*10000000000-AL360*(G360+273.16)^4)</f>
        <v>-18.13189208187357</v>
      </c>
      <c r="AO360" s="13">
        <f>1.17*1.013*(10^-3)*(AD360-AE360)*N360*86400/208</f>
        <v>1.2528001352641576</v>
      </c>
      <c r="AP360" s="12">
        <f>0.408*(AM360+AN360+AO360)/(AI360+$S$10*(1+0.34*N360))</f>
        <v>-28.434040046521744</v>
      </c>
      <c r="AQ360">
        <v>28</v>
      </c>
      <c r="AR360">
        <v>2.9815</v>
      </c>
      <c r="AS360" s="7"/>
      <c r="AT360" s="1">
        <f>AJ360*28.4</f>
        <v>89.912569567138391</v>
      </c>
      <c r="AU360">
        <f>1.26*AI360*0.408*(AG360-AH360)/(AI360+$S$10)</f>
        <v>1.2468780718868622</v>
      </c>
      <c r="AV360">
        <f>AU360*28.4</f>
        <v>35.411337241586885</v>
      </c>
      <c r="AW360">
        <f>0.65*AI360*D360/($S$10+AI360)</f>
        <v>69.937266485960137</v>
      </c>
      <c r="AX360" s="1">
        <f>AW360*(86400/1000000)/2.45</f>
        <v>2.4663591119946755</v>
      </c>
      <c r="AY360" s="1">
        <f>(0.2*(0.00738*G360+0.8072)^7)-0.00016</f>
        <v>0.11460101490355928</v>
      </c>
      <c r="AZ360" s="1">
        <f>0.408*(AI360*(AG360-AH360)+$S$10*6.43*(1+0.0536*N360)*(AD360-AE360))/(AI360+$S$10)</f>
        <v>2.6042695340463662</v>
      </c>
      <c r="BA360" s="2">
        <f>(AI360*(AG360)+0.063*2.7*(1+0.864*N360)*(AD360-AE360))/(AI360+0.063)</f>
        <v>5.9739399101930601</v>
      </c>
      <c r="BB360" s="1">
        <f>0.4+1.4*EXP(-(((C360-173)/58)^2))</f>
        <v>0.40004783689966106</v>
      </c>
      <c r="BC360" s="1">
        <f>0.605+0.345*EXP(-(((C360-243)/80)^2))</f>
        <v>0.64714198099129649</v>
      </c>
      <c r="BD360" s="1">
        <f>0.408*(AI360*(AG360-AH360)+0.063*6.43*(BB360+BC360*N360)*(AD360-AE360))/(AI360+0.063)</f>
        <v>3.0552119966079649</v>
      </c>
      <c r="BE360" s="1">
        <f>0.013*G360*(M360*23.9+50)/(G360+15)</f>
        <v>2.6136839836895449</v>
      </c>
      <c r="BF360" s="2">
        <f>0.408*0.0023*(G360+17.8)*((F360-E360)^0.5)*AA360</f>
        <v>2.7997971090692721</v>
      </c>
    </row>
    <row r="361" spans="1:58" ht="14" x14ac:dyDescent="0.15">
      <c r="A361" s="14">
        <v>2017</v>
      </c>
      <c r="B361" s="5">
        <v>43095</v>
      </c>
      <c r="C361">
        <v>360</v>
      </c>
      <c r="D361" s="52">
        <v>162.45104861111108</v>
      </c>
      <c r="E361" s="11">
        <v>8.5299999999999994</v>
      </c>
      <c r="F361" s="11">
        <v>26.64</v>
      </c>
      <c r="G361" s="11">
        <v>17.205625000000008</v>
      </c>
      <c r="H361" s="11">
        <v>11.34</v>
      </c>
      <c r="I361" s="11">
        <v>69.91</v>
      </c>
      <c r="J361" s="11">
        <v>39.27048611111114</v>
      </c>
      <c r="K361" s="11">
        <v>1.9588536328558661</v>
      </c>
      <c r="L361" s="11">
        <v>0</v>
      </c>
      <c r="M361" s="15">
        <f>+D361*86400/1000000</f>
        <v>14.035770599999998</v>
      </c>
      <c r="N361" s="3">
        <f>K361*4.87/LN(67.8*$S$4-5.42)</f>
        <v>1.591286508834193</v>
      </c>
      <c r="O361" s="11"/>
      <c r="X361" s="9">
        <f>1+0.033*COS(2*$S$9*C361/365)</f>
        <v>1.032877839772842</v>
      </c>
      <c r="Y361" s="9">
        <f>0.409*SIN((2*$S$9*C361/365)-1.39)</f>
        <v>-0.40716641738190851</v>
      </c>
      <c r="Z361" s="9">
        <f>ACOS(-TAN($U$2)*TAN(Y361))</f>
        <v>1.3294032113517764</v>
      </c>
      <c r="AA361" s="10">
        <f>(24*60/$S$9)*$S$7*X361*(Z361*SIN($U$2)*SIN(Y361)+COS($U$2)*COS(Y361)*SIN(Z361))</f>
        <v>20.365871647812128</v>
      </c>
      <c r="AB361" s="9">
        <f>AA361*(0.75+0.00002*$S$3)</f>
        <v>15.355867222450344</v>
      </c>
      <c r="AC361" s="9">
        <f>1.35*(M361/AB361)-0.35</f>
        <v>0.88394465682130396</v>
      </c>
      <c r="AD361" s="9">
        <f>(0.6108*EXP(17.27*E361/(E361+237.3))+0.6108*EXP(17.27*F361/(F361+237.3)))/2</f>
        <v>2.301420936683594</v>
      </c>
      <c r="AE361" s="9">
        <f>(H361*0.6108*EXP(17.27*F361/(F361+237.3))+I361*0.6108*EXP(17.27*E361/(E361+237.3)))/(2*100)</f>
        <v>0.58666353674135141</v>
      </c>
      <c r="AF361" s="10">
        <f>$S$8*0.5*((E361+273)^4+(F361+273)^4)*(0.34-0.14*SQRT(AE361))*AC361</f>
        <v>7.2244817440595979</v>
      </c>
      <c r="AG361" s="9">
        <f>(1-0.23)*M361-AF361</f>
        <v>3.5830616179404009</v>
      </c>
      <c r="AH361" s="9">
        <v>0</v>
      </c>
      <c r="AI361" s="8">
        <f>4098*0.6108*EXP(17.27*0.5*(E361+F361)/(0.5*(E361+F361)+237.3))/(0.5*(E361+F361)+237.3)^2</f>
        <v>0.12683525755988131</v>
      </c>
      <c r="AJ361" s="7">
        <f>(0.408*AI361*(AG361-AH361)+(900*$S$10/((E361+F361)*0.5+273))*N361*(AD361-AE361))/(AI361+$S$10*(1+0.34*N361))</f>
        <v>3.2489912674210104</v>
      </c>
      <c r="AK361" s="27">
        <f>0.408*AI361*$S$8*0.98*1.14*100000000/(AI361+$S$10*(1.034*N361))</f>
        <v>0.12039115582386299</v>
      </c>
      <c r="AL361" s="12">
        <f>1.24*(AE361*10/(G361+273.16))^(1/7)</f>
        <v>0.71013716430016183</v>
      </c>
      <c r="AM361" s="12">
        <f>AI361*0.77*M361</f>
        <v>1.3707775459088554</v>
      </c>
      <c r="AN361" s="12">
        <f>AI361*0.98*$S$8*(-2.6*10000000000-AL361*(G361+273.16)^4)</f>
        <v>-18.894774413230145</v>
      </c>
      <c r="AO361" s="13">
        <f>1.17*1.013*(10^-3)*(AD361-AE361)*N361*86400/208</f>
        <v>1.3433735128548625</v>
      </c>
      <c r="AP361" s="12">
        <f>0.408*(AM361+AN361+AO361)/(AI361+$S$10*(1+0.34*N361))</f>
        <v>-28.92352621982981</v>
      </c>
      <c r="AQ361">
        <v>28</v>
      </c>
      <c r="AR361">
        <v>2.9815</v>
      </c>
      <c r="AS361" s="7"/>
      <c r="AT361" s="1">
        <f>AJ361*28.4</f>
        <v>92.271351994756685</v>
      </c>
      <c r="AU361">
        <f>1.26*AI361*0.408*(AG361-AH361)/(AI361+$S$10)</f>
        <v>1.2127550805591716</v>
      </c>
      <c r="AV361">
        <f>AU361*28.4</f>
        <v>34.44224428788047</v>
      </c>
      <c r="AW361">
        <f>0.65*AI361*D361/($S$10+AI361)</f>
        <v>69.522277900468879</v>
      </c>
      <c r="AX361" s="1">
        <f>AW361*(86400/1000000)/2.45</f>
        <v>2.4517244124900044</v>
      </c>
      <c r="AY361" s="1">
        <f>(0.2*(0.00738*G361+0.8072)^7)-0.00016</f>
        <v>0.12401548271160112</v>
      </c>
      <c r="AZ361" s="1">
        <f>0.408*(AI361*(AG361-AH361)+$S$10*6.43*(1+0.0536*N361)*(AD361-AE361))/(AI361+$S$10)</f>
        <v>2.6302962908289151</v>
      </c>
      <c r="BA361" s="2">
        <f>(AI361*(AG361)+0.063*2.7*(1+0.864*N361)*(AD361-AE361))/(AI361+0.063)</f>
        <v>6.0429324080037041</v>
      </c>
      <c r="BB361" s="1">
        <f>0.4+1.4*EXP(-(((C361-173)/58)^2))</f>
        <v>0.40004281623684784</v>
      </c>
      <c r="BC361" s="1">
        <f>0.605+0.345*EXP(-(((C361-243)/80)^2))</f>
        <v>0.6456353414502769</v>
      </c>
      <c r="BD361" s="1">
        <f>0.408*(AI361*(AG361-AH361)+0.063*6.43*(BB361+BC361*N361)*(AD361-AE361))/(AI361+0.063)</f>
        <v>3.1077857327114855</v>
      </c>
      <c r="BE361" s="1">
        <f>0.013*G361*(M361*23.9+50)/(G361+15)</f>
        <v>2.6770449543536099</v>
      </c>
      <c r="BF361" s="2">
        <f>0.408*0.0023*(G361+17.8)*((F361-E361)^0.5)*AA361</f>
        <v>2.8470039042094388</v>
      </c>
    </row>
    <row r="362" spans="1:58" ht="14" x14ac:dyDescent="0.15">
      <c r="A362" s="14">
        <v>2017</v>
      </c>
      <c r="B362" s="5">
        <v>43096</v>
      </c>
      <c r="C362">
        <v>361</v>
      </c>
      <c r="D362" s="52">
        <v>136.46501388888893</v>
      </c>
      <c r="E362" s="11">
        <v>11.58</v>
      </c>
      <c r="F362" s="11">
        <v>25.56</v>
      </c>
      <c r="G362" s="11">
        <v>18.168819444444452</v>
      </c>
      <c r="H362" s="11">
        <v>15.28</v>
      </c>
      <c r="I362" s="11">
        <v>59.18</v>
      </c>
      <c r="J362" s="11">
        <v>39.423541666666679</v>
      </c>
      <c r="K362" s="11">
        <v>1.556299210079831</v>
      </c>
      <c r="L362" s="11">
        <v>0</v>
      </c>
      <c r="M362" s="15">
        <f>+D362*86400/1000000</f>
        <v>11.790577200000003</v>
      </c>
      <c r="N362" s="3">
        <f>K362*4.87/LN(67.8*$S$4-5.42)</f>
        <v>1.2642690067142808</v>
      </c>
      <c r="O362" s="11"/>
      <c r="X362" s="9">
        <f>1+0.033*COS(2*$S$9*C362/365)</f>
        <v>1.0329218000751172</v>
      </c>
      <c r="Y362" s="9">
        <f>0.409*SIN((2*$S$9*C362/365)-1.39)</f>
        <v>-0.40644019719899055</v>
      </c>
      <c r="Z362" s="9">
        <f>ACOS(-TAN($U$2)*TAN(Y362))</f>
        <v>1.3298947059722879</v>
      </c>
      <c r="AA362" s="10">
        <f>(24*60/$S$9)*$S$7*X362*(Z362*SIN($U$2)*SIN(Y362)+COS($U$2)*COS(Y362)*SIN(Z362))</f>
        <v>20.392904834369322</v>
      </c>
      <c r="AB362" s="9">
        <f>AA362*(0.75+0.00002*$S$3)</f>
        <v>15.376250245114468</v>
      </c>
      <c r="AC362" s="9">
        <f>1.35*(M362/AB362)-0.35</f>
        <v>0.68518601520272726</v>
      </c>
      <c r="AD362" s="9">
        <f>(0.6108*EXP(17.27*E362/(E362+237.3))+0.6108*EXP(17.27*F362/(F362+237.3)))/2</f>
        <v>2.3195914704765488</v>
      </c>
      <c r="AE362" s="9">
        <f>(H362*0.6108*EXP(17.27*F362/(F362+237.3))+I362*0.6108*EXP(17.27*E362/(E362+237.3)))/(2*100)</f>
        <v>0.6538732025833266</v>
      </c>
      <c r="AF362" s="10">
        <f>$S$8*0.5*((E362+273)^4+(F362+273)^4)*(0.34-0.14*SQRT(AE362))*AC362</f>
        <v>5.5175379359546541</v>
      </c>
      <c r="AG362" s="9">
        <f>(1-0.23)*M362-AF362</f>
        <v>3.5612065080453492</v>
      </c>
      <c r="AH362" s="9">
        <v>0</v>
      </c>
      <c r="AI362" s="8">
        <f>4098*0.6108*EXP(17.27*0.5*(E362+F362)/(0.5*(E362+F362)+237.3))/(0.5*(E362+F362)+237.3)^2</f>
        <v>0.13389701914455837</v>
      </c>
      <c r="AJ362" s="7">
        <f>(0.408*AI362*(AG362-AH362)+(900*$S$10/((E362+F362)*0.5+273))*N362*(AD362-AE362))/(AI362+$S$10*(1+0.34*N362))</f>
        <v>2.7295848122221309</v>
      </c>
      <c r="AK362" s="27">
        <f>0.408*AI362*$S$8*0.98*1.14*100000000/(AI362+$S$10*(1.034*N362))</f>
        <v>0.13587245369407178</v>
      </c>
      <c r="AL362" s="12">
        <f>1.24*(AE362*10/(G362+273.16))^(1/7)</f>
        <v>0.72088499144873741</v>
      </c>
      <c r="AM362" s="12">
        <f>AI362*0.77*M362</f>
        <v>1.2156168186268212</v>
      </c>
      <c r="AN362" s="12">
        <f>AI362*0.98*$S$8*(-2.6*10000000000-AL362*(G362+273.16)^4)</f>
        <v>-20.03975703589348</v>
      </c>
      <c r="AO362" s="13">
        <f>1.17*1.013*(10^-3)*(AD362-AE362)*N362*86400/208</f>
        <v>1.0367803434491214</v>
      </c>
      <c r="AP362" s="12">
        <f>0.408*(AM362+AN362+AO362)/(AI362+$S$10*(1+0.34*N362))</f>
        <v>-31.831205200825732</v>
      </c>
      <c r="AQ362">
        <v>28</v>
      </c>
      <c r="AR362">
        <v>2.9815</v>
      </c>
      <c r="AS362" s="7"/>
      <c r="AT362" s="1">
        <f>AJ362*28.4</f>
        <v>77.52020866710852</v>
      </c>
      <c r="AU362">
        <f>1.26*AI362*0.408*(AG362-AH362)/(AI362+$S$10)</f>
        <v>1.2274721939951407</v>
      </c>
      <c r="AV362">
        <f>AU362*28.4</f>
        <v>34.860210309461998</v>
      </c>
      <c r="AW362">
        <f>0.65*AI362*D362/($S$10+AI362)</f>
        <v>59.472812447257816</v>
      </c>
      <c r="AX362" s="1">
        <f>AW362*(86400/1000000)/2.45</f>
        <v>2.097326936915541</v>
      </c>
      <c r="AY362" s="1">
        <f>(0.2*(0.00738*G362+0.8072)^7)-0.00016</f>
        <v>0.13078256013788914</v>
      </c>
      <c r="AZ362" s="1">
        <f>0.408*(AI362*(AG362-AH362)+$S$10*6.43*(1+0.0536*N362)*(AD362-AE362))/(AI362+$S$10)</f>
        <v>2.5117518296446284</v>
      </c>
      <c r="BA362" s="2">
        <f>(AI362*(AG362)+0.063*2.7*(1+0.864*N362)*(AD362-AE362))/(AI362+0.063)</f>
        <v>5.4326495560305137</v>
      </c>
      <c r="BB362" s="1">
        <f>0.4+1.4*EXP(-(((C362-173)/58)^2))</f>
        <v>0.40003829973438537</v>
      </c>
      <c r="BC362" s="1">
        <f>0.605+0.345*EXP(-(((C362-243)/80)^2))</f>
        <v>0.64417032391192053</v>
      </c>
      <c r="BD362" s="1">
        <f>0.408*(AI362*(AG362-AH362)+0.063*6.43*(BB362+BC362*N362)*(AD362-AE362))/(AI362+0.063)</f>
        <v>2.6861259056148019</v>
      </c>
      <c r="BE362" s="1">
        <f>0.013*G362*(M362*23.9+50)/(G362+15)</f>
        <v>2.3627056292629285</v>
      </c>
      <c r="BF362" s="2">
        <f>0.408*0.0023*(G362+17.8)*((F362-E362)^0.5)*AA362</f>
        <v>2.5736344493074523</v>
      </c>
    </row>
    <row r="363" spans="1:58" ht="14" x14ac:dyDescent="0.15">
      <c r="A363" s="14">
        <v>2017</v>
      </c>
      <c r="B363" s="5">
        <v>43097</v>
      </c>
      <c r="C363">
        <v>362</v>
      </c>
      <c r="D363" s="52">
        <v>164.51924305555551</v>
      </c>
      <c r="E363" s="11">
        <v>10.94</v>
      </c>
      <c r="F363" s="11">
        <v>29.36</v>
      </c>
      <c r="G363" s="11">
        <v>19.470208333333325</v>
      </c>
      <c r="H363" s="11">
        <v>14.01</v>
      </c>
      <c r="I363" s="11">
        <v>70.59</v>
      </c>
      <c r="J363" s="11">
        <v>39.866041666666675</v>
      </c>
      <c r="K363" s="11">
        <v>1.8300889679144172</v>
      </c>
      <c r="L363" s="11">
        <v>0</v>
      </c>
      <c r="M363" s="15">
        <f>+D363*86400/1000000</f>
        <v>14.214462599999996</v>
      </c>
      <c r="N363" s="3">
        <f>K363*4.87/LN(67.8*$S$4-5.42)</f>
        <v>1.4866837602168033</v>
      </c>
      <c r="O363" s="11"/>
      <c r="X363" s="9">
        <f>1+0.033*COS(2*$S$9*C363/365)</f>
        <v>1.0329560049375197</v>
      </c>
      <c r="Y363" s="9">
        <f>0.409*SIN((2*$S$9*C363/365)-1.39)</f>
        <v>-0.40559354001394465</v>
      </c>
      <c r="Z363" s="9">
        <f>ACOS(-TAN($U$2)*TAN(Y363))</f>
        <v>1.3304672479373478</v>
      </c>
      <c r="AA363" s="10">
        <f>(24*60/$S$9)*$S$7*X363*(Z363*SIN($U$2)*SIN(Y363)+COS($U$2)*COS(Y363)*SIN(Z363))</f>
        <v>20.424082652498239</v>
      </c>
      <c r="AB363" s="9">
        <f>AA363*(0.75+0.00002*$S$3)</f>
        <v>15.399758319983672</v>
      </c>
      <c r="AC363" s="9">
        <f>1.35*(M363/AB363)-0.35</f>
        <v>0.89609257569311918</v>
      </c>
      <c r="AD363" s="9">
        <f>(0.6108*EXP(17.27*E363/(E363+237.3))+0.6108*EXP(17.27*F363/(F363+237.3)))/2</f>
        <v>2.6986291026136624</v>
      </c>
      <c r="AE363" s="9">
        <f>(H363*0.6108*EXP(17.27*F363/(F363+237.3))+I363*0.6108*EXP(17.27*E363/(E363+237.3)))/(2*100)</f>
        <v>0.74796623776130244</v>
      </c>
      <c r="AF363" s="10">
        <f>$S$8*0.5*((E363+273)^4+(F363+273)^4)*(0.34-0.14*SQRT(AE363))*AC363</f>
        <v>7.1351983292911916</v>
      </c>
      <c r="AG363" s="9">
        <f>(1-0.23)*M363-AF363</f>
        <v>3.8099378727088054</v>
      </c>
      <c r="AH363" s="9">
        <v>0</v>
      </c>
      <c r="AI363" s="8">
        <f>4098*0.6108*EXP(17.27*0.5*(E363+F363)/(0.5*(E363+F363)+237.3))/(0.5*(E363+F363)+237.3)^2</f>
        <v>0.14591944591504266</v>
      </c>
      <c r="AJ363" s="7">
        <f>(0.408*AI363*(AG363-AH363)+(900*$S$10/((E363+F363)*0.5+273))*N363*(AD363-AE363))/(AI363+$S$10*(1+0.34*N363))</f>
        <v>3.3173933414709396</v>
      </c>
      <c r="AK363" s="27">
        <f>0.408*AI363*$S$8*0.98*1.14*100000000/(AI363+$S$10*(1.034*N363))</f>
        <v>0.13179765549198569</v>
      </c>
      <c r="AL363" s="12">
        <f>1.24*(AE363*10/(G363+273.16))^(1/7)</f>
        <v>0.73439660760654024</v>
      </c>
      <c r="AM363" s="12">
        <f>AI363*0.77*M363</f>
        <v>1.5971082100605138</v>
      </c>
      <c r="AN363" s="12">
        <f>AI363*0.98*$S$8*(-2.6*10000000000-AL363*(G363+273.16)^4)</f>
        <v>-21.973867048681857</v>
      </c>
      <c r="AO363" s="13">
        <f>1.17*1.013*(10^-3)*(AD363-AE363)*N363*86400/208</f>
        <v>1.4277314569736235</v>
      </c>
      <c r="AP363" s="12">
        <f>0.408*(AM363+AN363+AO363)/(AI363+$S$10*(1+0.34*N363))</f>
        <v>-31.557182531981002</v>
      </c>
      <c r="AQ363">
        <v>28</v>
      </c>
      <c r="AR363">
        <v>2.9815</v>
      </c>
      <c r="AS363" s="7"/>
      <c r="AT363" s="1">
        <f>AJ363*28.4</f>
        <v>94.213970897774672</v>
      </c>
      <c r="AU363">
        <f>1.26*AI363*0.408*(AG363-AH363)/(AI363+$S$10)</f>
        <v>1.3498526915003406</v>
      </c>
      <c r="AV363">
        <f>AU363*28.4</f>
        <v>38.335816438609669</v>
      </c>
      <c r="AW363">
        <f>0.65*AI363*D363/($S$10+AI363)</f>
        <v>73.700058754496894</v>
      </c>
      <c r="AX363" s="1">
        <f>AW363*(86400/1000000)/2.45</f>
        <v>2.5990551332198089</v>
      </c>
      <c r="AY363" s="1">
        <f>(0.2*(0.00738*G363+0.8072)^7)-0.00016</f>
        <v>0.14042610427007055</v>
      </c>
      <c r="AZ363" s="1">
        <f>0.408*(AI363*(AG363-AH363)+$S$10*6.43*(1+0.0536*N363)*(AD363-AE363))/(AI363+$S$10)</f>
        <v>2.7886210728355083</v>
      </c>
      <c r="BA363" s="2">
        <f>(AI363*(AG363)+0.063*2.7*(1+0.864*N363)*(AD363-AE363))/(AI363+0.063)</f>
        <v>6.2893001381352258</v>
      </c>
      <c r="BB363" s="1">
        <f>0.4+1.4*EXP(-(((C363-173)/58)^2))</f>
        <v>0.40003423929617882</v>
      </c>
      <c r="BC363" s="1">
        <f>0.605+0.345*EXP(-(((C363-243)/80)^2))</f>
        <v>0.64274632677666743</v>
      </c>
      <c r="BD363" s="1">
        <f>0.408*(AI363*(AG363-AH363)+0.063*6.43*(BB363+BC363*N363)*(AD363-AE363))/(AI363+0.063)</f>
        <v>3.1776255791526991</v>
      </c>
      <c r="BE363" s="1">
        <f>0.013*G363*(M363*23.9+50)/(G363+15)</f>
        <v>2.8617325250451024</v>
      </c>
      <c r="BF363" s="2">
        <f>0.408*0.0023*(G363+17.8)*((F363-E363)^0.5)*AA363</f>
        <v>3.0657532104768195</v>
      </c>
    </row>
    <row r="364" spans="1:58" ht="14" x14ac:dyDescent="0.15">
      <c r="A364" s="14">
        <v>2017</v>
      </c>
      <c r="B364" s="5">
        <v>43098</v>
      </c>
      <c r="C364">
        <v>363</v>
      </c>
      <c r="D364" s="52">
        <v>167.17512500000001</v>
      </c>
      <c r="E364" s="11">
        <v>11.57</v>
      </c>
      <c r="F364" s="11">
        <v>29.99</v>
      </c>
      <c r="G364" s="11">
        <v>19.817291666666662</v>
      </c>
      <c r="H364" s="11">
        <v>17.600000000000001</v>
      </c>
      <c r="I364" s="11">
        <v>67.73</v>
      </c>
      <c r="J364" s="11">
        <v>44.464236111111148</v>
      </c>
      <c r="K364" s="11">
        <v>1.8605472201048034</v>
      </c>
      <c r="L364" s="11">
        <v>0</v>
      </c>
      <c r="M364" s="15">
        <f>+D364*86400/1000000</f>
        <v>14.4439308</v>
      </c>
      <c r="N364" s="3">
        <f>K364*4.87/LN(67.8*$S$4-5.42)</f>
        <v>1.5114267042429828</v>
      </c>
      <c r="O364" s="11"/>
      <c r="X364" s="9">
        <f>1+0.033*COS(2*$S$9*C364/365)</f>
        <v>1.0329804442244102</v>
      </c>
      <c r="Y364" s="9">
        <f>0.409*SIN((2*$S$9*C364/365)-1.39)</f>
        <v>-0.40462669670956708</v>
      </c>
      <c r="Z364" s="9">
        <f>ACOS(-TAN($U$2)*TAN(Y364))</f>
        <v>1.3311204573653803</v>
      </c>
      <c r="AA364" s="10">
        <f>(24*60/$S$9)*$S$7*X364*(Z364*SIN($U$2)*SIN(Y364)+COS($U$2)*COS(Y364)*SIN(Z364))</f>
        <v>20.459393391386676</v>
      </c>
      <c r="AB364" s="9">
        <f>AA364*(0.75+0.00002*$S$3)</f>
        <v>15.426382617105554</v>
      </c>
      <c r="AC364" s="9">
        <f>1.35*(M364/AB364)-0.35</f>
        <v>0.91402326870709028</v>
      </c>
      <c r="AD364" s="9">
        <f>(0.6108*EXP(17.27*E364/(E364+237.3))+0.6108*EXP(17.27*F364/(F364+237.3)))/2</f>
        <v>2.8019596311829309</v>
      </c>
      <c r="AE364" s="9">
        <f>(H364*0.6108*EXP(17.27*F364/(F364+237.3))+I364*0.6108*EXP(17.27*E364/(E364+237.3)))/(2*100)</f>
        <v>0.83485286277662252</v>
      </c>
      <c r="AF364" s="10">
        <f>$S$8*0.5*((E364+273)^4+(F364+273)^4)*(0.34-0.14*SQRT(AE364))*AC364</f>
        <v>7.1112257535308547</v>
      </c>
      <c r="AG364" s="9">
        <f>(1-0.23)*M364-AF364</f>
        <v>4.0106009624691463</v>
      </c>
      <c r="AH364" s="9">
        <v>0</v>
      </c>
      <c r="AI364" s="8">
        <f>4098*0.6108*EXP(17.27*0.5*(E364+F364)/(0.5*(E364+F364)+237.3))/(0.5*(E364+F364)+237.3)^2</f>
        <v>0.1509614967638451</v>
      </c>
      <c r="AJ364" s="7">
        <f>(0.408*AI364*(AG364-AH364)+(900*$S$10/((E364+F364)*0.5+273))*N364*(AD364-AE364))/(AI364+$S$10*(1+0.34*N364))</f>
        <v>3.3777253305764448</v>
      </c>
      <c r="AK364" s="27">
        <f>0.408*AI364*$S$8*0.98*1.14*100000000/(AI364+$S$10*(1.034*N364))</f>
        <v>0.13273852335177533</v>
      </c>
      <c r="AL364" s="12">
        <f>1.24*(AE364*10/(G364+273.16))^(1/7)</f>
        <v>0.74589105110653275</v>
      </c>
      <c r="AM364" s="12">
        <f>AI364*0.77*M364</f>
        <v>1.67896760779548</v>
      </c>
      <c r="AN364" s="12">
        <f>AI364*0.98*$S$8*(-2.6*10000000000-AL364*(G364+273.16)^4)</f>
        <v>-22.813025581764272</v>
      </c>
      <c r="AO364" s="13">
        <f>1.17*1.013*(10^-3)*(AD364-AE364)*N364*86400/208</f>
        <v>1.4637292061228315</v>
      </c>
      <c r="AP364" s="12">
        <f>0.408*(AM364+AN364+AO364)/(AI364+$S$10*(1+0.34*N364))</f>
        <v>-32.02691238421599</v>
      </c>
      <c r="AQ364">
        <v>28</v>
      </c>
      <c r="AR364">
        <v>2.9815</v>
      </c>
      <c r="AS364" s="7"/>
      <c r="AT364" s="1">
        <f>AJ364*28.4</f>
        <v>95.927399388371029</v>
      </c>
      <c r="AU364">
        <f>1.26*AI364*0.408*(AG364-AH364)/(AI364+$S$10)</f>
        <v>1.4358527563135874</v>
      </c>
      <c r="AV364">
        <f>AU364*28.4</f>
        <v>40.778218279305882</v>
      </c>
      <c r="AW364">
        <f>0.65*AI364*D364/($S$10+AI364)</f>
        <v>75.67540563528928</v>
      </c>
      <c r="AX364" s="1">
        <f>AW364*(86400/1000000)/2.45</f>
        <v>2.6687163456689769</v>
      </c>
      <c r="AY364" s="1">
        <f>(0.2*(0.00738*G364+0.8072)^7)-0.00016</f>
        <v>0.14309856569198534</v>
      </c>
      <c r="AZ364" s="1">
        <f>0.408*(AI364*(AG364-AH364)+$S$10*6.43*(1+0.0536*N364)*(AD364-AE364))/(AI364+$S$10)</f>
        <v>2.8331481466556152</v>
      </c>
      <c r="BA364" s="2">
        <f>(AI364*(AG364)+0.063*2.7*(1+0.864*N364)*(AD364-AE364))/(AI364+0.063)</f>
        <v>6.4357491922775889</v>
      </c>
      <c r="BB364" s="1">
        <f>0.4+1.4*EXP(-(((C364-173)/58)^2))</f>
        <v>0.40003059114229894</v>
      </c>
      <c r="BC364" s="1">
        <f>0.605+0.345*EXP(-(((C364-243)/80)^2))</f>
        <v>0.64136273247384312</v>
      </c>
      <c r="BD364" s="1">
        <f>0.408*(AI364*(AG364-AH364)+0.063*6.43*(BB364+BC364*N364)*(AD364-AE364))/(AI364+0.063)</f>
        <v>3.2353407419982942</v>
      </c>
      <c r="BE364" s="1">
        <f>0.013*G364*(M364*23.9+50)/(G364+15)</f>
        <v>2.9242906372076001</v>
      </c>
      <c r="BF364" s="2">
        <f>0.408*0.0023*(G364+17.8)*((F364-E364)^0.5)*AA364</f>
        <v>3.0996530807421006</v>
      </c>
    </row>
    <row r="365" spans="1:58" ht="14" x14ac:dyDescent="0.15">
      <c r="A365" s="14">
        <v>2017</v>
      </c>
      <c r="B365" s="5">
        <v>43099</v>
      </c>
      <c r="C365">
        <v>364</v>
      </c>
      <c r="D365" s="52">
        <v>163.90820833333331</v>
      </c>
      <c r="E365" s="11">
        <v>12.02</v>
      </c>
      <c r="F365" s="11">
        <v>28.64</v>
      </c>
      <c r="G365" s="11">
        <v>19.37895833333333</v>
      </c>
      <c r="H365" s="11">
        <v>19.25</v>
      </c>
      <c r="I365" s="11">
        <v>68.66</v>
      </c>
      <c r="J365" s="11">
        <v>43.749583333333341</v>
      </c>
      <c r="K365" s="11">
        <v>2.0834665099430185</v>
      </c>
      <c r="L365" s="11">
        <v>0</v>
      </c>
      <c r="M365" s="15">
        <f>+D365*86400/1000000</f>
        <v>14.161669199999997</v>
      </c>
      <c r="N365" s="3">
        <f>K365*4.87/LN(67.8*$S$4-5.42)</f>
        <v>1.6925165276624501</v>
      </c>
      <c r="O365" s="11"/>
      <c r="X365" s="9">
        <f>1+0.033*COS(2*$S$9*C365/365)</f>
        <v>1.0329951106939008</v>
      </c>
      <c r="Y365" s="9">
        <f>0.409*SIN((2*$S$9*C365/365)-1.39)</f>
        <v>-0.40353995378239521</v>
      </c>
      <c r="Z365" s="9">
        <f>ACOS(-TAN($U$2)*TAN(Y365))</f>
        <v>1.3318539026104024</v>
      </c>
      <c r="AA365" s="10">
        <f>(24*60/$S$9)*$S$7*X365*(Z365*SIN($U$2)*SIN(Y365)+COS($U$2)*COS(Y365)*SIN(Z365))</f>
        <v>20.498823554784845</v>
      </c>
      <c r="AB365" s="9">
        <f>AA365*(0.75+0.00002*$S$3)</f>
        <v>15.456112960307774</v>
      </c>
      <c r="AC365" s="9">
        <f>1.35*(M365/AB365)-0.35</f>
        <v>0.8869379978715749</v>
      </c>
      <c r="AD365" s="9">
        <f>(0.6108*EXP(17.27*E365/(E365+237.3))+0.6108*EXP(17.27*F365/(F365+237.3)))/2</f>
        <v>2.6637539260776197</v>
      </c>
      <c r="AE365" s="9">
        <f>(H365*0.6108*EXP(17.27*F365/(F365+237.3))+I365*0.6108*EXP(17.27*E365/(E365+237.3)))/(2*100)</f>
        <v>0.859733265441328</v>
      </c>
      <c r="AF365" s="10">
        <f>$S$8*0.5*((E365+273)^4+(F365+273)^4)*(0.34-0.14*SQRT(AE365))*AC365</f>
        <v>6.789818527375548</v>
      </c>
      <c r="AG365" s="9">
        <f>(1-0.23)*M365-AF365</f>
        <v>4.1146667566244499</v>
      </c>
      <c r="AH365" s="9">
        <v>0</v>
      </c>
      <c r="AI365" s="8">
        <f>4098*0.6108*EXP(17.27*0.5*(E365+F365)/(0.5*(E365+F365)+237.3))/(0.5*(E365+F365)+237.3)^2</f>
        <v>0.14734527484470855</v>
      </c>
      <c r="AJ365" s="7">
        <f>(0.408*AI365*(AG365-AH365)+(900*$S$10/((E365+F365)*0.5+273))*N365*(AD365-AE365))/(AI365+$S$10*(1+0.34*N365))</f>
        <v>3.4413842628716775</v>
      </c>
      <c r="AK365" s="27">
        <f>0.408*AI365*$S$8*0.98*1.14*100000000/(AI365+$S$10*(1.034*N365))</f>
        <v>0.12526212838352321</v>
      </c>
      <c r="AL365" s="12">
        <f>1.24*(AE365*10/(G365+273.16))^(1/7)</f>
        <v>0.74918704603786945</v>
      </c>
      <c r="AM365" s="12">
        <f>AI365*0.77*M365</f>
        <v>1.6067243812110594</v>
      </c>
      <c r="AN365" s="12">
        <f>AI365*0.98*$S$8*(-2.6*10000000000-AL365*(G365+273.16)^4)</f>
        <v>-22.260415393729751</v>
      </c>
      <c r="AO365" s="13">
        <f>1.17*1.013*(10^-3)*(AD365-AE365)*N365*86400/208</f>
        <v>1.5032116743721864</v>
      </c>
      <c r="AP365" s="12">
        <f>0.408*(AM365+AN365+AO365)/(AI365+$S$10*(1+0.34*N365))</f>
        <v>-31.126399152931558</v>
      </c>
      <c r="AQ365">
        <v>28</v>
      </c>
      <c r="AR365">
        <v>2.9815</v>
      </c>
      <c r="AS365" s="7"/>
      <c r="AT365" s="1">
        <f>AJ365*28.4</f>
        <v>97.735313065555644</v>
      </c>
      <c r="AU365">
        <f>1.26*AI365*0.408*(AG365-AH365)/(AI365+$S$10)</f>
        <v>1.4622153189764939</v>
      </c>
      <c r="AV365">
        <f>AU365*28.4</f>
        <v>41.526915058932424</v>
      </c>
      <c r="AW365">
        <f>0.65*AI365*D365/($S$10+AI365)</f>
        <v>73.647839854296137</v>
      </c>
      <c r="AX365" s="1">
        <f>AW365*(86400/1000000)/2.45</f>
        <v>2.5972136177188512</v>
      </c>
      <c r="AY365" s="1">
        <f>(0.2*(0.00738*G365+0.8072)^7)-0.00016</f>
        <v>0.13973063694703936</v>
      </c>
      <c r="AZ365" s="1">
        <f>0.408*(AI365*(AG365-AH365)+$S$10*6.43*(1+0.0536*N365)*(AD365-AE365))/(AI365+$S$10)</f>
        <v>2.7541944711070423</v>
      </c>
      <c r="BA365" s="2">
        <f>(AI365*(AG365)+0.063*2.7*(1+0.864*N365)*(AD365-AE365))/(AI365+0.063)</f>
        <v>6.4744893403606536</v>
      </c>
      <c r="BB365" s="1">
        <f>0.4+1.4*EXP(-(((C365-173)/58)^2))</f>
        <v>0.40002731544992798</v>
      </c>
      <c r="BC365" s="1">
        <f>0.605+0.345*EXP(-(((C365-243)/80)^2))</f>
        <v>0.64001890879988221</v>
      </c>
      <c r="BD365" s="1">
        <f>0.408*(AI365*(AG365-AH365)+0.063*6.43*(BB365+BC365*N365)*(AD365-AE365))/(AI365+0.063)</f>
        <v>3.2784978449639417</v>
      </c>
      <c r="BE365" s="1">
        <f>0.013*G365*(M365*23.9+50)/(G365+15)</f>
        <v>2.8466346195450711</v>
      </c>
      <c r="BF365" s="2">
        <f>0.408*0.0023*(G365+17.8)*((F365-E365)^0.5)*AA365</f>
        <v>2.915611561936077</v>
      </c>
    </row>
    <row r="366" spans="1:58" s="39" customFormat="1" ht="14" x14ac:dyDescent="0.15">
      <c r="A366" s="51">
        <v>2017</v>
      </c>
      <c r="B366" s="50">
        <v>43100</v>
      </c>
      <c r="C366" s="40">
        <v>365</v>
      </c>
      <c r="D366" s="49">
        <v>169.50973611111112</v>
      </c>
      <c r="E366" s="47">
        <v>11.1</v>
      </c>
      <c r="F366" s="47">
        <v>28.41</v>
      </c>
      <c r="G366" s="47">
        <v>19.460069444444443</v>
      </c>
      <c r="H366" s="47">
        <v>11.3</v>
      </c>
      <c r="I366" s="47">
        <v>66.94</v>
      </c>
      <c r="J366" s="47">
        <v>35.404930555555573</v>
      </c>
      <c r="K366" s="47">
        <v>1.9758170531494066</v>
      </c>
      <c r="L366" s="47">
        <v>0</v>
      </c>
      <c r="M366" s="48">
        <f>+D366*86400/1000000</f>
        <v>14.645641200000002</v>
      </c>
      <c r="N366" s="3">
        <f>K366*4.87/LN(67.8*$S$4-5.42)</f>
        <v>1.6050668451513277</v>
      </c>
      <c r="O366" s="47"/>
      <c r="X366" s="46">
        <f>1+0.033*COS(2*$S$9*C366/365)</f>
        <v>1.0329999999999999</v>
      </c>
      <c r="Y366" s="46">
        <f>0.409*SIN((2*$S$9*C366/365)-1.39)</f>
        <v>-0.40233363325781202</v>
      </c>
      <c r="Z366" s="46">
        <f>ACOS(-TAN($U$2)*TAN(Y366))</f>
        <v>1.3326671012313678</v>
      </c>
      <c r="AA366" s="46">
        <f>(24*60/$S$9)*$S$7*X366*(Z366*SIN($U$2)*SIN(Y366)+COS($U$2)*COS(Y366)*SIN(Z366))</f>
        <v>20.542357857243935</v>
      </c>
      <c r="AB366" s="46">
        <f>AA366*(0.75+0.00002*$S$3)</f>
        <v>15.488937824361928</v>
      </c>
      <c r="AC366" s="46">
        <f>1.35*(M366/AB366)-0.35</f>
        <v>0.92649912758394726</v>
      </c>
      <c r="AD366" s="46">
        <f>(0.6108*EXP(17.27*E366/(E366+237.3))+0.6108*EXP(17.27*F366/(F366+237.3)))/2</f>
        <v>2.5962878415928206</v>
      </c>
      <c r="AE366" s="46">
        <f>(H366*0.6108*EXP(17.27*F366/(F366+237.3))+I366*0.6108*EXP(17.27*E366/(E366+237.3)))/(2*100)</f>
        <v>0.66101222800806714</v>
      </c>
      <c r="AF366" s="46">
        <f>$S$8*0.5*((E366+273)^4+(F366+273)^4)*(0.34-0.14*SQRT(AE366))*AC366</f>
        <v>7.5756980218820127</v>
      </c>
      <c r="AG366" s="46">
        <f>(1-0.23)*M366-AF366</f>
        <v>3.7014457021179892</v>
      </c>
      <c r="AH366" s="46">
        <v>0</v>
      </c>
      <c r="AI366" s="45">
        <f>4098*0.6108*EXP(17.27*0.5*(E366+F366)/(0.5*(E366+F366)+237.3))/(0.5*(E366+F366)+237.3)^2</f>
        <v>0.14283140944713357</v>
      </c>
      <c r="AJ366" s="41">
        <f>(0.408*AI366*(AG366-AH366)+(900*$S$10/((E366+F366)*0.5+273))*N366*(AD366-AE366))/(AI366+$S$10*(1+0.34*N366))</f>
        <v>3.4517071179311078</v>
      </c>
      <c r="AK366" s="44">
        <f>0.408*AI366*$S$8*0.98*1.14*100000000/(AI366+$S$10*(1.034*N366))</f>
        <v>0.1264660052832435</v>
      </c>
      <c r="AL366" s="42">
        <f>1.24*(AE366*10/(G366+273.16))^(1/7)</f>
        <v>0.72154814002149381</v>
      </c>
      <c r="AM366" s="42">
        <f>AI366*0.77*M366</f>
        <v>1.610730332636817</v>
      </c>
      <c r="AN366" s="42">
        <f>AI366*0.98*$S$8*(-2.6*10000000000-AL366*(G366+273.16)^4)</f>
        <v>-21.443771869768717</v>
      </c>
      <c r="AO366" s="43">
        <f>1.17*1.013*(10^-3)*(AD366-AE366)*N366*86400/208</f>
        <v>1.529261174466735</v>
      </c>
      <c r="AP366" s="42">
        <f>0.408*(AM366+AN366+AO366)/(AI366+$S$10*(1+0.34*N366))</f>
        <v>-30.537361482513468</v>
      </c>
      <c r="AQ366" s="40">
        <v>28</v>
      </c>
      <c r="AR366" s="40">
        <v>2.9815</v>
      </c>
      <c r="AS366" s="41"/>
      <c r="AT366" s="39">
        <f>AJ366*28.4</f>
        <v>98.028482149243459</v>
      </c>
      <c r="AU366" s="40">
        <f>1.26*AI366*0.408*(AG366-AH366)/(AI366+$S$10)</f>
        <v>1.3026605338902728</v>
      </c>
      <c r="AV366" s="40">
        <f>AU366*28.4</f>
        <v>36.995559162483744</v>
      </c>
      <c r="AW366" s="40">
        <f>0.65*AI366*D366/($S$10+AI366)</f>
        <v>75.428794865428983</v>
      </c>
      <c r="AX366" s="39">
        <f>AW366*(86400/1000000)/2.45</f>
        <v>2.6600195413767609</v>
      </c>
      <c r="AY366" s="39">
        <f>(0.2*(0.00738*G366+0.8072)^7)-0.00016</f>
        <v>0.14034868406857984</v>
      </c>
      <c r="AZ366" s="39">
        <f>0.408*(AI366*(AG366-AH366)+$S$10*6.43*(1+0.0536*N366)*(AD366-AE366))/(AI366+$S$10)</f>
        <v>2.7729989237872079</v>
      </c>
      <c r="BA366" s="39">
        <f>(AI366*(AG366)+0.063*2.7*(1+0.864*N366)*(AD366-AE366))/(AI366+0.063)</f>
        <v>6.3857454530642235</v>
      </c>
      <c r="BB366" s="39">
        <f>0.4+1.4*EXP(-(((C366-173)/58)^2))</f>
        <v>0.40002437602133817</v>
      </c>
      <c r="BC366" s="39">
        <f>0.605+0.345*EXP(-(((C366-243)/80)^2))</f>
        <v>0.63871421023014319</v>
      </c>
      <c r="BD366" s="39">
        <f>0.408*(AI366*(AG366-AH366)+0.063*6.43*(BB366+BC366*N366)*(AD366-AE366))/(AI366+0.063)</f>
        <v>3.2626818523073968</v>
      </c>
      <c r="BE366" s="39">
        <f>0.013*G366*(M366*23.9+50)/(G366+15)</f>
        <v>2.9367369479518142</v>
      </c>
      <c r="BF366" s="39">
        <f>0.408*0.0023*(G366+17.8)*((F366-E366)^0.5)*AA366</f>
        <v>2.988343272197783</v>
      </c>
    </row>
    <row r="367" spans="1:58" ht="14" x14ac:dyDescent="0.15">
      <c r="A367" s="14">
        <v>2009</v>
      </c>
      <c r="B367" s="5">
        <v>43101</v>
      </c>
      <c r="C367">
        <v>1</v>
      </c>
      <c r="D367" s="11">
        <v>168.26618000400003</v>
      </c>
      <c r="E367" s="38">
        <v>11.3</v>
      </c>
      <c r="F367" s="38">
        <v>28.75</v>
      </c>
      <c r="G367" s="38">
        <v>19.349722222222219</v>
      </c>
      <c r="H367" s="38">
        <v>11.42</v>
      </c>
      <c r="I367" s="38">
        <v>49.65</v>
      </c>
      <c r="J367" s="38">
        <v>32.633611111111115</v>
      </c>
      <c r="K367" s="11">
        <v>1.8889539549674275</v>
      </c>
      <c r="L367" s="11">
        <v>0</v>
      </c>
      <c r="M367" s="15">
        <f>+D367*86400/1000000</f>
        <v>14.538197952345602</v>
      </c>
      <c r="N367" s="3">
        <f>K367*4.87/LN(67.8*$S$4-5.42)</f>
        <v>1.5345030858514548</v>
      </c>
      <c r="O367" s="16">
        <f>0.26*(1+0.54*N367)*(AD367-AE367)</f>
        <v>0.99166632367582641</v>
      </c>
      <c r="X367" s="9">
        <f>1+0.033*COS(2*$S$9*C367/365)</f>
        <v>1.0329951106939008</v>
      </c>
      <c r="Y367" s="9">
        <f>0.409*SIN((2*$S$9*C367/365)-1.39)</f>
        <v>-0.40100809259462372</v>
      </c>
      <c r="Z367" s="9">
        <f>ACOS(-TAN($U$2)*TAN(Y367))</f>
        <v>1.3335595210682178</v>
      </c>
      <c r="AA367" s="10">
        <f>(24*60/$S$9)*$S$7*X367*(Z367*SIN($U$2)*SIN(Y367)+COS($U$2)*COS(Y367)*SIN(Z367))</f>
        <v>20.589979220312649</v>
      </c>
      <c r="AB367" s="9">
        <f>AA367*(0.75+0.00002*$S$3)</f>
        <v>15.524844332115737</v>
      </c>
      <c r="AC367" s="9">
        <f>1.35*(M367/AB367)-0.35</f>
        <v>0.91420380235734322</v>
      </c>
      <c r="AD367" s="9">
        <f>(0.6108*EXP(17.27*E367/(E367+237.3))+0.6108*EXP(17.27*F367/(F367+237.3)))/2</f>
        <v>2.643645414974054</v>
      </c>
      <c r="AE367" s="9">
        <f>(H367*0.6108*EXP(17.27*F367/(F367+237.3))+I367*0.6108*EXP(17.27*E367/(E367+237.3)))/(2*100)</f>
        <v>0.55787750715931794</v>
      </c>
      <c r="AF367" s="10">
        <f>$S$8*0.5*((E367+273)^4+(F367+273)^4)*(0.34-0.14*SQRT(AE367))*AC367</f>
        <v>7.8104071628774907</v>
      </c>
      <c r="AG367" s="9">
        <f>(1-0.23)*M367-AF367</f>
        <v>3.3840052604286228</v>
      </c>
      <c r="AH367" s="9">
        <v>0</v>
      </c>
      <c r="AI367" s="8">
        <f>4098*0.6108*EXP(17.27*0.5*(E367+F367)/(0.5*(E367+F367)+237.3))/(0.5*(E367+F367)+237.3)^2</f>
        <v>0.144936169222566</v>
      </c>
      <c r="AJ367" s="7">
        <f>(0.408*AI367*(AG367-AH367)+(900*$S$10/((E367+F367)*0.5+273))*N367*(AD367-AE367))/(AI367+$S$10*(1+0.34*N367))</f>
        <v>3.4561420982291202</v>
      </c>
      <c r="AK367" s="27">
        <f>0.408*AI367*$S$8*0.98*1.14*100000000/(AI367+$S$10*(1.034*N367))</f>
        <v>0.12971748600372543</v>
      </c>
      <c r="AL367" s="12">
        <f>1.24*(AE367*10/(G367+273.16))^(1/7)</f>
        <v>0.70431077833983446</v>
      </c>
      <c r="AM367" s="12">
        <f>AI367*0.77*M367</f>
        <v>1.6224752533314899</v>
      </c>
      <c r="AN367" s="12">
        <f>AI367*0.98*$S$8*(-2.6*10000000000-AL367*(G367+273.16)^4)</f>
        <v>-21.666464592693664</v>
      </c>
      <c r="AO367" s="13">
        <f>1.17*1.013*(10^-3)*(AD367-AE367)*N367*86400/208</f>
        <v>1.5757215034270391</v>
      </c>
      <c r="AP367" s="12">
        <f>0.408*(AM367+AN367+AO367)/(AI367+$S$10*(1+0.34*N367))</f>
        <v>-30.745664192735614</v>
      </c>
      <c r="AQ367">
        <v>28</v>
      </c>
      <c r="AR367">
        <v>2.9815</v>
      </c>
      <c r="AS367" s="7"/>
      <c r="AT367" s="1">
        <f>AJ367*28.4</f>
        <v>98.154435589707006</v>
      </c>
      <c r="AU367">
        <f>1.26*AI367*0.408*(AG367-AH367)/(AI367+$S$10)</f>
        <v>1.1964229032834297</v>
      </c>
      <c r="AV367">
        <f>AU367*28.4</f>
        <v>33.978410453249403</v>
      </c>
      <c r="AW367">
        <f>0.65*AI367*D367/($S$10+AI367)</f>
        <v>75.219972896085537</v>
      </c>
      <c r="AX367" s="1">
        <f>AW367*(86400/1000000)/2.45</f>
        <v>2.6526553707027714</v>
      </c>
      <c r="AY367" s="1">
        <f>(0.2*(0.00738*G367+0.8072)^7)-0.00016</f>
        <v>0.1395084368938975</v>
      </c>
      <c r="AZ367" s="1">
        <f>0.408*(AI367*(AG367-AH367)+$S$10*6.43*(1+0.0536*N367)*(AD367-AE367))/(AI367+$S$10)</f>
        <v>2.7987411308129606</v>
      </c>
      <c r="BA367" s="2">
        <f>(AI367*(AG367)+0.063*2.7*(1+0.864*N367)*(AD367-AE367))/(AI367+0.063)</f>
        <v>6.3271199336641546</v>
      </c>
      <c r="BB367" s="1">
        <f>0.4+1.4*EXP(-(((C367-173)/58)^2))</f>
        <v>0.40021223417957569</v>
      </c>
      <c r="BC367" s="1">
        <f>0.605+0.345*EXP(-(((C367-243)/80)^2))</f>
        <v>0.60503662293545846</v>
      </c>
      <c r="BD367" s="1">
        <f>0.408*(AI367*(AG367-AH367)+0.063*6.43*(BB367+BC367*N367)*(AD367-AE367))/(AI367+0.063)</f>
        <v>3.1650634240958353</v>
      </c>
      <c r="BE367" s="1">
        <f>0.013*G367*(M367*23.9+50)/(G367+15)</f>
        <v>2.9106600740113602</v>
      </c>
      <c r="BF367" s="2">
        <f>0.408*0.0023*(G367+17.8)*((F367-E367)^0.5)*AA367</f>
        <v>2.9984526415871304</v>
      </c>
    </row>
    <row r="368" spans="1:58" ht="14" x14ac:dyDescent="0.15">
      <c r="A368" s="14">
        <v>2009</v>
      </c>
      <c r="B368" s="5">
        <v>43102</v>
      </c>
      <c r="C368">
        <v>2</v>
      </c>
      <c r="D368" s="11">
        <v>170.47558951800002</v>
      </c>
      <c r="E368" s="11">
        <v>10.51</v>
      </c>
      <c r="F368" s="11">
        <v>29.44</v>
      </c>
      <c r="G368" s="11">
        <v>19.088124999999994</v>
      </c>
      <c r="H368" s="11">
        <v>13.01</v>
      </c>
      <c r="I368" s="11">
        <v>67.099999999999994</v>
      </c>
      <c r="J368" s="11">
        <v>38.818958333333335</v>
      </c>
      <c r="K368" s="11">
        <v>1.8316808333938057</v>
      </c>
      <c r="L368" s="11">
        <v>0</v>
      </c>
      <c r="M368" s="15">
        <f>+D368*86400/1000000</f>
        <v>14.729090934355201</v>
      </c>
      <c r="N368" s="3">
        <f>K368*4.87/LN(67.8*$S$4-5.42)</f>
        <v>1.4879769216959164</v>
      </c>
      <c r="O368" s="16">
        <f>0.26*(1+0.54*N368)*(AD368-AE368)</f>
        <v>0.93598186673286743</v>
      </c>
      <c r="X368" s="9">
        <f>1+0.033*COS(2*$S$9*C368/365)</f>
        <v>1.0329804442244102</v>
      </c>
      <c r="Y368" s="9">
        <f>0.409*SIN((2*$S$9*C368/365)-1.39)</f>
        <v>-0.39956372457913614</v>
      </c>
      <c r="Z368" s="9">
        <f>ACOS(-TAN($U$2)*TAN(Y368))</f>
        <v>1.3345305814197972</v>
      </c>
      <c r="AA368" s="10">
        <f>(24*60/$S$9)*$S$7*X368*(Z368*SIN($U$2)*SIN(Y368)+COS($U$2)*COS(Y368)*SIN(Z368))</f>
        <v>20.641668768755935</v>
      </c>
      <c r="AB368" s="9">
        <f>AA368*(0.75+0.00002*$S$3)</f>
        <v>15.563818251641974</v>
      </c>
      <c r="AC368" s="9">
        <f>1.35*(M368/AB368)-0.35</f>
        <v>0.92759605258058986</v>
      </c>
      <c r="AD368" s="9">
        <f>(0.6108*EXP(17.27*E368/(E368+237.3))+0.6108*EXP(17.27*F368/(F368+237.3)))/2</f>
        <v>2.6896146998888555</v>
      </c>
      <c r="AE368" s="9">
        <f>(H368*0.6108*EXP(17.27*F368/(F368+237.3))+I368*0.6108*EXP(17.27*E368/(E368+237.3)))/(2*100)</f>
        <v>0.69354305539530858</v>
      </c>
      <c r="AF368" s="10">
        <f>$S$8*0.5*((E368+273)^4+(F368+273)^4)*(0.34-0.14*SQRT(AE368))*AC368</f>
        <v>7.5220292666292448</v>
      </c>
      <c r="AG368" s="9">
        <f>(1-0.23)*M368-AF368</f>
        <v>3.8193707528242591</v>
      </c>
      <c r="AH368" s="9">
        <v>0</v>
      </c>
      <c r="AI368" s="8">
        <f>4098*0.6108*EXP(17.27*0.5*(E368+F368)/(0.5*(E368+F368)+237.3))/(0.5*(E368+F368)+237.3)^2</f>
        <v>0.14454443126571154</v>
      </c>
      <c r="AJ368" s="7">
        <f>(0.408*AI368*(AG368-AH368)+(900*$S$10/((E368+F368)*0.5+273))*N368*(AD368-AE368))/(AI368+$S$10*(1+0.34*N368))</f>
        <v>3.3888227321493232</v>
      </c>
      <c r="AK368" s="27">
        <f>0.408*AI368*$S$8*0.98*1.14*100000000/(AI368+$S$10*(1.034*N368))</f>
        <v>0.13123932762763157</v>
      </c>
      <c r="AL368" s="12">
        <f>1.24*(AE368*10/(G368+273.16))^(1/7)</f>
        <v>0.72664917412538266</v>
      </c>
      <c r="AM368" s="12">
        <f>AI368*0.77*M368</f>
        <v>1.6393362155688367</v>
      </c>
      <c r="AN368" s="12">
        <f>AI368*0.98*$S$8*(-2.6*10000000000-AL368*(G368+273.16)^4)</f>
        <v>-21.708141528476318</v>
      </c>
      <c r="AO368" s="13">
        <f>1.17*1.013*(10^-3)*(AD368-AE368)*N368*86400/208</f>
        <v>1.462237896716599</v>
      </c>
      <c r="AP368" s="12">
        <f>0.408*(AM368+AN368+AO368)/(AI368+$S$10*(1+0.34*N368))</f>
        <v>-31.158054856436312</v>
      </c>
      <c r="AQ368">
        <v>28</v>
      </c>
      <c r="AR368">
        <v>2.9815</v>
      </c>
      <c r="AS368" s="7"/>
      <c r="AT368" s="1">
        <f>AJ368*28.4</f>
        <v>96.24256559304078</v>
      </c>
      <c r="AU368">
        <f>1.26*AI368*0.408*(AG368-AH368)/(AI368+$S$10)</f>
        <v>1.3492055779905447</v>
      </c>
      <c r="AV368">
        <f>AU368*28.4</f>
        <v>38.317438414931466</v>
      </c>
      <c r="AW368">
        <f>0.65*AI368*D368/($S$10+AI368)</f>
        <v>76.143206086284977</v>
      </c>
      <c r="AX368" s="1">
        <f>AW368*(86400/1000000)/2.45</f>
        <v>2.6852134717775598</v>
      </c>
      <c r="AY368" s="1">
        <f>(0.2*(0.00738*G368+0.8072)^7)-0.00016</f>
        <v>0.13753367403770408</v>
      </c>
      <c r="AZ368" s="1">
        <f>0.408*(AI368*(AG368-AH368)+$S$10*6.43*(1+0.0536*N368)*(AD368-AE368))/(AI368+$S$10)</f>
        <v>2.8396846017323969</v>
      </c>
      <c r="BA368" s="2">
        <f>(AI368*(AG368)+0.063*2.7*(1+0.864*N368)*(AD368-AE368))/(AI368+0.063)</f>
        <v>6.3991440858099899</v>
      </c>
      <c r="BB368" s="1">
        <f>0.4+1.4*EXP(-(((C368-173)/58)^2))</f>
        <v>0.40023501568009506</v>
      </c>
      <c r="BC368" s="1">
        <f>0.605+0.345*EXP(-(((C368-243)/80)^2))</f>
        <v>0.60503949379006539</v>
      </c>
      <c r="BD368" s="1">
        <f>0.408*(AI368*(AG368-AH368)+0.063*6.43*(BB368+BC368*N368)*(AD368-AE368))/(AI368+0.063)</f>
        <v>3.1525344842146539</v>
      </c>
      <c r="BE368" s="1">
        <f>0.013*G368*(M368*23.9+50)/(G368+15)</f>
        <v>2.9265561751061102</v>
      </c>
      <c r="BF368" s="2">
        <f>0.408*0.0023*(G368+17.8)*((F368-E368)^0.5)*AA368</f>
        <v>3.1088136614140978</v>
      </c>
    </row>
    <row r="369" spans="1:58" ht="15" x14ac:dyDescent="0.2">
      <c r="A369" s="14">
        <v>2009</v>
      </c>
      <c r="B369" s="5">
        <v>43103</v>
      </c>
      <c r="C369">
        <v>3</v>
      </c>
      <c r="D369" s="11">
        <v>127.09406658000002</v>
      </c>
      <c r="E369" s="37">
        <v>12.53</v>
      </c>
      <c r="F369" s="37">
        <v>28.66</v>
      </c>
      <c r="G369" s="37">
        <v>20.150138888888886</v>
      </c>
      <c r="H369" s="37">
        <v>15.56</v>
      </c>
      <c r="I369" s="37">
        <v>55.81</v>
      </c>
      <c r="J369" s="37">
        <v>33.781388888888884</v>
      </c>
      <c r="K369" s="11">
        <v>1.8264211856152277</v>
      </c>
      <c r="L369" s="11">
        <v>0</v>
      </c>
      <c r="M369" s="15">
        <f>+D369*86400/1000000</f>
        <v>10.980927352512001</v>
      </c>
      <c r="N369" s="3">
        <f>K369*4.87/LN(67.8*$S$4-5.42)</f>
        <v>1.4837042152461399</v>
      </c>
      <c r="O369" s="16">
        <f>0.26*(1+0.54*N369)*(AD369-AE369)</f>
        <v>0.92685744048782348</v>
      </c>
      <c r="X369" s="9">
        <f>1+0.033*COS(2*$S$9*C369/365)</f>
        <v>1.0329560049375197</v>
      </c>
      <c r="Y369" s="9">
        <f>0.409*SIN((2*$S$9*C369/365)-1.39)</f>
        <v>-0.39800095720876433</v>
      </c>
      <c r="Z369" s="9">
        <f>ACOS(-TAN($U$2)*TAN(Y369))</f>
        <v>1.3355796543183767</v>
      </c>
      <c r="AA369" s="10">
        <f>(24*60/$S$9)*$S$7*X369*(Z369*SIN($U$2)*SIN(Y369)+COS($U$2)*COS(Y369)*SIN(Z369))</f>
        <v>20.697405826865833</v>
      </c>
      <c r="AB369" s="9">
        <f>AA369*(0.75+0.00002*$S$3)</f>
        <v>15.605843993456837</v>
      </c>
      <c r="AC369" s="9">
        <f>1.35*(M369/AB369)-0.35</f>
        <v>0.59991670633812966</v>
      </c>
      <c r="AD369" s="9">
        <f>(0.6108*EXP(17.27*E369/(E369+237.3))+0.6108*EXP(17.27*F369/(F369+237.3)))/2</f>
        <v>2.6899907640869221</v>
      </c>
      <c r="AE369" s="9">
        <f>(H369*0.6108*EXP(17.27*F369/(F369+237.3))+I369*0.6108*EXP(17.27*E369/(E369+237.3)))/(2*100)</f>
        <v>0.71084588130678072</v>
      </c>
      <c r="AF369" s="10">
        <f>$S$8*0.5*((E369+273)^4+(F369+273)^4)*(0.34-0.14*SQRT(AE369))*AC369</f>
        <v>4.8659870063917543</v>
      </c>
      <c r="AG369" s="9">
        <f>(1-0.23)*M369-AF369</f>
        <v>3.5893270550424861</v>
      </c>
      <c r="AH369" s="9">
        <v>0</v>
      </c>
      <c r="AI369" s="8">
        <f>4098*0.6108*EXP(17.27*0.5*(E369+F369)/(0.5*(E369+F369)+237.3))/(0.5*(E369+F369)+237.3)^2</f>
        <v>0.14946584777548813</v>
      </c>
      <c r="AJ369" s="7">
        <f>(0.408*AI369*(AG369-AH369)+(900*$S$10/((E369+F369)*0.5+273))*N369*(AD369-AE369))/(AI369+$S$10*(1+0.34*N369))</f>
        <v>3.2649929160564404</v>
      </c>
      <c r="AK369" s="27">
        <f>0.408*AI369*$S$8*0.98*1.14*100000000/(AI369+$S$10*(1.034*N369))</f>
        <v>0.13319831230724202</v>
      </c>
      <c r="AL369" s="12">
        <f>1.24*(AE369*10/(G369+273.16))^(1/7)</f>
        <v>0.7288339526574743</v>
      </c>
      <c r="AM369" s="12">
        <f>AI369*0.77*M369</f>
        <v>1.2637806844002746</v>
      </c>
      <c r="AN369" s="12">
        <f>AI369*0.98*$S$8*(-2.6*10000000000-AL369*(G369+273.16)^4)</f>
        <v>-22.51440988543748</v>
      </c>
      <c r="AO369" s="13">
        <f>1.17*1.013*(10^-3)*(AD369-AE369)*N369*86400/208</f>
        <v>1.4456748738029934</v>
      </c>
      <c r="AP369" s="12">
        <f>0.408*(AM369+AN369+AO369)/(AI369+$S$10*(1+0.34*N369))</f>
        <v>-32.520709318125327</v>
      </c>
      <c r="AQ369">
        <v>28</v>
      </c>
      <c r="AR369">
        <v>2.9815</v>
      </c>
      <c r="AS369" s="7"/>
      <c r="AT369" s="1">
        <f>AJ369*28.4</f>
        <v>92.725798816002907</v>
      </c>
      <c r="AU369">
        <f>1.26*AI369*0.408*(AG369-AH369)/(AI369+$S$10)</f>
        <v>1.281138756804058</v>
      </c>
      <c r="AV369">
        <f>AU369*28.4</f>
        <v>36.384340693235245</v>
      </c>
      <c r="AW369">
        <f>0.65*AI369*D369/($S$10+AI369)</f>
        <v>57.35761194350674</v>
      </c>
      <c r="AX369" s="1">
        <f>AW369*(86400/1000000)/2.45</f>
        <v>2.0227337436404009</v>
      </c>
      <c r="AY369" s="1">
        <f>(0.2*(0.00738*G369+0.8072)^7)-0.00016</f>
        <v>0.14570219637141585</v>
      </c>
      <c r="AZ369" s="1">
        <f>0.408*(AI369*(AG369-AH369)+$S$10*6.43*(1+0.0536*N369)*(AD369-AE369))/(AI369+$S$10)</f>
        <v>2.7302035059570255</v>
      </c>
      <c r="BA369" s="2">
        <f>(AI369*(AG369)+0.063*2.7*(1+0.864*N369)*(AD369-AE369))/(AI369+0.063)</f>
        <v>6.1407334315664928</v>
      </c>
      <c r="BB369" s="1">
        <f>0.4+1.4*EXP(-(((C369-173)/58)^2))</f>
        <v>0.40026008790121254</v>
      </c>
      <c r="BC369" s="1">
        <f>0.605+0.345*EXP(-(((C369-243)/80)^2))</f>
        <v>0.60504257638240988</v>
      </c>
      <c r="BD369" s="1">
        <f>0.408*(AI369*(AG369-AH369)+0.063*6.43*(BB369+BC369*N369)*(AD369-AE369))/(AI369+0.063)</f>
        <v>3.0285207942293546</v>
      </c>
      <c r="BE369" s="1">
        <f>0.013*G369*(M369*23.9+50)/(G369+15)</f>
        <v>2.3284492013469866</v>
      </c>
      <c r="BF369" s="2">
        <f>0.408*0.0023*(G369+17.8)*((F369-E369)^0.5)*AA369</f>
        <v>2.9602914286334698</v>
      </c>
    </row>
    <row r="370" spans="1:58" ht="14" x14ac:dyDescent="0.15">
      <c r="A370" s="14">
        <v>2009</v>
      </c>
      <c r="B370" s="5">
        <v>43104</v>
      </c>
      <c r="C370">
        <v>4</v>
      </c>
      <c r="D370" s="11">
        <v>155.54041105200011</v>
      </c>
      <c r="E370" s="11">
        <v>15.52</v>
      </c>
      <c r="F370" s="11">
        <v>29.12</v>
      </c>
      <c r="G370" s="11">
        <v>21.259097222222227</v>
      </c>
      <c r="H370" s="11">
        <v>17.29</v>
      </c>
      <c r="I370" s="11">
        <v>54.12</v>
      </c>
      <c r="J370" s="11">
        <v>36.500972222222245</v>
      </c>
      <c r="K370" s="11">
        <v>1.9341701854963524</v>
      </c>
      <c r="L370" s="11">
        <v>0</v>
      </c>
      <c r="M370" s="15">
        <f>+D370*86400/1000000</f>
        <v>13.43869151489281</v>
      </c>
      <c r="N370" s="3">
        <f>K370*4.87/LN(67.8*$S$4-5.42)</f>
        <v>1.5712347621820206</v>
      </c>
      <c r="O370" s="16">
        <f>0.26*(1+0.54*N370)*(AD370-AE370)</f>
        <v>0.99607873181173956</v>
      </c>
      <c r="X370" s="9">
        <f>1+0.033*COS(2*$S$9*C370/365)</f>
        <v>1.0329218000751172</v>
      </c>
      <c r="Y370" s="9">
        <f>0.409*SIN((2*$S$9*C370/365)-1.39)</f>
        <v>-0.39632025356520739</v>
      </c>
      <c r="Z370" s="9">
        <f>ACOS(-TAN($U$2)*TAN(Y370))</f>
        <v>1.3367060658951613</v>
      </c>
      <c r="AA370" s="10">
        <f>(24*60/$S$9)*$S$7*X370*(Z370*SIN($U$2)*SIN(Y370)+COS($U$2)*COS(Y370)*SIN(Z370))</f>
        <v>20.757167914939142</v>
      </c>
      <c r="AB370" s="9">
        <f>AA370*(0.75+0.00002*$S$3)</f>
        <v>15.650904607864113</v>
      </c>
      <c r="AC370" s="9">
        <f>1.35*(M370/AB370)-0.35</f>
        <v>0.8091811463721631</v>
      </c>
      <c r="AD370" s="9">
        <f>(0.6108*EXP(17.27*E370/(E370+237.3))+0.6108*EXP(17.27*F370/(F370+237.3)))/2</f>
        <v>2.8984112611802235</v>
      </c>
      <c r="AE370" s="9">
        <f>(H370*0.6108*EXP(17.27*F370/(F370+237.3))+I370*0.6108*EXP(17.27*E370/(E370+237.3)))/(2*100)</f>
        <v>0.82584382078276786</v>
      </c>
      <c r="AF370" s="10">
        <f>$S$8*0.5*((E370+273)^4+(F370+273)^4)*(0.34-0.14*SQRT(AE370))*AC370</f>
        <v>6.4321471524572713</v>
      </c>
      <c r="AG370" s="9">
        <f>(1-0.23)*M370-AF370</f>
        <v>3.9156453140101926</v>
      </c>
      <c r="AH370" s="9">
        <v>0</v>
      </c>
      <c r="AI370" s="8">
        <f>4098*0.6108*EXP(17.27*0.5*(E370+F370)/(0.5*(E370+F370)+237.3))/(0.5*(E370+F370)+237.3)^2</f>
        <v>0.16391023437907937</v>
      </c>
      <c r="AJ370" s="7">
        <f>(0.408*AI370*(AG370-AH370)+(900*$S$10/((E370+F370)*0.5+273))*N370*(AD370-AE370))/(AI370+$S$10*(1+0.34*N370))</f>
        <v>3.4542963485191147</v>
      </c>
      <c r="AK370" s="27">
        <f>0.408*AI370*$S$8*0.98*1.14*100000000/(AI370+$S$10*(1.034*N370))</f>
        <v>0.13506754965305859</v>
      </c>
      <c r="AL370" s="12">
        <f>1.24*(AE370*10/(G370+273.16))^(1/7)</f>
        <v>0.74421372917850048</v>
      </c>
      <c r="AM370" s="12">
        <f>AI370*0.77*M370</f>
        <v>1.6961090884847536</v>
      </c>
      <c r="AN370" s="12">
        <f>AI370*0.98*$S$8*(-2.6*10000000000-AL370*(G370+273.16)^4)</f>
        <v>-24.845611464585243</v>
      </c>
      <c r="AO370" s="13">
        <f>1.17*1.013*(10^-3)*(AD370-AE370)*N370*86400/208</f>
        <v>1.6032286484079583</v>
      </c>
      <c r="AP370" s="12">
        <f>0.408*(AM370+AN370+AO370)/(AI370+$S$10*(1+0.34*N370))</f>
        <v>-33.189054766463791</v>
      </c>
      <c r="AQ370">
        <v>28</v>
      </c>
      <c r="AR370">
        <v>2.9815</v>
      </c>
      <c r="AS370" s="7"/>
      <c r="AT370" s="1">
        <f>AJ370*28.4</f>
        <v>98.102016297942853</v>
      </c>
      <c r="AU370">
        <f>1.26*AI370*0.408*(AG370-AH370)/(AI370+$S$10)</f>
        <v>1.4363036998117926</v>
      </c>
      <c r="AV370">
        <f>AU370*28.4</f>
        <v>40.791025074654911</v>
      </c>
      <c r="AW370">
        <f>0.65*AI370*D370/($S$10+AI370)</f>
        <v>72.138785130200034</v>
      </c>
      <c r="AX370" s="1">
        <f>AW370*(86400/1000000)/2.45</f>
        <v>2.5439963409180746</v>
      </c>
      <c r="AY370" s="1">
        <f>(0.2*(0.00738*G370+0.8072)^7)-0.00016</f>
        <v>0.15467166464564813</v>
      </c>
      <c r="AZ370" s="1">
        <f>0.408*(AI370*(AG370-AH370)+$S$10*6.43*(1+0.0536*N370)*(AD370-AE370))/(AI370+$S$10)</f>
        <v>2.8287136635417389</v>
      </c>
      <c r="BA370" s="2">
        <f>(AI370*(AG370)+0.063*2.7*(1+0.864*N370)*(AD370-AE370))/(AI370+0.063)</f>
        <v>6.4913452674911989</v>
      </c>
      <c r="BB370" s="1">
        <f>0.4+1.4*EXP(-(((C370-173)/58)^2))</f>
        <v>0.40028766383099712</v>
      </c>
      <c r="BC370" s="1">
        <f>0.605+0.345*EXP(-(((C370-243)/80)^2))</f>
        <v>0.60504588523767311</v>
      </c>
      <c r="BD370" s="1">
        <f>0.408*(AI370*(AG370-AH370)+0.063*6.43*(BB370+BC370*N370)*(AD370-AE370))/(AI370+0.063)</f>
        <v>3.1934507047119962</v>
      </c>
      <c r="BE370" s="1">
        <f>0.013*G370*(M370*23.9+50)/(G370+15)</f>
        <v>2.8291845770805679</v>
      </c>
      <c r="BF370" s="2">
        <f>0.408*0.0023*(G370+17.8)*((F370-E370)^0.5)*AA370</f>
        <v>2.8057421274473597</v>
      </c>
    </row>
    <row r="371" spans="1:58" ht="14" x14ac:dyDescent="0.15">
      <c r="A371" s="14">
        <v>2009</v>
      </c>
      <c r="B371" s="5">
        <v>43105</v>
      </c>
      <c r="C371">
        <v>5</v>
      </c>
      <c r="D371" s="11">
        <v>176.99696679599995</v>
      </c>
      <c r="E371" s="11">
        <v>14.6</v>
      </c>
      <c r="F371" s="11">
        <v>31.22</v>
      </c>
      <c r="G371" s="11">
        <v>21.664444444444445</v>
      </c>
      <c r="H371" s="11">
        <v>16.690000000000001</v>
      </c>
      <c r="I371" s="11">
        <v>48.76</v>
      </c>
      <c r="J371" s="11">
        <v>32.039236111111123</v>
      </c>
      <c r="K371" s="11">
        <v>2.5496490880085045</v>
      </c>
      <c r="L371" s="11">
        <v>0</v>
      </c>
      <c r="M371" s="15">
        <f>+D371*86400/1000000</f>
        <v>15.292537931174396</v>
      </c>
      <c r="N371" s="3">
        <f>K371*4.87/LN(67.8*$S$4-5.42)</f>
        <v>2.0712227437300674</v>
      </c>
      <c r="O371" s="16">
        <f>0.26*(1+0.54*N371)*(AD371-AE371)</f>
        <v>1.2782631522992223</v>
      </c>
      <c r="X371" s="9">
        <f>1+0.033*COS(2*$S$9*C371/365)</f>
        <v>1.032877839772842</v>
      </c>
      <c r="Y371" s="9">
        <f>0.409*SIN((2*$S$9*C371/365)-1.39)</f>
        <v>-0.3945221116772275</v>
      </c>
      <c r="Z371" s="9">
        <f>ACOS(-TAN($U$2)*TAN(Y371))</f>
        <v>1.3379090978308228</v>
      </c>
      <c r="AA371" s="10">
        <f>(24*60/$S$9)*$S$7*X371*(Z371*SIN($U$2)*SIN(Y371)+COS($U$2)*COS(Y371)*SIN(Z371))</f>
        <v>20.820930746001626</v>
      </c>
      <c r="AB371" s="9">
        <f>AA371*(0.75+0.00002*$S$3)</f>
        <v>15.698981782485225</v>
      </c>
      <c r="AC371" s="9">
        <f>1.35*(M371/AB371)-0.35</f>
        <v>0.96504873966528326</v>
      </c>
      <c r="AD371" s="9">
        <f>(0.6108*EXP(17.27*E371/(E371+237.3))+0.6108*EXP(17.27*F371/(F371+237.3)))/2</f>
        <v>3.1055453514841473</v>
      </c>
      <c r="AE371" s="9">
        <f>(H371*0.6108*EXP(17.27*F371/(F371+237.3))+I371*0.6108*EXP(17.27*E371/(E371+237.3)))/(2*100)</f>
        <v>0.78480477292292561</v>
      </c>
      <c r="AF371" s="10">
        <f>$S$8*0.5*((E371+273)^4+(F371+273)^4)*(0.34-0.14*SQRT(AE371))*AC371</f>
        <v>7.8611010680555617</v>
      </c>
      <c r="AG371" s="9">
        <f>(1-0.23)*M371-AF371</f>
        <v>3.9141531389487225</v>
      </c>
      <c r="AH371" s="9">
        <v>0</v>
      </c>
      <c r="AI371" s="8">
        <f>4098*0.6108*EXP(17.27*0.5*(E371+F371)/(0.5*(E371+F371)+237.3))/(0.5*(E371+F371)+237.3)^2</f>
        <v>0.16911356708412506</v>
      </c>
      <c r="AJ371" s="7">
        <f>(0.408*AI371*(AG371-AH371)+(900*$S$10/((E371+F371)*0.5+273))*N371*(AD371-AE371))/(AI371+$S$10*(1+0.34*N371))</f>
        <v>4.3807585053448568</v>
      </c>
      <c r="AK371" s="27">
        <f>0.408*AI371*$S$8*0.98*1.14*100000000/(AI371+$S$10*(1.034*N371))</f>
        <v>0.12172521054690062</v>
      </c>
      <c r="AL371" s="12">
        <f>1.24*(AE371*10/(G371+273.16))^(1/7)</f>
        <v>0.73866920178910622</v>
      </c>
      <c r="AM371" s="12">
        <f>AI371*0.77*M371</f>
        <v>1.991355242268845</v>
      </c>
      <c r="AN371" s="12">
        <f>AI371*0.98*$S$8*(-2.6*10000000000-AL371*(G371+273.16)^4)</f>
        <v>-25.625384205865423</v>
      </c>
      <c r="AO371" s="13">
        <f>1.17*1.013*(10^-3)*(AD371-AE371)*N371*86400/208</f>
        <v>2.3664597220303518</v>
      </c>
      <c r="AP371" s="12">
        <f>0.408*(AM371+AN371+AO371)/(AI371+$S$10*(1+0.34*N371))</f>
        <v>-30.850713255768586</v>
      </c>
      <c r="AQ371">
        <v>28</v>
      </c>
      <c r="AR371">
        <v>2.9815</v>
      </c>
      <c r="AS371" s="7"/>
      <c r="AT371" s="1">
        <f>AJ371*28.4</f>
        <v>124.41354155179393</v>
      </c>
      <c r="AU371">
        <f>1.26*AI371*0.408*(AG371-AH371)/(AI371+$S$10)</f>
        <v>1.4485239154056171</v>
      </c>
      <c r="AV371">
        <f>AU371*28.4</f>
        <v>41.138079197519524</v>
      </c>
      <c r="AW371">
        <f>0.65*AI371*D371/($S$10+AI371)</f>
        <v>82.820210320531231</v>
      </c>
      <c r="AX371" s="1">
        <f>AW371*(86400/1000000)/2.45</f>
        <v>2.9206800700791424</v>
      </c>
      <c r="AY371" s="1">
        <f>(0.2*(0.00738*G371+0.8072)^7)-0.00016</f>
        <v>0.15806610056276732</v>
      </c>
      <c r="AZ371" s="1">
        <f>0.408*(AI371*(AG371-AH371)+$S$10*6.43*(1+0.0536*N371)*(AD371-AE371))/(AI371+$S$10)</f>
        <v>3.04445267025547</v>
      </c>
      <c r="BA371" s="2">
        <f>(AI371*(AG371)+0.063*2.7*(1+0.864*N371)*(AD371-AE371))/(AI371+0.063)</f>
        <v>7.5959719838654758</v>
      </c>
      <c r="BB371" s="1">
        <f>0.4+1.4*EXP(-(((C371-173)/58)^2))</f>
        <v>0.40031797440877104</v>
      </c>
      <c r="BC371" s="1">
        <f>0.605+0.345*EXP(-(((C371-243)/80)^2))</f>
        <v>0.60504943579198789</v>
      </c>
      <c r="BD371" s="1">
        <f>0.408*(AI371*(AG371-AH371)+0.063*6.43*(BB371+BC371*N371)*(AD371-AE371))/(AI371+0.063)</f>
        <v>3.8959276135016623</v>
      </c>
      <c r="BE371" s="1">
        <f>0.013*G371*(M371*23.9+50)/(G371+15)</f>
        <v>3.1915974348033007</v>
      </c>
      <c r="BF371" s="2">
        <f>0.408*0.0023*(G371+17.8)*((F371-E371)^0.5)*AA371</f>
        <v>3.1434723302313299</v>
      </c>
    </row>
    <row r="372" spans="1:58" ht="14" x14ac:dyDescent="0.15">
      <c r="A372" s="14">
        <v>2009</v>
      </c>
      <c r="B372" s="5">
        <v>43106</v>
      </c>
      <c r="C372">
        <v>6</v>
      </c>
      <c r="D372" s="11">
        <v>147.83722075200006</v>
      </c>
      <c r="E372" s="11">
        <v>14.16</v>
      </c>
      <c r="F372" s="11">
        <v>29.82</v>
      </c>
      <c r="G372" s="11">
        <v>20.845555555555549</v>
      </c>
      <c r="H372" s="11">
        <v>16.149999999999999</v>
      </c>
      <c r="I372" s="11">
        <v>50.25</v>
      </c>
      <c r="J372" s="11">
        <v>31.88333333333334</v>
      </c>
      <c r="K372" s="11">
        <v>2.3300853347019594</v>
      </c>
      <c r="L372" s="11">
        <v>0</v>
      </c>
      <c r="M372" s="15">
        <f>+D372*86400/1000000</f>
        <v>12.773135872972805</v>
      </c>
      <c r="N372" s="3">
        <f>K372*4.87/LN(67.8*$S$4-5.42)</f>
        <v>1.8928588105574187</v>
      </c>
      <c r="O372" s="16">
        <f>0.26*(1+0.54*N372)*(AD372-AE372)</f>
        <v>1.1369092168240214</v>
      </c>
      <c r="X372" s="9">
        <f>1+0.033*COS(2*$S$9*C372/365)</f>
        <v>1.0328241370570801</v>
      </c>
      <c r="Y372" s="9">
        <f>0.409*SIN((2*$S$9*C372/365)-1.39)</f>
        <v>-0.39260706437307313</v>
      </c>
      <c r="Z372" s="9">
        <f>ACOS(-TAN($U$2)*TAN(Y372))</f>
        <v>1.3391879888848104</v>
      </c>
      <c r="AA372" s="10">
        <f>(24*60/$S$9)*$S$7*X372*(Z372*SIN($U$2)*SIN(Y372)+COS($U$2)*COS(Y372)*SIN(Z372))</f>
        <v>20.888668222862268</v>
      </c>
      <c r="AB372" s="9">
        <f>AA372*(0.75+0.00002*$S$3)</f>
        <v>15.750055840038151</v>
      </c>
      <c r="AC372" s="9">
        <f>1.35*(M372/AB372)-0.35</f>
        <v>0.74483633605146127</v>
      </c>
      <c r="AD372" s="9">
        <f>(0.6108*EXP(17.27*E372/(E372+237.3))+0.6108*EXP(17.27*F372/(F372+237.3)))/2</f>
        <v>2.9073665897734804</v>
      </c>
      <c r="AE372" s="9">
        <f>(H372*0.6108*EXP(17.27*F372/(F372+237.3))+I372*0.6108*EXP(17.27*E372/(E372+237.3)))/(2*100)</f>
        <v>0.74494478352818139</v>
      </c>
      <c r="AF372" s="10">
        <f>$S$8*0.5*((E372+273)^4+(F372+273)^4)*(0.34-0.14*SQRT(AE372))*AC372</f>
        <v>6.0776591087639069</v>
      </c>
      <c r="AG372" s="9">
        <f>(1-0.23)*M372-AF372</f>
        <v>3.7576555134251528</v>
      </c>
      <c r="AH372" s="9">
        <v>0</v>
      </c>
      <c r="AI372" s="8">
        <f>4098*0.6108*EXP(17.27*0.5*(E372+F372)/(0.5*(E372+F372)+237.3))/(0.5*(E372+F372)+237.3)^2</f>
        <v>0.16105931495877784</v>
      </c>
      <c r="AJ372" s="7">
        <f>(0.408*AI372*(AG372-AH372)+(900*$S$10/((E372+F372)*0.5+273))*N372*(AD372-AE372))/(AI372+$S$10*(1+0.34*N372))</f>
        <v>3.9697377267060023</v>
      </c>
      <c r="AK372" s="27">
        <f>0.408*AI372*$S$8*0.98*1.14*100000000/(AI372+$S$10*(1.034*N372))</f>
        <v>0.12400320144126355</v>
      </c>
      <c r="AL372" s="12">
        <f>1.24*(AE372*10/(G372+273.16))^(1/7)</f>
        <v>0.73348058106249925</v>
      </c>
      <c r="AM372" s="12">
        <f>AI372*0.77*M372</f>
        <v>1.5840690354538209</v>
      </c>
      <c r="AN372" s="12">
        <f>AI372*0.98*$S$8*(-2.6*10000000000-AL372*(G372+273.16)^4)</f>
        <v>-24.327266630230586</v>
      </c>
      <c r="AO372" s="13">
        <f>1.17*1.013*(10^-3)*(AD372-AE372)*N372*86400/208</f>
        <v>2.015135935317161</v>
      </c>
      <c r="AP372" s="12">
        <f>0.408*(AM372+AN372+AO372)/(AI372+$S$10*(1+0.34*N372))</f>
        <v>-31.413376329265912</v>
      </c>
      <c r="AQ372">
        <v>28</v>
      </c>
      <c r="AR372">
        <v>2.9815</v>
      </c>
      <c r="AS372" s="7"/>
      <c r="AT372" s="1">
        <f>AJ372*28.4</f>
        <v>112.74055143845047</v>
      </c>
      <c r="AU372">
        <f>1.26*AI372*0.408*(AG372-AH372)/(AI372+$S$10)</f>
        <v>1.3713971161481537</v>
      </c>
      <c r="AV372">
        <f>AU372*28.4</f>
        <v>38.947678098607561</v>
      </c>
      <c r="AW372">
        <f>0.65*AI372*D372/($S$10+AI372)</f>
        <v>68.220155744765123</v>
      </c>
      <c r="AX372" s="1">
        <f>AW372*(86400/1000000)/2.45</f>
        <v>2.4058046760602885</v>
      </c>
      <c r="AY372" s="1">
        <f>(0.2*(0.00738*G372+0.8072)^7)-0.00016</f>
        <v>0.15127312226913758</v>
      </c>
      <c r="AZ372" s="1">
        <f>0.408*(AI372*(AG372-AH372)+$S$10*6.43*(1+0.0536*N372)*(AD372-AE372))/(AI372+$S$10)</f>
        <v>2.9009267258431111</v>
      </c>
      <c r="BA372" s="2">
        <f>(AI372*(AG372)+0.063*2.7*(1+0.864*N372)*(AD372-AE372))/(AI372+0.063)</f>
        <v>7.0275598224378895</v>
      </c>
      <c r="BB372" s="1">
        <f>0.4+1.4*EXP(-(((C372-173)/58)^2))</f>
        <v>0.40035126985043828</v>
      </c>
      <c r="BC372" s="1">
        <f>0.605+0.345*EXP(-(((C372-243)/80)^2))</f>
        <v>0.60505324444319575</v>
      </c>
      <c r="BD372" s="1">
        <f>0.408*(AI372*(AG372-AH372)+0.063*6.43*(BB372+BC372*N372)*(AD372-AE372))/(AI372+0.063)</f>
        <v>3.5674903401713935</v>
      </c>
      <c r="BE372" s="1">
        <f>0.013*G372*(M372*23.9+50)/(G372+15)</f>
        <v>2.6858995200539422</v>
      </c>
      <c r="BF372" s="2">
        <f>0.408*0.0023*(G372+17.8)*((F372-E372)^0.5)*AA372</f>
        <v>2.9977415324016525</v>
      </c>
    </row>
    <row r="373" spans="1:58" ht="14" x14ac:dyDescent="0.15">
      <c r="A373" s="14">
        <v>2009</v>
      </c>
      <c r="B373" s="5">
        <v>43107</v>
      </c>
      <c r="C373">
        <v>7</v>
      </c>
      <c r="D373" s="11">
        <v>147.43007939399999</v>
      </c>
      <c r="E373" s="11">
        <v>14.56</v>
      </c>
      <c r="F373" s="11">
        <v>29.58</v>
      </c>
      <c r="G373" s="11">
        <v>21.404027777777781</v>
      </c>
      <c r="H373" s="11">
        <v>17.29</v>
      </c>
      <c r="I373" s="11">
        <v>45.3</v>
      </c>
      <c r="J373" s="11">
        <v>32.154236111111096</v>
      </c>
      <c r="K373" s="11">
        <v>1.9926938158252214</v>
      </c>
      <c r="L373" s="11">
        <v>0</v>
      </c>
      <c r="M373" s="15">
        <f>+D373*86400/1000000</f>
        <v>12.737958859641598</v>
      </c>
      <c r="N373" s="3">
        <f>K373*4.87/LN(67.8*$S$4-5.42)</f>
        <v>1.618776784632445</v>
      </c>
      <c r="O373" s="16">
        <f>0.26*(1+0.54*N373)*(AD373-AE373)</f>
        <v>1.0555626473107882</v>
      </c>
      <c r="X373" s="9">
        <f>1+0.033*COS(2*$S$9*C373/365)</f>
        <v>1.0327607078411054</v>
      </c>
      <c r="Y373" s="9">
        <f>0.409*SIN((2*$S$9*C373/365)-1.39)</f>
        <v>-0.39057567912259061</v>
      </c>
      <c r="Z373" s="9">
        <f>ACOS(-TAN($U$2)*TAN(Y373))</f>
        <v>1.340541936496938</v>
      </c>
      <c r="AA373" s="10">
        <f>(24*60/$S$9)*$S$7*X373*(Z373*SIN($U$2)*SIN(Y373)+COS($U$2)*COS(Y373)*SIN(Z373))</f>
        <v>20.960352435585001</v>
      </c>
      <c r="AB373" s="9">
        <f>AA373*(0.75+0.00002*$S$3)</f>
        <v>15.80410573643109</v>
      </c>
      <c r="AC373" s="9">
        <f>1.35*(M373/AB373)-0.35</f>
        <v>0.73808715578736972</v>
      </c>
      <c r="AD373" s="9">
        <f>(0.6108*EXP(17.27*E373/(E373+237.3))+0.6108*EXP(17.27*F373/(F373+237.3)))/2</f>
        <v>2.8997733458436108</v>
      </c>
      <c r="AE373" s="9">
        <f>(H373*0.6108*EXP(17.27*F373/(F373+237.3))+I373*0.6108*EXP(17.27*E373/(E373+237.3)))/(2*100)</f>
        <v>0.73352242671921342</v>
      </c>
      <c r="AF373" s="10">
        <f>$S$8*0.5*((E373+273)^4+(F373+273)^4)*(0.34-0.14*SQRT(AE373))*AC373</f>
        <v>6.0526524454629502</v>
      </c>
      <c r="AG373" s="9">
        <f>(1-0.23)*M373-AF373</f>
        <v>3.75557587646108</v>
      </c>
      <c r="AH373" s="9">
        <v>0</v>
      </c>
      <c r="AI373" s="8">
        <f>4098*0.6108*EXP(17.27*0.5*(E373+F373)/(0.5*(E373+F373)+237.3))/(0.5*(E373+F373)+237.3)^2</f>
        <v>0.16174657164474493</v>
      </c>
      <c r="AJ373" s="7">
        <f>(0.408*AI373*(AG373-AH373)+(900*$S$10/((E373+F373)*0.5+273))*N373*(AD373-AE373))/(AI373+$S$10*(1+0.34*N373))</f>
        <v>3.6080280724026563</v>
      </c>
      <c r="AK373" s="27">
        <f>0.408*AI373*$S$8*0.98*1.14*100000000/(AI373+$S$10*(1.034*N373))</f>
        <v>0.13275945485028887</v>
      </c>
      <c r="AL373" s="12">
        <f>1.24*(AE373*10/(G373+273.16))^(1/7)</f>
        <v>0.73166488423515919</v>
      </c>
      <c r="AM373" s="12">
        <f>AI373*0.77*M373</f>
        <v>1.5864473049801016</v>
      </c>
      <c r="AN373" s="12">
        <f>AI373*0.98*$S$8*(-2.6*10000000000-AL373*(G373+273.16)^4)</f>
        <v>-24.452873146210113</v>
      </c>
      <c r="AO373" s="13">
        <f>1.17*1.013*(10^-3)*(AD373-AE373)*N373*86400/208</f>
        <v>1.7264000583929233</v>
      </c>
      <c r="AP373" s="12">
        <f>0.408*(AM373+AN373+AO373)/(AI373+$S$10*(1+0.34*N373))</f>
        <v>-32.699075402515717</v>
      </c>
      <c r="AQ373">
        <v>28</v>
      </c>
      <c r="AR373">
        <v>2.9815</v>
      </c>
      <c r="AS373" s="7"/>
      <c r="AT373" s="1">
        <f>AJ373*28.4</f>
        <v>102.46799725623544</v>
      </c>
      <c r="AU373">
        <f>1.26*AI373*0.408*(AG373-AH373)/(AI373+$S$10)</f>
        <v>1.3723295250605214</v>
      </c>
      <c r="AV373">
        <f>AU373*28.4</f>
        <v>38.974158511718805</v>
      </c>
      <c r="AW373">
        <f>0.65*AI373*D373/($S$10+AI373)</f>
        <v>68.116231716734333</v>
      </c>
      <c r="AX373" s="1">
        <f>AW373*(86400/1000000)/2.45</f>
        <v>2.4021397633983046</v>
      </c>
      <c r="AY373" s="1">
        <f>(0.2*(0.00738*G373+0.8072)^7)-0.00016</f>
        <v>0.15587809239618244</v>
      </c>
      <c r="AZ373" s="1">
        <f>0.408*(AI373*(AG373-AH373)+$S$10*6.43*(1+0.0536*N373)*(AD373-AE373))/(AI373+$S$10)</f>
        <v>2.8752481185274914</v>
      </c>
      <c r="BA373" s="2">
        <f>(AI373*(AG373)+0.063*2.7*(1+0.864*N373)*(AD373-AE373))/(AI373+0.063)</f>
        <v>6.6354491781746754</v>
      </c>
      <c r="BB373" s="1">
        <f>0.4+1.4*EXP(-(((C373-173)/58)^2))</f>
        <v>0.40038782105361304</v>
      </c>
      <c r="BC373" s="1">
        <f>0.605+0.345*EXP(-(((C373-243)/80)^2))</f>
        <v>0.60505732860397954</v>
      </c>
      <c r="BD373" s="1">
        <f>0.408*(AI373*(AG373-AH373)+0.063*6.43*(BB373+BC373*N373)*(AD373-AE373))/(AI373+0.063)</f>
        <v>3.3008989017994117</v>
      </c>
      <c r="BE373" s="1">
        <f>0.013*G373*(M373*23.9+50)/(G373+15)</f>
        <v>2.7091230955842316</v>
      </c>
      <c r="BF373" s="2">
        <f>0.408*0.0023*(G373+17.8)*((F373-E373)^0.5)*AA373</f>
        <v>2.9884929417639823</v>
      </c>
    </row>
    <row r="374" spans="1:58" ht="14" x14ac:dyDescent="0.15">
      <c r="A374" s="14">
        <v>2009</v>
      </c>
      <c r="B374" s="5">
        <v>43108</v>
      </c>
      <c r="C374">
        <v>8</v>
      </c>
      <c r="D374" s="11">
        <v>157.29384223800002</v>
      </c>
      <c r="E374" s="17">
        <v>13.44</v>
      </c>
      <c r="F374" s="17">
        <v>30.06</v>
      </c>
      <c r="G374" s="17">
        <v>20.36</v>
      </c>
      <c r="H374" s="17">
        <v>19.63</v>
      </c>
      <c r="I374" s="17">
        <v>64.19</v>
      </c>
      <c r="J374" s="11">
        <v>37.609305555555551</v>
      </c>
      <c r="K374" s="17">
        <v>1.8</v>
      </c>
      <c r="L374" s="11">
        <v>0</v>
      </c>
      <c r="M374" s="15">
        <f>+D374*86400/1000000</f>
        <v>13.590187969363202</v>
      </c>
      <c r="N374" s="3">
        <f>K374*4.87/LN(67.8*$S$4-5.42)</f>
        <v>1.462240806489244</v>
      </c>
      <c r="O374" s="16">
        <f>0.26*(1+0.54*N374)*(AD374-AE374)</f>
        <v>0.92452282541730857</v>
      </c>
      <c r="X374" s="9">
        <f>1+0.033*COS(2*$S$9*C374/365)</f>
        <v>1.0326875709203633</v>
      </c>
      <c r="Y374" s="9">
        <f>0.409*SIN((2*$S$9*C374/365)-1.39)</f>
        <v>-0.38842855786907049</v>
      </c>
      <c r="Z374" s="9">
        <f>ACOS(-TAN($U$2)*TAN(Y374))</f>
        <v>1.3419700984545466</v>
      </c>
      <c r="AA374" s="10">
        <f>(24*60/$S$9)*$S$7*X374*(Z374*SIN($U$2)*SIN(Y374)+COS($U$2)*COS(Y374)*SIN(Z374))</f>
        <v>21.035953659468287</v>
      </c>
      <c r="AB374" s="9">
        <f>AA374*(0.75+0.00002*$S$3)</f>
        <v>15.861109059239089</v>
      </c>
      <c r="AC374" s="9">
        <f>1.35*(M374/AB374)-0.35</f>
        <v>0.80671317119866515</v>
      </c>
      <c r="AD374" s="9">
        <f>(0.6108*EXP(17.27*E374/(E374+237.3))+0.6108*EXP(17.27*F374/(F374+237.3)))/2</f>
        <v>2.8995587804453726</v>
      </c>
      <c r="AE374" s="9">
        <f>(H374*0.6108*EXP(17.27*F374/(F374+237.3))+I374*0.6108*EXP(17.27*E374/(E374+237.3)))/(2*100)</f>
        <v>0.91261360787094592</v>
      </c>
      <c r="AF374" s="10">
        <f>$S$8*0.5*((E374+273)^4+(F374+273)^4)*(0.34-0.14*SQRT(AE374))*AC374</f>
        <v>6.178041304288846</v>
      </c>
      <c r="AG374" s="9">
        <f>(1-0.23)*M374-AF374</f>
        <v>4.28640343212082</v>
      </c>
      <c r="AH374" s="9">
        <v>0</v>
      </c>
      <c r="AI374" s="8">
        <f>4098*0.6108*EXP(17.27*0.5*(E374+F374)/(0.5*(E374+F374)+237.3))/(0.5*(E374+F374)+237.3)^2</f>
        <v>0.15901232510851221</v>
      </c>
      <c r="AJ374" s="7">
        <f>(0.408*AI374*(AG374-AH374)+(900*$S$10/((E374+F374)*0.5+273))*N374*(AD374-AE374))/(AI374+$S$10*(1+0.34*N374))</f>
        <v>3.3466834330650777</v>
      </c>
      <c r="AK374" s="27">
        <f>0.408*AI374*$S$8*0.98*1.14*100000000/(AI374+$S$10*(1.034*N374))</f>
        <v>0.13727331453464101</v>
      </c>
      <c r="AL374" s="12">
        <f>1.24*(AE374*10/(G374+273.16))^(1/7)</f>
        <v>0.75524152849180493</v>
      </c>
      <c r="AM374" s="12">
        <f>AI374*0.77*M374</f>
        <v>1.6639756885060331</v>
      </c>
      <c r="AN374" s="12">
        <f>AI374*0.98*$S$8*(-2.6*10000000000-AL374*(G374+273.16)^4)</f>
        <v>-24.113757734841645</v>
      </c>
      <c r="AO374" s="13">
        <f>1.17*1.013*(10^-3)*(AD374-AE374)*N374*86400/208</f>
        <v>1.4303769320598958</v>
      </c>
      <c r="AP374" s="12">
        <f>0.408*(AM374+AN374+AO374)/(AI374+$S$10*(1+0.34*N374))</f>
        <v>-33.29984298007659</v>
      </c>
      <c r="AQ374">
        <v>28</v>
      </c>
      <c r="AR374">
        <v>2.9815</v>
      </c>
      <c r="AS374" s="7"/>
      <c r="AT374" s="1">
        <f>AJ374*28.4</f>
        <v>95.045809499048204</v>
      </c>
      <c r="AU374">
        <f>1.26*AI374*0.408*(AG374-AH374)/(AI374+$S$10)</f>
        <v>1.5585495984359985</v>
      </c>
      <c r="AV374">
        <f>AU374*28.4</f>
        <v>44.262808595582356</v>
      </c>
      <c r="AW374">
        <f>0.65*AI374*D374/($S$10+AI374)</f>
        <v>72.31392810898096</v>
      </c>
      <c r="AX374" s="1">
        <f>AW374*(86400/1000000)/2.45</f>
        <v>2.5501728116799818</v>
      </c>
      <c r="AY374" s="1">
        <f>(0.2*(0.00738*G374+0.8072)^7)-0.00016</f>
        <v>0.1473645542589565</v>
      </c>
      <c r="AZ374" s="1">
        <f>0.408*(AI374*(AG374-AH374)+$S$10*6.43*(1+0.0536*N374)*(AD374-AE374))/(AI374+$S$10)</f>
        <v>2.8823247870385322</v>
      </c>
      <c r="BA374" s="2">
        <f>(AI374*(AG374)+0.063*2.7*(1+0.864*N374)*(AD374-AE374))/(AI374+0.063)</f>
        <v>6.515698612071791</v>
      </c>
      <c r="BB374" s="1">
        <f>0.4+1.4*EXP(-(((C374-173)/58)^2))</f>
        <v>0.40042792108568526</v>
      </c>
      <c r="BC374" s="1">
        <f>0.605+0.345*EXP(-(((C374-243)/80)^2))</f>
        <v>0.60506170675745174</v>
      </c>
      <c r="BD374" s="1">
        <f>0.408*(AI374*(AG374-AH374)+0.063*6.43*(BB374+BC374*N374)*(AD374-AE374))/(AI374+0.063)</f>
        <v>3.1535852095583228</v>
      </c>
      <c r="BE374" s="1">
        <f>0.013*G374*(M374*23.9+50)/(G374+15)</f>
        <v>2.8055293480308858</v>
      </c>
      <c r="BF374" s="2">
        <f>0.408*0.0023*(G374+17.8)*((F374-E374)^0.5)*AA374</f>
        <v>3.0709594385586914</v>
      </c>
    </row>
    <row r="375" spans="1:58" ht="14" x14ac:dyDescent="0.15">
      <c r="A375" s="14">
        <v>2009</v>
      </c>
      <c r="B375" s="5">
        <v>43109</v>
      </c>
      <c r="C375">
        <v>9</v>
      </c>
      <c r="D375" s="11">
        <v>135.14055266399996</v>
      </c>
      <c r="E375" s="17">
        <v>10.79</v>
      </c>
      <c r="F375" s="17">
        <v>27.02</v>
      </c>
      <c r="G375" s="17">
        <v>18.89</v>
      </c>
      <c r="H375" s="17">
        <v>22.37</v>
      </c>
      <c r="I375" s="17">
        <v>74.260000000000005</v>
      </c>
      <c r="J375" s="11">
        <v>44.556388888888897</v>
      </c>
      <c r="K375" s="17">
        <v>2.2149999999999999</v>
      </c>
      <c r="L375" s="11">
        <v>0</v>
      </c>
      <c r="M375" s="15">
        <f>+D375*86400/1000000</f>
        <v>11.676143750169595</v>
      </c>
      <c r="N375" s="3">
        <f>K375*4.87/LN(67.8*$S$4-5.42)</f>
        <v>1.7993685479853752</v>
      </c>
      <c r="O375" s="16">
        <f>0.26*(1+0.54*N375)*(AD375-AE375)</f>
        <v>0.79566217864193955</v>
      </c>
      <c r="X375" s="9">
        <f>1+0.033*COS(2*$S$9*C375/365)</f>
        <v>1.032604747966902</v>
      </c>
      <c r="Y375" s="9">
        <f>0.409*SIN((2*$S$9*C375/365)-1.39)</f>
        <v>-0.38616633685087898</v>
      </c>
      <c r="Z375" s="9">
        <f>ACOS(-TAN($U$2)*TAN(Y375))</f>
        <v>1.3434715946183744</v>
      </c>
      <c r="AA375" s="10">
        <f>(24*60/$S$9)*$S$7*X375*(Z375*SIN($U$2)*SIN(Y375)+COS($U$2)*COS(Y375)*SIN(Z375))</f>
        <v>21.115440353625683</v>
      </c>
      <c r="AB375" s="9">
        <f>AA375*(0.75+0.00002*$S$3)</f>
        <v>15.921042026633765</v>
      </c>
      <c r="AC375" s="9">
        <f>1.35*(M375/AB375)-0.35</f>
        <v>0.64006045184479243</v>
      </c>
      <c r="AD375" s="9">
        <f>(0.6108*EXP(17.27*E375/(E375+237.3))+0.6108*EXP(17.27*F375/(F375+237.3)))/2</f>
        <v>2.4320137940212057</v>
      </c>
      <c r="AE375" s="9">
        <f>(H375*0.6108*EXP(17.27*F375/(F375+237.3))+I375*0.6108*EXP(17.27*E375/(E375+237.3)))/(2*100)</f>
        <v>0.87990000359119191</v>
      </c>
      <c r="AF375" s="10">
        <f>$S$8*0.5*((E375+273)^4+(F375+273)^4)*(0.34-0.14*SQRT(AE375))*AC375</f>
        <v>4.769909440529986</v>
      </c>
      <c r="AG375" s="9">
        <f>(1-0.23)*M375-AF375</f>
        <v>4.2207212471006024</v>
      </c>
      <c r="AH375" s="9">
        <v>0</v>
      </c>
      <c r="AI375" s="8">
        <f>4098*0.6108*EXP(17.27*0.5*(E375+F375)/(0.5*(E375+F375)+237.3))/(0.5*(E375+F375)+237.3)^2</f>
        <v>0.1363733924831258</v>
      </c>
      <c r="AJ375" s="7">
        <f>(0.408*AI375*(AG375-AH375)+(900*$S$10/((E375+F375)*0.5+273))*N375*(AD375-AE375))/(AI375+$S$10*(1+0.34*N375))</f>
        <v>3.3059510816920468</v>
      </c>
      <c r="AK375" s="27">
        <f>0.408*AI375*$S$8*0.98*1.14*100000000/(AI375+$S$10*(1.034*N375))</f>
        <v>0.11759258976596235</v>
      </c>
      <c r="AL375" s="12">
        <f>1.24*(AE375*10/(G375+273.16))^(1/7)</f>
        <v>0.75185234369987497</v>
      </c>
      <c r="AM375" s="12">
        <f>AI375*0.77*M375</f>
        <v>1.2260828074350814</v>
      </c>
      <c r="AN375" s="12">
        <f>AI375*0.98*$S$8*(-2.6*10000000000-AL375*(G375+273.16)^4)</f>
        <v>-20.591565506129086</v>
      </c>
      <c r="AO375" s="13">
        <f>1.17*1.013*(10^-3)*(AD375-AE375)*N375*86400/208</f>
        <v>1.3749578890644036</v>
      </c>
      <c r="AP375" s="12">
        <f>0.408*(AM375+AN375+AO375)/(AI375+$S$10*(1+0.34*N375))</f>
        <v>-30.276038381855489</v>
      </c>
      <c r="AQ375">
        <v>28</v>
      </c>
      <c r="AR375">
        <v>2.9815</v>
      </c>
      <c r="AS375" s="7"/>
      <c r="AT375" s="1">
        <f>AJ375*28.4</f>
        <v>93.889010720054117</v>
      </c>
      <c r="AU375">
        <f>1.26*AI375*0.408*(AG375-AH375)/(AI375+$S$10)</f>
        <v>1.4635504058327515</v>
      </c>
      <c r="AV375">
        <f>AU375*28.4</f>
        <v>41.564831525650142</v>
      </c>
      <c r="AW375">
        <f>0.65*AI375*D375/($S$10+AI375)</f>
        <v>59.250136194743689</v>
      </c>
      <c r="AX375" s="1">
        <f>AW375*(86400/1000000)/2.45</f>
        <v>2.0894741907044305</v>
      </c>
      <c r="AY375" s="1">
        <f>(0.2*(0.00738*G375+0.8072)^7)-0.00016</f>
        <v>0.13605402660818294</v>
      </c>
      <c r="AZ375" s="1">
        <f>0.408*(AI375*(AG375-AH375)+$S$10*6.43*(1+0.0536*N375)*(AD375-AE375))/(AI375+$S$10)</f>
        <v>2.6147154812802671</v>
      </c>
      <c r="BA375" s="2">
        <f>(AI375*(AG375)+0.063*2.7*(1+0.864*N375)*(AD375-AE375))/(AI375+0.063)</f>
        <v>6.2699441127101503</v>
      </c>
      <c r="BB375" s="1">
        <f>0.4+1.4*EXP(-(((C375-173)/58)^2))</f>
        <v>0.40047188675792694</v>
      </c>
      <c r="BC375" s="1">
        <f>0.605+0.345*EXP(-(((C375-243)/80)^2))</f>
        <v>0.60506639851528143</v>
      </c>
      <c r="BD375" s="1">
        <f>0.408*(AI375*(AG375-AH375)+0.063*6.43*(BB375+BC375*N375)*(AD375-AE375))/(AI375+0.063)</f>
        <v>3.0940271341623884</v>
      </c>
      <c r="BE375" s="1">
        <f>0.013*G375*(M375*23.9+50)/(G375+15)</f>
        <v>2.3843972804788027</v>
      </c>
      <c r="BF375" s="2">
        <f>0.408*0.0023*(G375+17.8)*((F375-E375)^0.5)*AA375</f>
        <v>2.9288364018837654</v>
      </c>
    </row>
    <row r="376" spans="1:58" ht="14" x14ac:dyDescent="0.15">
      <c r="A376" s="14">
        <v>2009</v>
      </c>
      <c r="B376" s="5">
        <v>43110</v>
      </c>
      <c r="C376">
        <v>10</v>
      </c>
      <c r="D376" s="11">
        <v>178.65586876799995</v>
      </c>
      <c r="E376" s="17">
        <v>11.12</v>
      </c>
      <c r="F376" s="17">
        <v>22.12</v>
      </c>
      <c r="G376" s="17">
        <v>16.97</v>
      </c>
      <c r="H376" s="17">
        <v>33.07</v>
      </c>
      <c r="I376" s="17">
        <v>86.1</v>
      </c>
      <c r="J376" s="11">
        <v>56.924583333333352</v>
      </c>
      <c r="K376" s="17">
        <v>1.8160000000000001</v>
      </c>
      <c r="L376" s="11">
        <v>0</v>
      </c>
      <c r="M376" s="15">
        <f>+D376*86400/1000000</f>
        <v>15.435867061555195</v>
      </c>
      <c r="N376" s="3">
        <f>K376*4.87/LN(67.8*$S$4-5.42)</f>
        <v>1.4752385025469263</v>
      </c>
      <c r="O376" s="16">
        <f>0.26*(1+0.54*N376)*(AD376-AE376)</f>
        <v>0.45929811167433748</v>
      </c>
      <c r="X376" s="9">
        <f>1+0.033*COS(2*$S$9*C376/365)</f>
        <v>1.03251226352295</v>
      </c>
      <c r="Y376" s="9">
        <f>0.409*SIN((2*$S$9*C376/365)-1.39)</f>
        <v>-0.38378968641292643</v>
      </c>
      <c r="Z376" s="9">
        <f>ACOS(-TAN($U$2)*TAN(Y376))</f>
        <v>1.3450455087001452</v>
      </c>
      <c r="AA376" s="10">
        <f>(24*60/$S$9)*$S$7*X376*(Z376*SIN($U$2)*SIN(Y376)+COS($U$2)*COS(Y376)*SIN(Z376))</f>
        <v>21.198779160262447</v>
      </c>
      <c r="AB376" s="9">
        <f>AA376*(0.75+0.00002*$S$3)</f>
        <v>15.983879486837886</v>
      </c>
      <c r="AC376" s="9">
        <f>1.35*(M376/AB376)-0.35</f>
        <v>0.95371481781123013</v>
      </c>
      <c r="AD376" s="9">
        <f>(0.6108*EXP(17.27*E376/(E376+237.3))+0.6108*EXP(17.27*F376/(F376+237.3)))/2</f>
        <v>1.9932766018086177</v>
      </c>
      <c r="AE376" s="9">
        <f>(H376*0.6108*EXP(17.27*F376/(F376+237.3))+I376*0.6108*EXP(17.27*E376/(E376+237.3)))/(2*100)</f>
        <v>1.0100288618037658</v>
      </c>
      <c r="AF376" s="10">
        <f>$S$8*0.5*((E376+273)^4+(F376+273)^4)*(0.34-0.14*SQRT(AE376))*AC376</f>
        <v>6.5617491181119965</v>
      </c>
      <c r="AG376" s="9">
        <f>(1-0.23)*M376-AF376</f>
        <v>5.3238685192855035</v>
      </c>
      <c r="AH376" s="9">
        <v>0</v>
      </c>
      <c r="AI376" s="8">
        <f>4098*0.6108*EXP(17.27*0.5*(E376+F376)/(0.5*(E376+F376)+237.3))/(0.5*(E376+F376)+237.3)^2</f>
        <v>0.12022566870580437</v>
      </c>
      <c r="AJ376" s="7">
        <f>(0.408*AI376*(AG376-AH376)+(900*$S$10/((E376+F376)*0.5+273))*N376*(AD376-AE376))/(AI376+$S$10*(1+0.34*N376))</f>
        <v>2.5464468710365904</v>
      </c>
      <c r="AK376" s="27">
        <f>0.408*AI376*$S$8*0.98*1.14*100000000/(AI376+$S$10*(1.034*N376))</f>
        <v>0.1216211525091042</v>
      </c>
      <c r="AL376" s="12">
        <f>1.24*(AE376*10/(G376+273.16))^(1/7)</f>
        <v>0.76753641929268357</v>
      </c>
      <c r="AM376" s="12">
        <f>AI376*0.77*M376</f>
        <v>1.4289563284376172</v>
      </c>
      <c r="AN376" s="12">
        <f>AI376*0.98*$S$8*(-2.6*10000000000-AL376*(G376+273.16)^4)</f>
        <v>-18.135304170761529</v>
      </c>
      <c r="AO376" s="13">
        <f>1.17*1.013*(10^-3)*(AD376-AE376)*N376*86400/208</f>
        <v>0.71411952933562817</v>
      </c>
      <c r="AP376" s="12">
        <f>0.408*(AM376+AN376+AO376)/(AI376+$S$10*(1+0.34*N376))</f>
        <v>-29.788241478238245</v>
      </c>
      <c r="AQ376">
        <v>28</v>
      </c>
      <c r="AR376">
        <v>2.9815</v>
      </c>
      <c r="AS376" s="7"/>
      <c r="AT376" s="1">
        <f>AJ376*28.4</f>
        <v>72.319091137439159</v>
      </c>
      <c r="AU376">
        <f>1.26*AI376*0.408*(AG376-AH376)/(AI376+$S$10)</f>
        <v>1.7687468727291307</v>
      </c>
      <c r="AV376">
        <f>AU376*28.4</f>
        <v>50.23241118550731</v>
      </c>
      <c r="AW376">
        <f>0.65*AI376*D376/($S$10+AI376)</f>
        <v>75.047857651951716</v>
      </c>
      <c r="AX376" s="1">
        <f>AW376*(86400/1000000)/2.45</f>
        <v>2.6465856739300522</v>
      </c>
      <c r="AY376" s="1">
        <f>(0.2*(0.00738*G376+0.8072)^7)-0.00016</f>
        <v>0.12240647643803967</v>
      </c>
      <c r="AZ376" s="1">
        <f>0.408*(AI376*(AG376-AH376)+$S$10*6.43*(1+0.0536*N376)*(AD376-AE376))/(AI376+$S$10)</f>
        <v>2.3883865829587809</v>
      </c>
      <c r="BA376" s="2">
        <f>(AI376*(AG376)+0.063*2.7*(1+0.864*N376)*(AD376-AE376))/(AI376+0.063)</f>
        <v>5.5696045578507061</v>
      </c>
      <c r="BB376" s="1">
        <f>0.4+1.4*EXP(-(((C376-173)/58)^2))</f>
        <v>0.4005200602886908</v>
      </c>
      <c r="BC376" s="1">
        <f>0.605+0.345*EXP(-(((C376-243)/80)^2))</f>
        <v>0.605071424678438</v>
      </c>
      <c r="BD376" s="1">
        <f>0.408*(AI376*(AG376-AH376)+0.063*6.43*(BB376+BC376*N376)*(AD376-AE376))/(AI376+0.063)</f>
        <v>2.5722001856859191</v>
      </c>
      <c r="BE376" s="1">
        <f>0.013*G376*(M376*23.9+50)/(G376+15)</f>
        <v>2.8907515957318615</v>
      </c>
      <c r="BF376" s="2">
        <f>0.408*0.0023*(G376+17.8)*((F376-E376)^0.5)*AA376</f>
        <v>2.2940341724274642</v>
      </c>
    </row>
    <row r="377" spans="1:58" ht="14" x14ac:dyDescent="0.15">
      <c r="A377" s="14">
        <v>2009</v>
      </c>
      <c r="B377" s="5">
        <v>43111</v>
      </c>
      <c r="C377">
        <v>11</v>
      </c>
      <c r="D377" s="11">
        <v>184.96775731200006</v>
      </c>
      <c r="E377" s="17">
        <v>8.8800000000000008</v>
      </c>
      <c r="F377" s="17">
        <v>26.38</v>
      </c>
      <c r="G377" s="17">
        <v>17.21</v>
      </c>
      <c r="H377" s="17">
        <v>17.61</v>
      </c>
      <c r="I377" s="17">
        <v>79.86</v>
      </c>
      <c r="J377" s="11">
        <v>47.475555555555559</v>
      </c>
      <c r="K377" s="17">
        <v>2.3090000000000002</v>
      </c>
      <c r="L377" s="11">
        <v>0</v>
      </c>
      <c r="M377" s="15">
        <f>+D377*86400/1000000</f>
        <v>15.981214231756805</v>
      </c>
      <c r="N377" s="3">
        <f>K377*4.87/LN(67.8*$S$4-5.42)</f>
        <v>1.8757300123242582</v>
      </c>
      <c r="O377" s="16">
        <f>0.26*(1+0.54*N377)*(AD377-AE377)</f>
        <v>0.80116523543374329</v>
      </c>
      <c r="X377" s="9">
        <f>1+0.033*COS(2*$S$9*C377/365)</f>
        <v>1.032410144993644</v>
      </c>
      <c r="Y377" s="9">
        <f>0.409*SIN((2*$S$9*C377/365)-1.39)</f>
        <v>-0.38129931080802992</v>
      </c>
      <c r="Z377" s="9">
        <f>ACOS(-TAN($U$2)*TAN(Y377))</f>
        <v>1.3466908900848178</v>
      </c>
      <c r="AA377" s="10">
        <f>(24*60/$S$9)*$S$7*X377*(Z377*SIN($U$2)*SIN(Y377)+COS($U$2)*COS(Y377)*SIN(Z377))</f>
        <v>21.285934904744717</v>
      </c>
      <c r="AB377" s="9">
        <f>AA377*(0.75+0.00002*$S$3)</f>
        <v>16.049594918177519</v>
      </c>
      <c r="AC377" s="9">
        <f>1.35*(M377/AB377)-0.35</f>
        <v>0.99424820831064042</v>
      </c>
      <c r="AD377" s="9">
        <f>(0.6108*EXP(17.27*E377/(E377+237.3))+0.6108*EXP(17.27*F377/(F377+237.3)))/2</f>
        <v>2.2882392079372247</v>
      </c>
      <c r="AE377" s="9">
        <f>(H377*0.6108*EXP(17.27*F377/(F377+237.3))+I377*0.6108*EXP(17.27*E377/(E377+237.3)))/(2*100)</f>
        <v>0.75740627022971974</v>
      </c>
      <c r="AF377" s="10">
        <f>$S$8*0.5*((E377+273)^4+(F377+273)^4)*(0.34-0.14*SQRT(AE377))*AC377</f>
        <v>7.6177650879466681</v>
      </c>
      <c r="AG377" s="9">
        <f>(1-0.23)*M377-AF377</f>
        <v>4.6877698705060729</v>
      </c>
      <c r="AH377" s="9">
        <v>0</v>
      </c>
      <c r="AI377" s="8">
        <f>4098*0.6108*EXP(17.27*0.5*(E377+F377)/(0.5*(E377+F377)+237.3))/(0.5*(E377+F377)+237.3)^2</f>
        <v>0.12715084706408894</v>
      </c>
      <c r="AJ377" s="7">
        <f>(0.408*AI377*(AG377-AH377)+(900*$S$10/((E377+F377)*0.5+273))*N377*(AD377-AE377))/(AI377+$S$10*(1+0.34*N377))</f>
        <v>3.5259901855194036</v>
      </c>
      <c r="AK377" s="27">
        <f>0.408*AI377*$S$8*0.98*1.14*100000000/(AI377+$S$10*(1.034*N377))</f>
        <v>0.11137286929570285</v>
      </c>
      <c r="AL377" s="12">
        <f>1.24*(AE377*10/(G377+273.16))^(1/7)</f>
        <v>0.73652899711397368</v>
      </c>
      <c r="AM377" s="12">
        <f>AI377*0.77*M377</f>
        <v>1.5646591935440244</v>
      </c>
      <c r="AN377" s="12">
        <f>AI377*0.98*$S$8*(-2.6*10000000000-AL377*(G377+273.16)^4)</f>
        <v>-19.056436222034918</v>
      </c>
      <c r="AO377" s="13">
        <f>1.17*1.013*(10^-3)*(AD377-AE377)*N377*86400/208</f>
        <v>1.4136563227880052</v>
      </c>
      <c r="AP377" s="12">
        <f>0.408*(AM377+AN377+AO377)/(AI377+$S$10*(1+0.34*N377))</f>
        <v>-27.923102561054694</v>
      </c>
      <c r="AQ377">
        <v>28</v>
      </c>
      <c r="AR377">
        <v>2.9815</v>
      </c>
      <c r="AS377" s="7"/>
      <c r="AT377" s="1">
        <f>AJ377*28.4</f>
        <v>100.13812126875105</v>
      </c>
      <c r="AU377">
        <f>1.26*AI377*0.408*(AG377-AH377)/(AI377+$S$10)</f>
        <v>1.5880109276109349</v>
      </c>
      <c r="AV377">
        <f>AU377*28.4</f>
        <v>45.099510344150545</v>
      </c>
      <c r="AW377">
        <f>0.65*AI377*D377/($S$10+AI377)</f>
        <v>79.225663051736447</v>
      </c>
      <c r="AX377" s="1">
        <f>AW377*(86400/1000000)/2.45</f>
        <v>2.793917260273481</v>
      </c>
      <c r="AY377" s="1">
        <f>(0.2*(0.00738*G377+0.8072)^7)-0.00016</f>
        <v>0.12404552852311887</v>
      </c>
      <c r="AZ377" s="1">
        <f>0.408*(AI377*(AG377-AH377)+$S$10*6.43*(1+0.0536*N377)*(AD377-AE377))/(AI377+$S$10)</f>
        <v>2.7676781423858925</v>
      </c>
      <c r="BA377" s="2">
        <f>(AI377*(AG377)+0.063*2.7*(1+0.864*N377)*(AD377-AE377))/(AI377+0.063)</f>
        <v>6.7233579929153304</v>
      </c>
      <c r="BB377" s="1">
        <f>0.4+1.4*EXP(-(((C377-173)/58)^2))</f>
        <v>0.40057281105868009</v>
      </c>
      <c r="BC377" s="1">
        <f>0.605+0.345*EXP(-(((C377-243)/80)^2))</f>
        <v>0.60507680730063695</v>
      </c>
      <c r="BD377" s="1">
        <f>0.408*(AI377*(AG377-AH377)+0.063*6.43*(BB377+BC377*N377)*(AD377-AE377))/(AI377+0.063)</f>
        <v>3.3220832455752469</v>
      </c>
      <c r="BE377" s="1">
        <f>0.013*G377*(M377*23.9+50)/(G377+15)</f>
        <v>3.0003229349796863</v>
      </c>
      <c r="BF377" s="2">
        <f>0.408*0.0023*(G377+17.8)*((F377-E377)^0.5)*AA377</f>
        <v>2.9254445039347767</v>
      </c>
    </row>
    <row r="378" spans="1:58" ht="14" x14ac:dyDescent="0.15">
      <c r="A378" s="14">
        <v>2009</v>
      </c>
      <c r="B378" s="5">
        <v>43112</v>
      </c>
      <c r="C378">
        <v>12</v>
      </c>
      <c r="D378" s="11">
        <v>182.7421798799999</v>
      </c>
      <c r="E378" s="17">
        <v>7.0350000000000001</v>
      </c>
      <c r="F378" s="17">
        <v>29.98</v>
      </c>
      <c r="G378" s="17">
        <v>17.600000000000001</v>
      </c>
      <c r="H378" s="17">
        <v>11.65</v>
      </c>
      <c r="I378" s="17">
        <v>81.900000000000006</v>
      </c>
      <c r="J378" s="11">
        <v>35.698263888888903</v>
      </c>
      <c r="K378" s="17">
        <v>1.4339999999999999</v>
      </c>
      <c r="L378" s="11">
        <v>0</v>
      </c>
      <c r="M378" s="15">
        <f>+D378*86400/1000000</f>
        <v>15.788924341631992</v>
      </c>
      <c r="N378" s="3">
        <f>K378*4.87/LN(67.8*$S$4-5.42)</f>
        <v>1.1649185091697645</v>
      </c>
      <c r="O378" s="16">
        <f>0.26*(1+0.54*N378)*(AD378-AE378)</f>
        <v>0.83148469240481793</v>
      </c>
      <c r="X378" s="9">
        <f>1+0.033*COS(2*$S$9*C378/365)</f>
        <v>1.0322984226389083</v>
      </c>
      <c r="Y378" s="9">
        <f>0.409*SIN((2*$S$9*C378/365)-1.39)</f>
        <v>-0.37869594798822787</v>
      </c>
      <c r="Z378" s="9">
        <f>ACOS(-TAN($U$2)*TAN(Y378))</f>
        <v>1.3484067556903947</v>
      </c>
      <c r="AA378" s="10">
        <f>(24*60/$S$9)*$S$7*X378*(Z378*SIN($U$2)*SIN(Y378)+COS($U$2)*COS(Y378)*SIN(Z378))</f>
        <v>21.376870596558902</v>
      </c>
      <c r="AB378" s="9">
        <f>AA378*(0.75+0.00002*$S$3)</f>
        <v>16.118160429805414</v>
      </c>
      <c r="AC378" s="9">
        <f>1.35*(M378/AB378)-0.35</f>
        <v>0.97242435196188926</v>
      </c>
      <c r="AD378" s="9">
        <f>(0.6108*EXP(17.27*E378/(E378+237.3))+0.6108*EXP(17.27*F378/(F378+237.3)))/2</f>
        <v>2.6212343959325883</v>
      </c>
      <c r="AE378" s="9">
        <f>(H378*0.6108*EXP(17.27*F378/(F378+237.3))+I378*0.6108*EXP(17.27*E378/(E378+237.3)))/(2*100)</f>
        <v>0.65812320907267319</v>
      </c>
      <c r="AF378" s="10">
        <f>$S$8*0.5*((E378+273)^4+(F378+273)^4)*(0.34-0.14*SQRT(AE378))*AC378</f>
        <v>7.8566879106674232</v>
      </c>
      <c r="AG378" s="9">
        <f>(1-0.23)*M378-AF378</f>
        <v>4.3007838323892109</v>
      </c>
      <c r="AH378" s="9">
        <v>0</v>
      </c>
      <c r="AI378" s="8">
        <f>4098*0.6108*EXP(17.27*0.5*(E378+F378)/(0.5*(E378+F378)+237.3))/(0.5*(E378+F378)+237.3)^2</f>
        <v>0.13343925171502988</v>
      </c>
      <c r="AJ378" s="7">
        <f>(0.408*AI378*(AG378-AH378)+(900*$S$10/((E378+F378)*0.5+273))*N378*(AD378-AE378))/(AI378+$S$10*(1+0.34*N378))</f>
        <v>3.1013936844445884</v>
      </c>
      <c r="AK378" s="27">
        <f>0.408*AI378*$S$8*0.98*1.14*100000000/(AI378+$S$10*(1.034*N378))</f>
        <v>0.14000291462700853</v>
      </c>
      <c r="AL378" s="12">
        <f>1.24*(AE378*10/(G378+273.16))^(1/7)</f>
        <v>0.7217539873101434</v>
      </c>
      <c r="AM378" s="12">
        <f>AI378*0.77*M378</f>
        <v>1.6222839321400973</v>
      </c>
      <c r="AN378" s="12">
        <f>AI378*0.98*$S$8*(-2.6*10000000000-AL378*(G378+273.16)^4)</f>
        <v>-19.949331769163209</v>
      </c>
      <c r="AO378" s="13">
        <f>1.17*1.013*(10^-3)*(AD378-AE378)*N378*86400/208</f>
        <v>1.1258645850377866</v>
      </c>
      <c r="AP378" s="12">
        <f>0.408*(AM378+AN378+AO378)/(AI378+$S$10*(1+0.34*N378))</f>
        <v>-31.148455570101198</v>
      </c>
      <c r="AQ378">
        <v>28</v>
      </c>
      <c r="AR378">
        <v>2.9815</v>
      </c>
      <c r="AS378" s="7"/>
      <c r="AT378" s="1">
        <f>AJ378*28.4</f>
        <v>88.079580638226304</v>
      </c>
      <c r="AU378">
        <f>1.26*AI378*0.408*(AG378-AH378)/(AI378+$S$10)</f>
        <v>1.480714920666476</v>
      </c>
      <c r="AV378">
        <f>AU378*28.4</f>
        <v>42.052303746927919</v>
      </c>
      <c r="AW378">
        <f>0.65*AI378*D378/($S$10+AI378)</f>
        <v>79.550934881547931</v>
      </c>
      <c r="AX378" s="1">
        <f>AW378*(86400/1000000)/2.45</f>
        <v>2.8053880709247925</v>
      </c>
      <c r="AY378" s="1">
        <f>(0.2*(0.00738*G378+0.8072)^7)-0.00016</f>
        <v>0.12674906111566112</v>
      </c>
      <c r="AZ378" s="1">
        <f>0.408*(AI378*(AG378-AH378)+$S$10*6.43*(1+0.0536*N378)*(AD378-AE378))/(AI378+$S$10)</f>
        <v>2.9823565722009788</v>
      </c>
      <c r="BA378" s="2">
        <f>(AI378*(AG378)+0.063*2.7*(1+0.864*N378)*(AD378-AE378))/(AI378+0.063)</f>
        <v>6.3322927045185846</v>
      </c>
      <c r="BB378" s="1">
        <f>0.4+1.4*EXP(-(((C378-173)/58)^2))</f>
        <v>0.40063053746117266</v>
      </c>
      <c r="BC378" s="1">
        <f>0.605+0.345*EXP(-(((C378-243)/80)^2))</f>
        <v>0.60508256975456798</v>
      </c>
      <c r="BD378" s="1">
        <f>0.408*(AI378*(AG378-AH378)+0.063*6.43*(BB378+BC378*N378)*(AD378-AE378))/(AI378+0.063)</f>
        <v>3.0179102462097784</v>
      </c>
      <c r="BE378" s="1">
        <f>0.013*G378*(M378*23.9+50)/(G378+15)</f>
        <v>2.9993524771727933</v>
      </c>
      <c r="BF378" s="2">
        <f>0.408*0.0023*(G378+17.8)*((F378-E378)^0.5)*AA378</f>
        <v>3.4015700611387945</v>
      </c>
    </row>
    <row r="379" spans="1:58" ht="14" x14ac:dyDescent="0.15">
      <c r="A379" s="14">
        <v>2009</v>
      </c>
      <c r="B379" s="5">
        <v>43113</v>
      </c>
      <c r="C379">
        <v>13</v>
      </c>
      <c r="D379" s="11">
        <v>180.98825581200006</v>
      </c>
      <c r="E379" s="17">
        <v>6.431</v>
      </c>
      <c r="F379" s="17">
        <v>30.76</v>
      </c>
      <c r="G379" s="17">
        <v>17.850000000000001</v>
      </c>
      <c r="H379" s="17">
        <v>9.69</v>
      </c>
      <c r="I379" s="17">
        <v>80</v>
      </c>
      <c r="J379" s="11">
        <v>35.895138888888894</v>
      </c>
      <c r="K379" s="17">
        <v>1.6160000000000001</v>
      </c>
      <c r="L379" s="11">
        <v>0</v>
      </c>
      <c r="M379" s="15">
        <f>+D379*86400/1000000</f>
        <v>15.637385302156806</v>
      </c>
      <c r="N379" s="3">
        <f>K379*4.87/LN(67.8*$S$4-5.42)</f>
        <v>1.3127673018258992</v>
      </c>
      <c r="O379" s="16">
        <f>0.26*(1+0.54*N379)*(AD379-AE379)</f>
        <v>0.93190739161416192</v>
      </c>
      <c r="X379" s="9">
        <f>1+0.033*COS(2*$S$9*C379/365)</f>
        <v>1.0321771295644875</v>
      </c>
      <c r="Y379" s="9">
        <f>0.409*SIN((2*$S$9*C379/365)-1.39)</f>
        <v>-0.37598036938610901</v>
      </c>
      <c r="Z379" s="9">
        <f>ACOS(-TAN($U$2)*TAN(Y379))</f>
        <v>1.3501920918582022</v>
      </c>
      <c r="AA379" s="10">
        <f>(24*60/$S$9)*$S$7*X379*(Z379*SIN($U$2)*SIN(Y379)+COS($U$2)*COS(Y379)*SIN(Z379))</f>
        <v>21.471547431258983</v>
      </c>
      <c r="AB379" s="9">
        <f>AA379*(0.75+0.00002*$S$3)</f>
        <v>16.189546763169272</v>
      </c>
      <c r="AC379" s="9">
        <f>1.35*(M379/AB379)-0.35</f>
        <v>0.95395683503242779</v>
      </c>
      <c r="AD379" s="9">
        <f>(0.6108*EXP(17.27*E379/(E379+237.3))+0.6108*EXP(17.27*F379/(F379+237.3)))/2</f>
        <v>2.6974764657498493</v>
      </c>
      <c r="AE379" s="9">
        <f>(H379*0.6108*EXP(17.27*F379/(F379+237.3))+I379*0.6108*EXP(17.27*E379/(E379+237.3)))/(2*100)</f>
        <v>0.60006230247679493</v>
      </c>
      <c r="AF379" s="10">
        <f>$S$8*0.5*((E379+273)^4+(F379+273)^4)*(0.34-0.14*SQRT(AE379))*AC379</f>
        <v>7.9004602288013199</v>
      </c>
      <c r="AG379" s="9">
        <f>(1-0.23)*M379-AF379</f>
        <v>4.1403264538594211</v>
      </c>
      <c r="AH379" s="9">
        <v>0</v>
      </c>
      <c r="AI379" s="8">
        <f>4098*0.6108*EXP(17.27*0.5*(E379+F379)/(0.5*(E379+F379)+237.3))/(0.5*(E379+F379)+237.3)^2</f>
        <v>0.134084169992082</v>
      </c>
      <c r="AJ379" s="7">
        <f>(0.408*AI379*(AG379-AH379)+(900*$S$10/((E379+F379)*0.5+273))*N379*(AD379-AE379))/(AI379+$S$10*(1+0.34*N379))</f>
        <v>3.4272886553145798</v>
      </c>
      <c r="AK379" s="27">
        <f>0.408*AI379*$S$8*0.98*1.14*100000000/(AI379+$S$10*(1.034*N379))</f>
        <v>0.13393858230384181</v>
      </c>
      <c r="AL379" s="12">
        <f>1.24*(AE379*10/(G379+273.16))^(1/7)</f>
        <v>0.71220619461477686</v>
      </c>
      <c r="AM379" s="12">
        <f>AI379*0.77*M379</f>
        <v>1.61447888839628</v>
      </c>
      <c r="AN379" s="12">
        <f>AI379*0.98*$S$8*(-2.6*10000000000-AL379*(G379+273.16)^4)</f>
        <v>-20.013123160035192</v>
      </c>
      <c r="AO379" s="13">
        <f>1.17*1.013*(10^-3)*(AD379-AE379)*N379*86400/208</f>
        <v>1.3555566186309997</v>
      </c>
      <c r="AP379" s="12">
        <f>0.408*(AM379+AN379+AO379)/(AI379+$S$10*(1+0.34*N379))</f>
        <v>-30.330047412968884</v>
      </c>
      <c r="AQ379">
        <v>28</v>
      </c>
      <c r="AR379">
        <v>2.9815</v>
      </c>
      <c r="AS379" s="7"/>
      <c r="AT379" s="1">
        <f>AJ379*28.4</f>
        <v>97.334997810934055</v>
      </c>
      <c r="AU379">
        <f>1.26*AI379*0.408*(AG379-AH379)/(AI379+$S$10)</f>
        <v>1.427739203682157</v>
      </c>
      <c r="AV379">
        <f>AU379*28.4</f>
        <v>40.547793384573254</v>
      </c>
      <c r="AW379">
        <f>0.65*AI379*D379/($S$10+AI379)</f>
        <v>78.912779857252502</v>
      </c>
      <c r="AX379" s="1">
        <f>AW379*(86400/1000000)/2.45</f>
        <v>2.7828833386394352</v>
      </c>
      <c r="AY379" s="1">
        <f>(0.2*(0.00738*G379+0.8072)^7)-0.00016</f>
        <v>0.12850849400307432</v>
      </c>
      <c r="AZ379" s="1">
        <f>0.408*(AI379*(AG379-AH379)+$S$10*6.43*(1+0.0536*N379)*(AD379-AE379))/(AI379+$S$10)</f>
        <v>3.0720739278362283</v>
      </c>
      <c r="BA379" s="2">
        <f>(AI379*(AG379)+0.063*2.7*(1+0.864*N379)*(AD379-AE379))/(AI379+0.063)</f>
        <v>6.6803038015654117</v>
      </c>
      <c r="BB379" s="1">
        <f>0.4+1.4*EXP(-(((C379-173)/58)^2))</f>
        <v>0.40069366884996266</v>
      </c>
      <c r="BC379" s="1">
        <f>0.605+0.345*EXP(-(((C379-243)/80)^2))</f>
        <v>0.60508873680098618</v>
      </c>
      <c r="BD379" s="1">
        <f>0.408*(AI379*(AG379-AH379)+0.063*6.43*(BB379+BC379*N379)*(AD379-AE379))/(AI379+0.063)</f>
        <v>3.2512263198531941</v>
      </c>
      <c r="BE379" s="1">
        <f>0.013*G379*(M379*23.9+50)/(G379+15)</f>
        <v>2.9932225479097454</v>
      </c>
      <c r="BF379" s="2">
        <f>0.408*0.0023*(G379+17.8)*((F379-E379)^0.5)*AA379</f>
        <v>3.5430151320998995</v>
      </c>
    </row>
    <row r="380" spans="1:58" ht="14" x14ac:dyDescent="0.15">
      <c r="A380" s="14">
        <v>2009</v>
      </c>
      <c r="B380" s="5">
        <v>43114</v>
      </c>
      <c r="C380">
        <v>14</v>
      </c>
      <c r="D380" s="11">
        <v>165.17058253799996</v>
      </c>
      <c r="E380" s="17">
        <v>6.9370000000000003</v>
      </c>
      <c r="F380" s="17">
        <v>28.39</v>
      </c>
      <c r="G380" s="17">
        <v>17.37</v>
      </c>
      <c r="H380" s="17">
        <v>13.58</v>
      </c>
      <c r="I380" s="17">
        <v>83.9</v>
      </c>
      <c r="J380" s="11">
        <v>41.595833333333317</v>
      </c>
      <c r="K380" s="17">
        <v>1.3779999999999999</v>
      </c>
      <c r="L380" s="11">
        <v>0</v>
      </c>
      <c r="M380" s="15">
        <f>+D380*86400/1000000</f>
        <v>14.270738331283196</v>
      </c>
      <c r="N380" s="3">
        <f>K380*4.87/LN(67.8*$S$4-5.42)</f>
        <v>1.1194265729678767</v>
      </c>
      <c r="O380" s="16">
        <f>0.26*(1+0.54*N380)*(AD380-AE380)</f>
        <v>0.7304883030324586</v>
      </c>
      <c r="X380" s="9">
        <f>1+0.033*COS(2*$S$9*C380/365)</f>
        <v>1.0320463017121373</v>
      </c>
      <c r="Y380" s="9">
        <f>0.409*SIN((2*$S$9*C380/365)-1.39)</f>
        <v>-0.37315337968622003</v>
      </c>
      <c r="Z380" s="9">
        <f>ACOS(-TAN($U$2)*TAN(Y380))</f>
        <v>1.3520458562665991</v>
      </c>
      <c r="AA380" s="10">
        <f>(24*60/$S$9)*$S$7*X380*(Z380*SIN($U$2)*SIN(Y380)+COS($U$2)*COS(Y380)*SIN(Z380))</f>
        <v>21.569924793499723</v>
      </c>
      <c r="AB380" s="9">
        <f>AA380*(0.75+0.00002*$S$3)</f>
        <v>16.263723294298792</v>
      </c>
      <c r="AC380" s="9">
        <f>1.35*(M380/AB380)-0.35</f>
        <v>0.83456865003266445</v>
      </c>
      <c r="AD380" s="9">
        <f>(0.6108*EXP(17.27*E380/(E380+237.3))+0.6108*EXP(17.27*F380/(F380+237.3)))/2</f>
        <v>2.4320755231392517</v>
      </c>
      <c r="AE380" s="9">
        <f>(H380*0.6108*EXP(17.27*F380/(F380+237.3))+I380*0.6108*EXP(17.27*E380/(E380+237.3)))/(2*100)</f>
        <v>0.68100834013956513</v>
      </c>
      <c r="AF380" s="10">
        <f>$S$8*0.5*((E380+273)^4+(F380+273)^4)*(0.34-0.14*SQRT(AE380))*AC380</f>
        <v>6.6001527898347128</v>
      </c>
      <c r="AG380" s="9">
        <f>(1-0.23)*M380-AF380</f>
        <v>4.3883157252533493</v>
      </c>
      <c r="AH380" s="9">
        <v>0</v>
      </c>
      <c r="AI380" s="8">
        <f>4098*0.6108*EXP(17.27*0.5*(E380+F380)/(0.5*(E380+F380)+237.3))/(0.5*(E380+F380)+237.3)^2</f>
        <v>0.12738621797253305</v>
      </c>
      <c r="AJ380" s="7">
        <f>(0.408*AI380*(AG380-AH380)+(900*$S$10/((E380+F380)*0.5+273))*N380*(AD380-AE380))/(AI380+$S$10*(1+0.34*N380))</f>
        <v>2.8752334340181354</v>
      </c>
      <c r="AK380" s="27">
        <f>0.408*AI380*$S$8*0.98*1.14*100000000/(AI380+$S$10*(1.034*N380))</f>
        <v>0.13965889985596097</v>
      </c>
      <c r="AL380" s="12">
        <f>1.24*(AE380*10/(G380+273.16))^(1/7)</f>
        <v>0.72536907251068405</v>
      </c>
      <c r="AM380" s="12">
        <f>AI380*0.77*M380</f>
        <v>1.3997794454473242</v>
      </c>
      <c r="AN380" s="12">
        <f>AI380*0.98*$S$8*(-2.6*10000000000-AL380*(G380+273.16)^4)</f>
        <v>-19.050173752989636</v>
      </c>
      <c r="AO380" s="13">
        <f>1.17*1.013*(10^-3)*(AD380-AE380)*N380*86400/208</f>
        <v>0.96503737954646485</v>
      </c>
      <c r="AP380" s="12">
        <f>0.408*(AM380+AN380+AO380)/(AI380+$S$10*(1+0.34*N380))</f>
        <v>-31.193315180717303</v>
      </c>
      <c r="AQ380">
        <v>28</v>
      </c>
      <c r="AR380">
        <v>2.9815</v>
      </c>
      <c r="AS380" s="7"/>
      <c r="AT380" s="1">
        <f>AJ380*28.4</f>
        <v>81.65662952611504</v>
      </c>
      <c r="AU380">
        <f>1.26*AI380*0.408*(AG380-AH380)/(AI380+$S$10)</f>
        <v>1.4875063357130207</v>
      </c>
      <c r="AV380">
        <f>AU380*28.4</f>
        <v>42.245179934249784</v>
      </c>
      <c r="AW380">
        <f>0.65*AI380*D380/($S$10+AI380)</f>
        <v>70.790716334515722</v>
      </c>
      <c r="AX380" s="1">
        <f>AW380*(86400/1000000)/2.45</f>
        <v>2.4964562821641461</v>
      </c>
      <c r="AY380" s="1">
        <f>(0.2*(0.00738*G380+0.8072)^7)-0.00016</f>
        <v>0.12514863650268837</v>
      </c>
      <c r="AZ380" s="1">
        <f>0.408*(AI380*(AG380-AH380)+$S$10*6.43*(1+0.0536*N380)*(AD380-AE380))/(AI380+$S$10)</f>
        <v>2.8392350496307923</v>
      </c>
      <c r="BA380" s="2">
        <f>(AI380*(AG380)+0.063*2.7*(1+0.864*N380)*(AD380-AE380))/(AI380+0.063)</f>
        <v>6.0138266207318578</v>
      </c>
      <c r="BB380" s="1">
        <f>0.4+1.4*EXP(-(((C380-173)/58)^2))</f>
        <v>0.40076266758763851</v>
      </c>
      <c r="BC380" s="1">
        <f>0.605+0.345*EXP(-(((C380-243)/80)^2))</f>
        <v>0.60509533466075072</v>
      </c>
      <c r="BD380" s="1">
        <f>0.408*(AI380*(AG380-AH380)+0.063*6.43*(BB380+BC380*N380)*(AD380-AE380))/(AI380+0.063)</f>
        <v>2.8368470347542178</v>
      </c>
      <c r="BE380" s="1">
        <f>0.013*G380*(M380*23.9+50)/(G380+15)</f>
        <v>2.7280711337606021</v>
      </c>
      <c r="BF380" s="2">
        <f>0.408*0.0023*(G380+17.8)*((F380-E380)^0.5)*AA380</f>
        <v>3.2972586380619329</v>
      </c>
    </row>
    <row r="381" spans="1:58" s="30" customFormat="1" ht="14" x14ac:dyDescent="0.15">
      <c r="A381" s="36">
        <v>2009</v>
      </c>
      <c r="B381" s="5">
        <v>43115</v>
      </c>
      <c r="C381" s="31">
        <v>15</v>
      </c>
      <c r="D381" s="11">
        <v>186.52901311200003</v>
      </c>
      <c r="E381" s="17">
        <v>7.8390000000000004</v>
      </c>
      <c r="F381" s="17">
        <v>27.18</v>
      </c>
      <c r="G381" s="17">
        <v>16.82</v>
      </c>
      <c r="H381" s="17">
        <v>16.95</v>
      </c>
      <c r="I381" s="17">
        <v>75.66</v>
      </c>
      <c r="J381" s="11">
        <v>41.907222222222217</v>
      </c>
      <c r="K381" s="17">
        <v>1.56</v>
      </c>
      <c r="L381" s="11">
        <v>0</v>
      </c>
      <c r="M381" s="15">
        <f>+D381*86400/1000000</f>
        <v>16.116106732876801</v>
      </c>
      <c r="N381" s="3">
        <f>K381*4.87/LN(67.8*$S$4-5.42)</f>
        <v>1.2672753656240117</v>
      </c>
      <c r="O381" s="16">
        <f>0.26*(1+0.54*N381)*(AD381-AE381)</f>
        <v>0.71178003839075232</v>
      </c>
      <c r="X381" s="29">
        <f>1+0.033*COS(2*$S$9*C381/365)</f>
        <v>1.0319059778489741</v>
      </c>
      <c r="Y381" s="29">
        <f>0.409*SIN((2*$S$9*C381/365)-1.39)</f>
        <v>-0.37021581658662056</v>
      </c>
      <c r="Z381" s="29">
        <f>ACOS(-TAN($U$2)*TAN(Y381))</f>
        <v>1.3539669798611542</v>
      </c>
      <c r="AA381" s="10">
        <f>(24*60/$S$9)*$S$7*X381*(Z381*SIN($U$2)*SIN(Y381)+COS($U$2)*COS(Y381)*SIN(Z381))</f>
        <v>21.671960261252327</v>
      </c>
      <c r="AB381" s="29">
        <f>AA381*(0.75+0.00002*$S$3)</f>
        <v>16.340658036984255</v>
      </c>
      <c r="AC381" s="29">
        <f>1.35*(M381/AB381)-0.35</f>
        <v>0.98144846677172082</v>
      </c>
      <c r="AD381" s="29">
        <f>(0.6108*EXP(17.27*E381/(E381+237.3))+0.6108*EXP(17.27*F381/(F381+237.3)))/2</f>
        <v>2.3321131737353955</v>
      </c>
      <c r="AE381" s="29">
        <f>(H381*0.6108*EXP(17.27*F381/(F381+237.3))+I381*0.6108*EXP(17.27*E381/(E381+237.3)))/(2*100)</f>
        <v>0.70676799233586285</v>
      </c>
      <c r="AF381" s="29">
        <f>$S$8*0.5*((E381+273)^4+(F381+273)^4)*(0.34-0.14*SQRT(AE381))*AC381</f>
        <v>7.659023988500242</v>
      </c>
      <c r="AG381" s="29">
        <f>(1-0.23)*M381-AF381</f>
        <v>4.7503781958148954</v>
      </c>
      <c r="AH381" s="29">
        <v>0</v>
      </c>
      <c r="AI381" s="28">
        <f>4098*0.6108*EXP(17.27*0.5*(E381+F381)/(0.5*(E381+F381)+237.3))/(0.5*(E381+F381)+237.3)^2</f>
        <v>0.12630726034039425</v>
      </c>
      <c r="AJ381" s="7">
        <f>(0.408*AI381*(AG381-AH381)+(900*$S$10/((E381+F381)*0.5+273))*N381*(AD381-AE381))/(AI381+$S$10*(1+0.34*N381))</f>
        <v>3.0150639537778128</v>
      </c>
      <c r="AK381" s="35">
        <f>0.408*AI381*$S$8*0.98*1.14*100000000/(AI381+$S$10*(1.034*N381))</f>
        <v>0.13262433918029831</v>
      </c>
      <c r="AL381" s="33">
        <f>1.24*(AE381*10/(G381+273.16))^(1/7)</f>
        <v>0.72942406795024584</v>
      </c>
      <c r="AM381" s="33">
        <f>AI381*0.77*M381</f>
        <v>1.5673975923629491</v>
      </c>
      <c r="AN381" s="33">
        <f>AI381*0.98*$S$8*(-2.6*10000000000-AL381*(G381+273.16)^4)</f>
        <v>-18.882546435018426</v>
      </c>
      <c r="AO381" s="34">
        <f>1.17*1.013*(10^-3)*(AD381-AE381)*N381*86400/208</f>
        <v>1.0140568788905417</v>
      </c>
      <c r="AP381" s="33">
        <f>0.408*(AM381+AN381+AO381)/(AI381+$S$10*(1+0.34*N381))</f>
        <v>-30.166810919553747</v>
      </c>
      <c r="AQ381" s="31">
        <v>28</v>
      </c>
      <c r="AR381" s="31">
        <v>2.9815</v>
      </c>
      <c r="AS381" s="32"/>
      <c r="AT381" s="30">
        <f>AJ381*28.4</f>
        <v>85.627816287289875</v>
      </c>
      <c r="AU381" s="31">
        <f>1.26*AI381*0.408*(AG381-AH381)/(AI381+$S$10)</f>
        <v>1.6055627655946465</v>
      </c>
      <c r="AV381" s="31">
        <f>AU381*28.4</f>
        <v>45.597982542887955</v>
      </c>
      <c r="AW381" s="31">
        <f>0.65*AI381*D381/($S$10+AI381)</f>
        <v>79.712814226892093</v>
      </c>
      <c r="AX381" s="30">
        <f>AW381*(86400/1000000)/2.45</f>
        <v>2.8110967955932558</v>
      </c>
      <c r="AY381" s="30">
        <f>(0.2*(0.00738*G381+0.8072)^7)-0.00016</f>
        <v>0.12139151245890878</v>
      </c>
      <c r="AZ381" s="30">
        <f>0.408*(AI381*(AG381-AH381)+$S$10*6.43*(1+0.0536*N381)*(AD381-AE381))/(AI381+$S$10)</f>
        <v>2.834063612712757</v>
      </c>
      <c r="BA381" s="2">
        <f>(AI381*(AG381)+0.063*2.7*(1+0.864*N381)*(AD381-AE381))/(AI381+0.063)</f>
        <v>6.2289949546750361</v>
      </c>
      <c r="BB381" s="30">
        <f>0.4+1.4*EXP(-(((C381-173)/58)^2))</f>
        <v>0.40083803119664124</v>
      </c>
      <c r="BC381" s="30">
        <f>0.605+0.345*EXP(-(((C381-243)/80)^2))</f>
        <v>0.60510239108988861</v>
      </c>
      <c r="BD381" s="30">
        <f>0.408*(AI381*(AG381-AH381)+0.063*6.43*(BB381+BC381*N381)*(AD381-AE381))/(AI381+0.063)</f>
        <v>2.9501034195646016</v>
      </c>
      <c r="BE381" s="30">
        <f>0.013*G381*(M381*23.9+50)/(G381+15)</f>
        <v>2.9904259826285071</v>
      </c>
      <c r="BF381" s="2">
        <f>0.408*0.0023*(G381+17.8)*((F381-E381)^0.5)*AA381</f>
        <v>3.0963690714823935</v>
      </c>
    </row>
    <row r="382" spans="1:58" ht="14" x14ac:dyDescent="0.15">
      <c r="A382" s="14">
        <v>2009</v>
      </c>
      <c r="B382" s="5">
        <v>43116</v>
      </c>
      <c r="C382">
        <v>16</v>
      </c>
      <c r="D382" s="11">
        <v>180.62028121800006</v>
      </c>
      <c r="E382" s="17">
        <v>7.8810000000000002</v>
      </c>
      <c r="F382" s="17">
        <v>28.59</v>
      </c>
      <c r="G382" s="17">
        <v>17.21</v>
      </c>
      <c r="H382" s="17">
        <v>13.39</v>
      </c>
      <c r="I382" s="17">
        <v>78.17</v>
      </c>
      <c r="J382" s="11">
        <v>37.579305555555557</v>
      </c>
      <c r="K382" s="17">
        <v>1.452</v>
      </c>
      <c r="L382" s="11">
        <v>0</v>
      </c>
      <c r="M382" s="15">
        <f>+D382*86400/1000000</f>
        <v>15.605592297235205</v>
      </c>
      <c r="N382" s="3">
        <f>K382*4.87/LN(67.8*$S$4-5.42)</f>
        <v>1.1795409172346567</v>
      </c>
      <c r="O382" s="16">
        <f>0.26*(1+0.54*N382)*(AD382-AE382)</f>
        <v>0.77040353869540323</v>
      </c>
      <c r="X382" s="9">
        <f>1+0.033*COS(2*$S$9*C382/365)</f>
        <v>1.031756199555987</v>
      </c>
      <c r="Y382" s="9">
        <f>0.409*SIN((2*$S$9*C382/365)-1.39)</f>
        <v>-0.36716855055065478</v>
      </c>
      <c r="Z382" s="9">
        <f>ACOS(-TAN($U$2)*TAN(Y382))</f>
        <v>1.3559543687944551</v>
      </c>
      <c r="AA382" s="10">
        <f>(24*60/$S$9)*$S$7*X382*(Z382*SIN($U$2)*SIN(Y382)+COS($U$2)*COS(Y382)*SIN(Z382))</f>
        <v>21.777609611298598</v>
      </c>
      <c r="AB382" s="9">
        <f>AA382*(0.75+0.00002*$S$3)</f>
        <v>16.420317646919141</v>
      </c>
      <c r="AC382" s="9">
        <f>1.35*(M382/AB382)-0.35</f>
        <v>0.93301717751607105</v>
      </c>
      <c r="AD382" s="29">
        <f>(0.6108*EXP(17.27*E382/(E382+237.3))+0.6108*EXP(17.27*F382/(F382+237.3)))/2</f>
        <v>2.4879231947875819</v>
      </c>
      <c r="AE382" s="29">
        <f>(H382*0.6108*EXP(17.27*F382/(F382+237.3))+I382*0.6108*EXP(17.27*E382/(E382+237.3)))/(2*100)</f>
        <v>0.67779659307498508</v>
      </c>
      <c r="AF382" s="29">
        <f>$S$8*0.5*((E382+273)^4+(F382+273)^4)*(0.34-0.14*SQRT(AE382))*AC382</f>
        <v>7.4416844369861579</v>
      </c>
      <c r="AG382" s="9">
        <f>(1-0.23)*M382-AF382</f>
        <v>4.5746216318849502</v>
      </c>
      <c r="AH382" s="9">
        <v>0</v>
      </c>
      <c r="AI382" s="28">
        <f>4098*0.6108*EXP(17.27*0.5*(E382+F382)/(0.5*(E382+F382)+237.3))/(0.5*(E382+F382)+237.3)^2</f>
        <v>0.13146245662903586</v>
      </c>
      <c r="AJ382" s="7">
        <f>(0.408*AI382*(AG382-AH382)+(900*$S$10/((E382+F382)*0.5+273))*N382*(AD382-AE382))/(AI382+$S$10*(1+0.34*N382))</f>
        <v>3.0383948552259765</v>
      </c>
      <c r="AK382" s="27">
        <f>0.408*AI382*$S$8*0.98*1.14*100000000/(AI382+$S$10*(1.034*N382))</f>
        <v>0.13856849689130701</v>
      </c>
      <c r="AL382" s="12" t="e">
        <f>1.24*(AE382*10/(#REF!+273.16))^(1/7)</f>
        <v>#REF!</v>
      </c>
      <c r="AM382" s="12">
        <f>AI382*0.77*M382</f>
        <v>1.5796931154201883</v>
      </c>
      <c r="AN382" s="12" t="e">
        <f>AI382*0.98*$S$8*(-2.6*10000000000-AL382*(#REF!+273.16)^4)</f>
        <v>#REF!</v>
      </c>
      <c r="AO382" s="13">
        <f>1.17*1.013*(10^-3)*(AD382-AE382)*N382*86400/208</f>
        <v>1.051157216559391</v>
      </c>
      <c r="AP382" s="12" t="e">
        <f>0.408*(AM382+AN382+AO382)/(AI382+$S$10*(1+0.34*N382))</f>
        <v>#REF!</v>
      </c>
      <c r="AQ382">
        <v>28</v>
      </c>
      <c r="AR382">
        <v>2.9815</v>
      </c>
      <c r="AS382" s="7"/>
      <c r="AT382" s="1">
        <f>AJ382*28.4</f>
        <v>86.290413888417731</v>
      </c>
      <c r="AU382">
        <f>1.26*AI382*0.408*(AG382-AH382)/(AI382+$S$10)</f>
        <v>1.5672110022786279</v>
      </c>
      <c r="AV382">
        <f>AU382*28.4</f>
        <v>44.508792464713032</v>
      </c>
      <c r="AW382">
        <f>0.65*AI382*D382/($S$10+AI382)</f>
        <v>78.23866927776389</v>
      </c>
      <c r="AX382" s="1">
        <f>AW382*(86400/1000000)/2.45</f>
        <v>2.7591106226933877</v>
      </c>
      <c r="AY382" s="1" t="e">
        <f>(0.2*(0.00738*#REF!+0.8072)^7)-0.00016</f>
        <v>#REF!</v>
      </c>
      <c r="AZ382" s="1">
        <f>0.408*(AI382*(AG382-AH382)+$S$10*6.43*(1+0.0536*N382)*(AD382-AE382))/(AI382+$S$10)</f>
        <v>2.9281106046208891</v>
      </c>
      <c r="BA382" s="2">
        <f>(AI382*(AG382)+0.063*2.7*(1+0.864*N382)*(AD382-AE382))/(AI382+0.063)</f>
        <v>6.2895646681067099</v>
      </c>
      <c r="BB382" s="1">
        <f>0.4+1.4*EXP(-(((C382-173)/58)^2))</f>
        <v>0.40092029461534473</v>
      </c>
      <c r="BC382" s="1">
        <f>0.605+0.345*EXP(-(((C382-243)/80)^2))</f>
        <v>0.6051099354577667</v>
      </c>
      <c r="BD382" s="1">
        <f>0.408*(AI382*(AG382-AH382)+0.063*6.43*(BB382+BC382*N382)*(AD382-AE382))/(AI382+0.063)</f>
        <v>2.9766465907643278</v>
      </c>
      <c r="BE382" s="1" t="e">
        <f>0.013*#REF!*(M382*23.9+50)/(#REF!+15)</f>
        <v>#REF!</v>
      </c>
      <c r="BF382" s="2" t="e">
        <f>0.408*0.0023*(#REF!+17.8)*((#REF!-#REF!)^0.5)*AA382</f>
        <v>#REF!</v>
      </c>
    </row>
    <row r="383" spans="1:58" ht="14" x14ac:dyDescent="0.15">
      <c r="A383" s="14">
        <v>2009</v>
      </c>
      <c r="B383" s="5">
        <v>43117</v>
      </c>
      <c r="C383">
        <v>17</v>
      </c>
      <c r="D383" s="11">
        <v>184.22006920200005</v>
      </c>
      <c r="E383" s="17">
        <v>8.16</v>
      </c>
      <c r="F383" s="17">
        <v>27.76</v>
      </c>
      <c r="G383" s="17">
        <v>17.68</v>
      </c>
      <c r="H383" s="17">
        <v>14.4</v>
      </c>
      <c r="I383" s="17">
        <v>68.2</v>
      </c>
      <c r="J383" s="11">
        <v>35.405763888888885</v>
      </c>
      <c r="K383" s="17">
        <v>1.821</v>
      </c>
      <c r="L383" s="11">
        <v>0</v>
      </c>
      <c r="M383" s="15">
        <f>+D383*86400/1000000</f>
        <v>15.916613979052805</v>
      </c>
      <c r="N383" s="3">
        <f>K383*4.87/LN(67.8*$S$4-5.42)</f>
        <v>1.4793002825649519</v>
      </c>
      <c r="O383" s="16">
        <f>0.26*(1+0.54*N383)*(AD383-AE383)</f>
        <v>0.82677853472772844</v>
      </c>
      <c r="X383" s="9">
        <f>1+0.033*COS(2*$S$9*C383/365)</f>
        <v>1.0315970112157162</v>
      </c>
      <c r="Y383" s="9">
        <f>0.409*SIN((2*$S$9*C383/365)-1.39)</f>
        <v>-0.36401248454901453</v>
      </c>
      <c r="Z383" s="9">
        <f>ACOS(-TAN($U$2)*TAN(Y383))</f>
        <v>1.3580069063688638</v>
      </c>
      <c r="AA383" s="10">
        <f>(24*60/$S$9)*$S$7*X383*(Z383*SIN($U$2)*SIN(Y383)+COS($U$2)*COS(Y383)*SIN(Z383))</f>
        <v>21.886826826097266</v>
      </c>
      <c r="AB383" s="9">
        <f>AA383*(0.75+0.00002*$S$3)</f>
        <v>16.502667426877338</v>
      </c>
      <c r="AC383" s="9">
        <f>1.35*(M383/AB383)-0.35</f>
        <v>0.95205792287405833</v>
      </c>
      <c r="AD383" s="9">
        <f>(0.6108*EXP(17.27*E383/(E383+237.3))+0.6108*EXP(17.27*F383/(F383+237.3)))/2</f>
        <v>2.4059721484865313</v>
      </c>
      <c r="AE383" s="9">
        <f>(H383*0.6108*EXP(17.27*F383/(F383+237.3))+I383*0.6108*EXP(17.27*E383/(E383+237.3)))/(2*100)</f>
        <v>0.63819458543469887</v>
      </c>
      <c r="AF383" s="10">
        <f>$S$8*0.5*((E383+273)^4+(F383+273)^4)*(0.34-0.14*SQRT(AE383))*AC383</f>
        <v>7.6739762381093568</v>
      </c>
      <c r="AG383" s="9">
        <f>(1-0.23)*M383-AF383</f>
        <v>4.5818165257613037</v>
      </c>
      <c r="AH383" s="9">
        <v>0</v>
      </c>
      <c r="AI383" s="8">
        <f>4098*0.6108*EXP(17.27*0.5*(E383+F383)/(0.5*(E383+F383)+237.3))/(0.5*(E383+F383)+237.3)^2</f>
        <v>0.12948557725451079</v>
      </c>
      <c r="AJ383" s="7">
        <f>(0.408*AI383*(AG383-AH383)+(900*$S$10/((E383+F383)*0.5+273))*N383*(AD383-AE383))/(AI383+$S$10*(1+0.34*N383))</f>
        <v>3.3905412149722429</v>
      </c>
      <c r="AK383" s="27">
        <f>0.408*AI383*$S$8*0.98*1.14*100000000/(AI383+$S$10*(1.034*N383))</f>
        <v>0.12556087527385676</v>
      </c>
      <c r="AL383" s="12">
        <f>1.24*(AE383*10/(G383+273.16))^(1/7)</f>
        <v>0.71856224814534564</v>
      </c>
      <c r="AM383" s="12">
        <f>AI383*0.77*M383</f>
        <v>1.5869484007414487</v>
      </c>
      <c r="AN383" s="12">
        <f>AI383*0.98*$S$8*(-2.6*10000000000-AL383*(G383+273.16)^4)</f>
        <v>-19.347592880453973</v>
      </c>
      <c r="AO383" s="13">
        <f>1.17*1.013*(10^-3)*(AD383-AE383)*N383*86400/208</f>
        <v>1.2874479269628363</v>
      </c>
      <c r="AP383" s="12">
        <f>0.408*(AM383+AN383+AO383)/(AI383+$S$10*(1+0.34*N383))</f>
        <v>-29.427857629014511</v>
      </c>
      <c r="AQ383">
        <v>28</v>
      </c>
      <c r="AR383">
        <v>2.9815</v>
      </c>
      <c r="AS383" s="7"/>
      <c r="AT383" s="1">
        <f>AJ383*28.4</f>
        <v>96.291370505211688</v>
      </c>
      <c r="AU383">
        <f>1.26*AI383*0.408*(AG383-AH383)/(AI383+$S$10)</f>
        <v>1.5617220742039402</v>
      </c>
      <c r="AV383">
        <f>AU383*28.4</f>
        <v>44.352906907391898</v>
      </c>
      <c r="AW383">
        <f>0.65*AI383*D383/($S$10+AI383)</f>
        <v>79.393627276615902</v>
      </c>
      <c r="AX383" s="1">
        <f>AW383*(86400/1000000)/2.45</f>
        <v>2.799840570081475</v>
      </c>
      <c r="AY383" s="1">
        <f>(0.2*(0.00738*G383+0.8072)^7)-0.00016</f>
        <v>0.12730982184794851</v>
      </c>
      <c r="AZ383" s="1">
        <f>0.408*(AI383*(AG383-AH383)+$S$10*6.43*(1+0.0536*N383)*(AD383-AE383))/(AI383+$S$10)</f>
        <v>2.9261085039251951</v>
      </c>
      <c r="BA383" s="2">
        <f>(AI383*(AG383)+0.063*2.7*(1+0.864*N383)*(AD383-AE383))/(AI383+0.063)</f>
        <v>6.6410487927135806</v>
      </c>
      <c r="BB383" s="1">
        <f>0.4+1.4*EXP(-(((C383-173)/58)^2))</f>
        <v>0.40101003256116535</v>
      </c>
      <c r="BC383" s="1">
        <f>0.605+0.345*EXP(-(((C383-243)/80)^2))</f>
        <v>0.60511799882844841</v>
      </c>
      <c r="BD383" s="1">
        <f>0.408*(AI383*(AG383-AH383)+0.063*6.43*(BB383+BC383*N383)*(AD383-AE383))/(AI383+0.063)</f>
        <v>3.2249717163198572</v>
      </c>
      <c r="BE383" s="1">
        <f>0.013*G383*(M383*23.9+50)/(G383+15)</f>
        <v>3.0270734978885363</v>
      </c>
      <c r="BF383" s="2">
        <f>0.408*0.0023*(G383+17.8)*((F383-E383)^0.5)*AA383</f>
        <v>3.2261343375706555</v>
      </c>
    </row>
    <row r="384" spans="1:58" ht="14" x14ac:dyDescent="0.15">
      <c r="A384" s="14">
        <v>2009</v>
      </c>
      <c r="B384" s="5">
        <v>43118</v>
      </c>
      <c r="C384">
        <v>18</v>
      </c>
      <c r="D384" s="11">
        <v>188.38379749799998</v>
      </c>
      <c r="E384" s="17">
        <v>7.3739999999999997</v>
      </c>
      <c r="F384" s="17">
        <v>28.23</v>
      </c>
      <c r="G384" s="17">
        <v>17.27</v>
      </c>
      <c r="H384" s="17">
        <v>13.02</v>
      </c>
      <c r="I384" s="17">
        <v>83.1</v>
      </c>
      <c r="J384" s="11">
        <v>36.007013888888906</v>
      </c>
      <c r="K384" s="17">
        <v>1.7849999999999999</v>
      </c>
      <c r="L384" s="11">
        <v>0</v>
      </c>
      <c r="M384" s="15">
        <f>+D384*86400/1000000</f>
        <v>16.276360103827198</v>
      </c>
      <c r="N384" s="3">
        <f>K384*4.87/LN(67.8*$S$4-5.42)</f>
        <v>1.450055466435167</v>
      </c>
      <c r="O384" s="16">
        <f>0.26*(1+0.54*N384)*(AD384-AE384)</f>
        <v>0.81261896769128628</v>
      </c>
      <c r="X384" s="9">
        <f>1+0.033*COS(2*$S$9*C384/365)</f>
        <v>1.031428459999103</v>
      </c>
      <c r="Y384" s="9">
        <f>0.409*SIN((2*$S$9*C384/365)-1.39)</f>
        <v>-0.36074855379216958</v>
      </c>
      <c r="Z384" s="9">
        <f>ACOS(-TAN($U$2)*TAN(Y384))</f>
        <v>1.360123454975718</v>
      </c>
      <c r="AA384" s="10">
        <f>(24*60/$S$9)*$S$7*X384*(Z384*SIN($U$2)*SIN(Y384)+COS($U$2)*COS(Y384)*SIN(Z384))</f>
        <v>21.999564102114032</v>
      </c>
      <c r="AB384" s="9">
        <f>AA384*(0.75+0.00002*$S$3)</f>
        <v>16.587671332993981</v>
      </c>
      <c r="AC384" s="9">
        <f>1.35*(M384/AB384)-0.35</f>
        <v>0.97466370348565989</v>
      </c>
      <c r="AD384" s="9">
        <f>(0.6108*EXP(17.27*E384/(E384+237.3))+0.6108*EXP(17.27*F384/(F384+237.3)))/2</f>
        <v>2.4293635888248257</v>
      </c>
      <c r="AE384" s="9">
        <f>(H384*0.6108*EXP(17.27*F384/(F384+237.3))+I384*0.6108*EXP(17.27*E384/(E384+237.3)))/(2*100)</f>
        <v>0.67647235738098233</v>
      </c>
      <c r="AF384" s="10">
        <f>$S$8*0.5*((E384+273)^4+(F384+273)^4)*(0.34-0.14*SQRT(AE384))*AC384</f>
        <v>7.7325516684631062</v>
      </c>
      <c r="AG384" s="9">
        <f>(1-0.23)*M384-AF384</f>
        <v>4.8002456114838363</v>
      </c>
      <c r="AH384" s="9">
        <v>0</v>
      </c>
      <c r="AI384" s="8">
        <f>4098*0.6108*EXP(17.27*0.5*(E384+F384)/(0.5*(E384+F384)+237.3))/(0.5*(E384+F384)+237.3)^2</f>
        <v>0.12836324307804797</v>
      </c>
      <c r="AJ384" s="7">
        <f>(0.408*AI384*(AG384-AH384)+(900*$S$10/((E384+F384)*0.5+273))*N384*(AD384-AE384))/(AI384+$S$10*(1+0.34*N384))</f>
        <v>3.3937586597801994</v>
      </c>
      <c r="AK384" s="27">
        <f>0.408*AI384*$S$8*0.98*1.14*100000000/(AI384+$S$10*(1.034*N384))</f>
        <v>0.12617890310893859</v>
      </c>
      <c r="AL384" s="12">
        <f>1.24*(AE384*10/(G384+273.16))^(1/7)</f>
        <v>0.72471252639756845</v>
      </c>
      <c r="AM384" s="12">
        <f>AI384*0.77*M384</f>
        <v>1.6087505036937277</v>
      </c>
      <c r="AN384" s="12">
        <f>AI384*0.98*$S$8*(-2.6*10000000000-AL384*(G384+273.16)^4)</f>
        <v>-19.18902750560347</v>
      </c>
      <c r="AO384" s="13">
        <f>1.17*1.013*(10^-3)*(AD384-AE384)*N384*86400/208</f>
        <v>1.251368729077823</v>
      </c>
      <c r="AP384" s="12">
        <f>0.408*(AM384+AN384+AO384)/(AI384+$S$10*(1+0.34*N384))</f>
        <v>-29.39879497468641</v>
      </c>
      <c r="AQ384">
        <v>28</v>
      </c>
      <c r="AR384">
        <v>2.9815</v>
      </c>
      <c r="AS384" s="7"/>
      <c r="AT384" s="1">
        <f>AJ384*28.4</f>
        <v>96.382745937757662</v>
      </c>
      <c r="AU384">
        <f>1.26*AI384*0.408*(AG384-AH384)/(AI384+$S$10)</f>
        <v>1.6313676958409975</v>
      </c>
      <c r="AV384">
        <f>AU384*28.4</f>
        <v>46.330842561884324</v>
      </c>
      <c r="AW384">
        <f>0.65*AI384*D384/($S$10+AI384)</f>
        <v>80.949579047370349</v>
      </c>
      <c r="AX384" s="1">
        <f>AW384*(86400/1000000)/2.45</f>
        <v>2.8547116855888972</v>
      </c>
      <c r="AY384" s="1">
        <f>(0.2*(0.00738*G384+0.8072)^7)-0.00016</f>
        <v>0.12445821454069241</v>
      </c>
      <c r="AZ384" s="1">
        <f>0.408*(AI384*(AG384-AH384)+$S$10*6.43*(1+0.0536*N384)*(AD384-AE384))/(AI384+$S$10)</f>
        <v>2.9744036138684606</v>
      </c>
      <c r="BA384" s="2">
        <f>(AI384*(AG384)+0.063*2.7*(1+0.864*N384)*(AD384-AE384))/(AI384+0.063)</f>
        <v>6.7301302286850087</v>
      </c>
      <c r="BB384" s="1">
        <f>0.4+1.4*EXP(-(((C384-173)/58)^2))</f>
        <v>0.40110786200243953</v>
      </c>
      <c r="BC384" s="1">
        <f>0.605+0.345*EXP(-(((C384-243)/80)^2))</f>
        <v>0.60512661404531509</v>
      </c>
      <c r="BD384" s="1">
        <f>0.408*(AI384*(AG384-AH384)+0.063*6.43*(BB384+BC384*N384)*(AD384-AE384))/(AI384+0.063)</f>
        <v>3.249412470544272</v>
      </c>
      <c r="BE384" s="1">
        <f>0.013*G384*(M384*23.9+50)/(G384+15)</f>
        <v>3.0542613574575403</v>
      </c>
      <c r="BF384" s="2">
        <f>0.408*0.0023*(G384+17.8)*((F384-E384)^0.5)*AA384</f>
        <v>3.3063844508608105</v>
      </c>
    </row>
    <row r="385" spans="1:58" ht="14" x14ac:dyDescent="0.15">
      <c r="A385" s="14">
        <v>2009</v>
      </c>
      <c r="B385" s="5">
        <v>43119</v>
      </c>
      <c r="C385">
        <v>19</v>
      </c>
      <c r="D385" s="11">
        <v>194.14090222800004</v>
      </c>
      <c r="E385" s="17">
        <v>8.42</v>
      </c>
      <c r="F385" s="17">
        <v>28.04</v>
      </c>
      <c r="G385" s="17">
        <v>17.64</v>
      </c>
      <c r="H385" s="17">
        <v>13.56</v>
      </c>
      <c r="I385" s="17">
        <v>61.18</v>
      </c>
      <c r="J385" s="11">
        <v>31.318611111111107</v>
      </c>
      <c r="K385" s="17">
        <v>1.847</v>
      </c>
      <c r="L385" s="11">
        <v>0</v>
      </c>
      <c r="M385" s="15">
        <f>+D385*86400/1000000</f>
        <v>16.773773952499205</v>
      </c>
      <c r="N385" s="3">
        <f>K385*4.87/LN(67.8*$S$4-5.42)</f>
        <v>1.5004215386586854</v>
      </c>
      <c r="O385" s="16">
        <f>0.26*(1+0.54*N385)*(AD385-AE385)</f>
        <v>0.87154357869093435</v>
      </c>
      <c r="X385" s="9">
        <f>1+0.033*COS(2*$S$9*C385/365)</f>
        <v>1.0312505958515106</v>
      </c>
      <c r="Y385" s="9">
        <f>0.409*SIN((2*$S$9*C385/365)-1.39)</f>
        <v>-0.35737772545324453</v>
      </c>
      <c r="Z385" s="9">
        <f>ACOS(-TAN($U$2)*TAN(Y385))</f>
        <v>1.3623028580246968</v>
      </c>
      <c r="AA385" s="10">
        <f>(24*60/$S$9)*$S$7*X385*(Z385*SIN($U$2)*SIN(Y385)+COS($U$2)*COS(Y385)*SIN(Z385))</f>
        <v>22.115771859704047</v>
      </c>
      <c r="AB385" s="9">
        <f>AA385*(0.75+0.00002*$S$3)</f>
        <v>16.675291982216851</v>
      </c>
      <c r="AC385" s="9">
        <f>1.35*(M385/AB385)-0.35</f>
        <v>1.0079729134592044</v>
      </c>
      <c r="AD385" s="9">
        <f>(0.6108*EXP(17.27*E385/(E385+237.3))+0.6108*EXP(17.27*F385/(F385+237.3)))/2</f>
        <v>2.4462937791588786</v>
      </c>
      <c r="AE385" s="9">
        <f>(H385*0.6108*EXP(17.27*F385/(F385+237.3))+I385*0.6108*EXP(17.27*E385/(E385+237.3)))/(2*100)</f>
        <v>0.59454285562929765</v>
      </c>
      <c r="AF385" s="10">
        <f>$S$8*0.5*((E385+273)^4+(F385+273)^4)*(0.34-0.14*SQRT(AE385))*AC385</f>
        <v>8.2940163970777991</v>
      </c>
      <c r="AG385" s="9">
        <f>(1-0.23)*M385-AF385</f>
        <v>4.621789546346589</v>
      </c>
      <c r="AH385" s="9">
        <v>0</v>
      </c>
      <c r="AI385" s="8">
        <f>4098*0.6108*EXP(17.27*0.5*(E385+F385)/(0.5*(E385+F385)+237.3))/(0.5*(E385+F385)+237.3)^2</f>
        <v>0.13142274206152826</v>
      </c>
      <c r="AJ385" s="7">
        <f>(0.408*AI385*(AG385-AH385)+(900*$S$10/((E385+F385)*0.5+273))*N385*(AD385-AE385))/(AI385+$S$10*(1+0.34*N385))</f>
        <v>3.5218982292481167</v>
      </c>
      <c r="AK385" s="27">
        <f>0.408*AI385*$S$8*0.98*1.14*100000000/(AI385+$S$10*(1.034*N385))</f>
        <v>0.12559781967513836</v>
      </c>
      <c r="AL385" s="12">
        <f>1.24*(AE385*10/(G385+273.16))^(1/7)</f>
        <v>0.71133998703099566</v>
      </c>
      <c r="AM385" s="12">
        <f>AI385*0.77*M385</f>
        <v>1.6974306330194171</v>
      </c>
      <c r="AN385" s="12">
        <f>AI385*0.98*$S$8*(-2.6*10000000000-AL385*(G385+273.16)^4)</f>
        <v>-19.602690911775653</v>
      </c>
      <c r="AO385" s="13">
        <f>1.17*1.013*(10^-3)*(AD385-AE385)*N385*86400/208</f>
        <v>1.3678597626047149</v>
      </c>
      <c r="AP385" s="12">
        <f>0.408*(AM385+AN385+AO385)/(AI385+$S$10*(1+0.34*N385))</f>
        <v>-29.23410499638463</v>
      </c>
      <c r="AQ385">
        <v>28</v>
      </c>
      <c r="AR385">
        <v>2.9815</v>
      </c>
      <c r="AS385" s="7"/>
      <c r="AT385" s="1">
        <f>AJ385*28.4</f>
        <v>100.02190971064651</v>
      </c>
      <c r="AU385">
        <f>1.26*AI385*0.408*(AG385-AH385)/(AI385+$S$10)</f>
        <v>1.5832105699335739</v>
      </c>
      <c r="AV385">
        <f>AU385*28.4</f>
        <v>44.963180186113497</v>
      </c>
      <c r="AW385">
        <f>0.65*AI385*D385/($S$10+AI385)</f>
        <v>84.086873849426468</v>
      </c>
      <c r="AX385" s="1">
        <f>AW385*(86400/1000000)/2.45</f>
        <v>2.9653493471797741</v>
      </c>
      <c r="AY385" s="1">
        <f>(0.2*(0.00738*G385+0.8072)^7)-0.00016</f>
        <v>0.12702917659038129</v>
      </c>
      <c r="AZ385" s="1">
        <f>0.408*(AI385*(AG385-AH385)+$S$10*6.43*(1+0.0536*N385)*(AD385-AE385))/(AI385+$S$10)</f>
        <v>3.0077643999798718</v>
      </c>
      <c r="BA385" s="2">
        <f>(AI385*(AG385)+0.063*2.7*(1+0.864*N385)*(AD385-AE385))/(AI385+0.063)</f>
        <v>6.8444850818109995</v>
      </c>
      <c r="BB385" s="1">
        <f>0.4+1.4*EXP(-(((C385-173)/58)^2))</f>
        <v>0.40121444474050566</v>
      </c>
      <c r="BC385" s="1">
        <f>0.605+0.345*EXP(-(((C385-243)/80)^2))</f>
        <v>0.60513581581902598</v>
      </c>
      <c r="BD385" s="1">
        <f>0.408*(AI385*(AG385-AH385)+0.063*6.43*(BB385+BC385*N385)*(AD385-AE385))/(AI385+0.063)</f>
        <v>3.3354985285316419</v>
      </c>
      <c r="BE385" s="1">
        <f>0.013*G385*(M385*23.9+50)/(G385+15)</f>
        <v>3.1678562513055182</v>
      </c>
      <c r="BF385" s="2">
        <f>0.408*0.0023*(G385+17.8)*((F385-E385)^0.5)*AA385</f>
        <v>3.2578667335876981</v>
      </c>
    </row>
    <row r="386" spans="1:58" ht="14" x14ac:dyDescent="0.15">
      <c r="A386" s="14">
        <v>2009</v>
      </c>
      <c r="B386" s="5">
        <v>43120</v>
      </c>
      <c r="C386">
        <v>20</v>
      </c>
      <c r="D386" s="11">
        <v>186.81632860800005</v>
      </c>
      <c r="E386" s="17">
        <v>8.5</v>
      </c>
      <c r="F386" s="17">
        <v>24.18</v>
      </c>
      <c r="G386" s="17">
        <v>16.38</v>
      </c>
      <c r="H386" s="17">
        <v>27.1</v>
      </c>
      <c r="I386" s="17">
        <v>60.43</v>
      </c>
      <c r="J386" s="11">
        <v>39.317638888888908</v>
      </c>
      <c r="K386" s="17">
        <v>2.6880000000000002</v>
      </c>
      <c r="L386" s="11">
        <v>0</v>
      </c>
      <c r="M386" s="15">
        <f>+D386*86400/1000000</f>
        <v>16.140930791731204</v>
      </c>
      <c r="N386" s="3">
        <f>K386*4.87/LN(67.8*$S$4-5.42)</f>
        <v>2.1836129376906048</v>
      </c>
      <c r="O386" s="16">
        <f>0.26*(1+0.54*N386)*(AD386-AE386)</f>
        <v>0.74733427912326567</v>
      </c>
      <c r="X386" s="9">
        <f>1+0.033*COS(2*$S$9*C386/365)</f>
        <v>1.0310634714779239</v>
      </c>
      <c r="Y386" s="9">
        <f>0.409*SIN((2*$S$9*C386/365)-1.39)</f>
        <v>-0.35390099838142475</v>
      </c>
      <c r="Z386" s="9">
        <f>ACOS(-TAN($U$2)*TAN(Y386))</f>
        <v>1.3645439418573018</v>
      </c>
      <c r="AA386" s="10">
        <f>(24*60/$S$9)*$S$7*X386*(Z386*SIN($U$2)*SIN(Y386)+COS($U$2)*COS(Y386)*SIN(Z386))</f>
        <v>22.235398754632225</v>
      </c>
      <c r="AB386" s="9">
        <f>AA386*(0.75+0.00002*$S$3)</f>
        <v>16.765490660992697</v>
      </c>
      <c r="AC386" s="9">
        <f>1.35*(M386/AB386)-0.35</f>
        <v>0.94970884893546625</v>
      </c>
      <c r="AD386" s="9">
        <f>(0.6108*EXP(17.27*E386/(E386+237.3))+0.6108*EXP(17.27*F386/(F386+237.3)))/2</f>
        <v>2.0630804489306995</v>
      </c>
      <c r="AE386" s="9">
        <f>(H386*0.6108*EXP(17.27*F386/(F386+237.3))+I386*0.6108*EXP(17.27*E386/(E386+237.3)))/(2*100)</f>
        <v>0.74405178592687771</v>
      </c>
      <c r="AF386" s="10">
        <f>$S$8*0.5*((E386+273)^4+(F386+273)^4)*(0.34-0.14*SQRT(AE386))*AC386</f>
        <v>7.1761448632599336</v>
      </c>
      <c r="AG386" s="9">
        <f>(1-0.23)*M386-AF386</f>
        <v>5.2523718463730944</v>
      </c>
      <c r="AH386" s="9">
        <v>0</v>
      </c>
      <c r="AI386" s="8">
        <f>4098*0.6108*EXP(17.27*0.5*(E386+F386)/(0.5*(E386+F386)+237.3))/(0.5*(E386+F386)+237.3)^2</f>
        <v>0.11836348029145394</v>
      </c>
      <c r="AJ386" s="7">
        <f>(0.408*AI386*(AG386-AH386)+(900*$S$10/((E386+F386)*0.5+273))*N386*(AD386-AE386))/(AI386+$S$10*(1+0.34*N386))</f>
        <v>3.6185449530780391</v>
      </c>
      <c r="AK386" s="27">
        <f>0.408*AI386*$S$8*0.98*1.14*100000000/(AI386+$S$10*(1.034*N386))</f>
        <v>9.8952317788076782E-2</v>
      </c>
      <c r="AL386" s="12">
        <f>1.24*(AE386*10/(G386+273.16))^(1/7)</f>
        <v>0.73496011264715277</v>
      </c>
      <c r="AM386" s="12">
        <f>AI386*0.77*M386</f>
        <v>1.4710824926126549</v>
      </c>
      <c r="AN386" s="12">
        <f>AI386*0.98*$S$8*(-2.6*10000000000-AL386*(G386+273.16)^4)</f>
        <v>-17.699334512370122</v>
      </c>
      <c r="AO386" s="13">
        <f>1.17*1.013*(10^-3)*(AD386-AE386)*N386*86400/208</f>
        <v>1.417997961311267</v>
      </c>
      <c r="AP386" s="12">
        <f>0.408*(AM386+AN386+AO386)/(AI386+$S$10*(1+0.34*N386))</f>
        <v>-25.930751340025253</v>
      </c>
      <c r="AQ386">
        <v>28</v>
      </c>
      <c r="AR386">
        <v>2.9815</v>
      </c>
      <c r="AS386" s="7"/>
      <c r="AT386" s="1">
        <f>AJ386*28.4</f>
        <v>102.76667666741631</v>
      </c>
      <c r="AU386">
        <f>1.26*AI386*0.408*(AG386-AH386)/(AI386+$S$10)</f>
        <v>1.7353358770991332</v>
      </c>
      <c r="AV386">
        <f>AU386*28.4</f>
        <v>49.28353890961538</v>
      </c>
      <c r="AW386">
        <f>0.65*AI386*D386/($S$10+AI386)</f>
        <v>78.041491742304402</v>
      </c>
      <c r="AX386" s="1">
        <f>AW386*(86400/1000000)/2.45</f>
        <v>2.7521570965449387</v>
      </c>
      <c r="AY386" s="1">
        <f>(0.2*(0.00738*G386+0.8072)^7)-0.00016</f>
        <v>0.11845573518331277</v>
      </c>
      <c r="AZ386" s="1">
        <f>0.408*(AI386*(AG386-AH386)+$S$10*6.43*(1+0.0536*N386)*(AD386-AE386))/(AI386+$S$10)</f>
        <v>2.7584215591343053</v>
      </c>
      <c r="BA386" s="2">
        <f>(AI386*(AG386)+0.063*2.7*(1+0.864*N386)*(AD386-AE386))/(AI386+0.063)</f>
        <v>6.9989585148060893</v>
      </c>
      <c r="BB386" s="1">
        <f>0.4+1.4*EXP(-(((C386-173)/58)^2))</f>
        <v>0.40133049010308658</v>
      </c>
      <c r="BC386" s="1">
        <f>0.605+0.345*EXP(-(((C386-243)/80)^2))</f>
        <v>0.60514564081889322</v>
      </c>
      <c r="BD386" s="1">
        <f>0.408*(AI386*(AG386-AH386)+0.063*6.43*(BB386+BC386*N386)*(AD386-AE386))/(AI386+0.063)</f>
        <v>3.4693497952578536</v>
      </c>
      <c r="BE386" s="1">
        <f>0.013*G386*(M386*23.9+50)/(G386+15)</f>
        <v>2.9570583265363508</v>
      </c>
      <c r="BF386" s="2">
        <f>0.408*0.0023*(G386+17.8)*((F386-E386)^0.5)*AA386</f>
        <v>2.8240865917786118</v>
      </c>
    </row>
    <row r="387" spans="1:58" ht="14" x14ac:dyDescent="0.15">
      <c r="A387" s="14">
        <v>2009</v>
      </c>
      <c r="B387" s="5">
        <v>43121</v>
      </c>
      <c r="C387">
        <v>21</v>
      </c>
      <c r="D387" s="11">
        <v>202.86834297599998</v>
      </c>
      <c r="E387" s="17">
        <v>6.508</v>
      </c>
      <c r="F387" s="17">
        <v>20.57</v>
      </c>
      <c r="G387" s="17">
        <v>13.26</v>
      </c>
      <c r="H387" s="17">
        <v>10.1</v>
      </c>
      <c r="I387" s="17">
        <v>57.77</v>
      </c>
      <c r="J387" s="11">
        <v>29.141597222222213</v>
      </c>
      <c r="K387" s="17">
        <v>3.2549999999999999</v>
      </c>
      <c r="L387" s="11">
        <v>3.302</v>
      </c>
      <c r="M387" s="15">
        <f>+D387*86400/1000000</f>
        <v>17.527824833126399</v>
      </c>
      <c r="N387" s="3">
        <f>K387*4.87/LN(67.8*$S$4-5.42)</f>
        <v>2.6442187917347164</v>
      </c>
      <c r="O387" s="16">
        <f>0.26*(1+0.54*N387)*(AD387-AE387)</f>
        <v>0.81634412047965643</v>
      </c>
      <c r="X387" s="9">
        <f>1+0.033*COS(2*$S$9*C387/365)</f>
        <v>1.0308671423273339</v>
      </c>
      <c r="Y387" s="9">
        <f>0.409*SIN((2*$S$9*C387/365)-1.39)</f>
        <v>-0.35031940280597534</v>
      </c>
      <c r="Z387" s="9">
        <f>ACOS(-TAN($U$2)*TAN(Y387))</f>
        <v>1.3668455176386709</v>
      </c>
      <c r="AA387" s="10">
        <f>(24*60/$S$9)*$S$7*X387*(Z387*SIN($U$2)*SIN(Y387)+COS($U$2)*COS(Y387)*SIN(Z387))</f>
        <v>22.358391691313059</v>
      </c>
      <c r="AB387" s="9">
        <f>AA387*(0.75+0.00002*$S$3)</f>
        <v>16.858227335250046</v>
      </c>
      <c r="AC387" s="9">
        <f>1.35*(M387/AB387)-0.35</f>
        <v>1.0536210957508523</v>
      </c>
      <c r="AD387" s="9">
        <f>(0.6108*EXP(17.27*E387/(E387+237.3))+0.6108*EXP(17.27*F387/(F387+237.3)))/2</f>
        <v>1.6952908711875394</v>
      </c>
      <c r="AE387" s="9">
        <f>(H387*0.6108*EXP(17.27*F387/(F387+237.3))+I387*0.6108*EXP(17.27*E387/(E387+237.3)))/(2*100)</f>
        <v>0.40206901738345052</v>
      </c>
      <c r="AF387" s="10">
        <f>$S$8*0.5*((E387+273)^4+(F387+273)^4)*(0.34-0.14*SQRT(AE387))*AC387</f>
        <v>8.7678740204284775</v>
      </c>
      <c r="AG387" s="9">
        <f>(1-0.23)*M387-AF387</f>
        <v>4.7285511010788497</v>
      </c>
      <c r="AH387" s="9">
        <v>0</v>
      </c>
      <c r="AI387" s="8">
        <f>4098*0.6108*EXP(17.27*0.5*(E387+F387)/(0.5*(E387+F387)+237.3))/(0.5*(E387+F387)+237.3)^2</f>
        <v>0.10104309839294272</v>
      </c>
      <c r="AJ387" s="7">
        <f>(0.408*AI387*(AG387-AH387)+(900*$S$10/((E387+F387)*0.5+273))*N387*(AD387-AE387))/(AI387+$S$10*(1+0.34*N387))</f>
        <v>3.9897971691532574</v>
      </c>
      <c r="AK387" s="27">
        <f>0.408*AI387*$S$8*0.98*1.14*100000000/(AI387+$S$10*(1.034*N387))</f>
        <v>8.0256922239850259E-2</v>
      </c>
      <c r="AL387" s="12">
        <f>1.24*(AE387*10/(G387+273.16))^(1/7)</f>
        <v>0.67413964239183843</v>
      </c>
      <c r="AM387" s="12">
        <f>AI387*0.77*M387</f>
        <v>1.3637206115054488</v>
      </c>
      <c r="AN387" s="12">
        <f>AI387*0.98*$S$8*(-2.6*10000000000-AL387*(G387+273.16)^4)</f>
        <v>-14.804702481126176</v>
      </c>
      <c r="AO387" s="13">
        <f>1.17*1.013*(10^-3)*(AD387-AE387)*N387*86400/208</f>
        <v>1.6835116921995146</v>
      </c>
      <c r="AP387" s="12">
        <f>0.408*(AM387+AN387+AO387)/(AI387+$S$10*(1+0.34*N387))</f>
        <v>-21.22464295912636</v>
      </c>
      <c r="AQ387">
        <v>28</v>
      </c>
      <c r="AR387">
        <v>2.9815</v>
      </c>
      <c r="AS387" s="7"/>
      <c r="AT387" s="1">
        <f>AJ387*28.4</f>
        <v>113.31023960395251</v>
      </c>
      <c r="AU387">
        <f>1.26*AI387*0.408*(AG387-AH387)/(AI387+$S$10)</f>
        <v>1.472104415211313</v>
      </c>
      <c r="AV387">
        <f>AU387*28.4</f>
        <v>41.807765392001286</v>
      </c>
      <c r="AW387">
        <f>0.65*AI387*D387/($S$10+AI387)</f>
        <v>79.855982770997898</v>
      </c>
      <c r="AX387" s="1">
        <f>AW387*(86400/1000000)/2.45</f>
        <v>2.8161456781282523</v>
      </c>
      <c r="AY387" s="1">
        <f>(0.2*(0.00738*G387+0.8072)^7)-0.00016</f>
        <v>9.9327281455664107E-2</v>
      </c>
      <c r="AZ387" s="1">
        <f>0.408*(AI387*(AG387-AH387)+$S$10*6.43*(1+0.0536*N387)*(AD387-AE387))/(AI387+$S$10)</f>
        <v>2.6960922189610321</v>
      </c>
      <c r="BA387" s="2">
        <f>(AI387*(AG387)+0.063*2.7*(1+0.864*N387)*(AD387-AE387))/(AI387+0.063)</f>
        <v>7.3171328178975408</v>
      </c>
      <c r="BB387" s="1">
        <f>0.4+1.4*EXP(-(((C387-173)/58)^2))</f>
        <v>0.4014567577496897</v>
      </c>
      <c r="BC387" s="1">
        <f>0.605+0.345*EXP(-(((C387-243)/80)^2))</f>
        <v>0.60515612776774108</v>
      </c>
      <c r="BD387" s="1">
        <f>0.408*(AI387*(AG387-AH387)+0.063*6.43*(BB387+BC387*N387)*(AD387-AE387))/(AI387+0.063)</f>
        <v>3.7963370437690784</v>
      </c>
      <c r="BE387" s="1">
        <f>0.013*G387*(M387*23.9+50)/(G387+15)</f>
        <v>2.8602820250937881</v>
      </c>
      <c r="BF387" s="2">
        <f>0.408*0.0023*(G387+17.8)*((F387-E387)^0.5)*AA387</f>
        <v>2.4437318967542012</v>
      </c>
    </row>
    <row r="388" spans="1:58" ht="14" x14ac:dyDescent="0.15">
      <c r="A388" s="14">
        <v>2009</v>
      </c>
      <c r="B388" s="5">
        <v>43122</v>
      </c>
      <c r="C388">
        <v>22</v>
      </c>
      <c r="D388" s="11">
        <v>204.40442014199996</v>
      </c>
      <c r="E388" s="17">
        <v>1.4810000000000001</v>
      </c>
      <c r="F388" s="17">
        <v>23.02</v>
      </c>
      <c r="G388" s="17">
        <v>12.18</v>
      </c>
      <c r="H388" s="17">
        <v>4.9989999999999997</v>
      </c>
      <c r="I388" s="17">
        <v>51.18</v>
      </c>
      <c r="J388" s="11">
        <v>24.152611111111117</v>
      </c>
      <c r="K388" s="17">
        <v>2.6520000000000001</v>
      </c>
      <c r="L388" s="11">
        <v>0.254</v>
      </c>
      <c r="M388" s="15">
        <f>+D388*86400/1000000</f>
        <v>17.660541900268797</v>
      </c>
      <c r="N388" s="3">
        <f>K388*4.87/LN(67.8*$S$4-5.42)</f>
        <v>2.1543681215608195</v>
      </c>
      <c r="O388" s="16">
        <f>0.26*(1+0.54*N388)*(AD388-AE388)</f>
        <v>0.84487167056922308</v>
      </c>
      <c r="X388" s="9">
        <f>1+0.033*COS(2*$S$9*C388/365)</f>
        <v>1.0306616665763046</v>
      </c>
      <c r="Y388" s="9">
        <f>0.409*SIN((2*$S$9*C388/365)-1.39)</f>
        <v>-0.34663400003096273</v>
      </c>
      <c r="Z388" s="9">
        <f>ACOS(-TAN($U$2)*TAN(Y388))</f>
        <v>1.3692063832222285</v>
      </c>
      <c r="AA388" s="10">
        <f>(24*60/$S$9)*$S$7*X388*(Z388*SIN($U$2)*SIN(Y388)+COS($U$2)*COS(Y388)*SIN(Z388))</f>
        <v>22.484695837847223</v>
      </c>
      <c r="AB388" s="9">
        <f>AA388*(0.75+0.00002*$S$3)</f>
        <v>16.953460661736806</v>
      </c>
      <c r="AC388" s="9">
        <f>1.35*(M388/AB388)-0.35</f>
        <v>1.056304709172009</v>
      </c>
      <c r="AD388" s="9">
        <f>(0.6108*EXP(17.27*E388/(E388+237.3))+0.6108*EXP(17.27*F388/(F388+237.3)))/2</f>
        <v>1.7463479614599746</v>
      </c>
      <c r="AE388" s="9">
        <f>(H388*0.6108*EXP(17.27*F388/(F388+237.3))+I388*0.6108*EXP(17.27*E388/(E388+237.3)))/(2*100)</f>
        <v>0.24428254039730507</v>
      </c>
      <c r="AF388" s="10">
        <f>$S$8*0.5*((E388+273)^4+(F388+273)^4)*(0.34-0.14*SQRT(AE388))*AC388</f>
        <v>9.3517402277747994</v>
      </c>
      <c r="AG388" s="9">
        <f>(1-0.23)*M388-AF388</f>
        <v>4.2468770354321741</v>
      </c>
      <c r="AH388" s="9">
        <v>0</v>
      </c>
      <c r="AI388" s="8">
        <f>4098*0.6108*EXP(17.27*0.5*(E388+F388)/(0.5*(E388+F388)+237.3))/(0.5*(E388+F388)+237.3)^2</f>
        <v>9.3830519179651059E-2</v>
      </c>
      <c r="AJ388" s="7">
        <f>(0.408*AI388*(AG388-AH388)+(900*$S$10/((E388+F388)*0.5+273))*N388*(AD388-AE388))/(AI388+$S$10*(1+0.34*N388))</f>
        <v>4.014965561005897</v>
      </c>
      <c r="AK388" s="27">
        <f>0.408*AI388*$S$8*0.98*1.14*100000000/(AI388+$S$10*(1.034*N388))</f>
        <v>8.7096262617051515E-2</v>
      </c>
      <c r="AL388" s="12">
        <f>1.24*(AE388*10/(G388+273.16))^(1/7)</f>
        <v>0.62815785553124115</v>
      </c>
      <c r="AM388" s="12">
        <f>AI388*0.77*M388</f>
        <v>1.275965317932076</v>
      </c>
      <c r="AN388" s="12">
        <f>AI388*0.98*$S$8*(-2.6*10000000000-AL388*(G388+273.16)^4)</f>
        <v>-13.580061526716044</v>
      </c>
      <c r="AO388" s="13">
        <f>1.17*1.013*(10^-3)*(AD388-AE388)*N388*86400/208</f>
        <v>1.5931419635323967</v>
      </c>
      <c r="AP388" s="12">
        <f>0.408*(AM388+AN388+AO388)/(AI388+$S$10*(1+0.34*N388))</f>
        <v>-21.026080681173884</v>
      </c>
      <c r="AQ388">
        <v>28</v>
      </c>
      <c r="AR388">
        <v>2.9815</v>
      </c>
      <c r="AS388" s="7"/>
      <c r="AT388" s="1">
        <f>AJ388*28.4</f>
        <v>114.02502193256747</v>
      </c>
      <c r="AU388">
        <f>1.26*AI388*0.408*(AG388-AH388)/(AI388+$S$10)</f>
        <v>1.2832437561715724</v>
      </c>
      <c r="AV388">
        <f>AU388*28.4</f>
        <v>36.444122675272652</v>
      </c>
      <c r="AW388">
        <f>0.65*AI388*D388/($S$10+AI388)</f>
        <v>78.093053541040504</v>
      </c>
      <c r="AX388" s="1">
        <f>AW388*(86400/1000000)/2.45</f>
        <v>2.7539754391615916</v>
      </c>
      <c r="AY388" s="1">
        <f>(0.2*(0.00738*G388+0.8072)^7)-0.00016</f>
        <v>9.3354010423102485E-2</v>
      </c>
      <c r="AZ388" s="1">
        <f>0.408*(AI388*(AG388-AH388)+$S$10*6.43*(1+0.0536*N388)*(AD388-AE388))/(AI388+$S$10)</f>
        <v>2.8304431056948305</v>
      </c>
      <c r="BA388" s="2">
        <f>(AI388*(AG388)+0.063*2.7*(1+0.864*N388)*(AD388-AE388))/(AI388+0.063)</f>
        <v>7.2024983074857127</v>
      </c>
      <c r="BB388" s="1">
        <f>0.4+1.4*EXP(-(((C388-173)/58)^2))</f>
        <v>0.40159406058932445</v>
      </c>
      <c r="BC388" s="1">
        <f>0.605+0.345*EXP(-(((C388-243)/80)^2))</f>
        <v>0.60516731754032027</v>
      </c>
      <c r="BD388" s="1">
        <f>0.408*(AI388*(AG388-AH388)+0.063*6.43*(BB388+BC388*N388)*(AD388-AE388))/(AI388+0.063)</f>
        <v>3.7361733659619416</v>
      </c>
      <c r="BE388" s="1">
        <f>0.013*G388*(M388*23.9+50)/(G388+15)</f>
        <v>2.7501930790020825</v>
      </c>
      <c r="BF388" s="2">
        <f>0.408*0.0023*(G388+17.8)*((F388-E388)^0.5)*AA388</f>
        <v>2.9357523200626345</v>
      </c>
    </row>
    <row r="389" spans="1:58" ht="14" x14ac:dyDescent="0.15">
      <c r="A389" s="14">
        <v>2009</v>
      </c>
      <c r="B389" s="5">
        <v>43123</v>
      </c>
      <c r="C389">
        <v>23</v>
      </c>
      <c r="D389" s="11">
        <v>204.494124666</v>
      </c>
      <c r="E389" s="17">
        <v>0.39600000000000002</v>
      </c>
      <c r="F389" s="17">
        <v>24.33</v>
      </c>
      <c r="G389" s="17">
        <v>12.04</v>
      </c>
      <c r="H389" s="17">
        <v>7.6040000000000001</v>
      </c>
      <c r="I389" s="17">
        <v>63.62</v>
      </c>
      <c r="J389" s="11">
        <v>28.093263888888877</v>
      </c>
      <c r="K389" s="17">
        <v>1.879</v>
      </c>
      <c r="L389" s="11">
        <v>13.46</v>
      </c>
      <c r="M389" s="15">
        <f>+D389*86400/1000000</f>
        <v>17.6682923711424</v>
      </c>
      <c r="N389" s="3">
        <f>K389*4.87/LN(67.8*$S$4-5.42)</f>
        <v>1.5264169307740496</v>
      </c>
      <c r="O389" s="16">
        <f>0.26*(1+0.54*N389)*(AD389-AE389)</f>
        <v>0.72113904913801452</v>
      </c>
      <c r="X389" s="9">
        <f>1+0.033*COS(2*$S$9*C389/365)</f>
        <v>1.0304471051117361</v>
      </c>
      <c r="Y389" s="9">
        <f>0.409*SIN((2*$S$9*C389/365)-1.39)</f>
        <v>-0.3428458821207665</v>
      </c>
      <c r="Z389" s="9">
        <f>ACOS(-TAN($U$2)*TAN(Y389))</f>
        <v>1.3716253249819683</v>
      </c>
      <c r="AA389" s="10">
        <f>(24*60/$S$9)*$S$7*X389*(Z389*SIN($U$2)*SIN(Y389)+COS($U$2)*COS(Y389)*SIN(Z389))</f>
        <v>22.614254642927968</v>
      </c>
      <c r="AB389" s="9">
        <f>AA389*(0.75+0.00002*$S$3)</f>
        <v>17.051148000767686</v>
      </c>
      <c r="AC389" s="9">
        <f>1.35*(M389/AB389)-0.35</f>
        <v>1.048861513604149</v>
      </c>
      <c r="AD389" s="9">
        <f>(0.6108*EXP(17.27*E389/(E389+237.3))+0.6108*EXP(17.27*F389/(F389+237.3)))/2</f>
        <v>1.8360815067128184</v>
      </c>
      <c r="AE389" s="9">
        <f>(H389*0.6108*EXP(17.27*F389/(F389+237.3))+I389*0.6108*EXP(17.27*E389/(E389+237.3)))/(2*100)</f>
        <v>0.31568205234758501</v>
      </c>
      <c r="AF389" s="10">
        <f>$S$8*0.5*((E389+273)^4+(F389+273)^4)*(0.34-0.14*SQRT(AE389))*AC389</f>
        <v>8.9932422456595731</v>
      </c>
      <c r="AG389" s="9">
        <f>(1-0.23)*M389-AF389</f>
        <v>4.6113428801200751</v>
      </c>
      <c r="AH389" s="9">
        <v>0</v>
      </c>
      <c r="AI389" s="8">
        <f>4098*0.6108*EXP(17.27*0.5*(E389+F389)/(0.5*(E389+F389)+237.3))/(0.5*(E389+F389)+237.3)^2</f>
        <v>9.4442267294487722E-2</v>
      </c>
      <c r="AJ389" s="7">
        <f>(0.408*AI389*(AG389-AH389)+(900*$S$10/((E389+F389)*0.5+273))*N389*(AD389-AE389))/(AI389+$S$10*(1+0.34*N389))</f>
        <v>3.3917088824162787</v>
      </c>
      <c r="AK389" s="27">
        <f>0.408*AI389*$S$8*0.98*1.14*100000000/(AI389+$S$10*(1.034*N389))</f>
        <v>0.10628245482777589</v>
      </c>
      <c r="AL389" s="12">
        <f>1.24*(AE389*10/(G389+273.16))^(1/7)</f>
        <v>0.65163957586509114</v>
      </c>
      <c r="AM389" s="12">
        <f>AI389*0.77*M389</f>
        <v>1.2848478648794934</v>
      </c>
      <c r="AN389" s="12">
        <f>AI389*0.98*$S$8*(-2.6*10000000000-AL389*(G389+273.16)^4)</f>
        <v>-13.735297404184882</v>
      </c>
      <c r="AO389" s="13">
        <f>1.17*1.013*(10^-3)*(AD389-AE389)*N389*86400/208</f>
        <v>1.1425536293749388</v>
      </c>
      <c r="AP389" s="12">
        <f>0.408*(AM389+AN389+AO389)/(AI389+$S$10*(1+0.34*N389))</f>
        <v>-23.732362934613217</v>
      </c>
      <c r="AQ389">
        <v>28</v>
      </c>
      <c r="AR389">
        <v>2.9815</v>
      </c>
      <c r="AS389" s="7"/>
      <c r="AT389" s="1">
        <f>AJ389*28.4</f>
        <v>96.324532260622306</v>
      </c>
      <c r="AU389">
        <f>1.26*AI389*0.408*(AG389-AH389)/(AI389+$S$10)</f>
        <v>1.3971019326673668</v>
      </c>
      <c r="AV389">
        <f>AU389*28.4</f>
        <v>39.677694887753219</v>
      </c>
      <c r="AW389">
        <f>0.65*AI389*D389/($S$10+AI389)</f>
        <v>78.336499481527184</v>
      </c>
      <c r="AX389" s="1">
        <f>AW389*(86400/1000000)/2.45</f>
        <v>2.7625606347771221</v>
      </c>
      <c r="AY389" s="1">
        <f>(0.2*(0.00738*G389+0.8072)^7)-0.00016</f>
        <v>9.2602692753054328E-2</v>
      </c>
      <c r="AZ389" s="1">
        <f>0.408*(AI389*(AG389-AH389)+$S$10*6.43*(1+0.0536*N389)*(AD389-AE389))/(AI389+$S$10)</f>
        <v>2.8807910336520024</v>
      </c>
      <c r="BA389" s="2">
        <f>(AI389*(AG389)+0.063*2.7*(1+0.864*N389)*(AD389-AE389))/(AI389+0.063)</f>
        <v>6.5751077781793033</v>
      </c>
      <c r="BB389" s="1">
        <f>0.4+1.4*EXP(-(((C389-173)/58)^2))</f>
        <v>0.40174326781037534</v>
      </c>
      <c r="BC389" s="1">
        <f>0.605+0.345*EXP(-(((C389-243)/80)^2))</f>
        <v>0.60517925326534339</v>
      </c>
      <c r="BD389" s="1">
        <f>0.408*(AI389*(AG389-AH389)+0.063*6.43*(BB389+BC389*N389)*(AD389-AE389))/(AI389+0.063)</f>
        <v>3.2441512684147891</v>
      </c>
      <c r="BE389" s="1">
        <f>0.013*G389*(M389*23.9+50)/(G389+15)</f>
        <v>2.7337293940146403</v>
      </c>
      <c r="BF389" s="2">
        <f>0.408*0.0023*(G389+17.8)*((F389-E389)^0.5)*AA389</f>
        <v>3.097966658425034</v>
      </c>
    </row>
    <row r="390" spans="1:58" ht="14" x14ac:dyDescent="0.15">
      <c r="A390" s="14">
        <v>2009</v>
      </c>
      <c r="B390" s="5">
        <v>43124</v>
      </c>
      <c r="C390">
        <v>24</v>
      </c>
      <c r="D390" s="11">
        <v>201.47772153600002</v>
      </c>
      <c r="E390" s="17">
        <v>2.8690000000000002</v>
      </c>
      <c r="F390" s="17">
        <v>28.85</v>
      </c>
      <c r="G390" s="17">
        <v>15.22</v>
      </c>
      <c r="H390" s="17">
        <v>6.9470000000000001</v>
      </c>
      <c r="I390" s="17">
        <v>68.64</v>
      </c>
      <c r="J390" s="11">
        <v>24.151479166666668</v>
      </c>
      <c r="K390" s="17">
        <v>1.9</v>
      </c>
      <c r="L390" s="11">
        <v>1.524</v>
      </c>
      <c r="M390" s="15">
        <f>+D390*86400/1000000</f>
        <v>17.407675140710403</v>
      </c>
      <c r="N390" s="3">
        <f>K390*4.87/LN(67.8*$S$4-5.42)</f>
        <v>1.5434764068497577</v>
      </c>
      <c r="O390" s="16">
        <f>0.26*(1+0.54*N390)*(AD390-AE390)</f>
        <v>0.93687830535552685</v>
      </c>
      <c r="X390" s="9">
        <f>1+0.033*COS(2*$S$9*C390/365)</f>
        <v>1.0302235215128204</v>
      </c>
      <c r="Y390" s="9">
        <f>0.409*SIN((2*$S$9*C390/365)-1.39)</f>
        <v>-0.33895617157647767</v>
      </c>
      <c r="Z390" s="9">
        <f>ACOS(-TAN($U$2)*TAN(Y390))</f>
        <v>1.3741011196074862</v>
      </c>
      <c r="AA390" s="10">
        <f>(24*60/$S$9)*$S$7*X390*(Z390*SIN($U$2)*SIN(Y390)+COS($U$2)*COS(Y390)*SIN(Z390))</f>
        <v>22.747009854685082</v>
      </c>
      <c r="AB390" s="9">
        <f>AA390*(0.75+0.00002*$S$3)</f>
        <v>17.151245430432553</v>
      </c>
      <c r="AC390" s="9">
        <f>1.35*(M390/AB390)-0.35</f>
        <v>1.0201839633325318</v>
      </c>
      <c r="AD390" s="9">
        <f>(0.6108*EXP(17.27*E390/(E390+237.3))+0.6108*EXP(17.27*F390/(F390+237.3)))/2</f>
        <v>2.3609177403426664</v>
      </c>
      <c r="AE390" s="9">
        <f>(H390*0.6108*EXP(17.27*F390/(F390+237.3))+I390*0.6108*EXP(17.27*E390/(E390+237.3)))/(2*100)</f>
        <v>0.39559306644238779</v>
      </c>
      <c r="AF390" s="10">
        <f>$S$8*0.5*((E390+273)^4+(F390+273)^4)*(0.34-0.14*SQRT(AE390))*AC390</f>
        <v>8.8677393630718147</v>
      </c>
      <c r="AG390" s="9">
        <f>(1-0.23)*M390-AF390</f>
        <v>4.5361704952751953</v>
      </c>
      <c r="AH390" s="9">
        <v>0</v>
      </c>
      <c r="AI390" s="8">
        <f>4098*0.6108*EXP(17.27*0.5*(E390+F390)/(0.5*(E390+F390)+237.3))/(0.5*(E390+F390)+237.3)^2</f>
        <v>0.11522487400428157</v>
      </c>
      <c r="AJ390" s="7">
        <f>(0.408*AI390*(AG390-AH390)+(900*$S$10/((E390+F390)*0.5+273))*N390*(AD390-AE390))/(AI390+$S$10*(1+0.34*N390))</f>
        <v>3.8745105029976723</v>
      </c>
      <c r="AK390" s="27">
        <f>0.408*AI390*$S$8*0.98*1.14*100000000/(AI390+$S$10*(1.034*N390))</f>
        <v>0.11675155088547187</v>
      </c>
      <c r="AL390" s="12">
        <f>1.24*(AE390*10/(G390+273.16))^(1/7)</f>
        <v>0.67192273006572456</v>
      </c>
      <c r="AM390" s="12">
        <f>AI390*0.77*M390</f>
        <v>1.5444638245927818</v>
      </c>
      <c r="AN390" s="12">
        <f>AI390*0.98*$S$8*(-2.6*10000000000-AL390*(G390+273.16)^4)</f>
        <v>-16.943486789674647</v>
      </c>
      <c r="AO390" s="13">
        <f>1.17*1.013*(10^-3)*(AD390-AE390)*N390*86400/208</f>
        <v>1.4934133063152457</v>
      </c>
      <c r="AP390" s="12">
        <f>0.408*(AM390+AN390+AO390)/(AI390+$S$10*(1+0.34*N390))</f>
        <v>-26.318982425912392</v>
      </c>
      <c r="AQ390">
        <v>28</v>
      </c>
      <c r="AR390">
        <v>2.9815</v>
      </c>
      <c r="AS390" s="7"/>
      <c r="AT390" s="1">
        <f>AJ390*28.4</f>
        <v>110.03609828513389</v>
      </c>
      <c r="AU390">
        <f>1.26*AI390*0.408*(AG390-AH390)/(AI390+$S$10)</f>
        <v>1.4842632467038734</v>
      </c>
      <c r="AV390">
        <f>AU390*28.4</f>
        <v>42.153076206390004</v>
      </c>
      <c r="AW390">
        <f>0.65*AI390*D390/($S$10+AI390)</f>
        <v>83.354920847322617</v>
      </c>
      <c r="AX390" s="1">
        <f>AW390*(86400/1000000)/2.45</f>
        <v>2.9395368004933364</v>
      </c>
      <c r="AY390" s="1">
        <f>(0.2*(0.00738*G390+0.8072)^7)-0.00016</f>
        <v>0.11100553342285732</v>
      </c>
      <c r="AZ390" s="1">
        <f>0.408*(AI390*(AG390-AH390)+$S$10*6.43*(1+0.0536*N390)*(AD390-AE390))/(AI390+$S$10)</f>
        <v>3.2072732971679057</v>
      </c>
      <c r="BA390" s="2">
        <f>(AI390*(AG390)+0.063*2.7*(1+0.864*N390)*(AD390-AE390))/(AI390+0.063)</f>
        <v>7.3098327484403178</v>
      </c>
      <c r="BB390" s="1">
        <f>0.4+1.4*EXP(-(((C390-173)/58)^2))</f>
        <v>0.40190530802196472</v>
      </c>
      <c r="BC390" s="1">
        <f>0.605+0.345*EXP(-(((C390-243)/80)^2))</f>
        <v>0.60519198043120259</v>
      </c>
      <c r="BD390" s="1">
        <f>0.408*(AI390*(AG390-AH390)+0.063*6.43*(BB390+BC390*N390)*(AD390-AE390))/(AI390+0.063)</f>
        <v>3.6314663367318412</v>
      </c>
      <c r="BE390" s="1">
        <f>0.013*G390*(M390*23.9+50)/(G390+15)</f>
        <v>3.0513353481088332</v>
      </c>
      <c r="BF390" s="2">
        <f>0.408*0.0023*(G390+17.8)*((F390-E390)^0.5)*AA390</f>
        <v>3.5926698988030394</v>
      </c>
    </row>
    <row r="391" spans="1:58" ht="14" x14ac:dyDescent="0.15">
      <c r="A391" s="14">
        <v>2009</v>
      </c>
      <c r="B391" s="5">
        <v>43125</v>
      </c>
      <c r="C391">
        <v>25</v>
      </c>
      <c r="D391" s="11">
        <v>203.92941379199999</v>
      </c>
      <c r="E391" s="17">
        <v>2.9649999999999999</v>
      </c>
      <c r="F391" s="17">
        <v>27.76</v>
      </c>
      <c r="G391" s="17">
        <v>14.63</v>
      </c>
      <c r="H391" s="17">
        <v>9.1999999999999993</v>
      </c>
      <c r="I391" s="17">
        <v>65.45</v>
      </c>
      <c r="J391" s="11">
        <v>29.040694444444441</v>
      </c>
      <c r="K391" s="17">
        <v>1.845</v>
      </c>
      <c r="L391" s="11">
        <v>0</v>
      </c>
      <c r="M391" s="15">
        <f>+D391*86400/1000000</f>
        <v>17.619501351628799</v>
      </c>
      <c r="N391" s="3">
        <f>K391*4.87/LN(67.8*$S$4-5.42)</f>
        <v>1.4987968266514753</v>
      </c>
      <c r="O391" s="16">
        <f>0.26*(1+0.54*N391)*(AD391-AE391)</f>
        <v>0.85751687393729181</v>
      </c>
      <c r="X391" s="9">
        <f>1+0.033*COS(2*$S$9*C391/365)</f>
        <v>1.0299909820322035</v>
      </c>
      <c r="Y391" s="9">
        <f>0.409*SIN((2*$S$9*C391/365)-1.39)</f>
        <v>-0.33496602100327749</v>
      </c>
      <c r="Z391" s="9">
        <f>ACOS(-TAN($U$2)*TAN(Y391))</f>
        <v>1.3766325358572054</v>
      </c>
      <c r="AA391" s="10">
        <f>(24*60/$S$9)*$S$7*X391*(Z391*SIN($U$2)*SIN(Y391)+COS($U$2)*COS(Y391)*SIN(Z391))</f>
        <v>22.882901541528721</v>
      </c>
      <c r="AB391" s="9">
        <f>AA391*(0.75+0.00002*$S$3)</f>
        <v>17.253707762312654</v>
      </c>
      <c r="AC391" s="9">
        <f>1.35*(M391/AB391)-0.35</f>
        <v>1.0286211724679521</v>
      </c>
      <c r="AD391" s="9">
        <f>(0.6108*EXP(17.27*E391/(E391+237.3))+0.6108*EXP(17.27*F391/(F391+237.3)))/2</f>
        <v>2.2416575876396689</v>
      </c>
      <c r="AE391" s="9">
        <f>(H391*0.6108*EXP(17.27*F391/(F391+237.3))+I391*0.6108*EXP(17.27*E391/(E391+237.3)))/(2*100)</f>
        <v>0.41882546516940578</v>
      </c>
      <c r="AF391" s="10">
        <f>$S$8*0.5*((E391+273)^4+(F391+273)^4)*(0.34-0.14*SQRT(AE391))*AC391</f>
        <v>8.7807960991724343</v>
      </c>
      <c r="AG391" s="9">
        <f>(1-0.23)*M391-AF391</f>
        <v>4.7862199415817415</v>
      </c>
      <c r="AH391" s="9">
        <v>0</v>
      </c>
      <c r="AI391" s="8">
        <f>4098*0.6108*EXP(17.27*0.5*(E391+F391)/(0.5*(E391+F391)+237.3))/(0.5*(E391+F391)+237.3)^2</f>
        <v>0.11205312265532705</v>
      </c>
      <c r="AJ391" s="7">
        <f>(0.408*AI391*(AG391-AH391)+(900*$S$10/((E391+F391)*0.5+273))*N391*(AD391-AE391))/(AI391+$S$10*(1+0.34*N391))</f>
        <v>3.6895309138004153</v>
      </c>
      <c r="AK391" s="27">
        <f>0.408*AI391*$S$8*0.98*1.14*100000000/(AI391+$S$10*(1.034*N391))</f>
        <v>0.11683294297148912</v>
      </c>
      <c r="AL391" s="12">
        <f>1.24*(AE391*10/(G391+273.16))^(1/7)</f>
        <v>0.67762126299326564</v>
      </c>
      <c r="AM391" s="12">
        <f>AI391*0.77*M391</f>
        <v>1.5202265124814172</v>
      </c>
      <c r="AN391" s="12">
        <f>AI391*0.98*$S$8*(-2.6*10000000000-AL391*(G391+273.16)^4)</f>
        <v>-16.477722412660889</v>
      </c>
      <c r="AO391" s="13">
        <f>1.17*1.013*(10^-3)*(AD391-AE391)*N391*86400/208</f>
        <v>1.3450398538232027</v>
      </c>
      <c r="AP391" s="12">
        <f>0.408*(AM391+AN391+AO391)/(AI391+$S$10*(1+0.34*N391))</f>
        <v>-26.272534568475706</v>
      </c>
      <c r="AQ391">
        <v>28</v>
      </c>
      <c r="AR391">
        <v>2.9815</v>
      </c>
      <c r="AS391" s="7"/>
      <c r="AT391" s="1">
        <f>AJ391*28.4</f>
        <v>104.78267795193179</v>
      </c>
      <c r="AU391">
        <f>1.26*AI391*0.408*(AG391-AH391)/(AI391+$S$10)</f>
        <v>1.5501309645411059</v>
      </c>
      <c r="AV391">
        <f>AU391*28.4</f>
        <v>44.023719392967408</v>
      </c>
      <c r="AW391">
        <f>0.65*AI391*D391/($S$10+AI391)</f>
        <v>83.509956782510656</v>
      </c>
      <c r="AX391" s="1">
        <f>AW391*(86400/1000000)/2.45</f>
        <v>2.9450041902077229</v>
      </c>
      <c r="AY391" s="1">
        <f>(0.2*(0.00738*G391+0.8072)^7)-0.00016</f>
        <v>0.10737266984538046</v>
      </c>
      <c r="AZ391" s="1">
        <f>0.408*(AI391*(AG391-AH391)+$S$10*6.43*(1+0.0536*N391)*(AD391-AE391))/(AI391+$S$10)</f>
        <v>3.1417461679167293</v>
      </c>
      <c r="BA391" s="2">
        <f>(AI391*(AG391)+0.063*2.7*(1+0.864*N391)*(AD391-AE391))/(AI391+0.063)</f>
        <v>7.128664163907251</v>
      </c>
      <c r="BB391" s="1">
        <f>0.4+1.4*EXP(-(((C391-173)/58)^2))</f>
        <v>0.402081172505593</v>
      </c>
      <c r="BC391" s="1">
        <f>0.605+0.345*EXP(-(((C391-243)/80)^2))</f>
        <v>0.60520554699542972</v>
      </c>
      <c r="BD391" s="1">
        <f>0.408*(AI391*(AG391-AH391)+0.063*6.43*(BB391+BC391*N391)*(AD391-AE391))/(AI391+0.063)</f>
        <v>3.5030972931357236</v>
      </c>
      <c r="BE391" s="1">
        <f>0.013*G391*(M391*23.9+50)/(G391+15)</f>
        <v>3.0239509211401994</v>
      </c>
      <c r="BF391" s="2">
        <f>0.408*0.0023*(G391+17.8)*((F391-E391)^0.5)*AA391</f>
        <v>3.4675928281431934</v>
      </c>
    </row>
    <row r="392" spans="1:58" ht="14" x14ac:dyDescent="0.15">
      <c r="A392" s="14">
        <v>2009</v>
      </c>
      <c r="B392" s="5">
        <v>43126</v>
      </c>
      <c r="C392">
        <v>26</v>
      </c>
      <c r="D392" s="11">
        <v>206.146688592</v>
      </c>
      <c r="E392" s="17">
        <v>4.9969999999999999</v>
      </c>
      <c r="F392" s="17">
        <v>24.99</v>
      </c>
      <c r="G392" s="17">
        <v>14.66</v>
      </c>
      <c r="H392" s="17">
        <v>10.25</v>
      </c>
      <c r="I392" s="17">
        <v>76.349999999999994</v>
      </c>
      <c r="J392" s="11">
        <v>37.351805555555558</v>
      </c>
      <c r="K392" s="17">
        <v>1.913</v>
      </c>
      <c r="L392" s="11">
        <v>0</v>
      </c>
      <c r="M392" s="15">
        <f>+D392*86400/1000000</f>
        <v>17.811073894348802</v>
      </c>
      <c r="N392" s="3">
        <f>K392*4.87/LN(67.8*$S$4-5.42)</f>
        <v>1.5540370348966244</v>
      </c>
      <c r="O392" s="16">
        <f>0.26*(1+0.54*N392)*(AD392-AE392)</f>
        <v>0.72867199465083698</v>
      </c>
      <c r="X392" s="9">
        <f>1+0.033*COS(2*$S$9*C392/365)</f>
        <v>1.0297495555763523</v>
      </c>
      <c r="Y392" s="9">
        <f>0.409*SIN((2*$S$9*C392/365)-1.39)</f>
        <v>-0.33087661276889524</v>
      </c>
      <c r="Z392" s="9">
        <f>ACOS(-TAN($U$2)*TAN(Y392))</f>
        <v>1.379218336265569</v>
      </c>
      <c r="AA392" s="10">
        <f>(24*60/$S$9)*$S$7*X392*(Z392*SIN($U$2)*SIN(Y392)+COS($U$2)*COS(Y392)*SIN(Z392))</f>
        <v>23.02186811505025</v>
      </c>
      <c r="AB392" s="9">
        <f>AA392*(0.75+0.00002*$S$3)</f>
        <v>17.35848855874789</v>
      </c>
      <c r="AC392" s="9">
        <f>1.35*(M392/AB392)-0.35</f>
        <v>1.0351983527248589</v>
      </c>
      <c r="AD392" s="9">
        <f>(0.6108*EXP(17.27*E392/(E392+237.3))+0.6108*EXP(17.27*F392/(F392+237.3)))/2</f>
        <v>2.0190098070308595</v>
      </c>
      <c r="AE392" s="9">
        <f>(H392*0.6108*EXP(17.27*F392/(F392+237.3))+I392*0.6108*EXP(17.27*E392/(E392+237.3)))/(2*100)</f>
        <v>0.49518690955906225</v>
      </c>
      <c r="AF392" s="10">
        <f>$S$8*0.5*((E392+273)^4+(F392+273)^4)*(0.34-0.14*SQRT(AE392))*AC392</f>
        <v>8.480287482161442</v>
      </c>
      <c r="AG392" s="9">
        <f>(1-0.23)*M392-AF392</f>
        <v>5.2342394164871351</v>
      </c>
      <c r="AH392" s="9">
        <v>0</v>
      </c>
      <c r="AI392" s="8">
        <f>4098*0.6108*EXP(17.27*0.5*(E392+F392)/(0.5*(E392+F392)+237.3))/(0.5*(E392+F392)+237.3)^2</f>
        <v>0.10974649296733067</v>
      </c>
      <c r="AJ392" s="7">
        <f>(0.408*AI392*(AG392-AH392)+(900*$S$10/((E392+F392)*0.5+273))*N392*(AD392-AE392))/(AI392+$S$10*(1+0.34*N392))</f>
        <v>3.4298030080909689</v>
      </c>
      <c r="AK392" s="27">
        <f>0.408*AI392*$S$8*0.98*1.14*100000000/(AI392+$S$10*(1.034*N392))</f>
        <v>0.1136568018186538</v>
      </c>
      <c r="AL392" s="12">
        <f>1.24*(AE392*10/(G392+273.16))^(1/7)</f>
        <v>0.69401910531781363</v>
      </c>
      <c r="AM392" s="12">
        <f>AI392*0.77*M392</f>
        <v>1.5051212298328036</v>
      </c>
      <c r="AN392" s="12">
        <f>AI392*0.98*$S$8*(-2.6*10000000000-AL392*(G392+273.16)^4)</f>
        <v>-16.19880238229873</v>
      </c>
      <c r="AO392" s="13">
        <f>1.17*1.013*(10^-3)*(AD392-AE392)*N392*86400/208</f>
        <v>1.1658470394640696</v>
      </c>
      <c r="AP392" s="12">
        <f>0.408*(AM392+AN392+AO392)/(AI392+$S$10*(1+0.34*N392))</f>
        <v>-26.242120804919011</v>
      </c>
      <c r="AQ392">
        <v>28</v>
      </c>
      <c r="AR392">
        <v>2.9815</v>
      </c>
      <c r="AS392" s="7"/>
      <c r="AT392" s="1">
        <f>AJ392*28.4</f>
        <v>97.406405429783518</v>
      </c>
      <c r="AU392">
        <f>1.26*AI392*0.408*(AG392-AH392)/(AI392+$S$10)</f>
        <v>1.6821515431487419</v>
      </c>
      <c r="AV392">
        <f>AU392*28.4</f>
        <v>47.773103825424272</v>
      </c>
      <c r="AW392">
        <f>0.65*AI392*D392/($S$10+AI392)</f>
        <v>83.766534017730891</v>
      </c>
      <c r="AX392" s="1">
        <f>AW392*(86400/1000000)/2.45</f>
        <v>2.9540524649518156</v>
      </c>
      <c r="AY392" s="1">
        <f>(0.2*(0.00738*G392+0.8072)^7)-0.00016</f>
        <v>0.10755490401166851</v>
      </c>
      <c r="AZ392" s="1">
        <f>0.408*(AI392*(AG392-AH392)+$S$10*6.43*(1+0.0536*N392)*(AD392-AE392))/(AI392+$S$10)</f>
        <v>2.9584057098597047</v>
      </c>
      <c r="BA392" s="2">
        <f>(AI392*(AG392)+0.063*2.7*(1+0.864*N392)*(AD392-AE392))/(AI392+0.063)</f>
        <v>6.8404831694156023</v>
      </c>
      <c r="BB392" s="1">
        <f>0.4+1.4*EXP(-(((C392-173)/58)^2))</f>
        <v>0.40227191857524863</v>
      </c>
      <c r="BC392" s="1">
        <f>0.605+0.345*EXP(-(((C392-243)/80)^2))</f>
        <v>0.60522000349795324</v>
      </c>
      <c r="BD392" s="1">
        <f>0.408*(AI392*(AG392-AH392)+0.063*6.43*(BB392+BC392*N392)*(AD392-AE392))/(AI392+0.063)</f>
        <v>3.3144540862587162</v>
      </c>
      <c r="BE392" s="1">
        <f>0.013*G392*(M392*23.9+50)/(G392+15)</f>
        <v>3.0565065293513607</v>
      </c>
      <c r="BF392" s="2">
        <f>0.408*0.0023*(G392+17.8)*((F392-E392)^0.5)*AA392</f>
        <v>3.1355668133039347</v>
      </c>
    </row>
    <row r="393" spans="1:58" ht="14" x14ac:dyDescent="0.15">
      <c r="A393" s="14">
        <v>2009</v>
      </c>
      <c r="B393" s="5">
        <v>43127</v>
      </c>
      <c r="C393">
        <v>27</v>
      </c>
      <c r="D393" s="11">
        <v>207.49088193600011</v>
      </c>
      <c r="E393" s="17">
        <v>1.923</v>
      </c>
      <c r="F393" s="17">
        <v>27.29</v>
      </c>
      <c r="G393" s="17">
        <v>14.3</v>
      </c>
      <c r="H393" s="17">
        <v>8.01</v>
      </c>
      <c r="I393" s="17">
        <v>94.3</v>
      </c>
      <c r="J393" s="11">
        <v>44.16861111111109</v>
      </c>
      <c r="K393" s="17">
        <v>1.9850000000000001</v>
      </c>
      <c r="L393" s="11">
        <v>0</v>
      </c>
      <c r="M393" s="15">
        <f>+D393*86400/1000000</f>
        <v>17.927212199270407</v>
      </c>
      <c r="N393" s="3">
        <f>K393*4.87/LN(67.8*$S$4-5.42)</f>
        <v>1.6125266671561942</v>
      </c>
      <c r="O393" s="16">
        <f>0.26*(1+0.54*N393)*(AD393-AE393)</f>
        <v>0.82103432029094958</v>
      </c>
      <c r="X393" s="9">
        <f>1+0.033*COS(2*$S$9*C393/365)</f>
        <v>1.0294993136851356</v>
      </c>
      <c r="Y393" s="9">
        <f>0.409*SIN((2*$S$9*C393/365)-1.39)</f>
        <v>-0.32668915865324738</v>
      </c>
      <c r="Z393" s="9">
        <f>ACOS(-TAN($U$2)*TAN(Y393))</f>
        <v>1.3818572788003192</v>
      </c>
      <c r="AA393" s="10">
        <f>(24*60/$S$9)*$S$7*X393*(Z393*SIN($U$2)*SIN(Y393)+COS($U$2)*COS(Y393)*SIN(Z393))</f>
        <v>23.163846355030607</v>
      </c>
      <c r="AB393" s="9">
        <f>AA393*(0.75+0.00002*$S$3)</f>
        <v>17.465540151693077</v>
      </c>
      <c r="AC393" s="9">
        <f>1.35*(M393/AB393)-0.35</f>
        <v>1.0356849693062018</v>
      </c>
      <c r="AD393" s="9">
        <f>(0.6108*EXP(17.27*E393/(E393+237.3))+0.6108*EXP(17.27*F393/(F393+237.3)))/2</f>
        <v>2.1641064171183158</v>
      </c>
      <c r="AE393" s="9">
        <f>(H393*0.6108*EXP(17.27*F393/(F393+237.3))+I393*0.6108*EXP(17.27*E393/(E393+237.3)))/(2*100)</f>
        <v>0.47612031455770798</v>
      </c>
      <c r="AF393" s="10">
        <f>$S$8*0.5*((E393+273)^4+(F393+273)^4)*(0.34-0.14*SQRT(AE393))*AC393</f>
        <v>8.5432047597557936</v>
      </c>
      <c r="AG393" s="9">
        <f>(1-0.23)*M393-AF393</f>
        <v>5.2607486336824199</v>
      </c>
      <c r="AH393" s="9">
        <v>0</v>
      </c>
      <c r="AI393" s="8">
        <f>4098*0.6108*EXP(17.27*0.5*(E393+F393)/(0.5*(E393+F393)+237.3))/(0.5*(E393+F393)+237.3)^2</f>
        <v>0.1073708167914279</v>
      </c>
      <c r="AJ393" s="7">
        <f>(0.408*AI393*(AG393-AH393)+(900*$S$10/((E393+F393)*0.5+273))*N393*(AD393-AE393))/(AI393+$S$10*(1+0.34*N393))</f>
        <v>3.7799446609664291</v>
      </c>
      <c r="AK393" s="27">
        <f>0.408*AI393*$S$8*0.98*1.14*100000000/(AI393+$S$10*(1.034*N393))</f>
        <v>0.11037478967041774</v>
      </c>
      <c r="AL393" s="12">
        <f>1.24*(AE393*10/(G393+273.16))^(1/7)</f>
        <v>0.69026048521172123</v>
      </c>
      <c r="AM393" s="12">
        <f>AI393*0.77*M393</f>
        <v>1.482141750804264</v>
      </c>
      <c r="AN393" s="12">
        <f>AI393*0.98*$S$8*(-2.6*10000000000-AL393*(G393+273.16)^4)</f>
        <v>-15.822673167942053</v>
      </c>
      <c r="AO393" s="13">
        <f>1.17*1.013*(10^-3)*(AD393-AE393)*N393*86400/208</f>
        <v>1.3400514926387963</v>
      </c>
      <c r="AP393" s="12">
        <f>0.408*(AM393+AN393+AO393)/(AI393+$S$10*(1+0.34*N393))</f>
        <v>-25.347719317331105</v>
      </c>
      <c r="AQ393">
        <v>28</v>
      </c>
      <c r="AR393">
        <v>2.9815</v>
      </c>
      <c r="AS393" s="7"/>
      <c r="AT393" s="1">
        <f>AJ393*28.4</f>
        <v>107.35042837144658</v>
      </c>
      <c r="AU393">
        <f>1.26*AI393*0.408*(AG393-AH393)/(AI393+$S$10)</f>
        <v>1.6767638476260964</v>
      </c>
      <c r="AV393">
        <f>AU393*28.4</f>
        <v>47.620093272581137</v>
      </c>
      <c r="AW393">
        <f>0.65*AI393*D393/($S$10+AI393)</f>
        <v>83.619201431068035</v>
      </c>
      <c r="AX393" s="1">
        <f>AW393*(86400/1000000)/2.45</f>
        <v>2.9488567361813383</v>
      </c>
      <c r="AY393" s="1">
        <f>(0.2*(0.00738*G393+0.8072)^7)-0.00016</f>
        <v>0.1053854694632889</v>
      </c>
      <c r="AZ393" s="1">
        <f>0.408*(AI393*(AG393-AH393)+$S$10*6.43*(1+0.0536*N393)*(AD393-AE393))/(AI393+$S$10)</f>
        <v>3.1589608718075604</v>
      </c>
      <c r="BA393" s="2">
        <f>(AI393*(AG393)+0.063*2.7*(1+0.864*N393)*(AD393-AE393))/(AI393+0.063)</f>
        <v>7.3487261701889288</v>
      </c>
      <c r="BB393" s="1">
        <f>0.4+1.4*EXP(-(((C393-173)/58)^2))</f>
        <v>0.40247867304354068</v>
      </c>
      <c r="BC393" s="1">
        <f>0.605+0.345*EXP(-(((C393-243)/80)^2))</f>
        <v>0.6052354031782009</v>
      </c>
      <c r="BD393" s="1">
        <f>0.408*(AI393*(AG393-AH393)+0.063*6.43*(BB393+BC393*N393)*(AD393-AE393))/(AI393+0.063)</f>
        <v>3.6099029258063204</v>
      </c>
      <c r="BE393" s="1">
        <f>0.013*G393*(M393*23.9+50)/(G393+15)</f>
        <v>3.0356922550675907</v>
      </c>
      <c r="BF393" s="2">
        <f>0.408*0.0023*(G393+17.8)*((F393-E393)^0.5)*AA393</f>
        <v>3.5142953800181287</v>
      </c>
    </row>
    <row r="394" spans="1:58" ht="14" x14ac:dyDescent="0.15">
      <c r="A394" s="14">
        <v>2009</v>
      </c>
      <c r="B394" s="5">
        <v>43128</v>
      </c>
      <c r="C394">
        <v>28</v>
      </c>
      <c r="D394" s="11">
        <v>210.03319506000003</v>
      </c>
      <c r="E394" s="17">
        <v>3.1890000000000001</v>
      </c>
      <c r="F394" s="17">
        <v>29.55</v>
      </c>
      <c r="G394" s="17">
        <v>15.55</v>
      </c>
      <c r="H394" s="17">
        <v>6.0410000000000004</v>
      </c>
      <c r="I394" s="17">
        <v>75.98</v>
      </c>
      <c r="J394" s="11">
        <v>30.460625000000007</v>
      </c>
      <c r="K394" s="17">
        <v>1.921</v>
      </c>
      <c r="L394" s="11">
        <v>6.0960000000000001</v>
      </c>
      <c r="M394" s="15">
        <f>+D394*86400/1000000</f>
        <v>18.146868053184004</v>
      </c>
      <c r="N394" s="3">
        <f>K394*4.87/LN(67.8*$S$4-5.42)</f>
        <v>1.5605358829254656</v>
      </c>
      <c r="O394" s="16">
        <f>0.26*(1+0.54*N394)*(AD394-AE394)</f>
        <v>0.97483729248651207</v>
      </c>
      <c r="X394" s="9">
        <f>1+0.033*COS(2*$S$9*C394/365)</f>
        <v>1.0292403305106266</v>
      </c>
      <c r="Y394" s="9">
        <f>0.409*SIN((2*$S$9*C394/365)-1.39)</f>
        <v>-0.32240489948936107</v>
      </c>
      <c r="Z394" s="9">
        <f>ACOS(-TAN($U$2)*TAN(Y394))</f>
        <v>1.3845481184663251</v>
      </c>
      <c r="AA394" s="10">
        <f>(24*60/$S$9)*$S$7*X394*(Z394*SIN($U$2)*SIN(Y394)+COS($U$2)*COS(Y394)*SIN(Z394))</f>
        <v>23.308771436600967</v>
      </c>
      <c r="AB394" s="9">
        <f>AA394*(0.75+0.00002*$S$3)</f>
        <v>17.57481366319713</v>
      </c>
      <c r="AC394" s="9">
        <f>1.35*(M394/AB394)-0.35</f>
        <v>1.0439420548793343</v>
      </c>
      <c r="AD394" s="9">
        <f>(0.6108*EXP(17.27*E394/(E394+237.3))+0.6108*EXP(17.27*F394/(F394+237.3)))/2</f>
        <v>2.4513798655623171</v>
      </c>
      <c r="AE394" s="9">
        <f>(H394*0.6108*EXP(17.27*F394/(F394+237.3))+I394*0.6108*EXP(17.27*E394/(E394+237.3)))/(2*100)</f>
        <v>0.4166504916818779</v>
      </c>
      <c r="AF394" s="10">
        <f>$S$8*0.5*((E394+273)^4+(F394+273)^4)*(0.34-0.14*SQRT(AE394))*AC394</f>
        <v>9.0574098013386095</v>
      </c>
      <c r="AG394" s="9">
        <f>(1-0.23)*M394-AF394</f>
        <v>4.9156785996130736</v>
      </c>
      <c r="AH394" s="9">
        <v>0</v>
      </c>
      <c r="AI394" s="8">
        <f>4098*0.6108*EXP(17.27*0.5*(E394+F394)/(0.5*(E394+F394)+237.3))/(0.5*(E394+F394)+237.3)^2</f>
        <v>0.11855851412601051</v>
      </c>
      <c r="AJ394" s="7">
        <f>(0.408*AI394*(AG394-AH394)+(900*$S$10/((E394+F394)*0.5+273))*N394*(AD394-AE394))/(AI394+$S$10*(1+0.34*N394))</f>
        <v>4.0481050971432735</v>
      </c>
      <c r="AK394" s="27">
        <f>0.408*AI394*$S$8*0.98*1.14*100000000/(AI394+$S$10*(1.034*N394))</f>
        <v>0.11772701114058708</v>
      </c>
      <c r="AL394" s="12">
        <f>1.24*(AE394*10/(G394+273.16))^(1/7)</f>
        <v>0.67680877553957941</v>
      </c>
      <c r="AM394" s="12">
        <f>AI394*0.77*M394</f>
        <v>1.6566285985682239</v>
      </c>
      <c r="AN394" s="12">
        <f>AI394*0.98*$S$8*(-2.6*10000000000-AL394*(G394+273.16)^4)</f>
        <v>-17.465120891706444</v>
      </c>
      <c r="AO394" s="13">
        <f>1.17*1.013*(10^-3)*(AD394-AE394)*N394*86400/208</f>
        <v>1.5632416896791765</v>
      </c>
      <c r="AP394" s="12">
        <f>0.408*(AM394+AN394+AO394)/(AI394+$S$10*(1+0.34*N394))</f>
        <v>-26.504997168322429</v>
      </c>
      <c r="AQ394">
        <v>28</v>
      </c>
      <c r="AR394">
        <v>2.9815</v>
      </c>
      <c r="AS394" s="7"/>
      <c r="AT394" s="1">
        <f>AJ394*28.4</f>
        <v>114.96618475886896</v>
      </c>
      <c r="AU394">
        <f>1.26*AI394*0.408*(AG394-AH394)/(AI394+$S$10)</f>
        <v>1.6250506967372715</v>
      </c>
      <c r="AV394">
        <f>AU394*28.4</f>
        <v>46.151439787338511</v>
      </c>
      <c r="AW394">
        <f>0.65*AI394*D394/($S$10+AI394)</f>
        <v>87.791813819794555</v>
      </c>
      <c r="AX394" s="1">
        <f>AW394*(86400/1000000)/2.45</f>
        <v>3.0960051894001022</v>
      </c>
      <c r="AY394" s="1">
        <f>(0.2*(0.00738*G394+0.8072)^7)-0.00016</f>
        <v>0.11308297050282878</v>
      </c>
      <c r="AZ394" s="1">
        <f>0.408*(AI394*(AG394-AH394)+$S$10*6.43*(1+0.0536*N394)*(AD394-AE394))/(AI394+$S$10)</f>
        <v>3.354426373185456</v>
      </c>
      <c r="BA394" s="2">
        <f>(AI394*(AG394)+0.063*2.7*(1+0.864*N394)*(AD394-AE394))/(AI394+0.063)</f>
        <v>7.6865618794698589</v>
      </c>
      <c r="BB394" s="1">
        <f>0.4+1.4*EXP(-(((C394-173)/58)^2))</f>
        <v>0.4027026357907188</v>
      </c>
      <c r="BC394" s="1">
        <f>0.605+0.345*EXP(-(((C394-243)/80)^2))</f>
        <v>0.60525180209609342</v>
      </c>
      <c r="BD394" s="1">
        <f>0.408*(AI394*(AG394-AH394)+0.063*6.43*(BB394+BC394*N394)*(AD394-AE394))/(AI394+0.063)</f>
        <v>3.8050636627440415</v>
      </c>
      <c r="BE394" s="1">
        <f>0.013*G394*(M394*23.9+50)/(G394+15)</f>
        <v>3.2007203309044971</v>
      </c>
      <c r="BF394" s="2">
        <f>0.408*0.0023*(G394+17.8)*((F394-E394)^0.5)*AA394</f>
        <v>3.7452788765443921</v>
      </c>
    </row>
    <row r="395" spans="1:58" ht="14" x14ac:dyDescent="0.15">
      <c r="A395" s="14">
        <v>2009</v>
      </c>
      <c r="B395" s="5">
        <v>43129</v>
      </c>
      <c r="C395">
        <v>29</v>
      </c>
      <c r="D395" s="11">
        <v>202.17501766800001</v>
      </c>
      <c r="E395" s="17">
        <v>7.7329999999999997</v>
      </c>
      <c r="F395" s="17">
        <v>33.51</v>
      </c>
      <c r="G395" s="17">
        <v>21.21</v>
      </c>
      <c r="H395" s="17">
        <v>8.67</v>
      </c>
      <c r="I395" s="17">
        <v>57.23</v>
      </c>
      <c r="J395" s="11">
        <v>19.25847222222221</v>
      </c>
      <c r="K395" s="17">
        <v>2.3380000000000001</v>
      </c>
      <c r="L395" s="11">
        <v>1.27</v>
      </c>
      <c r="M395" s="15">
        <f>+D395*86400/1000000</f>
        <v>17.467921526515202</v>
      </c>
      <c r="N395" s="3">
        <f>K395*4.87/LN(67.8*$S$4-5.42)</f>
        <v>1.8992883364288071</v>
      </c>
      <c r="O395" s="16">
        <f>0.26*(1+0.54*N395)*(AD395-AE395)</f>
        <v>1.3634290835991865</v>
      </c>
      <c r="X395" s="9">
        <f>1+0.033*COS(2*$S$9*C395/365)</f>
        <v>1.0289726827951293</v>
      </c>
      <c r="Y395" s="9">
        <f>0.409*SIN((2*$S$9*C395/365)-1.39)</f>
        <v>-0.31802510479568846</v>
      </c>
      <c r="Z395" s="9">
        <f>ACOS(-TAN($U$2)*TAN(Y395))</f>
        <v>1.3872896088527678</v>
      </c>
      <c r="AA395" s="10">
        <f>(24*60/$S$9)*$S$7*X395*(Z395*SIN($U$2)*SIN(Y395)+COS($U$2)*COS(Y395)*SIN(Z395))</f>
        <v>23.456576959593711</v>
      </c>
      <c r="AB395" s="9">
        <f>AA395*(0.75+0.00002*$S$3)</f>
        <v>17.686259027533659</v>
      </c>
      <c r="AC395" s="9">
        <f>1.35*(M395/AB395)-0.35</f>
        <v>0.98333420165813223</v>
      </c>
      <c r="AD395" s="9">
        <f>(0.6108*EXP(17.27*E395/(E395+237.3))+0.6108*EXP(17.27*F395/(F395+237.3)))/2</f>
        <v>3.1146296230104702</v>
      </c>
      <c r="AE395" s="9">
        <f>(H395*0.6108*EXP(17.27*F395/(F395+237.3))+I395*0.6108*EXP(17.27*E395/(E395+237.3)))/(2*100)</f>
        <v>0.52580785908177197</v>
      </c>
      <c r="AF395" s="10">
        <f>$S$8*0.5*((E395+273)^4+(F395+273)^4)*(0.34-0.14*SQRT(AE395))*AC395</f>
        <v>8.6326413810957536</v>
      </c>
      <c r="AG395" s="9">
        <f>(1-0.23)*M395-AF395</f>
        <v>4.817658194320952</v>
      </c>
      <c r="AH395" s="9">
        <v>0</v>
      </c>
      <c r="AI395" s="8">
        <f>4098*0.6108*EXP(17.27*0.5*(E395+F395)/(0.5*(E395+F395)+237.3))/(0.5*(E395+F395)+237.3)^2</f>
        <v>0.14967931730099934</v>
      </c>
      <c r="AJ395" s="7">
        <f>(0.408*AI395*(AG395-AH395)+(900*$S$10/((E395+F395)*0.5+273))*N395*(AD395-AE395))/(AI395+$S$10*(1+0.34*N395))</f>
        <v>4.9848551630987856</v>
      </c>
      <c r="AK395" s="27">
        <f>0.408*AI395*$S$8*0.98*1.14*100000000/(AI395+$S$10*(1.034*N395))</f>
        <v>0.11976267400705198</v>
      </c>
      <c r="AL395" s="12">
        <f>1.24*(AE395*10/(G395+273.16))^(1/7)</f>
        <v>0.69774687975763539</v>
      </c>
      <c r="AM395" s="12">
        <f>AI395*0.77*M395</f>
        <v>2.0132316579422938</v>
      </c>
      <c r="AN395" s="12">
        <f>AI395*0.98*$S$8*(-2.6*10000000000-AL395*(G395+273.16)^4)</f>
        <v>-22.435222225599901</v>
      </c>
      <c r="AO395" s="13">
        <f>1.17*1.013*(10^-3)*(AD395-AE395)*N395*86400/208</f>
        <v>2.4206877190468918</v>
      </c>
      <c r="AP395" s="12">
        <f>0.408*(AM395+AN395+AO395)/(AI395+$S$10*(1+0.34*N395))</f>
        <v>-28.469168478602935</v>
      </c>
      <c r="AQ395">
        <v>28</v>
      </c>
      <c r="AR395">
        <v>2.9815</v>
      </c>
      <c r="AS395" s="7"/>
      <c r="AT395" s="1">
        <f>AJ395*28.4</f>
        <v>141.56988663200551</v>
      </c>
      <c r="AU395">
        <f>1.26*AI395*0.408*(AG395-AH395)/(AI395+$S$10)</f>
        <v>1.7203170845731286</v>
      </c>
      <c r="AV395">
        <f>AU395*28.4</f>
        <v>48.857005201876852</v>
      </c>
      <c r="AW395">
        <f>0.65*AI395*D395/($S$10+AI395)</f>
        <v>91.281476509108259</v>
      </c>
      <c r="AX395" s="1">
        <f>AW395*(86400/1000000)/2.45</f>
        <v>3.2190692124028382</v>
      </c>
      <c r="AY395" s="1">
        <f>(0.2*(0.00738*G395+0.8072)^7)-0.00016</f>
        <v>0.15426478784319458</v>
      </c>
      <c r="AZ395" s="1">
        <f>0.408*(AI395*(AG395-AH395)+$S$10*6.43*(1+0.0536*N395)*(AD395-AE395))/(AI395+$S$10)</f>
        <v>3.6505605486397354</v>
      </c>
      <c r="BA395" s="2">
        <f>(AI395*(AG395)+0.063*2.7*(1+0.864*N395)*(AD395-AE395))/(AI395+0.063)</f>
        <v>8.8588033723560731</v>
      </c>
      <c r="BB395" s="1">
        <f>0.4+1.4*EXP(-(((C395-173)/58)^2))</f>
        <v>0.40294508343271085</v>
      </c>
      <c r="BC395" s="1">
        <f>0.605+0.345*EXP(-(((C395-243)/80)^2))</f>
        <v>0.60526925925696795</v>
      </c>
      <c r="BD395" s="1">
        <f>0.408*(AI395*(AG395-AH395)+0.063*6.43*(BB395+BC395*N395)*(AD395-AE395))/(AI395+0.063)</f>
        <v>4.506750751549804</v>
      </c>
      <c r="BE395" s="1">
        <f>0.013*G395*(M395*23.9+50)/(G395+15)</f>
        <v>3.5597673863544399</v>
      </c>
      <c r="BF395" s="2">
        <f>0.408*0.0023*(G395+17.8)*((F395-E395)^0.5)*AA395</f>
        <v>4.3595811949924146</v>
      </c>
    </row>
    <row r="396" spans="1:58" ht="14" x14ac:dyDescent="0.15">
      <c r="A396" s="14">
        <v>2009</v>
      </c>
      <c r="B396" s="5">
        <v>43130</v>
      </c>
      <c r="C396">
        <v>30</v>
      </c>
      <c r="D396" s="11">
        <v>207.826895562</v>
      </c>
      <c r="E396" s="17">
        <v>10.25</v>
      </c>
      <c r="F396" s="17">
        <v>32.1</v>
      </c>
      <c r="G396" s="17">
        <v>21.59</v>
      </c>
      <c r="H396" s="17">
        <v>8.93</v>
      </c>
      <c r="I396" s="17">
        <v>42.12</v>
      </c>
      <c r="J396" s="11">
        <v>18.841458333333328</v>
      </c>
      <c r="K396" s="17">
        <v>2.1219999999999999</v>
      </c>
      <c r="L396" s="11">
        <v>0</v>
      </c>
      <c r="M396" s="15">
        <f>+D396*86400/1000000</f>
        <v>17.9562437765568</v>
      </c>
      <c r="N396" s="3">
        <f>K396*4.87/LN(67.8*$S$4-5.42)</f>
        <v>1.7238194396500977</v>
      </c>
      <c r="O396" s="16">
        <f>0.26*(1+0.54*N396)*(AD396-AE396)</f>
        <v>1.2744997792236736</v>
      </c>
      <c r="X396" s="9">
        <f>1+0.033*COS(2*$S$9*C396/365)</f>
        <v>1.0286964498484381</v>
      </c>
      <c r="Y396" s="9">
        <f>0.409*SIN((2*$S$9*C396/365)-1.39)</f>
        <v>-0.31355107239992103</v>
      </c>
      <c r="Z396" s="9">
        <f>ACOS(-TAN($U$2)*TAN(Y396))</f>
        <v>1.3900805036208359</v>
      </c>
      <c r="AA396" s="10">
        <f>(24*60/$S$9)*$S$7*X396*(Z396*SIN($U$2)*SIN(Y396)+COS($U$2)*COS(Y396)*SIN(Z396))</f>
        <v>23.607194980115153</v>
      </c>
      <c r="AB396" s="9">
        <f>AA396*(0.75+0.00002*$S$3)</f>
        <v>17.799825015006824</v>
      </c>
      <c r="AC396" s="9">
        <f>1.35*(M396/AB396)-0.35</f>
        <v>1.0118633373032848</v>
      </c>
      <c r="AD396" s="9">
        <f>(0.6108*EXP(17.27*E396/(E396+237.3))+0.6108*EXP(17.27*F396/(F396+237.3)))/2</f>
        <v>3.0151982462336457</v>
      </c>
      <c r="AE396" s="9">
        <f>(H396*0.6108*EXP(17.27*F396/(F396+237.3))+I396*0.6108*EXP(17.27*E396/(E396+237.3)))/(2*100)</f>
        <v>0.47647669855431785</v>
      </c>
      <c r="AF396" s="10">
        <f>$S$8*0.5*((E396+273)^4+(F396+273)^4)*(0.34-0.14*SQRT(AE396))*AC396</f>
        <v>9.1037149458294877</v>
      </c>
      <c r="AG396" s="9">
        <f>(1-0.23)*M396-AF396</f>
        <v>4.7225927621192483</v>
      </c>
      <c r="AH396" s="9">
        <v>0</v>
      </c>
      <c r="AI396" s="8">
        <f>4098*0.6108*EXP(17.27*0.5*(E396+F396)/(0.5*(E396+F396)+237.3))/(0.5*(E396+F396)+237.3)^2</f>
        <v>0.15419730574376242</v>
      </c>
      <c r="AJ396" s="7">
        <f>(0.408*AI396*(AG396-AH396)+(900*$S$10/((E396+F396)*0.5+273))*N396*(AD396-AE396))/(AI396+$S$10*(1+0.34*N396))</f>
        <v>4.5565024389085513</v>
      </c>
      <c r="AK396" s="27">
        <f>0.408*AI396*$S$8*0.98*1.14*100000000/(AI396+$S$10*(1.034*N396))</f>
        <v>0.12675037023141478</v>
      </c>
      <c r="AL396" s="12">
        <f>1.24*(AE396*10/(G396+273.16))^(1/7)</f>
        <v>0.68786888361731247</v>
      </c>
      <c r="AM396" s="12">
        <f>AI396*0.77*M396</f>
        <v>2.1319793969499101</v>
      </c>
      <c r="AN396" s="12">
        <f>AI396*0.98*$S$8*(-2.6*10000000000-AL396*(G396+273.16)^4)</f>
        <v>-23.077310920173382</v>
      </c>
      <c r="AO396" s="13">
        <f>1.17*1.013*(10^-3)*(AD396-AE396)*N396*86400/208</f>
        <v>2.1545300600508459</v>
      </c>
      <c r="AP396" s="12">
        <f>0.408*(AM396+AN396+AO396)/(AI396+$S$10*(1+0.34*N396))</f>
        <v>-29.649730215553429</v>
      </c>
      <c r="AQ396">
        <v>28</v>
      </c>
      <c r="AR396">
        <v>2.9815</v>
      </c>
      <c r="AS396" s="7"/>
      <c r="AT396" s="1">
        <f>AJ396*28.4</f>
        <v>129.40466926500284</v>
      </c>
      <c r="AU396">
        <f>1.26*AI396*0.408*(AG396-AH396)/(AI396+$S$10)</f>
        <v>1.7015962957537296</v>
      </c>
      <c r="AV396">
        <f>AU396*28.4</f>
        <v>48.325334799405915</v>
      </c>
      <c r="AW396">
        <f>0.65*AI396*D396/($S$10+AI396)</f>
        <v>94.680476089972316</v>
      </c>
      <c r="AX396" s="1">
        <f>AW396*(86400/1000000)/2.45</f>
        <v>3.3389359731320845</v>
      </c>
      <c r="AY396" s="1">
        <f>(0.2*(0.00738*G396+0.8072)^7)-0.00016</f>
        <v>0.15743795441012859</v>
      </c>
      <c r="AZ396" s="1">
        <f>0.408*(AI396*(AG396-AH396)+$S$10*6.43*(1+0.0536*N396)*(AD396-AE396))/(AI396+$S$10)</f>
        <v>3.5267201172752745</v>
      </c>
      <c r="BA396" s="2">
        <f>(AI396*(AG396)+0.063*2.7*(1+0.864*N396)*(AD396-AE396))/(AI396+0.063)</f>
        <v>8.3022038704682863</v>
      </c>
      <c r="BB396" s="1">
        <f>0.4+1.4*EXP(-(((C396-173)/58)^2))</f>
        <v>0.40320737308352278</v>
      </c>
      <c r="BC396" s="1">
        <f>0.605+0.345*EXP(-(((C396-243)/80)^2))</f>
        <v>0.60528783674046394</v>
      </c>
      <c r="BD396" s="1">
        <f>0.408*(AI396*(AG396-AH396)+0.063*6.43*(BB396+BC396*N396)*(AD396-AE396))/(AI396+0.063)</f>
        <v>4.1625621862887385</v>
      </c>
      <c r="BE396" s="1">
        <f>0.013*G396*(M396*23.9+50)/(G396+15)</f>
        <v>3.6754363674313222</v>
      </c>
      <c r="BF396" s="2">
        <f>0.408*0.0023*(G396+17.8)*((F396-E396)^0.5)*AA396</f>
        <v>4.0789096690957392</v>
      </c>
    </row>
    <row r="397" spans="1:58" ht="14" x14ac:dyDescent="0.15">
      <c r="A397" s="14">
        <v>2009</v>
      </c>
      <c r="B397" s="5">
        <v>43131</v>
      </c>
      <c r="C397">
        <v>31</v>
      </c>
      <c r="D397" s="11">
        <v>197.69176299600008</v>
      </c>
      <c r="E397" s="17">
        <v>8.34</v>
      </c>
      <c r="F397" s="17">
        <v>31.1</v>
      </c>
      <c r="G397" s="17">
        <v>18.41</v>
      </c>
      <c r="H397" s="17">
        <v>7.593</v>
      </c>
      <c r="I397" s="17">
        <v>55.66</v>
      </c>
      <c r="J397" s="11">
        <v>24.890812499999992</v>
      </c>
      <c r="K397" s="17">
        <v>1.5960000000000001</v>
      </c>
      <c r="L397" s="11">
        <v>0</v>
      </c>
      <c r="M397" s="15">
        <f>+D397*86400/1000000</f>
        <v>17.080568322854408</v>
      </c>
      <c r="N397" s="3">
        <f>K397*4.87/LN(67.8*$S$4-5.42)</f>
        <v>1.2965201817537966</v>
      </c>
      <c r="O397" s="16">
        <f>0.26*(1+0.54*N397)*(AD397-AE397)</f>
        <v>1.0303656336578524</v>
      </c>
      <c r="X397" s="9">
        <f>1+0.033*COS(2*$S$9*C397/365)</f>
        <v>1.0284117135243369</v>
      </c>
      <c r="Y397" s="9">
        <f>0.409*SIN((2*$S$9*C397/365)-1.39)</f>
        <v>-0.30898412805441511</v>
      </c>
      <c r="Z397" s="9">
        <f>ACOS(-TAN($U$2)*TAN(Y397))</f>
        <v>1.3929195579294258</v>
      </c>
      <c r="AA397" s="10">
        <f>(24*60/$S$9)*$S$7*X397*(Z397*SIN($U$2)*SIN(Y397)+COS($U$2)*COS(Y397)*SIN(Z397))</f>
        <v>23.760556044364481</v>
      </c>
      <c r="AB397" s="9">
        <f>AA397*(0.75+0.00002*$S$3)</f>
        <v>17.91545925745082</v>
      </c>
      <c r="AC397" s="9">
        <f>1.35*(M397/AB397)-0.35</f>
        <v>0.93708769920389245</v>
      </c>
      <c r="AD397" s="9">
        <f>(0.6108*EXP(17.27*E397/(E397+237.3))+0.6108*EXP(17.27*F397/(F397+237.3)))/2</f>
        <v>2.8080487517870929</v>
      </c>
      <c r="AE397" s="9">
        <f>(H397*0.6108*EXP(17.27*F397/(F397+237.3))+I397*0.6108*EXP(17.27*E397/(E397+237.3)))/(2*100)</f>
        <v>0.47707055537936727</v>
      </c>
      <c r="AF397" s="10">
        <f>$S$8*0.5*((E397+273)^4+(F397+273)^4)*(0.34-0.14*SQRT(AE397))*AC397</f>
        <v>8.2698525769468336</v>
      </c>
      <c r="AG397" s="9">
        <f>(1-0.23)*M397-AF397</f>
        <v>4.8821850316510602</v>
      </c>
      <c r="AH397" s="9">
        <v>0</v>
      </c>
      <c r="AI397" s="8">
        <f>4098*0.6108*EXP(17.27*0.5*(E397+F397)/(0.5*(E397+F397)+237.3))/(0.5*(E397+F397)+237.3)^2</f>
        <v>0.14256047377178607</v>
      </c>
      <c r="AJ397" s="7">
        <f>(0.408*AI397*(AG397-AH397)+(900*$S$10/((E397+F397)*0.5+273))*N397*(AD397-AE397))/(AI397+$S$10*(1+0.34*N397))</f>
        <v>3.772270465385767</v>
      </c>
      <c r="AK397" s="27">
        <f>0.408*AI397*$S$8*0.98*1.14*100000000/(AI397+$S$10*(1.034*N397))</f>
        <v>0.13785748612612514</v>
      </c>
      <c r="AL397" s="12">
        <f>1.24*(AE397*10/(G397+273.16))^(1/7)</f>
        <v>0.68905825325067382</v>
      </c>
      <c r="AM397" s="12">
        <f>AI397*0.77*M397</f>
        <v>1.8749607125460641</v>
      </c>
      <c r="AN397" s="12">
        <f>AI397*0.98*$S$8*(-2.6*10000000000-AL397*(G397+273.16)^4)</f>
        <v>-21.190816836527343</v>
      </c>
      <c r="AO397" s="13">
        <f>1.17*1.013*(10^-3)*(AD397-AE397)*N397*86400/208</f>
        <v>1.4878639022037841</v>
      </c>
      <c r="AP397" s="12">
        <f>0.408*(AM397+AN397+AO397)/(AI397+$S$10*(1+0.34*N397))</f>
        <v>-30.642546518941565</v>
      </c>
      <c r="AQ397">
        <v>28</v>
      </c>
      <c r="AR397">
        <v>2.9815</v>
      </c>
      <c r="AS397" s="7"/>
      <c r="AT397" s="1">
        <f>AJ397*28.4</f>
        <v>107.13248121695578</v>
      </c>
      <c r="AU397">
        <f>1.26*AI397*0.408*(AG397-AH397)/(AI397+$S$10)</f>
        <v>1.7171722133966851</v>
      </c>
      <c r="AV397">
        <f>AU397*28.4</f>
        <v>48.767690860465855</v>
      </c>
      <c r="AW397">
        <f>0.65*AI397*D397/($S$10+AI397)</f>
        <v>87.916591093802325</v>
      </c>
      <c r="AX397" s="1">
        <f>AW397*(86400/1000000)/2.45</f>
        <v>3.1004054981651108</v>
      </c>
      <c r="AY397" s="1">
        <f>(0.2*(0.00738*G397+0.8072)^7)-0.00016</f>
        <v>0.13252565257147092</v>
      </c>
      <c r="AZ397" s="1">
        <f>0.408*(AI397*(AG397-AH397)+$S$10*6.43*(1+0.0536*N397)*(AD397-AE397))/(AI397+$S$10)</f>
        <v>3.4283593168210937</v>
      </c>
      <c r="BA397" s="2">
        <f>(AI397*(AG397)+0.063*2.7*(1+0.864*N397)*(AD397-AE397))/(AI397+0.063)</f>
        <v>7.475474199818267</v>
      </c>
      <c r="BB397" s="1">
        <f>0.4+1.4*EXP(-(((C397-173)/58)^2))</f>
        <v>0.40349094620651649</v>
      </c>
      <c r="BC397" s="1">
        <f>0.605+0.345*EXP(-(((C397-243)/80)^2))</f>
        <v>0.60530759983339832</v>
      </c>
      <c r="BD397" s="1">
        <f>0.408*(AI397*(AG397-AH397)+0.063*6.43*(BB397+BC397*N397)*(AD397-AE397))/(AI397+0.063)</f>
        <v>3.6084998034424198</v>
      </c>
      <c r="BE397" s="1">
        <f>0.013*G397*(M397*23.9+50)/(G397+15)</f>
        <v>3.2824641951313684</v>
      </c>
      <c r="BF397" s="2">
        <f>0.408*0.0023*(G397+17.8)*((F397-E397)^0.5)*AA397</f>
        <v>3.8517602998361657</v>
      </c>
    </row>
    <row r="398" spans="1:58" ht="14" x14ac:dyDescent="0.15">
      <c r="A398" s="14">
        <v>2009</v>
      </c>
      <c r="B398" s="5">
        <v>43132</v>
      </c>
      <c r="C398">
        <v>32</v>
      </c>
      <c r="D398" s="11">
        <v>149.49036780600002</v>
      </c>
      <c r="E398" s="17">
        <v>9.68</v>
      </c>
      <c r="F398" s="17">
        <v>27.48</v>
      </c>
      <c r="G398" s="17">
        <v>18.559999999999999</v>
      </c>
      <c r="H398" s="17">
        <v>20.37</v>
      </c>
      <c r="I398" s="17">
        <v>53.05</v>
      </c>
      <c r="J398" s="11">
        <v>34.059236111111119</v>
      </c>
      <c r="K398" s="17">
        <v>1.6160000000000001</v>
      </c>
      <c r="L398" s="11">
        <v>0</v>
      </c>
      <c r="M398" s="15">
        <f>+D398*86400/1000000</f>
        <v>12.915967778438402</v>
      </c>
      <c r="N398" s="3">
        <f>K398*4.87/LN(67.8*$S$4-5.42)</f>
        <v>1.3127673018258992</v>
      </c>
      <c r="O398" s="16">
        <f>0.26*(1+0.54*N398)*(AD398-AE398)</f>
        <v>0.77405877343174245</v>
      </c>
      <c r="X398" s="9">
        <f>1+0.033*COS(2*$S$9*C398/365)</f>
        <v>1.0281185581963432</v>
      </c>
      <c r="Y398" s="9">
        <f>0.409*SIN((2*$S$9*C398/365)-1.39)</f>
        <v>-0.30432562504334304</v>
      </c>
      <c r="Z398" s="9">
        <f>ACOS(-TAN($U$2)*TAN(Y398))</f>
        <v>1.3958055297966756</v>
      </c>
      <c r="AA398" s="10">
        <f>(24*60/$S$9)*$S$7*X398*(Z398*SIN($U$2)*SIN(Y398)+COS($U$2)*COS(Y398)*SIN(Z398))</f>
        <v>23.91658922471651</v>
      </c>
      <c r="AB398" s="9">
        <f>AA398*(0.75+0.00002*$S$3)</f>
        <v>18.033108275436248</v>
      </c>
      <c r="AC398" s="9">
        <f>1.35*(M398/AB398)-0.35</f>
        <v>0.61691908208874924</v>
      </c>
      <c r="AD398" s="9">
        <f>(0.6108*EXP(17.27*E398/(E398+237.3))+0.6108*EXP(17.27*F398/(F398+237.3)))/2</f>
        <v>2.434429466648671</v>
      </c>
      <c r="AE398" s="9">
        <f>(H398*0.6108*EXP(17.27*F398/(F398+237.3))+I398*0.6108*EXP(17.27*E398/(E398+237.3)))/(2*100)</f>
        <v>0.69228014021249606</v>
      </c>
      <c r="AF398" s="10">
        <f>$S$8*0.5*((E398+273)^4+(F398+273)^4)*(0.34-0.14*SQRT(AE398))*AC398</f>
        <v>4.9071472917194132</v>
      </c>
      <c r="AG398" s="9">
        <f>(1-0.23)*M398-AF398</f>
        <v>5.0381478976781562</v>
      </c>
      <c r="AH398" s="9">
        <v>0</v>
      </c>
      <c r="AI398" s="8">
        <f>4098*0.6108*EXP(17.27*0.5*(E398+F398)/(0.5*(E398+F398)+237.3))/(0.5*(E398+F398)+237.3)^2</f>
        <v>0.13397038524238797</v>
      </c>
      <c r="AJ398" s="7">
        <f>(0.408*AI398*(AG398-AH398)+(900*$S$10/((E398+F398)*0.5+273))*N398*(AD398-AE398))/(AI398+$S$10*(1+0.34*N398))</f>
        <v>3.2290346378286134</v>
      </c>
      <c r="AK398" s="27">
        <f>0.408*AI398*$S$8*0.98*1.14*100000000/(AI398+$S$10*(1.034*N398))</f>
        <v>0.13389311381727609</v>
      </c>
      <c r="AL398" s="12">
        <f>1.24*(AE398*10/(G398+273.16))^(1/7)</f>
        <v>0.7266477338083005</v>
      </c>
      <c r="AM398" s="12">
        <f>AI398*0.77*M398</f>
        <v>1.3323750278728601</v>
      </c>
      <c r="AN398" s="12">
        <f>AI398*0.98*$S$8*(-2.6*10000000000-AL398*(G398+273.16)^4)</f>
        <v>-20.09552835464579</v>
      </c>
      <c r="AO398" s="13">
        <f>1.17*1.013*(10^-3)*(AD398-AE398)*N398*86400/208</f>
        <v>1.1259493196178296</v>
      </c>
      <c r="AP398" s="12">
        <f>0.408*(AM398+AN398+AO398)/(AI398+$S$10*(1+0.34*N398))</f>
        <v>-31.402928187346273</v>
      </c>
      <c r="AQ398">
        <v>28</v>
      </c>
      <c r="AR398">
        <v>2.9815</v>
      </c>
      <c r="AS398" s="7"/>
      <c r="AT398" s="1">
        <f>AJ398*28.4</f>
        <v>91.704583714332614</v>
      </c>
      <c r="AU398">
        <f>1.26*AI398*0.408*(AG398-AH398)/(AI398+$S$10)</f>
        <v>1.7368559272587805</v>
      </c>
      <c r="AV398">
        <f>AU398*28.4</f>
        <v>49.326708334149366</v>
      </c>
      <c r="AW398">
        <f>0.65*AI398*D398/($S$10+AI398)</f>
        <v>65.161150189242406</v>
      </c>
      <c r="AX398" s="1">
        <f>AW398*(86400/1000000)/2.45</f>
        <v>2.2979279087145077</v>
      </c>
      <c r="AY398" s="1">
        <f>(0.2*(0.00738*G398+0.8072)^7)-0.00016</f>
        <v>0.13361975326591921</v>
      </c>
      <c r="AZ398" s="1">
        <f>0.408*(AI398*(AG398-AH398)+$S$10*6.43*(1+0.0536*N398)*(AD398-AE398))/(AI398+$S$10)</f>
        <v>2.9898985450174989</v>
      </c>
      <c r="BA398" s="2">
        <f>(AI398*(AG398)+0.063*2.7*(1+0.864*N398)*(AD398-AE398))/(AI398+0.063)</f>
        <v>6.6376463635912941</v>
      </c>
      <c r="BB398" s="1">
        <f>0.4+1.4*EXP(-(((C398-173)/58)^2))</f>
        <v>0.40379733254819816</v>
      </c>
      <c r="BC398" s="1">
        <f>0.605+0.345*EXP(-(((C398-243)/80)^2))</f>
        <v>0.60532861716664721</v>
      </c>
      <c r="BD398" s="1">
        <f>0.408*(AI398*(AG398-AH398)+0.063*6.43*(BB398+BC398*N398)*(AD398-AE398))/(AI398+0.063)</f>
        <v>3.1500337712459419</v>
      </c>
      <c r="BE398" s="1">
        <f>0.013*G398*(M398*23.9+50)/(G398+15)</f>
        <v>2.5788175346662885</v>
      </c>
      <c r="BF398" s="2">
        <f>0.408*0.0023*(G398+17.8)*((F398-E398)^0.5)*AA398</f>
        <v>3.4428739229273106</v>
      </c>
    </row>
    <row r="399" spans="1:58" ht="14" x14ac:dyDescent="0.15">
      <c r="A399" s="14">
        <v>2009</v>
      </c>
      <c r="B399" s="5">
        <v>43133</v>
      </c>
      <c r="C399">
        <v>33</v>
      </c>
      <c r="D399" s="11">
        <v>94.802416409999992</v>
      </c>
      <c r="E399" s="17">
        <v>16.97</v>
      </c>
      <c r="F399" s="17">
        <v>26.58</v>
      </c>
      <c r="G399" s="17">
        <v>21.76</v>
      </c>
      <c r="H399" s="17">
        <v>24.64</v>
      </c>
      <c r="I399" s="17">
        <v>69.61</v>
      </c>
      <c r="J399" s="11">
        <v>39.369791666666686</v>
      </c>
      <c r="K399" s="17">
        <v>1.341</v>
      </c>
      <c r="L399" s="11">
        <v>0</v>
      </c>
      <c r="M399" s="15">
        <f>+D399*86400/1000000</f>
        <v>8.1909287778240003</v>
      </c>
      <c r="N399" s="3">
        <f>K399*4.87/LN(67.8*$S$4-5.42)</f>
        <v>1.0893694008344867</v>
      </c>
      <c r="O399" s="16">
        <f>0.26*(1+0.54*N399)*(AD399-AE399)</f>
        <v>0.66259474278974151</v>
      </c>
      <c r="X399" s="9">
        <f>1+0.033*COS(2*$S$9*C399/365)</f>
        <v>1.0278170707327079</v>
      </c>
      <c r="Y399" s="9">
        <f>0.409*SIN((2*$S$9*C399/365)-1.39)</f>
        <v>-0.2995769437816857</v>
      </c>
      <c r="Z399" s="9">
        <f>ACOS(-TAN($U$2)*TAN(Y399))</f>
        <v>1.3987371813954912</v>
      </c>
      <c r="AA399" s="10">
        <f>(24*60/$S$9)*$S$7*X399*(Z399*SIN($U$2)*SIN(Y399)+COS($U$2)*COS(Y399)*SIN(Z399))</f>
        <v>24.075222158078439</v>
      </c>
      <c r="AB399" s="9">
        <f>AA399*(0.75+0.00002*$S$3)</f>
        <v>18.152717507191145</v>
      </c>
      <c r="AC399" s="9">
        <f>1.35*(M399/AB399)-0.35</f>
        <v>0.2591514312213532</v>
      </c>
      <c r="AD399" s="9">
        <f>(0.6108*EXP(17.27*E399/(E399+237.3))+0.6108*EXP(17.27*F399/(F399+237.3)))/2</f>
        <v>2.7062374396120852</v>
      </c>
      <c r="AE399" s="9">
        <f>(H399*0.6108*EXP(17.27*F399/(F399+237.3))+I399*0.6108*EXP(17.27*E399/(E399+237.3)))/(2*100)</f>
        <v>1.1016877068963487</v>
      </c>
      <c r="AF399" s="10">
        <f>$S$8*0.5*((E399+273)^4+(F399+273)^4)*(0.34-0.14*SQRT(AE399))*AC399</f>
        <v>1.8523738334379716</v>
      </c>
      <c r="AG399" s="9">
        <f>(1-0.23)*M399-AF399</f>
        <v>4.4546413254865094</v>
      </c>
      <c r="AH399" s="9">
        <v>0</v>
      </c>
      <c r="AI399" s="8">
        <f>4098*0.6108*EXP(17.27*0.5*(E399+F399)/(0.5*(E399+F399)+237.3))/(0.5*(E399+F399)+237.3)^2</f>
        <v>0.15922452243893695</v>
      </c>
      <c r="AJ399" s="7">
        <f>(0.408*AI399*(AG399-AH399)+(900*$S$10/((E399+F399)*0.5+273))*N399*(AD399-AE399))/(AI399+$S$10*(1+0.34*N399))</f>
        <v>2.5684600840642595</v>
      </c>
      <c r="AK399" s="27">
        <f>0.408*AI399*$S$8*0.98*1.14*100000000/(AI399+$S$10*(1.034*N399))</f>
        <v>0.15227698093480244</v>
      </c>
      <c r="AL399" s="12">
        <f>1.24*(AE399*10/(G399+273.16))^(1/7)</f>
        <v>0.77530448506690774</v>
      </c>
      <c r="AM399" s="12">
        <f>AI399*0.77*M399</f>
        <v>1.0042314766948863</v>
      </c>
      <c r="AN399" s="12">
        <f>AI399*0.98*$S$8*(-2.6*10000000000-AL399*(G399+273.16)^4)</f>
        <v>-24.344186203984282</v>
      </c>
      <c r="AO399" s="13">
        <f>1.17*1.013*(10^-3)*(AD399-AE399)*N399*86400/208</f>
        <v>0.8605459586884755</v>
      </c>
      <c r="AP399" s="12">
        <f>0.408*(AM399+AN399+AO399)/(AI399+$S$10*(1+0.34*N399))</f>
        <v>-36.773816633778829</v>
      </c>
      <c r="AQ399">
        <v>28</v>
      </c>
      <c r="AR399">
        <v>2.9815</v>
      </c>
      <c r="AS399" s="7"/>
      <c r="AT399" s="1">
        <f>AJ399*28.4</f>
        <v>72.94426638742496</v>
      </c>
      <c r="AU399">
        <f>1.26*AI399*0.408*(AG399-AH399)/(AI399+$S$10)</f>
        <v>1.6203535087852043</v>
      </c>
      <c r="AV399">
        <f>AU399*28.4</f>
        <v>46.018039649499798</v>
      </c>
      <c r="AW399">
        <f>0.65*AI399*D399/($S$10+AI399)</f>
        <v>43.601264822512682</v>
      </c>
      <c r="AX399" s="1">
        <f>AW399*(86400/1000000)/2.45</f>
        <v>1.5376119512918758</v>
      </c>
      <c r="AY399" s="1">
        <f>(0.2*(0.00738*G399+0.8072)^7)-0.00016</f>
        <v>0.15887552186844628</v>
      </c>
      <c r="AZ399" s="1">
        <f>0.408*(AI399*(AG399-AH399)+$S$10*6.43*(1+0.0536*N399)*(AD399-AE399))/(AI399+$S$10)</f>
        <v>2.588860162667395</v>
      </c>
      <c r="BA399" s="2">
        <f>(AI399*(AG399)+0.063*2.7*(1+0.864*N399)*(AD399-AE399))/(AI399+0.063)</f>
        <v>5.5759443988842987</v>
      </c>
      <c r="BB399" s="1">
        <f>0.4+1.4*EXP(-(((C399-173)/58)^2))</f>
        <v>0.40412815414722625</v>
      </c>
      <c r="BC399" s="1">
        <f>0.605+0.345*EXP(-(((C399-243)/80)^2))</f>
        <v>0.605350960856047</v>
      </c>
      <c r="BD399" s="1">
        <f>0.408*(AI399*(AG399-AH399)+0.063*6.43*(BB399+BC399*N399)*(AD399-AE399))/(AI399+0.063)</f>
        <v>2.5714762580512374</v>
      </c>
      <c r="BE399" s="1">
        <f>0.013*G399*(M399*23.9+50)/(G399+15)</f>
        <v>1.8912266972479159</v>
      </c>
      <c r="BF399" s="2">
        <f>0.408*0.0023*(G399+17.8)*((F399-E399)^0.5)*AA399</f>
        <v>2.7706156255920962</v>
      </c>
    </row>
    <row r="400" spans="1:58" ht="14" x14ac:dyDescent="0.15">
      <c r="A400" s="14">
        <v>2009</v>
      </c>
      <c r="B400" s="5">
        <v>43134</v>
      </c>
      <c r="C400">
        <v>34</v>
      </c>
      <c r="D400" s="11">
        <v>203.08864040399999</v>
      </c>
      <c r="E400" s="17">
        <v>13.24</v>
      </c>
      <c r="F400" s="17">
        <v>30.54</v>
      </c>
      <c r="G400" s="17">
        <v>21.72</v>
      </c>
      <c r="H400" s="17">
        <v>26.04</v>
      </c>
      <c r="I400" s="17">
        <v>89.3</v>
      </c>
      <c r="J400" s="11">
        <v>48.363819444444452</v>
      </c>
      <c r="K400" s="17">
        <v>2.06</v>
      </c>
      <c r="L400" s="11">
        <v>0.254</v>
      </c>
      <c r="M400" s="15">
        <f>+D400*86400/1000000</f>
        <v>17.546858530905599</v>
      </c>
      <c r="N400" s="3">
        <f>K400*4.87/LN(67.8*$S$4-5.42)</f>
        <v>1.6734533674265795</v>
      </c>
      <c r="O400" s="16">
        <f>0.26*(1+0.54*N400)*(AD400-AE400)</f>
        <v>0.84129209749230471</v>
      </c>
      <c r="X400" s="9">
        <f>1+0.033*COS(2*$S$9*C400/365)</f>
        <v>1.0275073404706727</v>
      </c>
      <c r="Y400" s="9">
        <f>0.409*SIN((2*$S$9*C400/365)-1.39)</f>
        <v>-0.29473949140618588</v>
      </c>
      <c r="Z400" s="9">
        <f>ACOS(-TAN($U$2)*TAN(Y400))</f>
        <v>1.4017132802815429</v>
      </c>
      <c r="AA400" s="10">
        <f>(24*60/$S$9)*$S$7*X400*(Z400*SIN($U$2)*SIN(Y400)+COS($U$2)*COS(Y400)*SIN(Z400))</f>
        <v>24.236381086523799</v>
      </c>
      <c r="AB400" s="9">
        <f>AA400*(0.75+0.00002*$S$3)</f>
        <v>18.274231339238945</v>
      </c>
      <c r="AC400" s="9">
        <f>1.35*(M400/AB400)-0.35</f>
        <v>0.94626568565203961</v>
      </c>
      <c r="AD400" s="9">
        <f>(0.6108*EXP(17.27*E400/(E400+237.3))+0.6108*EXP(17.27*F400/(F400+237.3)))/2</f>
        <v>2.9488584772851576</v>
      </c>
      <c r="AE400" s="9">
        <f>(H400*0.6108*EXP(17.27*F400/(F400+237.3))+I400*0.6108*EXP(17.27*E400/(E400+237.3)))/(2*100)</f>
        <v>1.2491165872129053</v>
      </c>
      <c r="AF400" s="10">
        <f>$S$8*0.5*((E400+273)^4+(F400+273)^4)*(0.34-0.14*SQRT(AE400))*AC400</f>
        <v>6.4630823736151211</v>
      </c>
      <c r="AG400" s="9">
        <f>(1-0.23)*M400-AF400</f>
        <v>7.0479986951821907</v>
      </c>
      <c r="AH400" s="9">
        <v>0</v>
      </c>
      <c r="AI400" s="8">
        <f>4098*0.6108*EXP(17.27*0.5*(E400+F400)/(0.5*(E400+F400)+237.3))/(0.5*(E400+F400)+237.3)^2</f>
        <v>0.16020371400658151</v>
      </c>
      <c r="AJ400" s="7">
        <f>(0.408*AI400*(AG400-AH400)+(900*$S$10/((E400+F400)*0.5+273))*N400*(AD400-AE400))/(AI400+$S$10*(1+0.34*N400))</f>
        <v>3.9170612753953864</v>
      </c>
      <c r="AK400" s="27">
        <f>0.408*AI400*$S$8*0.98*1.14*100000000/(AI400+$S$10*(1.034*N400))</f>
        <v>0.13044834826623561</v>
      </c>
      <c r="AL400" s="12">
        <f>1.24*(AE400*10/(G400+273.16))^(1/7)</f>
        <v>0.78935575400527069</v>
      </c>
      <c r="AM400" s="12">
        <f>AI400*0.77*M400</f>
        <v>2.164525367465342</v>
      </c>
      <c r="AN400" s="12">
        <f>AI400*0.98*$S$8*(-2.6*10000000000-AL400*(G400+273.16)^4)</f>
        <v>-24.573116683076922</v>
      </c>
      <c r="AO400" s="13">
        <f>1.17*1.013*(10^-3)*(AD400-AE400)*N400*86400/208</f>
        <v>1.4003684160662588</v>
      </c>
      <c r="AP400" s="12">
        <f>0.408*(AM400+AN400+AO400)/(AI400+$S$10*(1+0.34*N400))</f>
        <v>-32.534612894897734</v>
      </c>
      <c r="AQ400">
        <v>28</v>
      </c>
      <c r="AR400">
        <v>2.9815</v>
      </c>
      <c r="AS400" s="7"/>
      <c r="AT400" s="1">
        <f>AJ400*28.4</f>
        <v>111.24454022122897</v>
      </c>
      <c r="AU400">
        <f>1.26*AI400*0.408*(AG400-AH400)/(AI400+$S$10)</f>
        <v>2.5682648304967253</v>
      </c>
      <c r="AV400">
        <f>AU400*28.4</f>
        <v>72.938721186106989</v>
      </c>
      <c r="AW400">
        <f>0.65*AI400*D400/($S$10+AI400)</f>
        <v>93.571215328536866</v>
      </c>
      <c r="AX400" s="1">
        <f>AW400*(86400/1000000)/2.45</f>
        <v>3.2998175528104428</v>
      </c>
      <c r="AY400" s="1">
        <f>(0.2*(0.00738*G400+0.8072)^7)-0.00016</f>
        <v>0.15853626351684921</v>
      </c>
      <c r="AZ400" s="1">
        <f>0.408*(AI400*(AG400-AH400)+$S$10*6.43*(1+0.0536*N400)*(AD400-AE400))/(AI400+$S$10)</f>
        <v>3.4531333853188739</v>
      </c>
      <c r="BA400" s="2">
        <f>(AI400*(AG400)+0.063*2.7*(1+0.864*N400)*(AD400-AE400))/(AI400+0.063)</f>
        <v>8.2269177280404051</v>
      </c>
      <c r="BB400" s="1">
        <f>0.4+1.4*EXP(-(((C400-173)/58)^2))</f>
        <v>0.40448512941037107</v>
      </c>
      <c r="BC400" s="1">
        <f>0.605+0.345*EXP(-(((C400-243)/80)^2))</f>
        <v>0.60537470664731707</v>
      </c>
      <c r="BD400" s="1">
        <f>0.408*(AI400*(AG400-AH400)+0.063*6.43*(BB400+BC400*N400)*(AD400-AE400))/(AI400+0.063)</f>
        <v>3.8480933032058617</v>
      </c>
      <c r="BE400" s="1">
        <f>0.013*G400*(M400*23.9+50)/(G400+15)</f>
        <v>3.6092399318463357</v>
      </c>
      <c r="BF400" s="2">
        <f>0.408*0.0023*(G400+17.8)*((F400-E400)^0.5)*AA400</f>
        <v>3.7384860049281805</v>
      </c>
    </row>
    <row r="401" spans="1:58" ht="14" x14ac:dyDescent="0.15">
      <c r="A401" s="14">
        <v>2009</v>
      </c>
      <c r="B401" s="5">
        <v>43135</v>
      </c>
      <c r="C401">
        <v>35</v>
      </c>
      <c r="D401" s="11">
        <v>209.13356739600007</v>
      </c>
      <c r="E401" s="17">
        <v>10.91</v>
      </c>
      <c r="F401" s="17">
        <v>31.64</v>
      </c>
      <c r="G401" s="17">
        <v>20.99</v>
      </c>
      <c r="H401" s="17">
        <v>14.61</v>
      </c>
      <c r="I401" s="17">
        <v>64.75</v>
      </c>
      <c r="J401" s="11">
        <v>28.751874999999998</v>
      </c>
      <c r="K401" s="17">
        <v>1.59</v>
      </c>
      <c r="L401" s="11">
        <v>11.94</v>
      </c>
      <c r="M401" s="15">
        <f>+D401*86400/1000000</f>
        <v>18.069140223014408</v>
      </c>
      <c r="N401" s="3">
        <f>K401*4.87/LN(67.8*$S$4-5.42)</f>
        <v>1.2916460457321657</v>
      </c>
      <c r="O401" s="16">
        <f>0.26*(1+0.54*N401)*(AD401-AE401)</f>
        <v>0.97939423733243414</v>
      </c>
      <c r="X401" s="9">
        <f>1+0.033*COS(2*$S$9*C401/365)</f>
        <v>1.0271894591899993</v>
      </c>
      <c r="Y401" s="9">
        <f>0.409*SIN((2*$S$9*C401/365)-1.39)</f>
        <v>-0.28981470135838322</v>
      </c>
      <c r="Z401" s="9">
        <f>ACOS(-TAN($U$2)*TAN(Y401))</f>
        <v>1.4047326005525183</v>
      </c>
      <c r="AA401" s="10">
        <f>(24*60/$S$9)*$S$7*X401*(Z401*SIN($U$2)*SIN(Y401)+COS($U$2)*COS(Y401)*SIN(Z401))</f>
        <v>24.399990900199409</v>
      </c>
      <c r="AB401" s="9">
        <f>AA401*(0.75+0.00002*$S$3)</f>
        <v>18.397593138750356</v>
      </c>
      <c r="AC401" s="9">
        <f>1.35*(M401/AB401)-0.35</f>
        <v>0.97589839970373193</v>
      </c>
      <c r="AD401" s="9">
        <f>(0.6108*EXP(17.27*E401/(E401+237.3))+0.6108*EXP(17.27*F401/(F401+237.3)))/2</f>
        <v>2.9818898938646332</v>
      </c>
      <c r="AE401" s="9">
        <f>(H401*0.6108*EXP(17.27*F401/(F401+237.3))+I401*0.6108*EXP(17.27*E401/(E401+237.3)))/(2*100)</f>
        <v>0.76278790671076735</v>
      </c>
      <c r="AF401" s="10">
        <f>$S$8*0.5*((E401+273)^4+(F401+273)^4)*(0.34-0.14*SQRT(AE401))*AC401</f>
        <v>7.8594750356814354</v>
      </c>
      <c r="AG401" s="9">
        <f>(1-0.23)*M401-AF401</f>
        <v>6.0537629360396599</v>
      </c>
      <c r="AH401" s="9">
        <v>0</v>
      </c>
      <c r="AI401" s="8">
        <f>4098*0.6108*EXP(17.27*0.5*(E401+F401)/(0.5*(E401+F401)+237.3))/(0.5*(E401+F401)+237.3)^2</f>
        <v>0.15502573366801317</v>
      </c>
      <c r="AJ401" s="7">
        <f>(0.408*AI401*(AG401-AH401)+(900*$S$10/((E401+F401)*0.5+273))*N401*(AD401-AE401))/(AI401+$S$10*(1+0.34*N401))</f>
        <v>3.8432295709674906</v>
      </c>
      <c r="AK401" s="27">
        <f>0.408*AI401*$S$8*0.98*1.14*100000000/(AI401+$S$10*(1.034*N401))</f>
        <v>0.14242345321503805</v>
      </c>
      <c r="AL401" s="12">
        <f>1.24*(AE401*10/(G401+273.16))^(1/7)</f>
        <v>0.7359133433708156</v>
      </c>
      <c r="AM401" s="12">
        <f>AI401*0.77*M401</f>
        <v>2.1569099242637222</v>
      </c>
      <c r="AN401" s="12">
        <f>AI401*0.98*$S$8*(-2.6*10000000000-AL401*(G401+273.16)^4)</f>
        <v>-23.437486024441608</v>
      </c>
      <c r="AO401" s="13">
        <f>1.17*1.013*(10^-3)*(AD401-AE401)*N401*86400/208</f>
        <v>1.4111282805271286</v>
      </c>
      <c r="AP401" s="12">
        <f>0.408*(AM401+AN401+AO401)/(AI401+$S$10*(1+0.34*N401))</f>
        <v>-32.461644705190665</v>
      </c>
      <c r="AQ401">
        <v>28</v>
      </c>
      <c r="AR401">
        <v>2.9815</v>
      </c>
      <c r="AS401" s="7"/>
      <c r="AT401" s="1">
        <f>AJ401*28.4</f>
        <v>109.14771981547673</v>
      </c>
      <c r="AU401">
        <f>1.26*AI401*0.408*(AG401-AH401)/(AI401+$S$10)</f>
        <v>2.1847220265956855</v>
      </c>
      <c r="AV401">
        <f>AU401*28.4</f>
        <v>62.046105555317467</v>
      </c>
      <c r="AW401">
        <f>0.65*AI401*D401/($S$10+AI401)</f>
        <v>95.428296522156757</v>
      </c>
      <c r="AX401" s="1">
        <f>AW401*(86400/1000000)/2.45</f>
        <v>3.3653080895976912</v>
      </c>
      <c r="AY401" s="1">
        <f>(0.2*(0.00738*G401+0.8072)^7)-0.00016</f>
        <v>0.15245284517312371</v>
      </c>
      <c r="AZ401" s="1">
        <f>0.408*(AI401*(AG401-AH401)+$S$10*6.43*(1+0.0536*N401)*(AD401-AE401))/(AI401+$S$10)</f>
        <v>3.5888458185023677</v>
      </c>
      <c r="BA401" s="2">
        <f>(AI401*(AG401)+0.063*2.7*(1+0.864*N401)*(AD401-AE401))/(AI401+0.063)</f>
        <v>7.9679000043195716</v>
      </c>
      <c r="BB401" s="1">
        <f>0.4+1.4*EXP(-(((C401-173)/58)^2))</f>
        <v>0.40487007724614338</v>
      </c>
      <c r="BC401" s="1">
        <f>0.605+0.345*EXP(-(((C401-243)/80)^2))</f>
        <v>0.60539993406499704</v>
      </c>
      <c r="BD401" s="1">
        <f>0.408*(AI401*(AG401-AH401)+0.063*6.43*(BB401+BC401*N401)*(AD401-AE401))/(AI401+0.063)</f>
        <v>3.7527369140322686</v>
      </c>
      <c r="BE401" s="1">
        <f>0.013*G401*(M401*23.9+50)/(G401+15)</f>
        <v>3.6533225449966436</v>
      </c>
      <c r="BF401" s="2">
        <f>0.408*0.0023*(G401+17.8)*((F401-E401)^0.5)*AA401</f>
        <v>4.0438691473717157</v>
      </c>
    </row>
    <row r="402" spans="1:58" ht="14" x14ac:dyDescent="0.15">
      <c r="A402" s="14">
        <v>2009</v>
      </c>
      <c r="B402" s="5">
        <v>43136</v>
      </c>
      <c r="C402">
        <v>36</v>
      </c>
      <c r="D402" s="11">
        <v>185.35283699400003</v>
      </c>
      <c r="E402" s="17">
        <v>10.72</v>
      </c>
      <c r="F402" s="17">
        <v>30.25</v>
      </c>
      <c r="G402" s="17">
        <v>19.989999999999998</v>
      </c>
      <c r="H402" s="17">
        <v>11.26</v>
      </c>
      <c r="I402" s="17">
        <v>48.68</v>
      </c>
      <c r="J402" s="11">
        <v>23.808333333333326</v>
      </c>
      <c r="K402" s="17">
        <v>1.8080000000000001</v>
      </c>
      <c r="L402" s="11">
        <v>0</v>
      </c>
      <c r="M402" s="15">
        <f>+D402*86400/1000000</f>
        <v>16.014485116281602</v>
      </c>
      <c r="N402" s="3">
        <f>K402*4.87/LN(67.8*$S$4-5.42)</f>
        <v>1.4687396545180853</v>
      </c>
      <c r="O402" s="16">
        <f>0.26*(1+0.54*N402)*(AD402-AE402)</f>
        <v>1.044516538652944</v>
      </c>
      <c r="X402" s="9">
        <f>1+0.033*COS(2*$S$9*C402/365)</f>
        <v>1.0268635210857713</v>
      </c>
      <c r="Y402" s="9">
        <f>0.409*SIN((2*$S$9*C402/365)-1.39)</f>
        <v>-0.28480403295985457</v>
      </c>
      <c r="Z402" s="9">
        <f>ACOS(-TAN($U$2)*TAN(Y402))</f>
        <v>1.4077939239377169</v>
      </c>
      <c r="AA402" s="10">
        <f>(24*60/$S$9)*$S$7*X402*(Z402*SIN($U$2)*SIN(Y402)+COS($U$2)*COS(Y402)*SIN(Z402))</f>
        <v>24.565975182493546</v>
      </c>
      <c r="AB402" s="9">
        <f>AA402*(0.75+0.00002*$S$3)</f>
        <v>18.522745287600134</v>
      </c>
      <c r="AC402" s="9">
        <f>1.35*(M402/AB402)-0.35</f>
        <v>0.81718955917690861</v>
      </c>
      <c r="AD402" s="9">
        <f>(0.6108*EXP(17.27*E402/(E402+237.3))+0.6108*EXP(17.27*F402/(F402+237.3)))/2</f>
        <v>2.7963847914322599</v>
      </c>
      <c r="AE402" s="9">
        <f>(H402*0.6108*EXP(17.27*F402/(F402+237.3))+I402*0.6108*EXP(17.27*E402/(E402+237.3)))/(2*100)</f>
        <v>0.55594766694385622</v>
      </c>
      <c r="AF402" s="10">
        <f>$S$8*0.5*((E402+273)^4+(F402+273)^4)*(0.34-0.14*SQRT(AE402))*AC402</f>
        <v>7.0401753580272839</v>
      </c>
      <c r="AG402" s="9">
        <f>(1-0.23)*M402-AF402</f>
        <v>5.2909781815095496</v>
      </c>
      <c r="AH402" s="9">
        <v>0</v>
      </c>
      <c r="AI402" s="8">
        <f>4098*0.6108*EXP(17.27*0.5*(E402+F402)/(0.5*(E402+F402)+237.3))/(0.5*(E402+F402)+237.3)^2</f>
        <v>0.14858249805006268</v>
      </c>
      <c r="AJ402" s="7">
        <f>(0.408*AI402*(AG402-AH402)+(900*$S$10/((E402+F402)*0.5+273))*N402*(AD402-AE402))/(AI402+$S$10*(1+0.34*N402))</f>
        <v>3.9830145012854876</v>
      </c>
      <c r="AK402" s="27">
        <f>0.408*AI402*$S$8*0.98*1.14*100000000/(AI402+$S$10*(1.034*N402))</f>
        <v>0.13342426868689836</v>
      </c>
      <c r="AL402" s="12">
        <f>1.24*(AE402*10/(G402+273.16))^(1/7)</f>
        <v>0.70374235030289156</v>
      </c>
      <c r="AM402" s="12">
        <f>AI402*0.77*M402</f>
        <v>1.8321935967432552</v>
      </c>
      <c r="AN402" s="12">
        <f>AI402*0.98*$S$8*(-2.6*10000000000-AL402*(G402+273.16)^4)</f>
        <v>-22.24085092998655</v>
      </c>
      <c r="AO402" s="13">
        <f>1.17*1.013*(10^-3)*(AD402-AE402)*N402*86400/208</f>
        <v>1.620030890103495</v>
      </c>
      <c r="AP402" s="12">
        <f>0.408*(AM402+AN402+AO402)/(AI402+$S$10*(1+0.34*N402))</f>
        <v>-31.003851420625899</v>
      </c>
      <c r="AQ402">
        <v>28</v>
      </c>
      <c r="AR402">
        <v>2.9815</v>
      </c>
      <c r="AS402" s="7"/>
      <c r="AT402" s="1">
        <f>AJ402*28.4</f>
        <v>113.11761183650785</v>
      </c>
      <c r="AU402">
        <f>1.26*AI402*0.408*(AG402-AH402)/(AI402+$S$10)</f>
        <v>1.8850832779552458</v>
      </c>
      <c r="AV402">
        <f>AU402*28.4</f>
        <v>53.536365093928978</v>
      </c>
      <c r="AW402">
        <f>0.65*AI402*D402/($S$10+AI402)</f>
        <v>83.498073701107899</v>
      </c>
      <c r="AX402" s="1">
        <f>AW402*(86400/1000000)/2.45</f>
        <v>2.9445851297043761</v>
      </c>
      <c r="AY402" s="1">
        <f>(0.2*(0.00738*G402+0.8072)^7)-0.00016</f>
        <v>0.14444452439821862</v>
      </c>
      <c r="AZ402" s="1">
        <f>0.408*(AI402*(AG402-AH402)+$S$10*6.43*(1+0.0536*N402)*(AD402-AE402))/(AI402+$S$10)</f>
        <v>3.4422807212112705</v>
      </c>
      <c r="BA402" s="2">
        <f>(AI402*(AG402)+0.063*2.7*(1+0.864*N402)*(AD402-AE402))/(AI402+0.063)</f>
        <v>7.8024200078810493</v>
      </c>
      <c r="BB402" s="1">
        <f>0.4+1.4*EXP(-(((C402-173)/58)^2))</f>
        <v>0.40528492124574422</v>
      </c>
      <c r="BC402" s="1">
        <f>0.605+0.345*EXP(-(((C402-243)/80)^2))</f>
        <v>0.6054267265653851</v>
      </c>
      <c r="BD402" s="1">
        <f>0.408*(AI402*(AG402-AH402)+0.063*6.43*(BB402+BC402*N402)*(AD402-AE402))/(AI402+0.063)</f>
        <v>3.7814596952098802</v>
      </c>
      <c r="BE402" s="1">
        <f>0.013*G402*(M402*23.9+50)/(G402+15)</f>
        <v>3.2139969564823549</v>
      </c>
      <c r="BF402" s="2">
        <f>0.408*0.0023*(G402+17.8)*((F402-E402)^0.5)*AA402</f>
        <v>3.8499050746439183</v>
      </c>
    </row>
    <row r="403" spans="1:58" ht="14" x14ac:dyDescent="0.15">
      <c r="A403" s="14">
        <v>2009</v>
      </c>
      <c r="B403" s="5">
        <v>43137</v>
      </c>
      <c r="C403">
        <v>37</v>
      </c>
      <c r="D403" s="11">
        <v>182.67291260399998</v>
      </c>
      <c r="E403" s="17">
        <v>10.53</v>
      </c>
      <c r="F403" s="17">
        <v>30.39</v>
      </c>
      <c r="G403" s="17">
        <v>19.86</v>
      </c>
      <c r="H403" s="17">
        <v>11.23</v>
      </c>
      <c r="I403" s="17">
        <v>59.54</v>
      </c>
      <c r="J403" s="11">
        <v>30.402708333333326</v>
      </c>
      <c r="K403" s="17">
        <v>1.9119999999999999</v>
      </c>
      <c r="L403" s="11">
        <v>0</v>
      </c>
      <c r="M403" s="15">
        <f>+D403*86400/1000000</f>
        <v>15.782939648985598</v>
      </c>
      <c r="N403" s="3">
        <f>K403*4.87/LN(67.8*$S$4-5.42)</f>
        <v>1.5532246788930191</v>
      </c>
      <c r="O403" s="16">
        <f>0.26*(1+0.54*N403)*(AD403-AE403)</f>
        <v>1.0437298706128042</v>
      </c>
      <c r="X403" s="9">
        <f>1+0.033*COS(2*$S$9*C403/365)</f>
        <v>1.0265296227404832</v>
      </c>
      <c r="Y403" s="9">
        <f>0.409*SIN((2*$S$9*C403/365)-1.39)</f>
        <v>-0.27970897097978542</v>
      </c>
      <c r="Z403" s="9">
        <f>ACOS(-TAN($U$2)*TAN(Y403))</f>
        <v>1.4108960408173545</v>
      </c>
      <c r="AA403" s="10">
        <f>(24*60/$S$9)*$S$7*X403*(Z403*SIN($U$2)*SIN(Y403)+COS($U$2)*COS(Y403)*SIN(Z403))</f>
        <v>24.73425625744672</v>
      </c>
      <c r="AB403" s="9">
        <f>AA403*(0.75+0.00002*$S$3)</f>
        <v>18.649629218114828</v>
      </c>
      <c r="AC403" s="9">
        <f>1.35*(M403/AB403)-0.35</f>
        <v>0.79248751419865193</v>
      </c>
      <c r="AD403" s="9">
        <f>(0.6108*EXP(17.27*E403/(E403+237.3))+0.6108*EXP(17.27*F403/(F403+237.3)))/2</f>
        <v>2.8055849653378115</v>
      </c>
      <c r="AE403" s="9">
        <f>(H403*0.6108*EXP(17.27*F403/(F403+237.3))+I403*0.6108*EXP(17.27*E403/(E403+237.3)))/(2*100)</f>
        <v>0.62238192414597959</v>
      </c>
      <c r="AF403" s="10">
        <f>$S$8*0.5*((E403+273)^4+(F403+273)^4)*(0.34-0.14*SQRT(AE403))*AC403</f>
        <v>6.6509724283822056</v>
      </c>
      <c r="AG403" s="9">
        <f>(1-0.23)*M403-AF403</f>
        <v>5.5018911013367049</v>
      </c>
      <c r="AH403" s="9">
        <v>0</v>
      </c>
      <c r="AI403" s="8">
        <f>4098*0.6108*EXP(17.27*0.5*(E403+F403)/(0.5*(E403+F403)+237.3))/(0.5*(E403+F403)+237.3)^2</f>
        <v>0.14838235371388589</v>
      </c>
      <c r="AJ403" s="7">
        <f>(0.408*AI403*(AG403-AH403)+(900*$S$10/((E403+F403)*0.5+273))*N403*(AD403-AE403))/(AI403+$S$10*(1+0.34*N403))</f>
        <v>4.0871402290322258</v>
      </c>
      <c r="AK403" s="27">
        <f>0.408*AI403*$S$8*0.98*1.14*100000000/(AI403+$S$10*(1.034*N403))</f>
        <v>0.13033464149536089</v>
      </c>
      <c r="AL403" s="12">
        <f>1.24*(AE403*10/(G403+273.16))^(1/7)</f>
        <v>0.71522798748607319</v>
      </c>
      <c r="AM403" s="12">
        <f>AI403*0.77*M403</f>
        <v>1.8032704949033351</v>
      </c>
      <c r="AN403" s="12">
        <f>AI403*0.98*$S$8*(-2.6*10000000000-AL403*(G403+273.16)^4)</f>
        <v>-22.264615663947676</v>
      </c>
      <c r="AO403" s="13">
        <f>1.17*1.013*(10^-3)*(AD403-AE403)*N403*86400/208</f>
        <v>1.6694527221057667</v>
      </c>
      <c r="AP403" s="12">
        <f>0.408*(AM403+AN403+AO403)/(AI403+$S$10*(1+0.34*N403))</f>
        <v>-30.798707528672377</v>
      </c>
      <c r="AQ403">
        <v>28</v>
      </c>
      <c r="AR403">
        <v>2.9815</v>
      </c>
      <c r="AS403" s="7"/>
      <c r="AT403" s="1">
        <f>AJ403*28.4</f>
        <v>116.07478250451521</v>
      </c>
      <c r="AU403">
        <f>1.26*AI403*0.408*(AG403-AH403)/(AI403+$S$10)</f>
        <v>1.9594166196223888</v>
      </c>
      <c r="AV403">
        <f>AU403*28.4</f>
        <v>55.647431997275838</v>
      </c>
      <c r="AW403">
        <f>0.65*AI403*D403/($S$10+AI403)</f>
        <v>82.256759977652365</v>
      </c>
      <c r="AX403" s="1">
        <f>AW403*(86400/1000000)/2.45</f>
        <v>2.9008098212527202</v>
      </c>
      <c r="AY403" s="1">
        <f>(0.2*(0.00738*G403+0.8072)^7)-0.00016</f>
        <v>0.14343039878211866</v>
      </c>
      <c r="AZ403" s="1">
        <f>0.408*(AI403*(AG403-AH403)+$S$10*6.43*(1+0.0536*N403)*(AD403-AE403))/(AI403+$S$10)</f>
        <v>3.4612991120964169</v>
      </c>
      <c r="BA403" s="2">
        <f>(AI403*(AG403)+0.063*2.7*(1+0.864*N403)*(AD403-AE403))/(AI403+0.063)</f>
        <v>7.9765890258949161</v>
      </c>
      <c r="BB403" s="1">
        <f>0.4+1.4*EXP(-(((C403-173)/58)^2))</f>
        <v>0.40573169389988795</v>
      </c>
      <c r="BC403" s="1">
        <f>0.605+0.345*EXP(-(((C403-243)/80)^2))</f>
        <v>0.60545517169344942</v>
      </c>
      <c r="BD403" s="1">
        <f>0.408*(AI403*(AG403-AH403)+0.063*6.43*(BB403+BC403*N403)*(AD403-AE403))/(AI403+0.063)</f>
        <v>3.8736232251233926</v>
      </c>
      <c r="BE403" s="1">
        <f>0.013*G403*(M403*23.9+50)/(G403+15)</f>
        <v>3.1640178046455798</v>
      </c>
      <c r="BF403" s="2">
        <f>0.408*0.0023*(G403+17.8)*((F403-E403)^0.5)*AA403</f>
        <v>3.8954424519070594</v>
      </c>
    </row>
    <row r="404" spans="1:58" ht="14" x14ac:dyDescent="0.15">
      <c r="A404" s="14">
        <v>2009</v>
      </c>
      <c r="B404" s="5">
        <v>43138</v>
      </c>
      <c r="C404">
        <v>38</v>
      </c>
      <c r="D404" s="11">
        <v>205.52473398600006</v>
      </c>
      <c r="E404" s="17">
        <v>11.41</v>
      </c>
      <c r="F404" s="17">
        <v>31.73</v>
      </c>
      <c r="G404" s="17">
        <v>20.61</v>
      </c>
      <c r="H404" s="17">
        <v>15.56</v>
      </c>
      <c r="I404" s="17">
        <v>56.46</v>
      </c>
      <c r="J404" s="11">
        <v>32.497291666666662</v>
      </c>
      <c r="K404" s="17">
        <v>2.0289999999999999</v>
      </c>
      <c r="L404" s="11">
        <v>0</v>
      </c>
      <c r="M404" s="15">
        <f>+D404*86400/1000000</f>
        <v>17.757337016390405</v>
      </c>
      <c r="N404" s="3">
        <f>K404*4.87/LN(67.8*$S$4-5.42)</f>
        <v>1.6482703313148201</v>
      </c>
      <c r="O404" s="16">
        <f>0.26*(1+0.54*N404)*(AD404-AE404)</f>
        <v>1.1158608377379367</v>
      </c>
      <c r="X404" s="9">
        <f>1+0.033*COS(2*$S$9*C404/365)</f>
        <v>1.0261878630954209</v>
      </c>
      <c r="Y404" s="9">
        <f>0.409*SIN((2*$S$9*C404/365)-1.39)</f>
        <v>-0.27453102519500105</v>
      </c>
      <c r="Z404" s="9">
        <f>ACOS(-TAN($U$2)*TAN(Y404))</f>
        <v>1.4140377511712185</v>
      </c>
      <c r="AA404" s="10">
        <f>(24*60/$S$9)*$S$7*X404*(Z404*SIN($U$2)*SIN(Y404)+COS($U$2)*COS(Y404)*SIN(Z404))</f>
        <v>24.904755239378435</v>
      </c>
      <c r="AB404" s="9">
        <f>AA404*(0.75+0.00002*$S$3)</f>
        <v>18.778185450491339</v>
      </c>
      <c r="AC404" s="9">
        <f>1.35*(M404/AB404)-0.35</f>
        <v>0.92660923550522301</v>
      </c>
      <c r="AD404" s="9">
        <f>(0.6108*EXP(17.27*E404/(E404+237.3))+0.6108*EXP(17.27*F404/(F404+237.3)))/2</f>
        <v>3.0158150575072415</v>
      </c>
      <c r="AE404" s="9">
        <f>(H404*0.6108*EXP(17.27*F404/(F404+237.3))+I404*0.6108*EXP(17.27*E404/(E404+237.3)))/(2*100)</f>
        <v>0.74511525087230412</v>
      </c>
      <c r="AF404" s="10">
        <f>$S$8*0.5*((E404+273)^4+(F404+273)^4)*(0.34-0.14*SQRT(AE404))*AC404</f>
        <v>7.5392276239425353</v>
      </c>
      <c r="AG404" s="9">
        <f>(1-0.23)*M404-AF404</f>
        <v>6.1339218786780769</v>
      </c>
      <c r="AH404" s="9">
        <v>0</v>
      </c>
      <c r="AI404" s="8">
        <f>4098*0.6108*EXP(17.27*0.5*(E404+F404)/(0.5*(E404+F404)+237.3))/(0.5*(E404+F404)+237.3)^2</f>
        <v>0.1574915452509377</v>
      </c>
      <c r="AJ404" s="7">
        <f>(0.408*AI404*(AG404-AH404)+(900*$S$10/((E404+F404)*0.5+273))*N404*(AD404-AE404))/(AI404+$S$10*(1+0.34*N404))</f>
        <v>4.4072158871599143</v>
      </c>
      <c r="AK404" s="27">
        <f>0.408*AI404*$S$8*0.98*1.14*100000000/(AI404+$S$10*(1.034*N404))</f>
        <v>0.13034473194214916</v>
      </c>
      <c r="AL404" s="12">
        <f>1.24*(AE404*10/(G404+273.16))^(1/7)</f>
        <v>0.73358854911055504</v>
      </c>
      <c r="AM404" s="12">
        <f>AI404*0.77*M404</f>
        <v>2.1534054436148105</v>
      </c>
      <c r="AN404" s="12">
        <f>AI404*0.98*$S$8*(-2.6*10000000000-AL404*(G404+273.16)^4)</f>
        <v>-23.775723152495623</v>
      </c>
      <c r="AO404" s="13">
        <f>1.17*1.013*(10^-3)*(AD404-AE404)*N404*86400/208</f>
        <v>1.8426119315435301</v>
      </c>
      <c r="AP404" s="12">
        <f>0.408*(AM404+AN404+AO404)/(AI404+$S$10*(1+0.34*N404))</f>
        <v>-31.017712478793278</v>
      </c>
      <c r="AQ404">
        <v>28</v>
      </c>
      <c r="AR404">
        <v>2.9815</v>
      </c>
      <c r="AS404" s="7"/>
      <c r="AT404" s="1">
        <f>AJ404*28.4</f>
        <v>125.16493119534157</v>
      </c>
      <c r="AU404">
        <f>1.26*AI404*0.408*(AG404-AH404)/(AI404+$S$10)</f>
        <v>2.2240268419577522</v>
      </c>
      <c r="AV404">
        <f>AU404*28.4</f>
        <v>63.162362311600162</v>
      </c>
      <c r="AW404">
        <f>0.65*AI404*D404/($S$10+AI404)</f>
        <v>94.221177445575492</v>
      </c>
      <c r="AX404" s="1">
        <f>AW404*(86400/1000000)/2.45</f>
        <v>3.3227386658358049</v>
      </c>
      <c r="AY404" s="1">
        <f>(0.2*(0.00738*G404+0.8072)^7)-0.00016</f>
        <v>0.14936603293344372</v>
      </c>
      <c r="AZ404" s="1">
        <f>0.408*(AI404*(AG404-AH404)+$S$10*6.43*(1+0.0536*N404)*(AD404-AE404))/(AI404+$S$10)</f>
        <v>3.6757686038994337</v>
      </c>
      <c r="BA404" s="2">
        <f>(AI404*(AG404)+0.063*2.7*(1+0.864*N404)*(AD404-AE404))/(AI404+0.063)</f>
        <v>8.6277321947007515</v>
      </c>
      <c r="BB404" s="1">
        <f>0.4+1.4*EXP(-(((C404-173)/58)^2))</f>
        <v>0.40621254083890707</v>
      </c>
      <c r="BC404" s="1">
        <f>0.605+0.345*EXP(-(((C404-243)/80)^2))</f>
        <v>0.60548536124367802</v>
      </c>
      <c r="BD404" s="1">
        <f>0.408*(AI404*(AG404-AH404)+0.063*6.43*(BB404+BC404*N404)*(AD404-AE404))/(AI404+0.063)</f>
        <v>4.1776580490902253</v>
      </c>
      <c r="BE404" s="1">
        <f>0.013*G404*(M404*23.9+50)/(G404+15)</f>
        <v>3.5693930646603595</v>
      </c>
      <c r="BF404" s="2">
        <f>0.408*0.0023*(G404+17.8)*((F404-E404)^0.5)*AA404</f>
        <v>4.0464710346128294</v>
      </c>
    </row>
    <row r="405" spans="1:58" ht="14" x14ac:dyDescent="0.15">
      <c r="A405" s="14">
        <v>2009</v>
      </c>
      <c r="B405" s="5">
        <v>43139</v>
      </c>
      <c r="C405">
        <v>39</v>
      </c>
      <c r="D405" s="11">
        <v>201.78765406800005</v>
      </c>
      <c r="E405" s="17">
        <v>7.4279999999999999</v>
      </c>
      <c r="F405" s="17">
        <v>31.82</v>
      </c>
      <c r="G405" s="17">
        <v>19.420000000000002</v>
      </c>
      <c r="H405" s="17">
        <v>9.67</v>
      </c>
      <c r="I405" s="17">
        <v>71.17</v>
      </c>
      <c r="J405" s="11">
        <v>28.450069444444452</v>
      </c>
      <c r="K405" s="17">
        <v>1.883</v>
      </c>
      <c r="L405" s="11">
        <v>0</v>
      </c>
      <c r="M405" s="15">
        <f>+D405*86400/1000000</f>
        <v>17.434453311475206</v>
      </c>
      <c r="N405" s="3">
        <f>K405*4.87/LN(67.8*$S$4-5.42)</f>
        <v>1.5296663547884704</v>
      </c>
      <c r="O405" s="16">
        <f>0.26*(1+0.54*N405)*(AD405-AE405)</f>
        <v>1.0798365546069482</v>
      </c>
      <c r="X405" s="9">
        <f>1+0.033*COS(2*$S$9*C405/365)</f>
        <v>1.0258383434213432</v>
      </c>
      <c r="Y405" s="9">
        <f>0.409*SIN((2*$S$9*C405/365)-1.39)</f>
        <v>-0.26927172994258658</v>
      </c>
      <c r="Z405" s="9">
        <f>ACOS(-TAN($U$2)*TAN(Y405))</f>
        <v>1.4172178654565724</v>
      </c>
      <c r="AA405" s="10">
        <f>(24*60/$S$9)*$S$7*X405*(Z405*SIN($U$2)*SIN(Y405)+COS($U$2)*COS(Y405)*SIN(Z405))</f>
        <v>25.077392084696584</v>
      </c>
      <c r="AB405" s="9">
        <f>AA405*(0.75+0.00002*$S$3)</f>
        <v>18.908353631861225</v>
      </c>
      <c r="AC405" s="9">
        <f>1.35*(M405/AB405)-0.35</f>
        <v>0.89476791733108374</v>
      </c>
      <c r="AD405" s="9">
        <f>(0.6108*EXP(17.27*E405/(E405+237.3))+0.6108*EXP(17.27*F405/(F405+237.3)))/2</f>
        <v>2.8691554316275716</v>
      </c>
      <c r="AE405" s="9">
        <f>(H405*0.6108*EXP(17.27*F405/(F405+237.3))+I405*0.6108*EXP(17.27*E405/(E405+237.3)))/(2*100)</f>
        <v>0.5946908032164745</v>
      </c>
      <c r="AF405" s="10">
        <f>$S$8*0.5*((E405+273)^4+(F405+273)^4)*(0.34-0.14*SQRT(AE405))*AC405</f>
        <v>7.5310178162492134</v>
      </c>
      <c r="AG405" s="9">
        <f>(1-0.23)*M405-AF405</f>
        <v>5.8935112335866959</v>
      </c>
      <c r="AH405" s="9">
        <v>0</v>
      </c>
      <c r="AI405" s="8">
        <f>4098*0.6108*EXP(17.27*0.5*(E405+F405)/(0.5*(E405+F405)+237.3))/(0.5*(E405+F405)+237.3)^2</f>
        <v>0.14181956748137312</v>
      </c>
      <c r="AJ405" s="7">
        <f>(0.408*AI405*(AG405-AH405)+(900*$S$10/((E405+F405)*0.5+273))*N405*(AD405-AE405))/(AI405+$S$10*(1+0.34*N405))</f>
        <v>4.3216038728661879</v>
      </c>
      <c r="AK405" s="27">
        <f>0.408*AI405*$S$8*0.98*1.14*100000000/(AI405+$S$10*(1.034*N405))</f>
        <v>0.1287067008460793</v>
      </c>
      <c r="AL405" s="12">
        <f>1.24*(AE405*10/(G405+273.16))^(1/7)</f>
        <v>0.71074539526411318</v>
      </c>
      <c r="AM405" s="12">
        <f>AI405*0.77*M405</f>
        <v>1.9038609034888574</v>
      </c>
      <c r="AN405" s="12">
        <f>AI405*0.98*$S$8*(-2.6*10000000000-AL405*(G405+273.16)^4)</f>
        <v>-21.236022994977798</v>
      </c>
      <c r="AO405" s="13">
        <f>1.17*1.013*(10^-3)*(AD405-AE405)*N405*86400/208</f>
        <v>1.7128590091820435</v>
      </c>
      <c r="AP405" s="12">
        <f>0.408*(AM405+AN405+AO405)/(AI405+$S$10*(1+0.34*N405))</f>
        <v>-29.723434730124598</v>
      </c>
      <c r="AQ405">
        <v>28</v>
      </c>
      <c r="AR405">
        <v>2.9815</v>
      </c>
      <c r="AS405" s="7"/>
      <c r="AT405" s="1">
        <f>AJ405*28.4</f>
        <v>122.73354998939973</v>
      </c>
      <c r="AU405">
        <f>1.26*AI405*0.408*(AG405-AH405)/(AI405+$S$10)</f>
        <v>2.0694634515819068</v>
      </c>
      <c r="AV405">
        <f>AU405*28.4</f>
        <v>58.772762024926152</v>
      </c>
      <c r="AW405">
        <f>0.65*AI405*D405/($S$10+AI405)</f>
        <v>89.590278148352795</v>
      </c>
      <c r="AX405" s="1">
        <f>AW405*(86400/1000000)/2.45</f>
        <v>3.1594285844970127</v>
      </c>
      <c r="AY405" s="1">
        <f>(0.2*(0.00738*G405+0.8072)^7)-0.00016</f>
        <v>0.14004307268004298</v>
      </c>
      <c r="AZ405" s="1">
        <f>0.408*(AI405*(AG405-AH405)+$S$10*6.43*(1+0.0536*N405)*(AD405-AE405))/(AI405+$S$10)</f>
        <v>3.6887035959067545</v>
      </c>
      <c r="BA405" s="2">
        <f>(AI405*(AG405)+0.063*2.7*(1+0.864*N405)*(AD405-AE405))/(AI405+0.063)</f>
        <v>8.4661004564339351</v>
      </c>
      <c r="BB405" s="1">
        <f>0.4+1.4*EXP(-(((C405-173)/58)^2))</f>
        <v>0.40672972508237198</v>
      </c>
      <c r="BC405" s="1">
        <f>0.605+0.345*EXP(-(((C405-243)/80)^2))</f>
        <v>0.60551739142481875</v>
      </c>
      <c r="BD405" s="1">
        <f>0.408*(AI405*(AG405-AH405)+0.063*6.43*(BB405+BC405*N405)*(AD405-AE405))/(AI405+0.063)</f>
        <v>4.1114097578697288</v>
      </c>
      <c r="BE405" s="1">
        <f>0.013*G405*(M405*23.9+50)/(G405+15)</f>
        <v>3.4229779135403611</v>
      </c>
      <c r="BF405" s="2">
        <f>0.408*0.0023*(G405+17.8)*((F405-E405)^0.5)*AA405</f>
        <v>4.3258399167167525</v>
      </c>
    </row>
    <row r="406" spans="1:58" ht="14" x14ac:dyDescent="0.15">
      <c r="A406" s="14">
        <v>2009</v>
      </c>
      <c r="B406" s="5">
        <v>43140</v>
      </c>
      <c r="C406">
        <v>40</v>
      </c>
      <c r="D406" s="11">
        <v>218.69270139600005</v>
      </c>
      <c r="E406" s="17">
        <v>8.81</v>
      </c>
      <c r="F406" s="17">
        <v>30.86</v>
      </c>
      <c r="G406" s="17">
        <v>19.190000000000001</v>
      </c>
      <c r="H406" s="17">
        <v>8.1999999999999993</v>
      </c>
      <c r="I406" s="17">
        <v>55.04</v>
      </c>
      <c r="J406" s="11">
        <v>26.051249999999996</v>
      </c>
      <c r="K406" s="17">
        <v>1.6739999999999999</v>
      </c>
      <c r="L406" s="11">
        <v>0</v>
      </c>
      <c r="M406" s="15">
        <f>+D406*86400/1000000</f>
        <v>18.895049400614404</v>
      </c>
      <c r="N406" s="3">
        <f>K406*4.87/LN(67.8*$S$4-5.42)</f>
        <v>1.3598839500349968</v>
      </c>
      <c r="O406" s="16">
        <f>0.26*(1+0.54*N406)*(AD406-AE406)</f>
        <v>1.0373641533140494</v>
      </c>
      <c r="X406" s="9">
        <f>1+0.033*COS(2*$S$9*C406/365)</f>
        <v>1.0254811672884725</v>
      </c>
      <c r="Y406" s="9">
        <f>0.409*SIN((2*$S$9*C406/365)-1.39)</f>
        <v>-0.26393264366523023</v>
      </c>
      <c r="Z406" s="9">
        <f>ACOS(-TAN($U$2)*TAN(Y406))</f>
        <v>1.4204352054154454</v>
      </c>
      <c r="AA406" s="10">
        <f>(24*60/$S$9)*$S$7*X406*(Z406*SIN($U$2)*SIN(Y406)+COS($U$2)*COS(Y406)*SIN(Z406))</f>
        <v>25.252085645848528</v>
      </c>
      <c r="AB406" s="9">
        <f>AA406*(0.75+0.00002*$S$3)</f>
        <v>19.040072576969791</v>
      </c>
      <c r="AC406" s="9">
        <f>1.35*(M406/AB406)-0.35</f>
        <v>0.98971740851888435</v>
      </c>
      <c r="AD406" s="9">
        <f>(0.6108*EXP(17.27*E406/(E406+237.3))+0.6108*EXP(17.27*F406/(F406+237.3)))/2</f>
        <v>2.7951579802269921</v>
      </c>
      <c r="AE406" s="9">
        <f>(H406*0.6108*EXP(17.27*F406/(F406+237.3))+I406*0.6108*EXP(17.27*E406/(E406+237.3)))/(2*100)</f>
        <v>0.49464697111093359</v>
      </c>
      <c r="AF406" s="10">
        <f>$S$8*0.5*((E406+273)^4+(F406+273)^4)*(0.34-0.14*SQRT(AE406))*AC406</f>
        <v>8.679724871433951</v>
      </c>
      <c r="AG406" s="9">
        <f>(1-0.23)*M406-AF406</f>
        <v>5.8694631670391413</v>
      </c>
      <c r="AH406" s="9">
        <v>0</v>
      </c>
      <c r="AI406" s="8">
        <f>4098*0.6108*EXP(17.27*0.5*(E406+F406)/(0.5*(E406+F406)+237.3))/(0.5*(E406+F406)+237.3)^2</f>
        <v>0.14345232771501606</v>
      </c>
      <c r="AJ406" s="7">
        <f>(0.408*AI406*(AG406-AH406)+(900*$S$10/((E406+F406)*0.5+273))*N406*(AD406-AE406))/(AI406+$S$10*(1+0.34*N406))</f>
        <v>4.0730839628229782</v>
      </c>
      <c r="AK406" s="27">
        <f>0.408*AI406*$S$8*0.98*1.14*100000000/(AI406+$S$10*(1.034*N406))</f>
        <v>0.13566117674528425</v>
      </c>
      <c r="AL406" s="12">
        <f>1.24*(AE406*10/(G406+273.16))^(1/7)</f>
        <v>0.6923646157944966</v>
      </c>
      <c r="AM406" s="12">
        <f>AI406*0.77*M406</f>
        <v>2.0871148904824337</v>
      </c>
      <c r="AN406" s="12">
        <f>AI406*0.98*$S$8*(-2.6*10000000000-AL406*(G406+273.16)^4)</f>
        <v>-21.376836189929584</v>
      </c>
      <c r="AO406" s="13">
        <f>1.17*1.013*(10^-3)*(AD406-AE406)*N406*86400/208</f>
        <v>1.5401814152058848</v>
      </c>
      <c r="AP406" s="12">
        <f>0.408*(AM406+AN406+AO406)/(AI406+$S$10*(1+0.34*N406))</f>
        <v>-30.213735543142302</v>
      </c>
      <c r="AQ406">
        <v>28</v>
      </c>
      <c r="AR406">
        <v>2.9815</v>
      </c>
      <c r="AS406" s="7"/>
      <c r="AT406" s="1">
        <f>AJ406*28.4</f>
        <v>115.67558454417258</v>
      </c>
      <c r="AU406">
        <f>1.26*AI406*0.408*(AG406-AH406)/(AI406+$S$10)</f>
        <v>2.0684811647984942</v>
      </c>
      <c r="AV406">
        <f>AU406*28.4</f>
        <v>58.744865080277229</v>
      </c>
      <c r="AW406">
        <f>0.65*AI406*D406/($S$10+AI406)</f>
        <v>97.447370948093564</v>
      </c>
      <c r="AX406" s="1">
        <f>AW406*(86400/1000000)/2.45</f>
        <v>3.4365113673123608</v>
      </c>
      <c r="AY406" s="1">
        <f>(0.2*(0.00738*G406+0.8072)^7)-0.00016</f>
        <v>0.13829985046965895</v>
      </c>
      <c r="AZ406" s="1">
        <f>0.408*(AI406*(AG406-AH406)+$S$10*6.43*(1+0.0536*N406)*(AD406-AE406))/(AI406+$S$10)</f>
        <v>3.6779362680464396</v>
      </c>
      <c r="BA406" s="2">
        <f>(AI406*(AG406)+0.063*2.7*(1+0.864*N406)*(AD406-AE406))/(AI406+0.063)</f>
        <v>8.2008224159533558</v>
      </c>
      <c r="BB406" s="1">
        <f>0.4+1.4*EXP(-(((C406-173)/58)^2))</f>
        <v>0.40728563128324768</v>
      </c>
      <c r="BC406" s="1">
        <f>0.605+0.345*EXP(-(((C406-243)/80)^2))</f>
        <v>0.60555136302844903</v>
      </c>
      <c r="BD406" s="1">
        <f>0.408*(AI406*(AG406-AH406)+0.063*6.43*(BB406+BC406*N406)*(AD406-AE406))/(AI406+0.063)</f>
        <v>3.9306596780292193</v>
      </c>
      <c r="BE406" s="1">
        <f>0.013*G406*(M406*23.9+50)/(G406+15)</f>
        <v>3.6599027954932288</v>
      </c>
      <c r="BF406" s="2">
        <f>0.408*0.0023*(G406+17.8)*((F406-E406)^0.5)*AA406</f>
        <v>4.1159859247024935</v>
      </c>
    </row>
    <row r="407" spans="1:58" ht="14" x14ac:dyDescent="0.15">
      <c r="A407" s="14">
        <v>2009</v>
      </c>
      <c r="B407" s="5">
        <v>43141</v>
      </c>
      <c r="C407">
        <v>41</v>
      </c>
      <c r="D407" s="11">
        <v>215.66680855200011</v>
      </c>
      <c r="E407" s="17">
        <v>8.49</v>
      </c>
      <c r="F407" s="17">
        <v>29.13</v>
      </c>
      <c r="G407" s="17">
        <v>18.600000000000001</v>
      </c>
      <c r="H407" s="17">
        <v>11.46</v>
      </c>
      <c r="I407" s="17">
        <v>58.29</v>
      </c>
      <c r="J407" s="11">
        <v>30.409583333333337</v>
      </c>
      <c r="K407" s="17">
        <v>2.363</v>
      </c>
      <c r="L407" s="11">
        <v>0</v>
      </c>
      <c r="M407" s="15">
        <f>+D407*86400/1000000</f>
        <v>18.633612258892807</v>
      </c>
      <c r="N407" s="3">
        <f>K407*4.87/LN(67.8*$S$4-5.42)</f>
        <v>1.9195972365189355</v>
      </c>
      <c r="O407" s="16">
        <f>0.26*(1+0.54*N407)*(AD407-AE407)</f>
        <v>1.0685446736037543</v>
      </c>
      <c r="X407" s="9">
        <f>1+0.033*COS(2*$S$9*C407/365)</f>
        <v>1.0251164405358055</v>
      </c>
      <c r="Y407" s="9">
        <f>0.409*SIN((2*$S$9*C407/365)-1.39)</f>
        <v>-0.25851534844942292</v>
      </c>
      <c r="Z407" s="9">
        <f>ACOS(-TAN($U$2)*TAN(Y407))</f>
        <v>1.4236886048116781</v>
      </c>
      <c r="AA407" s="10">
        <f>(24*60/$S$9)*$S$7*X407*(Z407*SIN($U$2)*SIN(Y407)+COS($U$2)*COS(Y407)*SIN(Z407))</f>
        <v>25.428753727365851</v>
      </c>
      <c r="AB407" s="9">
        <f>AA407*(0.75+0.00002*$S$3)</f>
        <v>19.173280310433853</v>
      </c>
      <c r="AC407" s="9">
        <f>1.35*(M407/AB407)-0.35</f>
        <v>0.96200170978651245</v>
      </c>
      <c r="AD407" s="9">
        <f>(0.6108*EXP(17.27*E407/(E407+237.3))+0.6108*EXP(17.27*F407/(F407+237.3)))/2</f>
        <v>2.5724847670323583</v>
      </c>
      <c r="AE407" s="9">
        <f>(H407*0.6108*EXP(17.27*F407/(F407+237.3))+I407*0.6108*EXP(17.27*E407/(E407+237.3)))/(2*100)</f>
        <v>0.55450258826522836</v>
      </c>
      <c r="AF407" s="10">
        <f>$S$8*0.5*((E407+273)^4+(F407+273)^4)*(0.34-0.14*SQRT(AE407))*AC407</f>
        <v>8.1117686751023115</v>
      </c>
      <c r="AG407" s="9">
        <f>(1-0.23)*M407-AF407</f>
        <v>6.236112764245151</v>
      </c>
      <c r="AH407" s="9">
        <v>0</v>
      </c>
      <c r="AI407" s="8">
        <f>4098*0.6108*EXP(17.27*0.5*(E407+F407)/(0.5*(E407+F407)+237.3))/(0.5*(E407+F407)+237.3)^2</f>
        <v>0.13566722924924693</v>
      </c>
      <c r="AJ407" s="7">
        <f>(0.408*AI407*(AG407-AH407)+(900*$S$10/((E407+F407)*0.5+273))*N407*(AD407-AE407))/(AI407+$S$10*(1+0.34*N407))</f>
        <v>4.6288384911415514</v>
      </c>
      <c r="AK407" s="27">
        <f>0.408*AI407*$S$8*0.98*1.14*100000000/(AI407+$S$10*(1.034*N407))</f>
        <v>0.11369989377316009</v>
      </c>
      <c r="AL407" s="12">
        <f>1.24*(AE407*10/(G407+273.16))^(1/7)</f>
        <v>0.7039585516235658</v>
      </c>
      <c r="AM407" s="12">
        <f>AI407*0.77*M407</f>
        <v>1.946537320472967</v>
      </c>
      <c r="AN407" s="12">
        <f>AI407*0.98*$S$8*(-2.6*10000000000-AL407*(G407+273.16)^4)</f>
        <v>-20.244913951771686</v>
      </c>
      <c r="AO407" s="13">
        <f>1.17*1.013*(10^-3)*(AD407-AE407)*N407*86400/208</f>
        <v>1.907098643481633</v>
      </c>
      <c r="AP407" s="12">
        <f>0.408*(AM407+AN407+AO407)/(AI407+$S$10*(1+0.34*N407))</f>
        <v>-27.360792256924494</v>
      </c>
      <c r="AQ407">
        <v>28</v>
      </c>
      <c r="AR407">
        <v>2.9815</v>
      </c>
      <c r="AS407" s="7"/>
      <c r="AT407" s="1">
        <f>AJ407*28.4</f>
        <v>131.45901314842004</v>
      </c>
      <c r="AU407">
        <f>1.26*AI407*0.408*(AG407-AH407)/(AI407+$S$10)</f>
        <v>2.158737400746622</v>
      </c>
      <c r="AV407">
        <f>AU407*28.4</f>
        <v>61.308142181204062</v>
      </c>
      <c r="AW407">
        <f>0.65*AI407*D407/($S$10+AI407)</f>
        <v>94.395614124477021</v>
      </c>
      <c r="AX407" s="1">
        <f>AW407*(86400/1000000)/2.45</f>
        <v>3.3288902287162512</v>
      </c>
      <c r="AY407" s="1">
        <f>(0.2*(0.00738*G407+0.8072)^7)-0.00016</f>
        <v>0.13391281605100946</v>
      </c>
      <c r="AZ407" s="1">
        <f>0.408*(AI407*(AG407-AH407)+$S$10*6.43*(1+0.0536*N407)*(AD407-AE407))/(AI407+$S$10)</f>
        <v>3.6203861758508409</v>
      </c>
      <c r="BA407" s="2">
        <f>(AI407*(AG407)+0.063*2.7*(1+0.864*N407)*(AD407-AE407))/(AI407+0.063)</f>
        <v>8.8519911991647984</v>
      </c>
      <c r="BB407" s="1">
        <f>0.4+1.4*EXP(-(((C407-173)/58)^2))</f>
        <v>0.40788276995037481</v>
      </c>
      <c r="BC407" s="1">
        <f>0.605+0.345*EXP(-(((C407-243)/80)^2))</f>
        <v>0.60558738160130421</v>
      </c>
      <c r="BD407" s="1">
        <f>0.408*(AI407*(AG407-AH407)+0.063*6.43*(BB407+BC407*N407)*(AD407-AE407))/(AI407+0.063)</f>
        <v>4.3738467929986786</v>
      </c>
      <c r="BE407" s="1">
        <f>0.013*G407*(M407*23.9+50)/(G407+15)</f>
        <v>3.5647029141781759</v>
      </c>
      <c r="BF407" s="2">
        <f>0.408*0.0023*(G407+17.8)*((F407-E407)^0.5)*AA407</f>
        <v>3.946111069580664</v>
      </c>
    </row>
    <row r="408" spans="1:58" ht="14" x14ac:dyDescent="0.15">
      <c r="A408" s="14">
        <v>2009</v>
      </c>
      <c r="B408" s="5">
        <v>43142</v>
      </c>
      <c r="C408">
        <v>42</v>
      </c>
      <c r="D408" s="11">
        <v>217.62881212799999</v>
      </c>
      <c r="E408" s="17">
        <v>8.92</v>
      </c>
      <c r="F408" s="17">
        <v>24.93</v>
      </c>
      <c r="G408" s="17">
        <v>16.59</v>
      </c>
      <c r="H408" s="17">
        <v>28.41</v>
      </c>
      <c r="I408" s="17">
        <v>78.08</v>
      </c>
      <c r="J408" s="11">
        <v>48.151388888888889</v>
      </c>
      <c r="K408" s="17">
        <v>2.4529999999999998</v>
      </c>
      <c r="L408" s="11">
        <v>7.3659999999999997</v>
      </c>
      <c r="M408" s="15">
        <f>+D408*86400/1000000</f>
        <v>18.803129367859199</v>
      </c>
      <c r="N408" s="3">
        <f>K408*4.87/LN(67.8*$S$4-5.42)</f>
        <v>1.9927092768433974</v>
      </c>
      <c r="O408" s="16">
        <f>0.26*(1+0.54*N408)*(AD408-AE408)</f>
        <v>0.67706080379374389</v>
      </c>
      <c r="X408" s="9">
        <f>1+0.033*COS(2*$S$9*C408/365)</f>
        <v>1.0247442712397508</v>
      </c>
      <c r="Y408" s="9">
        <f>0.409*SIN((2*$S$9*C408/365)-1.39)</f>
        <v>-0.25302144955665185</v>
      </c>
      <c r="Z408" s="9">
        <f>ACOS(-TAN($U$2)*TAN(Y408))</f>
        <v>1.4269769100982941</v>
      </c>
      <c r="AA408" s="10">
        <f>(24*60/$S$9)*$S$7*X408*(Z408*SIN($U$2)*SIN(Y408)+COS($U$2)*COS(Y408)*SIN(Z408))</f>
        <v>25.607313143947927</v>
      </c>
      <c r="AB408" s="9">
        <f>AA408*(0.75+0.00002*$S$3)</f>
        <v>19.307914110536736</v>
      </c>
      <c r="AC408" s="9">
        <f>1.35*(M408/AB408)-0.35</f>
        <v>0.9647056953582166</v>
      </c>
      <c r="AD408" s="9">
        <f>(0.6108*EXP(17.27*E408/(E408+237.3))+0.6108*EXP(17.27*F408/(F408+237.3)))/2</f>
        <v>2.148232001444228</v>
      </c>
      <c r="AE408" s="9">
        <f>(H408*0.6108*EXP(17.27*F408/(F408+237.3))+I408*0.6108*EXP(17.27*E408/(E408+237.3)))/(2*100)</f>
        <v>0.893896269493483</v>
      </c>
      <c r="AF408" s="10">
        <f>$S$8*0.5*((E408+273)^4+(F408+273)^4)*(0.34-0.14*SQRT(AE408))*AC408</f>
        <v>6.9608566427958358</v>
      </c>
      <c r="AG408" s="9">
        <f>(1-0.23)*M408-AF408</f>
        <v>7.517552970455748</v>
      </c>
      <c r="AH408" s="9">
        <v>0</v>
      </c>
      <c r="AI408" s="8">
        <f>4098*0.6108*EXP(17.27*0.5*(E408+F408)/(0.5*(E408+F408)+237.3))/(0.5*(E408+F408)+237.3)^2</f>
        <v>0.12228235467878629</v>
      </c>
      <c r="AJ408" s="7">
        <f>(0.408*AI408*(AG408-AH408)+(900*$S$10/((E408+F408)*0.5+273))*N408*(AD408-AE408))/(AI408+$S$10*(1+0.34*N408))</f>
        <v>3.8064548043061426</v>
      </c>
      <c r="AK408" s="27">
        <f>0.408*AI408*$S$8*0.98*1.14*100000000/(AI408+$S$10*(1.034*N408))</f>
        <v>0.1058245254214694</v>
      </c>
      <c r="AL408" s="12">
        <f>1.24*(AE408*10/(G408+273.16))^(1/7)</f>
        <v>0.75440092269029468</v>
      </c>
      <c r="AM408" s="12">
        <f>AI408*0.77*M408</f>
        <v>1.770454019512379</v>
      </c>
      <c r="AN408" s="12">
        <f>AI408*0.98*$S$8*(-2.6*10000000000-AL408*(G408+273.16)^4)</f>
        <v>-18.374537217443937</v>
      </c>
      <c r="AO408" s="13">
        <f>1.17*1.013*(10^-3)*(AD408-AE408)*N408*86400/208</f>
        <v>1.2305618624834145</v>
      </c>
      <c r="AP408" s="12">
        <f>0.408*(AM408+AN408+AO408)/(AI408+$S$10*(1+0.34*N408))</f>
        <v>-26.957733349935314</v>
      </c>
      <c r="AQ408">
        <v>28</v>
      </c>
      <c r="AR408">
        <v>2.9815</v>
      </c>
      <c r="AS408" s="7"/>
      <c r="AT408" s="1">
        <f>AJ408*28.4</f>
        <v>108.10331644229444</v>
      </c>
      <c r="AU408">
        <f>1.26*AI408*0.408*(AG408-AH408)/(AI408+$S$10)</f>
        <v>2.5125022280254528</v>
      </c>
      <c r="AV408">
        <f>AU408*28.4</f>
        <v>71.355063275922859</v>
      </c>
      <c r="AW408">
        <f>0.65*AI408*D408/($S$10+AI408)</f>
        <v>91.966360223142274</v>
      </c>
      <c r="AX408" s="1">
        <f>AW408*(86400/1000000)/2.45</f>
        <v>3.2432218462365272</v>
      </c>
      <c r="AY408" s="1">
        <f>(0.2*(0.00738*G408+0.8072)^7)-0.00016</f>
        <v>0.11984922822976271</v>
      </c>
      <c r="AZ408" s="1">
        <f>0.408*(AI408*(AG408-AH408)+$S$10*6.43*(1+0.0536*N408)*(AD408-AE408))/(AI408+$S$10)</f>
        <v>3.2683332389395638</v>
      </c>
      <c r="BA408" s="2">
        <f>(AI408*(AG408)+0.063*2.7*(1+0.864*N408)*(AD408-AE408))/(AI408+0.063)</f>
        <v>8.0956062611495536</v>
      </c>
      <c r="BB408" s="1">
        <f>0.4+1.4*EXP(-(((C408-173)/58)^2))</f>
        <v>0.40852378163179909</v>
      </c>
      <c r="BC408" s="1">
        <f>0.605+0.345*EXP(-(((C408-243)/80)^2))</f>
        <v>0.60562555762127845</v>
      </c>
      <c r="BD408" s="1">
        <f>0.408*(AI408*(AG408-AH408)+0.063*6.43*(BB408+BC408*N408)*(AD408-AE408))/(AI408+0.063)</f>
        <v>3.8316867454968953</v>
      </c>
      <c r="BE408" s="1">
        <f>0.013*G408*(M408*23.9+50)/(G408+15)</f>
        <v>3.4094483940269713</v>
      </c>
      <c r="BF408" s="2">
        <f>0.408*0.0023*(G408+17.8)*((F408-E408)^0.5)*AA408</f>
        <v>3.3065862332096523</v>
      </c>
    </row>
    <row r="409" spans="1:58" ht="14" x14ac:dyDescent="0.15">
      <c r="A409" s="14">
        <v>2009</v>
      </c>
      <c r="B409" s="5">
        <v>43143</v>
      </c>
      <c r="C409">
        <v>43</v>
      </c>
      <c r="D409" s="11">
        <v>218.07804977399991</v>
      </c>
      <c r="E409" s="17">
        <v>7.6310000000000002</v>
      </c>
      <c r="F409" s="17">
        <v>23.53</v>
      </c>
      <c r="G409" s="17">
        <v>15.51</v>
      </c>
      <c r="H409" s="17">
        <v>36.71</v>
      </c>
      <c r="I409" s="17">
        <v>80.599999999999994</v>
      </c>
      <c r="J409" s="11">
        <v>54.8848611111111</v>
      </c>
      <c r="K409" s="17">
        <v>2.3029999999999999</v>
      </c>
      <c r="L409" s="11">
        <v>0</v>
      </c>
      <c r="M409" s="15">
        <f>+D409*86400/1000000</f>
        <v>18.841943500473594</v>
      </c>
      <c r="N409" s="3">
        <f>K409*4.87/LN(67.8*$S$4-5.42)</f>
        <v>1.8708558763026273</v>
      </c>
      <c r="O409" s="16">
        <f>0.26*(1+0.54*N409)*(AD409-AE409)</f>
        <v>0.53281861081534743</v>
      </c>
      <c r="X409" s="9">
        <f>1+0.033*COS(2*$S$9*C409/365)</f>
        <v>1.0243647696821025</v>
      </c>
      <c r="Y409" s="9">
        <f>0.409*SIN((2*$S$9*C409/365)-1.39)</f>
        <v>-0.24745257494772704</v>
      </c>
      <c r="Z409" s="9">
        <f>ACOS(-TAN($U$2)*TAN(Y409))</f>
        <v>1.4302989810159743</v>
      </c>
      <c r="AA409" s="10">
        <f>(24*60/$S$9)*$S$7*X409*(Z409*SIN($U$2)*SIN(Y409)+COS($U$2)*COS(Y409)*SIN(Z409))</f>
        <v>25.78767978052214</v>
      </c>
      <c r="AB409" s="9">
        <f>AA409*(0.75+0.00002*$S$3)</f>
        <v>19.443910554513693</v>
      </c>
      <c r="AC409" s="9">
        <f>1.35*(M409/AB409)-0.35</f>
        <v>0.95820513982124422</v>
      </c>
      <c r="AD409" s="9">
        <f>(0.6108*EXP(17.27*E409/(E409+237.3))+0.6108*EXP(17.27*F409/(F409+237.3)))/2</f>
        <v>1.9734367480363137</v>
      </c>
      <c r="AE409" s="9">
        <f>(H409*0.6108*EXP(17.27*F409/(F409+237.3))+I409*0.6108*EXP(17.27*E409/(E409+237.3)))/(2*100)</f>
        <v>0.95401630795303505</v>
      </c>
      <c r="AF409" s="10">
        <f>$S$8*0.5*((E409+273)^4+(F409+273)^4)*(0.34-0.14*SQRT(AE409))*AC409</f>
        <v>6.6433308854497852</v>
      </c>
      <c r="AG409" s="9">
        <f>(1-0.23)*M409-AF409</f>
        <v>7.8649656099148828</v>
      </c>
      <c r="AH409" s="9">
        <v>0</v>
      </c>
      <c r="AI409" s="8">
        <f>4098*0.6108*EXP(17.27*0.5*(E409+F409)/(0.5*(E409+F409)+237.3))/(0.5*(E409+F409)+237.3)^2</f>
        <v>0.11343510040794455</v>
      </c>
      <c r="AJ409" s="7">
        <f>(0.408*AI409*(AG409-AH409)+(900*$S$10/((E409+F409)*0.5+273))*N409*(AD409-AE409))/(AI409+$S$10*(1+0.34*N409))</f>
        <v>3.4166281695609739</v>
      </c>
      <c r="AK409" s="27">
        <f>0.408*AI409*$S$8*0.98*1.14*100000000/(AI409+$S$10*(1.034*N409))</f>
        <v>0.1051568667756918</v>
      </c>
      <c r="AL409" s="12">
        <f>1.24*(AE409*10/(G409+273.16))^(1/7)</f>
        <v>0.76185492169954083</v>
      </c>
      <c r="AM409" s="12">
        <f>AI409*0.77*M409</f>
        <v>1.6457500696999212</v>
      </c>
      <c r="AN409" s="12">
        <f>AI409*0.98*$S$8*(-2.6*10000000000-AL409*(G409+273.16)^4)</f>
        <v>-17.030383688125497</v>
      </c>
      <c r="AO409" s="13">
        <f>1.17*1.013*(10^-3)*(AD409-AE409)*N409*86400/208</f>
        <v>0.93894333662358298</v>
      </c>
      <c r="AP409" s="12">
        <f>0.408*(AM409+AN409+AO409)/(AI409+$S$10*(1+0.34*N409))</f>
        <v>-26.656715225661333</v>
      </c>
      <c r="AQ409">
        <v>28</v>
      </c>
      <c r="AR409">
        <v>2.9815</v>
      </c>
      <c r="AS409" s="7"/>
      <c r="AT409" s="1">
        <f>AJ409*28.4</f>
        <v>97.032240015531656</v>
      </c>
      <c r="AU409">
        <f>1.26*AI409*0.408*(AG409-AH409)/(AI409+$S$10)</f>
        <v>2.5587899089666521</v>
      </c>
      <c r="AV409">
        <f>AU409*28.4</f>
        <v>72.669633414652921</v>
      </c>
      <c r="AW409">
        <f>0.65*AI409*D409/($S$10+AI409)</f>
        <v>89.708254092125117</v>
      </c>
      <c r="AX409" s="1">
        <f>AW409*(86400/1000000)/2.45</f>
        <v>3.1635890422692285</v>
      </c>
      <c r="AY409" s="1">
        <f>(0.2*(0.00738*G409+0.8072)^7)-0.00016</f>
        <v>0.1128294010737366</v>
      </c>
      <c r="AZ409" s="1">
        <f>0.408*(AI409*(AG409-AH409)+$S$10*6.43*(1+0.0536*N409)*(AD409-AE409))/(AI409+$S$10)</f>
        <v>3.1111232914652067</v>
      </c>
      <c r="BA409" s="2">
        <f>(AI409*(AG409)+0.063*2.7*(1+0.864*N409)*(AD409-AE409))/(AI409+0.063)</f>
        <v>7.628069685803494</v>
      </c>
      <c r="BB409" s="1">
        <f>0.4+1.4*EXP(-(((C409-173)/58)^2))</f>
        <v>0.40921144104019658</v>
      </c>
      <c r="BC409" s="1">
        <f>0.605+0.345*EXP(-(((C409-243)/80)^2))</f>
        <v>0.60566600667699855</v>
      </c>
      <c r="BD409" s="1">
        <f>0.408*(AI409*(AG409-AH409)+0.063*6.43*(BB409+BC409*N409)*(AD409-AE409))/(AI409+0.063)</f>
        <v>3.5359375821166816</v>
      </c>
      <c r="BE409" s="1">
        <f>0.013*G409*(M409*23.9+50)/(G409+15)</f>
        <v>3.3064574082337499</v>
      </c>
      <c r="BF409" s="2">
        <f>0.408*0.0023*(G409+17.8)*((F409-E409)^0.5)*AA409</f>
        <v>3.2141031110698792</v>
      </c>
    </row>
    <row r="410" spans="1:58" ht="14" x14ac:dyDescent="0.15">
      <c r="A410" s="14">
        <v>2009</v>
      </c>
      <c r="B410" s="5">
        <v>43144</v>
      </c>
      <c r="C410">
        <v>44</v>
      </c>
      <c r="D410" s="11">
        <v>190.74722222399996</v>
      </c>
      <c r="E410" s="17">
        <v>8.41</v>
      </c>
      <c r="F410" s="17">
        <v>25.31</v>
      </c>
      <c r="G410" s="17">
        <v>17.02</v>
      </c>
      <c r="H410" s="17">
        <v>27.13</v>
      </c>
      <c r="I410" s="17">
        <v>83.7</v>
      </c>
      <c r="J410" s="11">
        <v>52.892569444444447</v>
      </c>
      <c r="K410" s="17">
        <v>1.4590000000000001</v>
      </c>
      <c r="L410" s="11">
        <v>0</v>
      </c>
      <c r="M410" s="15">
        <f>+D410*86400/1000000</f>
        <v>16.480560000153595</v>
      </c>
      <c r="N410" s="3">
        <f>K410*4.87/LN(67.8*$S$4-5.42)</f>
        <v>1.1852274092598929</v>
      </c>
      <c r="O410" s="16">
        <f>0.26*(1+0.54*N410)*(AD410-AE410)</f>
        <v>0.53964513713559437</v>
      </c>
      <c r="X410" s="9">
        <f>1+0.033*COS(2*$S$9*C410/365)</f>
        <v>1.0239780483173626</v>
      </c>
      <c r="Y410" s="9">
        <f>0.409*SIN((2*$S$9*C410/365)-1.39)</f>
        <v>-0.24181037480038131</v>
      </c>
      <c r="Z410" s="9">
        <f>ACOS(-TAN($U$2)*TAN(Y410))</f>
        <v>1.4336536911235831</v>
      </c>
      <c r="AA410" s="10">
        <f>(24*60/$S$9)*$S$7*X410*(Z410*SIN($U$2)*SIN(Y410)+COS($U$2)*COS(Y410)*SIN(Z410))</f>
        <v>25.969768654212324</v>
      </c>
      <c r="AB410" s="9">
        <f>AA410*(0.75+0.00002*$S$3)</f>
        <v>19.581205565276093</v>
      </c>
      <c r="AC410" s="9">
        <f>1.35*(M410/AB410)-0.35</f>
        <v>0.78623014303377248</v>
      </c>
      <c r="AD410" s="9">
        <f>(0.6108*EXP(17.27*E410/(E410+237.3))+0.6108*EXP(17.27*F410/(F410+237.3)))/2</f>
        <v>2.1649201269859799</v>
      </c>
      <c r="AE410" s="9">
        <f>(H410*0.6108*EXP(17.27*F410/(F410+237.3))+I410*0.6108*EXP(17.27*E410/(E410+237.3)))/(2*100)</f>
        <v>0.89935344188484223</v>
      </c>
      <c r="AF410" s="10">
        <f>$S$8*0.5*((E410+273)^4+(F410+273)^4)*(0.34-0.14*SQRT(AE410))*AC410</f>
        <v>5.6599207604162682</v>
      </c>
      <c r="AG410" s="9">
        <f>(1-0.23)*M410-AF410</f>
        <v>7.0301104397019998</v>
      </c>
      <c r="AH410" s="9">
        <v>0</v>
      </c>
      <c r="AI410" s="8">
        <f>4098*0.6108*EXP(17.27*0.5*(E410+F410)/(0.5*(E410+F410)+237.3))/(0.5*(E410+F410)+237.3)^2</f>
        <v>0.12184156002660065</v>
      </c>
      <c r="AJ410" s="7">
        <f>(0.408*AI410*(AG410-AH410)+(900*$S$10/((E410+F410)*0.5+273))*N410*(AD410-AE410))/(AI410+$S$10*(1+0.34*N410))</f>
        <v>3.0628583422568387</v>
      </c>
      <c r="AK410" s="27">
        <f>0.408*AI410*$S$8*0.98*1.14*100000000/(AI410+$S$10*(1.034*N410))</f>
        <v>0.13428411987511041</v>
      </c>
      <c r="AL410" s="12">
        <f>1.24*(AE410*10/(G410+273.16))^(1/7)</f>
        <v>0.75489720475563649</v>
      </c>
      <c r="AM410" s="12">
        <f>AI410*0.77*M410</f>
        <v>1.5461731982086451</v>
      </c>
      <c r="AN410" s="12">
        <f>AI410*0.98*$S$8*(-2.6*10000000000-AL410*(G410+273.16)^4)</f>
        <v>-18.328853121514801</v>
      </c>
      <c r="AO410" s="13">
        <f>1.17*1.013*(10^-3)*(AD410-AE410)*N410*86400/208</f>
        <v>0.7384692821414518</v>
      </c>
      <c r="AP410" s="12">
        <f>0.408*(AM410+AN410+AO410)/(AI410+$S$10*(1+0.34*N410))</f>
        <v>-30.565040683696093</v>
      </c>
      <c r="AQ410">
        <v>28</v>
      </c>
      <c r="AR410">
        <v>2.9815</v>
      </c>
      <c r="AS410" s="7"/>
      <c r="AT410" s="1">
        <f>AJ410*28.4</f>
        <v>86.985176920094219</v>
      </c>
      <c r="AU410">
        <f>1.26*AI410*0.408*(AG410-AH410)/(AI410+$S$10)</f>
        <v>2.3466198705283632</v>
      </c>
      <c r="AV410">
        <f>AU410*28.4</f>
        <v>66.644004323005518</v>
      </c>
      <c r="AW410">
        <f>0.65*AI410*D410/($S$10+AI410)</f>
        <v>80.50474280208168</v>
      </c>
      <c r="AX410" s="1">
        <f>AW410*(86400/1000000)/2.45</f>
        <v>2.8390243992244315</v>
      </c>
      <c r="AY410" s="1">
        <f>(0.2*(0.00738*G410+0.8072)^7)-0.00016</f>
        <v>0.12274640800497287</v>
      </c>
      <c r="AZ410" s="1">
        <f>0.408*(AI410*(AG410-AH410)+$S$10*6.43*(1+0.0536*N410)*(AD410-AE410))/(AI410+$S$10)</f>
        <v>3.1007160097968414</v>
      </c>
      <c r="BA410" s="2">
        <f>(AI410*(AG410)+0.063*2.7*(1+0.864*N410)*(AD410-AE410))/(AI410+0.063)</f>
        <v>6.991283844136408</v>
      </c>
      <c r="BB410" s="1">
        <f>0.4+1.4*EXP(-(((C410-173)/58)^2))</f>
        <v>0.40994866110034778</v>
      </c>
      <c r="BC410" s="1">
        <f>0.605+0.345*EXP(-(((C410-243)/80)^2))</f>
        <v>0.60570884965085592</v>
      </c>
      <c r="BD410" s="1">
        <f>0.408*(AI410*(AG410-AH410)+0.063*6.43*(BB410+BC410*N410)*(AD410-AE410))/(AI410+0.063)</f>
        <v>3.1669693091416229</v>
      </c>
      <c r="BE410" s="1">
        <f>0.013*G410*(M410*23.9+50)/(G410+15)</f>
        <v>3.0672729564226175</v>
      </c>
      <c r="BF410" s="2">
        <f>0.408*0.0023*(G410+17.8)*((F410-E410)^0.5)*AA410</f>
        <v>3.4884154318444645</v>
      </c>
    </row>
    <row r="411" spans="1:58" ht="14" x14ac:dyDescent="0.15">
      <c r="A411" s="14">
        <v>2009</v>
      </c>
      <c r="B411" s="5">
        <v>43145</v>
      </c>
      <c r="C411">
        <v>45</v>
      </c>
      <c r="D411" s="11">
        <v>87.611136132000027</v>
      </c>
      <c r="E411" s="17">
        <v>15.76</v>
      </c>
      <c r="F411" s="17">
        <v>24.91</v>
      </c>
      <c r="G411" s="17">
        <v>19.43</v>
      </c>
      <c r="H411" s="17">
        <v>33.950000000000003</v>
      </c>
      <c r="I411" s="17">
        <v>64.56</v>
      </c>
      <c r="J411" s="11">
        <v>46.632708333333341</v>
      </c>
      <c r="K411" s="17">
        <v>1.3089999999999999</v>
      </c>
      <c r="L411" s="11">
        <v>0</v>
      </c>
      <c r="M411" s="15">
        <f>+D411*86400/1000000</f>
        <v>7.5696021618048031</v>
      </c>
      <c r="N411" s="3">
        <f>K411*4.87/LN(67.8*$S$4-5.42)</f>
        <v>1.0633740087191226</v>
      </c>
      <c r="O411" s="16">
        <f>0.26*(1+0.54*N411)*(AD411-AE411)</f>
        <v>0.5557680074693685</v>
      </c>
      <c r="X411" s="9">
        <f>1+0.033*COS(2*$S$9*C411/365)</f>
        <v>1.0235842217394178</v>
      </c>
      <c r="Y411" s="9">
        <f>0.409*SIN((2*$S$9*C411/365)-1.39)</f>
        <v>-0.23609652102028686</v>
      </c>
      <c r="Z411" s="9">
        <f>ACOS(-TAN($U$2)*TAN(Y411))</f>
        <v>1.4370399282618584</v>
      </c>
      <c r="AA411" s="10">
        <f>(24*60/$S$9)*$S$7*X411*(Z411*SIN($U$2)*SIN(Y411)+COS($U$2)*COS(Y411)*SIN(Z411))</f>
        <v>26.153493978140027</v>
      </c>
      <c r="AB411" s="9">
        <f>AA411*(0.75+0.00002*$S$3)</f>
        <v>19.719734459517582</v>
      </c>
      <c r="AC411" s="9">
        <f>1.35*(M411/AB411)-0.35</f>
        <v>0.16820996572823421</v>
      </c>
      <c r="AD411" s="9">
        <f>(0.6108*EXP(17.27*E411/(E411+237.3))+0.6108*EXP(17.27*F411/(F411+237.3)))/2</f>
        <v>2.4707174380174988</v>
      </c>
      <c r="AE411" s="9">
        <f>(H411*0.6108*EXP(17.27*F411/(F411+237.3))+I411*0.6108*EXP(17.27*E411/(E411+237.3)))/(2*100)</f>
        <v>1.1128598376163872</v>
      </c>
      <c r="AF411" s="10">
        <f>$S$8*0.5*((E411+273)^4+(F411+273)^4)*(0.34-0.14*SQRT(AE411))*AC411</f>
        <v>1.1743190978435962</v>
      </c>
      <c r="AG411" s="9">
        <f>(1-0.23)*M411-AF411</f>
        <v>4.6542745667461025</v>
      </c>
      <c r="AH411" s="9">
        <v>0</v>
      </c>
      <c r="AI411" s="8">
        <f>4098*0.6108*EXP(17.27*0.5*(E411+F411)/(0.5*(E411+F411)+237.3))/(0.5*(E411+F411)+237.3)^2</f>
        <v>0.14738504881506911</v>
      </c>
      <c r="AJ411" s="7">
        <f>(0.408*AI411*(AG411-AH411)+(900*$S$10/((E411+F411)*0.5+273))*N411*(AD411-AE411))/(AI411+$S$10*(1+0.34*N411))</f>
        <v>2.4111770717831162</v>
      </c>
      <c r="AK411" s="27">
        <f>0.408*AI411*$S$8*0.98*1.14*100000000/(AI411+$S$10*(1.034*N411))</f>
        <v>0.14968320425636955</v>
      </c>
      <c r="AL411" s="12">
        <f>1.24*(AE411*10/(G411+273.16))^(1/7)</f>
        <v>0.77730309701198985</v>
      </c>
      <c r="AM411" s="12">
        <f>AI411*0.77*M411</f>
        <v>0.8590475617787553</v>
      </c>
      <c r="AN411" s="12">
        <f>AI411*0.98*$S$8*(-2.6*10000000000-AL411*(G411+273.16)^4)</f>
        <v>-22.414850990543854</v>
      </c>
      <c r="AO411" s="13">
        <f>1.17*1.013*(10^-3)*(AD411-AE411)*N411*86400/208</f>
        <v>0.71086311959824211</v>
      </c>
      <c r="AP411" s="12">
        <f>0.408*(AM411+AN411+AO411)/(AI411+$S$10*(1+0.34*N411))</f>
        <v>-35.887296194555589</v>
      </c>
      <c r="AQ411">
        <v>28</v>
      </c>
      <c r="AR411">
        <v>2.9815</v>
      </c>
      <c r="AS411" s="7"/>
      <c r="AT411" s="1">
        <f>AJ411*28.4</f>
        <v>68.477428838640492</v>
      </c>
      <c r="AU411">
        <f>1.26*AI411*0.408*(AG411-AH411)/(AI411+$S$10)</f>
        <v>1.6541117497962725</v>
      </c>
      <c r="AV411">
        <f>AU411*28.4</f>
        <v>46.976773694214138</v>
      </c>
      <c r="AW411">
        <f>0.65*AI411*D411/($S$10+AI411)</f>
        <v>39.369038434899259</v>
      </c>
      <c r="AX411" s="1">
        <f>AW411*(86400/1000000)/2.45</f>
        <v>1.3883611921531822</v>
      </c>
      <c r="AY411" s="1">
        <f>(0.2*(0.00738*G411+0.8072)^7)-0.00016</f>
        <v>0.1401192897091815</v>
      </c>
      <c r="AZ411" s="1">
        <f>0.408*(AI411*(AG411-AH411)+$S$10*6.43*(1+0.0536*N411)*(AD411-AE411))/(AI411+$S$10)</f>
        <v>2.4750404061125328</v>
      </c>
      <c r="BA411" s="2">
        <f>(AI411*(AG411)+0.063*2.7*(1+0.864*N411)*(AD411-AE411))/(AI411+0.063)</f>
        <v>5.3670562311633887</v>
      </c>
      <c r="BB411" s="1">
        <f>0.4+1.4*EXP(-(((C411-173)/58)^2))</f>
        <v>0.41073849689731756</v>
      </c>
      <c r="BC411" s="1">
        <f>0.605+0.345*EXP(-(((C411-243)/80)^2))</f>
        <v>0.60575421290536935</v>
      </c>
      <c r="BD411" s="1">
        <f>0.408*(AI411*(AG411-AH411)+0.063*6.43*(BB411+BC411*N411)*(AD411-AE411))/(AI411+0.063)</f>
        <v>2.4555685113766685</v>
      </c>
      <c r="BE411" s="1">
        <f>0.013*G411*(M411*23.9+50)/(G411+15)</f>
        <v>1.6940586366599353</v>
      </c>
      <c r="BF411" s="2">
        <f>0.408*0.0023*(G411+17.8)*((F411-E411)^0.5)*AA411</f>
        <v>2.7638934650944647</v>
      </c>
    </row>
    <row r="412" spans="1:58" ht="14" x14ac:dyDescent="0.15">
      <c r="A412" s="14">
        <v>2009</v>
      </c>
      <c r="B412" s="5">
        <v>43146</v>
      </c>
      <c r="C412">
        <v>46</v>
      </c>
      <c r="D412" s="11">
        <v>83.860852529999931</v>
      </c>
      <c r="E412" s="17">
        <v>17.59</v>
      </c>
      <c r="F412" s="17">
        <v>24.43</v>
      </c>
      <c r="G412" s="17">
        <v>20.420000000000002</v>
      </c>
      <c r="H412" s="17">
        <v>48.35</v>
      </c>
      <c r="I412" s="17">
        <v>88.6</v>
      </c>
      <c r="J412" s="11">
        <v>61.915625000000006</v>
      </c>
      <c r="K412" s="17">
        <v>1.8440000000000001</v>
      </c>
      <c r="L412" s="11">
        <v>0</v>
      </c>
      <c r="M412" s="15">
        <f>+D412*86400/1000000</f>
        <v>7.2455776585919942</v>
      </c>
      <c r="N412" s="3">
        <f>K412*4.87/LN(67.8*$S$4-5.42)</f>
        <v>1.49798447064787</v>
      </c>
      <c r="O412" s="16">
        <f>0.26*(1+0.54*N412)*(AD412-AE412)</f>
        <v>0.42580587618375004</v>
      </c>
      <c r="X412" s="9">
        <f>1+0.033*COS(2*$S$9*C412/365)</f>
        <v>1.0231834066475822</v>
      </c>
      <c r="Y412" s="9">
        <f>0.409*SIN((2*$S$9*C412/365)-1.39)</f>
        <v>-0.23031270674563392</v>
      </c>
      <c r="Z412" s="9">
        <f>ACOS(-TAN($U$2)*TAN(Y412))</f>
        <v>1.440456594951532</v>
      </c>
      <c r="AA412" s="10">
        <f>(24*60/$S$9)*$S$7*X412*(Z412*SIN($U$2)*SIN(Y412)+COS($U$2)*COS(Y412)*SIN(Z412))</f>
        <v>26.338769226977057</v>
      </c>
      <c r="AB412" s="9">
        <f>AA412*(0.75+0.00002*$S$3)</f>
        <v>19.8594319971407</v>
      </c>
      <c r="AC412" s="9">
        <f>1.35*(M412/AB412)-0.35</f>
        <v>0.14253824784654001</v>
      </c>
      <c r="AD412" s="9">
        <f>(0.6108*EXP(17.27*E412/(E412+237.3))+0.6108*EXP(17.27*F412/(F412+237.3)))/2</f>
        <v>2.5365904831515493</v>
      </c>
      <c r="AE412" s="9">
        <f>(H412*0.6108*EXP(17.27*F412/(F412+237.3))+I412*0.6108*EXP(17.27*E412/(E412+237.3)))/(2*100)</f>
        <v>1.6312312076688</v>
      </c>
      <c r="AF412" s="10">
        <f>$S$8*0.5*((E412+273)^4+(F412+273)^4)*(0.34-0.14*SQRT(AE412))*AC412</f>
        <v>0.84123714661051663</v>
      </c>
      <c r="AG412" s="9">
        <f>(1-0.23)*M412-AF412</f>
        <v>4.7378576505053189</v>
      </c>
      <c r="AH412" s="9">
        <v>0</v>
      </c>
      <c r="AI412" s="8">
        <f>4098*0.6108*EXP(17.27*0.5*(E412+F412)/(0.5*(E412+F412)+237.3))/(0.5*(E412+F412)+237.3)^2</f>
        <v>0.15283858056114336</v>
      </c>
      <c r="AJ412" s="7">
        <f>(0.408*AI412*(AG412-AH412)+(900*$S$10/((E412+F412)*0.5+273))*N412*(AD412-AE412))/(AI412+$S$10*(1+0.34*N412))</f>
        <v>2.2550742096698984</v>
      </c>
      <c r="AK412" s="27">
        <f>0.408*AI412*$S$8*0.98*1.14*100000000/(AI412+$S$10*(1.034*N412))</f>
        <v>0.13388135138067397</v>
      </c>
      <c r="AL412" s="12">
        <f>1.24*(AE412*10/(G412+273.16))^(1/7)</f>
        <v>0.8205514852670075</v>
      </c>
      <c r="AM412" s="12">
        <f>AI412*0.77*M412</f>
        <v>0.85270092960724431</v>
      </c>
      <c r="AN412" s="12">
        <f>AI412*0.98*$S$8*(-2.6*10000000000-AL412*(G412+273.16)^4)</f>
        <v>-23.536673093674018</v>
      </c>
      <c r="AO412" s="13">
        <f>1.17*1.013*(10^-3)*(AD412-AE412)*N412*86400/208</f>
        <v>0.66768863052978089</v>
      </c>
      <c r="AP412" s="12">
        <f>0.408*(AM412+AN412+AO412)/(AI412+$S$10*(1+0.34*N412))</f>
        <v>-35.622473458786011</v>
      </c>
      <c r="AQ412">
        <v>28</v>
      </c>
      <c r="AR412">
        <v>2.9815</v>
      </c>
      <c r="AS412" s="7"/>
      <c r="AT412" s="1">
        <f>AJ412*28.4</f>
        <v>64.044107554625114</v>
      </c>
      <c r="AU412">
        <f>1.26*AI412*0.408*(AG412-AH412)/(AI412+$S$10)</f>
        <v>1.7025690252402383</v>
      </c>
      <c r="AV412">
        <f>AU412*28.4</f>
        <v>48.352960316822767</v>
      </c>
      <c r="AW412">
        <f>0.65*AI412*D412/($S$10+AI412)</f>
        <v>38.103479976720891</v>
      </c>
      <c r="AX412" s="1">
        <f>AW412*(86400/1000000)/2.45</f>
        <v>1.3437308857096673</v>
      </c>
      <c r="AY412" s="1">
        <f>(0.2*(0.00738*G412+0.8072)^7)-0.00016</f>
        <v>0.14784280249080631</v>
      </c>
      <c r="AZ412" s="1">
        <f>0.408*(AI412*(AG412-AH412)+$S$10*6.43*(1+0.0536*N412)*(AD412-AE412))/(AI412+$S$10)</f>
        <v>2.1235083493476643</v>
      </c>
      <c r="BA412" s="2">
        <f>(AI412*(AG412)+0.063*2.7*(1+0.864*N412)*(AD412-AE412))/(AI412+0.063)</f>
        <v>4.9919108864454262</v>
      </c>
      <c r="BB412" s="1">
        <f>0.4+1.4*EXP(-(((C412-173)/58)^2))</f>
        <v>0.41158414950269617</v>
      </c>
      <c r="BC412" s="1">
        <f>0.605+0.345*EXP(-(((C412-243)/80)^2))</f>
        <v>0.60580222847273124</v>
      </c>
      <c r="BD412" s="1">
        <f>0.408*(AI412*(AG412-AH412)+0.063*6.43*(BB412+BC412*N412)*(AD412-AE412))/(AI412+0.063)</f>
        <v>2.2832908628633604</v>
      </c>
      <c r="BE412" s="1">
        <f>0.013*G412*(M412*23.9+50)/(G412+15)</f>
        <v>1.6725726702843298</v>
      </c>
      <c r="BF412" s="2">
        <f>0.408*0.0023*(G412+17.8)*((F412-E412)^0.5)*AA412</f>
        <v>2.4705987071862499</v>
      </c>
    </row>
    <row r="413" spans="1:58" ht="14" x14ac:dyDescent="0.15">
      <c r="A413" s="14">
        <v>2009</v>
      </c>
      <c r="B413" s="5">
        <v>43147</v>
      </c>
      <c r="C413">
        <v>47</v>
      </c>
      <c r="D413" s="11">
        <v>92.326225835999992</v>
      </c>
      <c r="E413" s="17">
        <v>14.54</v>
      </c>
      <c r="F413" s="17">
        <v>21.67</v>
      </c>
      <c r="G413" s="17">
        <v>18.079999999999998</v>
      </c>
      <c r="H413" s="17">
        <v>70.209999999999994</v>
      </c>
      <c r="I413" s="17">
        <v>98.2</v>
      </c>
      <c r="J413" s="11">
        <v>87.957569444444459</v>
      </c>
      <c r="K413" s="17">
        <v>1.9570000000000001</v>
      </c>
      <c r="L413" s="11">
        <v>0</v>
      </c>
      <c r="M413" s="15">
        <f>+D413*86400/1000000</f>
        <v>7.9769859122303997</v>
      </c>
      <c r="N413" s="3">
        <f>K413*4.87/LN(67.8*$S$4-5.42)</f>
        <v>1.5897806990552503</v>
      </c>
      <c r="O413" s="16">
        <f>0.26*(1+0.54*N413)*(AD413-AE413)</f>
        <v>0.19369814950104547</v>
      </c>
      <c r="X413" s="9">
        <f>1+0.033*COS(2*$S$9*C413/365)</f>
        <v>1.0227757218120181</v>
      </c>
      <c r="Y413" s="9">
        <f>0.409*SIN((2*$S$9*C413/365)-1.39)</f>
        <v>-0.22446064584541683</v>
      </c>
      <c r="Z413" s="9">
        <f>ACOS(-TAN($U$2)*TAN(Y413))</f>
        <v>1.4439026087272713</v>
      </c>
      <c r="AA413" s="10">
        <f>(24*60/$S$9)*$S$7*X413*(Z413*SIN($U$2)*SIN(Y413)+COS($U$2)*COS(Y413)*SIN(Z413))</f>
        <v>26.525507204161592</v>
      </c>
      <c r="AB413" s="9">
        <f>AA413*(0.75+0.00002*$S$3)</f>
        <v>20.000232431937839</v>
      </c>
      <c r="AC413" s="9">
        <f>1.35*(M413/AB413)-0.35</f>
        <v>0.18844029153953334</v>
      </c>
      <c r="AD413" s="9">
        <f>(0.6108*EXP(17.27*E413/(E413+237.3))+0.6108*EXP(17.27*F413/(F413+237.3)))/2</f>
        <v>2.1233545558809253</v>
      </c>
      <c r="AE413" s="9">
        <f>(H413*0.6108*EXP(17.27*F413/(F413+237.3))+I413*0.6108*EXP(17.27*E413/(E413+237.3)))/(2*100)</f>
        <v>1.7224935025781769</v>
      </c>
      <c r="AF413" s="10">
        <f>$S$8*0.5*((E413+273)^4+(F413+273)^4)*(0.34-0.14*SQRT(AE413))*AC413</f>
        <v>1.03621201204591</v>
      </c>
      <c r="AG413" s="9">
        <f>(1-0.23)*M413-AF413</f>
        <v>5.1060671403714979</v>
      </c>
      <c r="AH413" s="9">
        <v>0</v>
      </c>
      <c r="AI413" s="8">
        <f>4098*0.6108*EXP(17.27*0.5*(E413+F413)/(0.5*(E413+F413)+237.3))/(0.5*(E413+F413)+237.3)^2</f>
        <v>0.130522875513197</v>
      </c>
      <c r="AJ413" s="7">
        <f>(0.408*AI413*(AG413-AH413)+(900*$S$10/((E413+F413)*0.5+273))*N413*(AD413-AE413))/(AI413+$S$10*(1+0.34*N413))</f>
        <v>1.7316585094868393</v>
      </c>
      <c r="AK413" s="27">
        <f>0.408*AI413*$S$8*0.98*1.14*100000000/(AI413+$S$10*(1.034*N413))</f>
        <v>0.12203062072631472</v>
      </c>
      <c r="AL413" s="12">
        <f>1.24*(AE413*10/(G413+273.16))^(1/7)</f>
        <v>0.82790359149218351</v>
      </c>
      <c r="AM413" s="12">
        <f>AI413*0.77*M413</f>
        <v>0.80170793717828248</v>
      </c>
      <c r="AN413" s="12">
        <f>AI413*0.98*$S$8*(-2.6*10000000000-AL413*(G413+273.16)^4)</f>
        <v>-20.012989462198412</v>
      </c>
      <c r="AO413" s="13">
        <f>1.17*1.013*(10^-3)*(AD413-AE413)*N413*86400/208</f>
        <v>0.31374498885812707</v>
      </c>
      <c r="AP413" s="12">
        <f>0.408*(AM413+AN413+AO413)/(AI413+$S$10*(1+0.34*N413))</f>
        <v>-33.247865141700814</v>
      </c>
      <c r="AQ413">
        <v>28</v>
      </c>
      <c r="AR413">
        <v>2.9815</v>
      </c>
      <c r="AS413" s="7"/>
      <c r="AT413" s="1">
        <f>AJ413*28.4</f>
        <v>49.179101669426231</v>
      </c>
      <c r="AU413">
        <f>1.26*AI413*0.408*(AG413-AH413)/(AI413+$S$10)</f>
        <v>1.7450873032149745</v>
      </c>
      <c r="AV413">
        <f>AU413*28.4</f>
        <v>49.560479411305273</v>
      </c>
      <c r="AW413">
        <f>0.65*AI413*D413/($S$10+AI413)</f>
        <v>39.896828017600527</v>
      </c>
      <c r="AX413" s="1">
        <f>AW413*(86400/1000000)/2.45</f>
        <v>1.4069738533553819</v>
      </c>
      <c r="AY413" s="1">
        <f>(0.2*(0.00738*G413+0.8072)^7)-0.00016</f>
        <v>0.13014559663993613</v>
      </c>
      <c r="AZ413" s="1">
        <f>0.408*(AI413*(AG413-AH413)+$S$10*6.43*(1+0.0536*N413)*(AD413-AE413))/(AI413+$S$10)</f>
        <v>1.767520368573676</v>
      </c>
      <c r="BA413" s="2">
        <f>(AI413*(AG413)+0.063*2.7*(1+0.864*N413)*(AD413-AE413))/(AI413+0.063)</f>
        <v>4.2801345700488227</v>
      </c>
      <c r="BB413" s="1">
        <f>0.4+1.4*EXP(-(((C413-173)/58)^2))</f>
        <v>0.41248896965496767</v>
      </c>
      <c r="BC413" s="1">
        <f>0.605+0.345*EXP(-(((C413-243)/80)^2))</f>
        <v>0.60585303424737658</v>
      </c>
      <c r="BD413" s="1">
        <f>0.408*(AI413*(AG413-AH413)+0.063*6.43*(BB413+BC413*N413)*(AD413-AE413))/(AI413+0.063)</f>
        <v>1.8760410463915109</v>
      </c>
      <c r="BE413" s="1">
        <f>0.013*G413*(M413*23.9+50)/(G413+15)</f>
        <v>1.7098660028589519</v>
      </c>
      <c r="BF413" s="2">
        <f>0.408*0.0023*(G413+17.8)*((F413-E413)^0.5)*AA413</f>
        <v>2.3847831549161804</v>
      </c>
    </row>
    <row r="414" spans="1:58" ht="14" x14ac:dyDescent="0.15">
      <c r="A414" s="14">
        <v>2009</v>
      </c>
      <c r="B414" s="5">
        <v>43148</v>
      </c>
      <c r="C414">
        <v>48</v>
      </c>
      <c r="D414" s="11">
        <v>177.91158917999994</v>
      </c>
      <c r="E414" s="17">
        <v>13.98</v>
      </c>
      <c r="F414" s="17">
        <v>25.87</v>
      </c>
      <c r="G414" s="17">
        <v>18.760000000000002</v>
      </c>
      <c r="H414" s="17">
        <v>44.84</v>
      </c>
      <c r="I414" s="17">
        <v>99.7</v>
      </c>
      <c r="J414" s="11">
        <v>84.58715277777776</v>
      </c>
      <c r="K414" s="17">
        <v>1.6950000000000001</v>
      </c>
      <c r="L414" s="11">
        <v>0</v>
      </c>
      <c r="M414" s="15">
        <f>+D414*86400/1000000</f>
        <v>15.371561305151996</v>
      </c>
      <c r="N414" s="3">
        <f>K414*4.87/LN(67.8*$S$4-5.42)</f>
        <v>1.3769434261107047</v>
      </c>
      <c r="O414" s="16">
        <f>0.26*(1+0.54*N414)*(AD414-AE414)</f>
        <v>0.41813560351193985</v>
      </c>
      <c r="X414" s="9">
        <f>1+0.033*COS(2*$S$9*C414/365)</f>
        <v>1.0223612880385406</v>
      </c>
      <c r="Y414" s="9">
        <f>0.409*SIN((2*$S$9*C414/365)-1.39)</f>
        <v>-0.21854207241157836</v>
      </c>
      <c r="Z414" s="9">
        <f>ACOS(-TAN($U$2)*TAN(Y414))</f>
        <v>1.44737690240896</v>
      </c>
      <c r="AA414" s="10">
        <f>(24*60/$S$9)*$S$7*X414*(Z414*SIN($U$2)*SIN(Y414)+COS($U$2)*COS(Y414)*SIN(Z414))</f>
        <v>26.71362011068409</v>
      </c>
      <c r="AB414" s="9">
        <f>AA414*(0.75+0.00002*$S$3)</f>
        <v>20.142069563455802</v>
      </c>
      <c r="AC414" s="9">
        <f>1.35*(M414/AB414)-0.35</f>
        <v>0.68026194486018932</v>
      </c>
      <c r="AD414" s="9">
        <f>(0.6108*EXP(17.27*E414/(E414+237.3))+0.6108*EXP(17.27*F414/(F414+237.3)))/2</f>
        <v>2.4661127336753941</v>
      </c>
      <c r="AE414" s="9">
        <f>(H414*0.6108*EXP(17.27*F414/(F414+237.3))+I414*0.6108*EXP(17.27*E414/(E414+237.3)))/(2*100)</f>
        <v>1.5437334690269084</v>
      </c>
      <c r="AF414" s="10">
        <f>$S$8*0.5*((E414+273)^4+(F414+273)^4)*(0.34-0.14*SQRT(AE414))*AC414</f>
        <v>4.0819248645526596</v>
      </c>
      <c r="AG414" s="9">
        <f>(1-0.23)*M414-AF414</f>
        <v>7.7541773404143779</v>
      </c>
      <c r="AH414" s="9">
        <v>0</v>
      </c>
      <c r="AI414" s="8">
        <f>4098*0.6108*EXP(17.27*0.5*(E414+F414)/(0.5*(E414+F414)+237.3))/(0.5*(E414+F414)+237.3)^2</f>
        <v>0.14415358954214297</v>
      </c>
      <c r="AJ414" s="7">
        <f>(0.408*AI414*(AG414-AH414)+(900*$S$10/((E414+F414)*0.5+273))*N414*(AD414-AE414))/(AI414+$S$10*(1+0.34*N414))</f>
        <v>2.9607345477009694</v>
      </c>
      <c r="AK414" s="27">
        <f>0.408*AI414*$S$8*0.98*1.14*100000000/(AI414+$S$10*(1.034*N414))</f>
        <v>0.13525709046492601</v>
      </c>
      <c r="AL414" s="12">
        <f>1.24*(AE414*10/(G414+273.16))^(1/7)</f>
        <v>0.81477403548532989</v>
      </c>
      <c r="AM414" s="12">
        <f>AI414*0.77*M414</f>
        <v>1.7062166190336716</v>
      </c>
      <c r="AN414" s="12">
        <f>AI414*0.98*$S$8*(-2.6*10000000000-AL414*(G414+273.16)^4)</f>
        <v>-22.075642051433757</v>
      </c>
      <c r="AO414" s="13">
        <f>1.17*1.013*(10^-3)*(AD414-AE414)*N414*86400/208</f>
        <v>0.62527540027318917</v>
      </c>
      <c r="AP414" s="12">
        <f>0.408*(AM414+AN414+AO414)/(AI414+$S$10*(1+0.34*N414))</f>
        <v>-33.457843250185938</v>
      </c>
      <c r="AQ414">
        <v>28</v>
      </c>
      <c r="AR414">
        <v>2.9815</v>
      </c>
      <c r="AS414" s="7"/>
      <c r="AT414" s="1">
        <f>AJ414*28.4</f>
        <v>84.084861154707525</v>
      </c>
      <c r="AU414">
        <f>1.26*AI414*0.408*(AG414-AH414)/(AI414+$S$10)</f>
        <v>2.7368678181941331</v>
      </c>
      <c r="AV414">
        <f>AU414*28.4</f>
        <v>77.727046036713375</v>
      </c>
      <c r="AW414">
        <f>0.65*AI414*D414/($S$10+AI414)</f>
        <v>79.397162360849634</v>
      </c>
      <c r="AX414" s="1">
        <f>AW414*(86400/1000000)/2.45</f>
        <v>2.7999652359091463</v>
      </c>
      <c r="AY414" s="1">
        <f>(0.2*(0.00738*G414+0.8072)^7)-0.00016</f>
        <v>0.13509057688346834</v>
      </c>
      <c r="AZ414" s="1">
        <f>0.408*(AI414*(AG414-AH414)+$S$10*6.43*(1+0.0536*N414)*(AD414-AE414))/(AI414+$S$10)</f>
        <v>2.9865228229539094</v>
      </c>
      <c r="BA414" s="2">
        <f>(AI414*(AG414)+0.063*2.7*(1+0.864*N414)*(AD414-AE414))/(AI414+0.063)</f>
        <v>7.054408070323027</v>
      </c>
      <c r="BB414" s="1">
        <f>0.4+1.4*EXP(-(((C414-173)/58)^2))</f>
        <v>0.41345646126879376</v>
      </c>
      <c r="BC414" s="1">
        <f>0.605+0.345*EXP(-(((C414-243)/80)^2))</f>
        <v>0.60590677418139582</v>
      </c>
      <c r="BD414" s="1">
        <f>0.408*(AI414*(AG414-AH414)+0.063*6.43*(BB414+BC414*N414)*(AD414-AE414))/(AI414+0.063)</f>
        <v>3.1197962488089028</v>
      </c>
      <c r="BE414" s="1">
        <f>0.013*G414*(M414*23.9+50)/(G414+15)</f>
        <v>3.0151277034745609</v>
      </c>
      <c r="BF414" s="2">
        <f>0.408*0.0023*(G414+17.8)*((F414-E414)^0.5)*AA414</f>
        <v>3.1602239431028449</v>
      </c>
    </row>
    <row r="415" spans="1:58" ht="14" x14ac:dyDescent="0.15">
      <c r="A415" s="14">
        <v>2009</v>
      </c>
      <c r="B415" s="5">
        <v>43149</v>
      </c>
      <c r="C415">
        <v>49</v>
      </c>
      <c r="D415" s="11">
        <v>158.786469426</v>
      </c>
      <c r="E415" s="17">
        <v>11.25</v>
      </c>
      <c r="F415" s="17">
        <v>25.71</v>
      </c>
      <c r="G415" s="17">
        <v>18.739999999999998</v>
      </c>
      <c r="H415" s="17">
        <v>42.23</v>
      </c>
      <c r="I415" s="17">
        <v>97.5</v>
      </c>
      <c r="J415" s="11">
        <v>69.738819444444403</v>
      </c>
      <c r="K415" s="17">
        <v>1.7110000000000001</v>
      </c>
      <c r="L415" s="11">
        <v>0</v>
      </c>
      <c r="M415" s="15">
        <f>+D415*86400/1000000</f>
        <v>13.7191509584064</v>
      </c>
      <c r="N415" s="3">
        <f>K415*4.87/LN(67.8*$S$4-5.42)</f>
        <v>1.3899411221683871</v>
      </c>
      <c r="O415" s="16">
        <f>0.26*(1+0.54*N415)*(AD415-AE415)</f>
        <v>0.44200047827395333</v>
      </c>
      <c r="X415" s="9">
        <f>1+0.033*COS(2*$S$9*C415/365)</f>
        <v>1.0219402281328214</v>
      </c>
      <c r="Y415" s="9">
        <f>0.409*SIN((2*$S$9*C415/365)-1.39)</f>
        <v>-0.21255874024516014</v>
      </c>
      <c r="Z415" s="9">
        <f>ACOS(-TAN($U$2)*TAN(Y415))</f>
        <v>1.450878424311933</v>
      </c>
      <c r="AA415" s="10">
        <f>(24*60/$S$9)*$S$7*X415*(Z415*SIN($U$2)*SIN(Y415)+COS($U$2)*COS(Y415)*SIN(Z415))</f>
        <v>26.903019615343752</v>
      </c>
      <c r="AB415" s="9">
        <f>AA415*(0.75+0.00002*$S$3)</f>
        <v>20.284876789969189</v>
      </c>
      <c r="AC415" s="9">
        <f>1.35*(M415/AB415)-0.35</f>
        <v>0.56303752966383058</v>
      </c>
      <c r="AD415" s="9">
        <f>(0.6108*EXP(17.27*E415/(E415+237.3))+0.6108*EXP(17.27*F415/(F415+237.3)))/2</f>
        <v>2.3194660322754839</v>
      </c>
      <c r="AE415" s="9">
        <f>(H415*0.6108*EXP(17.27*F415/(F415+237.3))+I415*0.6108*EXP(17.27*E415/(E415+237.3)))/(2*100)</f>
        <v>1.3483517199529189</v>
      </c>
      <c r="AF415" s="10">
        <f>$S$8*0.5*((E415+273)^4+(F415+273)^4)*(0.34-0.14*SQRT(AE415))*AC415</f>
        <v>3.543652745847627</v>
      </c>
      <c r="AG415" s="9">
        <f>(1-0.23)*M415-AF415</f>
        <v>7.0200934921253015</v>
      </c>
      <c r="AH415" s="9">
        <v>0</v>
      </c>
      <c r="AI415" s="8">
        <f>4098*0.6108*EXP(17.27*0.5*(E415+F415)/(0.5*(E415+F415)+237.3))/(0.5*(E415+F415)+237.3)^2</f>
        <v>0.13323825447636783</v>
      </c>
      <c r="AJ415" s="7">
        <f>(0.408*AI415*(AG415-AH415)+(900*$S$10/((E415+F415)*0.5+273))*N415*(AD415-AE415))/(AI415+$S$10*(1+0.34*N415))</f>
        <v>2.8498949626456387</v>
      </c>
      <c r="AK415" s="27">
        <f>0.408*AI415*$S$8*0.98*1.14*100000000/(AI415+$S$10*(1.034*N415))</f>
        <v>0.13051991796390011</v>
      </c>
      <c r="AL415" s="12">
        <f>1.24*(AE415*10/(G415+273.16))^(1/7)</f>
        <v>0.79918227306033807</v>
      </c>
      <c r="AM415" s="12">
        <f>AI415*0.77*M415</f>
        <v>1.4074951094788104</v>
      </c>
      <c r="AN415" s="12">
        <f>AI415*0.98*$S$8*(-2.6*10000000000-AL415*(G415+273.16)^4)</f>
        <v>-20.33066915631797</v>
      </c>
      <c r="AO415" s="13">
        <f>1.17*1.013*(10^-3)*(AD415-AE415)*N415*86400/208</f>
        <v>0.66452675854152976</v>
      </c>
      <c r="AP415" s="12">
        <f>0.408*(AM415+AN415+AO415)/(AI415+$S$10*(1+0.34*N415))</f>
        <v>-32.36891177363416</v>
      </c>
      <c r="AQ415">
        <v>28</v>
      </c>
      <c r="AR415">
        <v>2.9815</v>
      </c>
      <c r="AS415" s="7"/>
      <c r="AT415" s="1">
        <f>AJ415*28.4</f>
        <v>80.937016939136129</v>
      </c>
      <c r="AU415">
        <f>1.26*AI415*0.408*(AG415-AH415)/(AI415+$S$10)</f>
        <v>2.4157411805534701</v>
      </c>
      <c r="AV415">
        <f>AU415*28.4</f>
        <v>68.607049527718544</v>
      </c>
      <c r="AW415">
        <f>0.65*AI415*D415/($S$10+AI415)</f>
        <v>69.08816335260218</v>
      </c>
      <c r="AX415" s="1">
        <f>AW415*(86400/1000000)/2.45</f>
        <v>2.436415230067277</v>
      </c>
      <c r="AY415" s="1">
        <f>(0.2*(0.00738*G415+0.8072)^7)-0.00016</f>
        <v>0.13494287355070025</v>
      </c>
      <c r="AZ415" s="1">
        <f>0.408*(AI415*(AG415-AH415)+$S$10*6.43*(1+0.0536*N415)*(AD415-AE415))/(AI415+$S$10)</f>
        <v>2.8222977529264317</v>
      </c>
      <c r="BA415" s="2">
        <f>(AI415*(AG415)+0.063*2.7*(1+0.864*N415)*(AD415-AE415))/(AI415+0.063)</f>
        <v>6.6190232915821401</v>
      </c>
      <c r="BB415" s="1">
        <f>0.4+1.4*EXP(-(((C415-173)/58)^2))</f>
        <v>0.41449028474674765</v>
      </c>
      <c r="BC415" s="1">
        <f>0.605+0.345*EXP(-(((C415-243)/80)^2))</f>
        <v>0.60596359848259407</v>
      </c>
      <c r="BD415" s="1">
        <f>0.408*(AI415*(AG415-AH415)+0.063*6.43*(BB415+BC415*N415)*(AD415-AE415))/(AI415+0.063)</f>
        <v>2.9725673471249729</v>
      </c>
      <c r="BE415" s="1">
        <f>0.013*G415*(M415*23.9+50)/(G415+15)</f>
        <v>2.7285418909317882</v>
      </c>
      <c r="BF415" s="2">
        <f>0.408*0.0023*(G415+17.8)*((F415-E415)^0.5)*AA415</f>
        <v>3.5078556762947355</v>
      </c>
    </row>
    <row r="416" spans="1:58" ht="14" x14ac:dyDescent="0.15">
      <c r="A416" s="14">
        <v>2009</v>
      </c>
      <c r="B416" s="5">
        <v>43150</v>
      </c>
      <c r="C416">
        <v>50</v>
      </c>
      <c r="D416" s="11">
        <v>184.79002128600001</v>
      </c>
      <c r="E416" s="17">
        <v>14.32</v>
      </c>
      <c r="F416" s="17">
        <v>22.82</v>
      </c>
      <c r="G416" s="17">
        <v>18.45</v>
      </c>
      <c r="H416" s="17">
        <v>35.46</v>
      </c>
      <c r="I416" s="17">
        <v>90.7</v>
      </c>
      <c r="J416" s="11">
        <v>63.474861111111068</v>
      </c>
      <c r="K416" s="17">
        <v>3.07</v>
      </c>
      <c r="L416" s="11">
        <v>0</v>
      </c>
      <c r="M416" s="15">
        <f>+D416*86400/1000000</f>
        <v>15.9658578391104</v>
      </c>
      <c r="N416" s="3">
        <f>K416*4.87/LN(67.8*$S$4-5.42)</f>
        <v>2.493932931067766</v>
      </c>
      <c r="O416" s="16">
        <f>0.26*(1+0.54*N416)*(AD416-AE416)</f>
        <v>0.59347579963657804</v>
      </c>
      <c r="X416" s="9">
        <f>1+0.033*COS(2*$S$9*C416/365)</f>
        <v>1.0215126668639976</v>
      </c>
      <c r="Y416" s="9">
        <f>0.409*SIN((2*$S$9*C416/365)-1.39)</f>
        <v>-0.2065124223366139</v>
      </c>
      <c r="Z416" s="9">
        <f>ACOS(-TAN($U$2)*TAN(Y416))</f>
        <v>1.4544061383978737</v>
      </c>
      <c r="AA416" s="10">
        <f>(24*60/$S$9)*$S$7*X416*(Z416*SIN($U$2)*SIN(Y416)+COS($U$2)*COS(Y416)*SIN(Z416))</f>
        <v>27.093616926370732</v>
      </c>
      <c r="AB416" s="9">
        <f>AA416*(0.75+0.00002*$S$3)</f>
        <v>20.428587162483531</v>
      </c>
      <c r="AC416" s="9">
        <f>1.35*(M416/AB416)-0.35</f>
        <v>0.70508559702954543</v>
      </c>
      <c r="AD416" s="9">
        <f>(0.6108*EXP(17.27*E416/(E416+237.3))+0.6108*EXP(17.27*F416/(F416+237.3)))/2</f>
        <v>2.2055507251525115</v>
      </c>
      <c r="AE416" s="9">
        <f>(H416*0.6108*EXP(17.27*F416/(F416+237.3))+I416*0.6108*EXP(17.27*E416/(E416+237.3)))/(2*100)</f>
        <v>1.2328758640869577</v>
      </c>
      <c r="AF416" s="10">
        <f>$S$8*0.5*((E416+273)^4+(F416+273)^4)*(0.34-0.14*SQRT(AE416))*AC416</f>
        <v>4.610250214018091</v>
      </c>
      <c r="AG416" s="9">
        <f>(1-0.23)*M416-AF416</f>
        <v>7.6834603220969182</v>
      </c>
      <c r="AH416" s="9">
        <v>0</v>
      </c>
      <c r="AI416" s="8">
        <f>4098*0.6108*EXP(17.27*0.5*(E416+F416)/(0.5*(E416+F416)+237.3))/(0.5*(E416+F416)+237.3)^2</f>
        <v>0.13389701914455837</v>
      </c>
      <c r="AJ416" s="7">
        <f>(0.408*AI416*(AG416-AH416)+(900*$S$10/((E416+F416)*0.5+273))*N416*(AD416-AE416))/(AI416+$S$10*(1+0.34*N416))</f>
        <v>3.5713488428119322</v>
      </c>
      <c r="AK416" s="27">
        <f>0.408*AI416*$S$8*0.98*1.14*100000000/(AI416+$S$10*(1.034*N416))</f>
        <v>9.842555360017155E-2</v>
      </c>
      <c r="AL416" s="12">
        <f>1.24*(AE416*10/(G416+273.16))^(1/7)</f>
        <v>0.78913749019315349</v>
      </c>
      <c r="AM416" s="12">
        <f>AI416*0.77*M416</f>
        <v>1.6460911950118502</v>
      </c>
      <c r="AN416" s="12">
        <f>AI416*0.98*$S$8*(-2.6*10000000000-AL416*(G416+273.16)^4)</f>
        <v>-20.369733581959132</v>
      </c>
      <c r="AO416" s="13">
        <f>1.17*1.013*(10^-3)*(AD416-AE416)*N416*86400/208</f>
        <v>1.1942580465844892</v>
      </c>
      <c r="AP416" s="12">
        <f>0.408*(AM416+AN416+AO416)/(AI416+$S$10*(1+0.34*N416))</f>
        <v>-27.991637251834309</v>
      </c>
      <c r="AQ416">
        <v>28</v>
      </c>
      <c r="AR416">
        <v>2.9815</v>
      </c>
      <c r="AS416" s="7"/>
      <c r="AT416" s="1">
        <f>AJ416*28.4</f>
        <v>101.42630713585886</v>
      </c>
      <c r="AU416">
        <f>1.26*AI416*0.408*(AG416-AH416)/(AI416+$S$10)</f>
        <v>2.6483254699586252</v>
      </c>
      <c r="AV416">
        <f>AU416*28.4</f>
        <v>75.212443346824955</v>
      </c>
      <c r="AW416">
        <f>0.65*AI416*D416/($S$10+AI416)</f>
        <v>80.533332059858239</v>
      </c>
      <c r="AX416" s="1">
        <f>AW416*(86400/1000000)/2.45</f>
        <v>2.8400326081517351</v>
      </c>
      <c r="AY416" s="1">
        <f>(0.2*(0.00738*G416+0.8072)^7)-0.00016</f>
        <v>0.13281666009309942</v>
      </c>
      <c r="AZ416" s="1">
        <f>0.408*(AI416*(AG416-AH416)+$S$10*6.43*(1+0.0536*N416)*(AD416-AE416))/(AI416+$S$10)</f>
        <v>3.0551097046802274</v>
      </c>
      <c r="BA416" s="2">
        <f>(AI416*(AG416)+0.063*2.7*(1+0.864*N416)*(AD416-AE416))/(AI416+0.063)</f>
        <v>7.8759620157129664</v>
      </c>
      <c r="BB416" s="1">
        <f>0.4+1.4*EXP(-(((C416-173)/58)^2))</f>
        <v>0.41559426006581179</v>
      </c>
      <c r="BC416" s="1">
        <f>0.605+0.345*EXP(-(((C416-243)/80)^2))</f>
        <v>0.60602366381498174</v>
      </c>
      <c r="BD416" s="1">
        <f>0.408*(AI416*(AG416-AH416)+0.063*6.43*(BB416+BC416*N416)*(AD416-AE416))/(AI416+0.063)</f>
        <v>3.7051300401424876</v>
      </c>
      <c r="BE416" s="1">
        <f>0.013*G416*(M416*23.9+50)/(G416+15)</f>
        <v>3.0946314787678335</v>
      </c>
      <c r="BF416" s="2">
        <f>0.408*0.0023*(G416+17.8)*((F416-E416)^0.5)*AA416</f>
        <v>2.6870296516396981</v>
      </c>
    </row>
    <row r="417" spans="1:58" ht="14" x14ac:dyDescent="0.15">
      <c r="A417" s="14">
        <v>2009</v>
      </c>
      <c r="B417" s="5">
        <v>43151</v>
      </c>
      <c r="C417">
        <v>51</v>
      </c>
      <c r="D417" s="11">
        <v>190.05222389399998</v>
      </c>
      <c r="E417" s="17">
        <v>9.08</v>
      </c>
      <c r="F417" s="17">
        <v>20.83</v>
      </c>
      <c r="G417" s="17">
        <v>15.27</v>
      </c>
      <c r="H417" s="17">
        <v>25.47</v>
      </c>
      <c r="I417" s="17">
        <v>75.42</v>
      </c>
      <c r="J417" s="11">
        <v>47.24173611111113</v>
      </c>
      <c r="K417" s="17">
        <v>2.6120000000000001</v>
      </c>
      <c r="L417" s="11">
        <v>0</v>
      </c>
      <c r="M417" s="15">
        <f>+D417*86400/1000000</f>
        <v>16.420512144441599</v>
      </c>
      <c r="N417" s="3">
        <f>K417*4.87/LN(67.8*$S$4-5.42)</f>
        <v>2.1218738814166143</v>
      </c>
      <c r="O417" s="16">
        <f>0.26*(1+0.54*N417)*(AD417-AE417)</f>
        <v>0.59083342388040949</v>
      </c>
      <c r="X417" s="9">
        <f>1+0.033*COS(2*$S$9*C417/365)</f>
        <v>1.0210787309277003</v>
      </c>
      <c r="Y417" s="9">
        <f>0.409*SIN((2*$S$9*C417/365)-1.39)</f>
        <v>-0.20040491034042621</v>
      </c>
      <c r="Z417" s="9">
        <f>ACOS(-TAN($U$2)*TAN(Y417))</f>
        <v>1.4579590243681597</v>
      </c>
      <c r="AA417" s="10">
        <f>(24*60/$S$9)*$S$7*X417*(Z417*SIN($U$2)*SIN(Y417)+COS($U$2)*COS(Y417)*SIN(Z417))</f>
        <v>27.285322864304327</v>
      </c>
      <c r="AB417" s="9">
        <f>AA417*(0.75+0.00002*$S$3)</f>
        <v>20.573133439685463</v>
      </c>
      <c r="AC417" s="9">
        <f>1.35*(M417/AB417)-0.35</f>
        <v>0.72750681051991839</v>
      </c>
      <c r="AD417" s="9">
        <f>(0.6108*EXP(17.27*E417/(E417+237.3))+0.6108*EXP(17.27*F417/(F417+237.3)))/2</f>
        <v>1.8077168863674133</v>
      </c>
      <c r="AE417" s="9">
        <f>(H417*0.6108*EXP(17.27*F417/(F417+237.3))+I417*0.6108*EXP(17.27*E417/(E417+237.3)))/(2*100)</f>
        <v>0.74870689114508393</v>
      </c>
      <c r="AF417" s="10">
        <f>$S$8*0.5*((E417+273)^4+(F417+273)^4)*(0.34-0.14*SQRT(AE417))*AC417</f>
        <v>5.3731475873926131</v>
      </c>
      <c r="AG417" s="9">
        <f>(1-0.23)*M417-AF417</f>
        <v>7.2706467638274175</v>
      </c>
      <c r="AH417" s="9">
        <v>0</v>
      </c>
      <c r="AI417" s="8">
        <f>4098*0.6108*EXP(17.27*0.5*(E417+F417)/(0.5*(E417+F417)+237.3))/(0.5*(E417+F417)+237.3)^2</f>
        <v>0.10950816993819944</v>
      </c>
      <c r="AJ417" s="7">
        <f>(0.408*AI417*(AG417-AH417)+(900*$S$10/((E417+F417)*0.5+273))*N417*(AD417-AE417))/(AI417+$S$10*(1+0.34*N417))</f>
        <v>3.5325794523118867</v>
      </c>
      <c r="AK417" s="27">
        <f>0.408*AI417*$S$8*0.98*1.14*100000000/(AI417+$S$10*(1.034*N417))</f>
        <v>9.6257170280253657E-2</v>
      </c>
      <c r="AL417" s="12">
        <f>1.24*(AE417*10/(G417+273.16))^(1/7)</f>
        <v>0.73601900421248734</v>
      </c>
      <c r="AM417" s="12">
        <f>AI417*0.77*M417</f>
        <v>1.3845987804770492</v>
      </c>
      <c r="AN417" s="12">
        <f>AI417*0.98*$S$8*(-2.6*10000000000-AL417*(G417+273.16)^4)</f>
        <v>-16.337637592070593</v>
      </c>
      <c r="AO417" s="13">
        <f>1.17*1.013*(10^-3)*(AD417-AE417)*N417*86400/208</f>
        <v>1.106280712554915</v>
      </c>
      <c r="AP417" s="12">
        <f>0.408*(AM417+AN417+AO417)/(AI417+$S$10*(1+0.34*N417))</f>
        <v>-25.357741808377327</v>
      </c>
      <c r="AQ417">
        <v>28</v>
      </c>
      <c r="AR417">
        <v>2.9815</v>
      </c>
      <c r="AS417" s="7"/>
      <c r="AT417" s="1">
        <f>AJ417*28.4</f>
        <v>100.32525644565757</v>
      </c>
      <c r="AU417">
        <f>1.26*AI417*0.408*(AG417-AH417)/(AI417+$S$10)</f>
        <v>2.3346964772449894</v>
      </c>
      <c r="AV417">
        <f>AU417*28.4</f>
        <v>66.305379953757694</v>
      </c>
      <c r="AW417">
        <f>0.65*AI417*D417/($S$10+AI417)</f>
        <v>77.163689867160116</v>
      </c>
      <c r="AX417" s="1">
        <f>AW417*(86400/1000000)/2.45</f>
        <v>2.7212011447031159</v>
      </c>
      <c r="AY417" s="1">
        <f>(0.2*(0.00738*G417+0.8072)^7)-0.00016</f>
        <v>0.11131818063294045</v>
      </c>
      <c r="AZ417" s="1">
        <f>0.408*(AI417*(AG417-AH417)+$S$10*6.43*(1+0.0536*N417)*(AD417-AE417))/(AI417+$S$10)</f>
        <v>3.0143963467715058</v>
      </c>
      <c r="BA417" s="2">
        <f>(AI417*(AG417)+0.063*2.7*(1+0.864*N417)*(AD417-AE417))/(AI417+0.063)</f>
        <v>7.5740117720660232</v>
      </c>
      <c r="BB417" s="1">
        <f>0.4+1.4*EXP(-(((C417-173)/58)^2))</f>
        <v>0.41677236960977243</v>
      </c>
      <c r="BC417" s="1">
        <f>0.605+0.345*EXP(-(((C417-243)/80)^2))</f>
        <v>0.60608713350146326</v>
      </c>
      <c r="BD417" s="1">
        <f>0.408*(AI417*(AG417-AH417)+0.063*6.43*(BB417+BC417*N417)*(AD417-AE417))/(AI417+0.063)</f>
        <v>3.6107882100122639</v>
      </c>
      <c r="BE417" s="1">
        <f>0.013*G417*(M417*23.9+50)/(G417+15)</f>
        <v>2.9015790284920753</v>
      </c>
      <c r="BF417" s="2">
        <f>0.408*0.0023*(G417+17.8)*((F417-E417)^0.5)*AA417</f>
        <v>2.9024866069526261</v>
      </c>
    </row>
    <row r="418" spans="1:58" ht="14" x14ac:dyDescent="0.15">
      <c r="A418" s="14">
        <v>2009</v>
      </c>
      <c r="B418" s="5">
        <v>43152</v>
      </c>
      <c r="C418">
        <v>52</v>
      </c>
      <c r="D418" s="11">
        <v>246.67805541600001</v>
      </c>
      <c r="E418" s="17">
        <v>2.2229999999999999</v>
      </c>
      <c r="F418" s="17">
        <v>19.91</v>
      </c>
      <c r="G418" s="17">
        <v>11.36</v>
      </c>
      <c r="H418" s="17">
        <v>20.53</v>
      </c>
      <c r="I418" s="17">
        <v>77.44</v>
      </c>
      <c r="J418" s="11">
        <v>41.921180555555551</v>
      </c>
      <c r="K418" s="17">
        <v>1.554</v>
      </c>
      <c r="L418" s="11">
        <v>0</v>
      </c>
      <c r="M418" s="15">
        <f>+D418*86400/1000000</f>
        <v>21.312983987942403</v>
      </c>
      <c r="N418" s="3">
        <f>K418*4.87/LN(67.8*$S$4-5.42)</f>
        <v>1.2624012296023808</v>
      </c>
      <c r="O418" s="16">
        <f>0.26*(1+0.54*N418)*(AD418-AE418)</f>
        <v>0.43935210848473238</v>
      </c>
      <c r="X418" s="9">
        <f>1+0.033*COS(2*$S$9*C418/365)</f>
        <v>1.020638548908513</v>
      </c>
      <c r="Y418" s="9">
        <f>0.409*SIN((2*$S$9*C418/365)-1.39)</f>
        <v>-0.19423801404421248</v>
      </c>
      <c r="Z418" s="9">
        <f>ACOS(-TAN($U$2)*TAN(Y418))</f>
        <v>1.461536077701509</v>
      </c>
      <c r="AA418" s="10">
        <f>(24*60/$S$9)*$S$7*X418*(Z418*SIN($U$2)*SIN(Y418)+COS($U$2)*COS(Y418)*SIN(Z418))</f>
        <v>27.478047936012437</v>
      </c>
      <c r="AB418" s="9">
        <f>AA418*(0.75+0.00002*$S$3)</f>
        <v>20.718448143753378</v>
      </c>
      <c r="AC418" s="9">
        <f>1.35*(M418/AB418)-0.35</f>
        <v>1.0387395515381384</v>
      </c>
      <c r="AD418" s="9">
        <f>(0.6108*EXP(17.27*E418/(E418+237.3))+0.6108*EXP(17.27*F418/(F418+237.3)))/2</f>
        <v>1.5211341765954769</v>
      </c>
      <c r="AE418" s="9">
        <f>(H418*0.6108*EXP(17.27*F418/(F418+237.3))+I418*0.6108*EXP(17.27*E418/(E418+237.3)))/(2*100)</f>
        <v>0.51630623226226469</v>
      </c>
      <c r="AF418" s="10">
        <f>$S$8*0.5*((E418+273)^4+(F418+273)^4)*(0.34-0.14*SQRT(AE418))*AC418</f>
        <v>7.9740271246498606</v>
      </c>
      <c r="AG418" s="9">
        <f>(1-0.23)*M418-AF418</f>
        <v>8.4369705460657904</v>
      </c>
      <c r="AH418" s="9">
        <v>0</v>
      </c>
      <c r="AI418" s="8">
        <f>4098*0.6108*EXP(17.27*0.5*(E418+F418)/(0.5*(E418+F418)+237.3))/(0.5*(E418+F418)+237.3)^2</f>
        <v>8.7594191692176998E-2</v>
      </c>
      <c r="AJ418" s="7">
        <f>(0.408*AI418*(AG418-AH418)+(900*$S$10/((E418+F418)*0.5+273))*N418*(AD418-AE418))/(AI418+$S$10*(1+0.34*N418))</f>
        <v>3.1159313803609292</v>
      </c>
      <c r="AK418" s="27">
        <f>0.408*AI418*$S$8*0.98*1.14*100000000/(AI418+$S$10*(1.034*N418))</f>
        <v>0.11267406263409185</v>
      </c>
      <c r="AL418" s="12">
        <f>1.24*(AE418*10/(G418+273.16))^(1/7)</f>
        <v>0.69932338640100178</v>
      </c>
      <c r="AM418" s="12">
        <f>AI418*0.77*M418</f>
        <v>1.4375080758285368</v>
      </c>
      <c r="AN418" s="12">
        <f>AI418*0.98*$S$8*(-2.6*10000000000-AL418*(G418+273.16)^4)</f>
        <v>-12.85345232977974</v>
      </c>
      <c r="AO418" s="13">
        <f>1.17*1.013*(10^-3)*(AD418-AE418)*N418*86400/208</f>
        <v>0.62450342971114314</v>
      </c>
      <c r="AP418" s="12">
        <f>0.408*(AM418+AN418+AO418)/(AI418+$S$10*(1+0.34*N418))</f>
        <v>-24.238835620599197</v>
      </c>
      <c r="AQ418">
        <v>28</v>
      </c>
      <c r="AR418">
        <v>2.9815</v>
      </c>
      <c r="AS418" s="7"/>
      <c r="AT418" s="1">
        <f>AJ418*28.4</f>
        <v>88.492451202250379</v>
      </c>
      <c r="AU418">
        <f>1.26*AI418*0.408*(AG418-AH418)/(AI418+$S$10)</f>
        <v>2.4766430472929071</v>
      </c>
      <c r="AV418">
        <f>AU418*28.4</f>
        <v>70.336662543118564</v>
      </c>
      <c r="AW418">
        <f>0.65*AI418*D418/($S$10+AI418)</f>
        <v>91.556682715895008</v>
      </c>
      <c r="AX418" s="1">
        <f>AW418*(86400/1000000)/2.45</f>
        <v>3.2287744435319707</v>
      </c>
      <c r="AY418" s="1">
        <f>(0.2*(0.00738*G418+0.8072)^7)-0.00016</f>
        <v>8.9026574070631193E-2</v>
      </c>
      <c r="AZ418" s="1">
        <f>0.408*(AI418*(AG418-AH418)+$S$10*6.43*(1+0.0536*N418)*(AD418-AE418))/(AI418+$S$10)</f>
        <v>3.172963160796225</v>
      </c>
      <c r="BA418" s="2">
        <f>(AI418*(AG418)+0.063*2.7*(1+0.864*N418)*(AD418-AE418))/(AI418+0.063)</f>
        <v>7.2803415034170103</v>
      </c>
      <c r="BB418" s="1">
        <f>0.4+1.4*EXP(-(((C418-173)/58)^2))</f>
        <v>0.41802876071751438</v>
      </c>
      <c r="BC418" s="1">
        <f>0.605+0.345*EXP(-(((C418-243)/80)^2))</f>
        <v>0.60615417772846769</v>
      </c>
      <c r="BD418" s="1">
        <f>0.408*(AI418*(AG418-AH418)+0.063*6.43*(BB418+BC418*N418)*(AD418-AE418))/(AI418+0.063)</f>
        <v>3.3070998538073413</v>
      </c>
      <c r="BE418" s="1">
        <f>0.013*G418*(M418*23.9+50)/(G418+15)</f>
        <v>3.1338879082173769</v>
      </c>
      <c r="BF418" s="2">
        <f>0.408*0.0023*(G418+17.8)*((F418-E418)^0.5)*AA418</f>
        <v>3.1621938048497618</v>
      </c>
    </row>
    <row r="419" spans="1:58" ht="14" x14ac:dyDescent="0.15">
      <c r="A419" s="14">
        <v>2009</v>
      </c>
      <c r="B419" s="5">
        <v>43153</v>
      </c>
      <c r="C419">
        <v>53</v>
      </c>
      <c r="D419" s="11">
        <v>245.88275906999999</v>
      </c>
      <c r="E419" s="17">
        <v>2.7050000000000001</v>
      </c>
      <c r="F419" s="17">
        <v>21.4</v>
      </c>
      <c r="G419" s="17">
        <v>12.07</v>
      </c>
      <c r="H419" s="17">
        <v>21.81</v>
      </c>
      <c r="I419" s="17">
        <v>77.45</v>
      </c>
      <c r="J419" s="11">
        <v>44.862708333333352</v>
      </c>
      <c r="K419" s="17">
        <v>1.78</v>
      </c>
      <c r="L419" s="11">
        <v>0</v>
      </c>
      <c r="M419" s="15">
        <f>+D419*86400/1000000</f>
        <v>21.244270383648001</v>
      </c>
      <c r="N419" s="3">
        <f>K419*4.87/LN(67.8*$S$4-5.42)</f>
        <v>1.4459936864171412</v>
      </c>
      <c r="O419" s="16">
        <f>0.26*(1+0.54*N419)*(AD419-AE419)</f>
        <v>0.50010877408392629</v>
      </c>
      <c r="X419" s="9">
        <f>1+0.033*COS(2*$S$9*C419/365)</f>
        <v>1.020192251241868</v>
      </c>
      <c r="Y419" s="9">
        <f>0.409*SIN((2*$S$9*C419/365)-1.39)</f>
        <v>-0.18801356083243778</v>
      </c>
      <c r="Z419" s="9">
        <f>ACOS(-TAN($U$2)*TAN(Y419))</f>
        <v>1.4651363096378247</v>
      </c>
      <c r="AA419" s="10">
        <f>(24*60/$S$9)*$S$7*X419*(Z419*SIN($U$2)*SIN(Y419)+COS($U$2)*COS(Y419)*SIN(Z419))</f>
        <v>27.671702409733022</v>
      </c>
      <c r="AB419" s="9">
        <f>AA419*(0.75+0.00002*$S$3)</f>
        <v>20.8644636169387</v>
      </c>
      <c r="AC419" s="9">
        <f>1.35*(M419/AB419)-0.35</f>
        <v>1.0245747575624851</v>
      </c>
      <c r="AD419" s="9">
        <f>(0.6108*EXP(17.27*E419/(E419+237.3))+0.6108*EXP(17.27*F419/(F419+237.3)))/2</f>
        <v>1.6454088832596208</v>
      </c>
      <c r="AE419" s="9">
        <f>(H419*0.6108*EXP(17.27*F419/(F419+237.3))+I419*0.6108*EXP(17.27*E419/(E419+237.3)))/(2*100)</f>
        <v>0.56530119958964997</v>
      </c>
      <c r="AF419" s="10">
        <f>$S$8*0.5*((E419+273)^4+(F419+273)^4)*(0.34-0.14*SQRT(AE419))*AC419</f>
        <v>7.8246164679184629</v>
      </c>
      <c r="AG419" s="9">
        <f>(1-0.23)*M419-AF419</f>
        <v>8.5334717274904968</v>
      </c>
      <c r="AH419" s="9">
        <v>0</v>
      </c>
      <c r="AI419" s="8">
        <f>4098*0.6108*EXP(17.27*0.5*(E419+F419)/(0.5*(E419+F419)+237.3))/(0.5*(E419+F419)+237.3)^2</f>
        <v>9.2762038225576993E-2</v>
      </c>
      <c r="AJ419" s="7">
        <f>(0.408*AI419*(AG419-AH419)+(900*$S$10/((E419+F419)*0.5+273))*N419*(AD419-AE419))/(AI419+$S$10*(1+0.34*N419))</f>
        <v>3.391285620358568</v>
      </c>
      <c r="AK419" s="27">
        <f>0.408*AI419*$S$8*0.98*1.14*100000000/(AI419+$S$10*(1.034*N419))</f>
        <v>0.10829769578157623</v>
      </c>
      <c r="AL419" s="12">
        <f>1.24*(AE419*10/(G419+273.16))^(1/7)</f>
        <v>0.70818719786611373</v>
      </c>
      <c r="AM419" s="12">
        <f>AI419*0.77*M419</f>
        <v>1.517409602479886</v>
      </c>
      <c r="AN419" s="12">
        <f>AI419*0.98*$S$8*(-2.6*10000000000-AL419*(G419+273.16)^4)</f>
        <v>-13.658323116910889</v>
      </c>
      <c r="AO419" s="13">
        <f>1.17*1.013*(10^-3)*(AD419-AE419)*N419*86400/208</f>
        <v>0.76891647607622438</v>
      </c>
      <c r="AP419" s="12">
        <f>0.408*(AM419+AN419+AO419)/(AI419+$S$10*(1+0.34*N419))</f>
        <v>-24.301880274078648</v>
      </c>
      <c r="AQ419">
        <v>28</v>
      </c>
      <c r="AR419">
        <v>2.9815</v>
      </c>
      <c r="AS419" s="7"/>
      <c r="AT419" s="1">
        <f>AJ419*28.4</f>
        <v>96.312511618183322</v>
      </c>
      <c r="AU419">
        <f>1.26*AI419*0.408*(AG419-AH419)/(AI419+$S$10)</f>
        <v>2.5663032026863601</v>
      </c>
      <c r="AV419">
        <f>AU419*28.4</f>
        <v>72.883010956292622</v>
      </c>
      <c r="AW419">
        <f>0.65*AI419*D419/($S$10+AI419)</f>
        <v>93.49598000517291</v>
      </c>
      <c r="AX419" s="1">
        <f>AW419*(86400/1000000)/2.45</f>
        <v>3.2971643561007919</v>
      </c>
      <c r="AY419" s="1">
        <f>(0.2*(0.00738*G419+0.8072)^7)-0.00016</f>
        <v>9.2763252314296135E-2</v>
      </c>
      <c r="AZ419" s="1">
        <f>0.408*(AI419*(AG419-AH419)+$S$10*6.43*(1+0.0536*N419)*(AD419-AE419))/(AI419+$S$10)</f>
        <v>3.3038513339814206</v>
      </c>
      <c r="BA419" s="2">
        <f>(AI419*(AG419)+0.063*2.7*(1+0.864*N419)*(AD419-AE419))/(AI419+0.063)</f>
        <v>7.7351640416447065</v>
      </c>
      <c r="BB419" s="1">
        <f>0.4+1.4*EXP(-(((C419-173)/58)^2))</f>
        <v>0.4193677479161525</v>
      </c>
      <c r="BC419" s="1">
        <f>0.605+0.345*EXP(-(((C419-243)/80)^2))</f>
        <v>0.60622497375224871</v>
      </c>
      <c r="BD419" s="1">
        <f>0.408*(AI419*(AG419-AH419)+0.063*6.43*(BB419+BC419*N419)*(AD419-AE419))/(AI419+0.063)</f>
        <v>3.5587421361483829</v>
      </c>
      <c r="BE419" s="1">
        <f>0.013*G419*(M419*23.9+50)/(G419+15)</f>
        <v>3.2329028199101275</v>
      </c>
      <c r="BF419" s="2">
        <f>0.408*0.0023*(G419+17.8)*((F419-E419)^0.5)*AA419</f>
        <v>3.3536816527312712</v>
      </c>
    </row>
    <row r="420" spans="1:58" ht="14" x14ac:dyDescent="0.15">
      <c r="A420" s="14">
        <v>2009</v>
      </c>
      <c r="B420" s="5">
        <v>43154</v>
      </c>
      <c r="C420">
        <v>54</v>
      </c>
      <c r="D420" s="11">
        <v>250.59199666800001</v>
      </c>
      <c r="E420" s="17">
        <v>1.9219999999999999</v>
      </c>
      <c r="F420" s="17">
        <v>22.81</v>
      </c>
      <c r="G420" s="17">
        <v>12.43</v>
      </c>
      <c r="H420" s="17">
        <v>12.93</v>
      </c>
      <c r="I420" s="17">
        <v>82.1</v>
      </c>
      <c r="J420" s="11">
        <v>41.783611111111107</v>
      </c>
      <c r="K420" s="17">
        <v>1.5549999999999999</v>
      </c>
      <c r="L420" s="11">
        <v>0</v>
      </c>
      <c r="M420" s="15">
        <f>+D420*86400/1000000</f>
        <v>21.651148512115199</v>
      </c>
      <c r="N420" s="3">
        <f>K420*4.87/LN(67.8*$S$4-5.42)</f>
        <v>1.2632135856059858</v>
      </c>
      <c r="O420" s="16">
        <f>0.26*(1+0.54*N420)*(AD420-AE420)</f>
        <v>0.5562748998085163</v>
      </c>
      <c r="X420" s="9">
        <f>1+0.033*COS(2*$S$9*C420/365)</f>
        <v>1.0197399701753953</v>
      </c>
      <c r="Y420" s="9">
        <f>0.409*SIN((2*$S$9*C420/365)-1.39)</f>
        <v>-0.18173339514492348</v>
      </c>
      <c r="Z420" s="9">
        <f>ACOS(-TAN($U$2)*TAN(Y420))</f>
        <v>1.4687587471101924</v>
      </c>
      <c r="AA420" s="10">
        <f>(24*60/$S$9)*$S$7*X420*(Z420*SIN($U$2)*SIN(Y420)+COS($U$2)*COS(Y420)*SIN(Z420))</f>
        <v>27.866196391014441</v>
      </c>
      <c r="AB420" s="9">
        <f>AA420*(0.75+0.00002*$S$3)</f>
        <v>21.011112078824887</v>
      </c>
      <c r="AC420" s="9">
        <f>1.35*(M420/AB420)-0.35</f>
        <v>1.0411234389546054</v>
      </c>
      <c r="AD420" s="9">
        <f>(0.6108*EXP(17.27*E420/(E420+237.3))+0.6108*EXP(17.27*F420/(F420+237.3)))/2</f>
        <v>1.7395126164163499</v>
      </c>
      <c r="AE420" s="9">
        <f>(H420*0.6108*EXP(17.27*F420/(F420+237.3))+I420*0.6108*EXP(17.27*E420/(E420+237.3)))/(2*100)</f>
        <v>0.46760612985743982</v>
      </c>
      <c r="AF420" s="10">
        <f>$S$8*0.5*((E420+273)^4+(F420+273)^4)*(0.34-0.14*SQRT(AE420))*AC420</f>
        <v>8.3232309957386903</v>
      </c>
      <c r="AG420" s="9">
        <f>(1-0.23)*M420-AF420</f>
        <v>8.3481533585900145</v>
      </c>
      <c r="AH420" s="9">
        <v>0</v>
      </c>
      <c r="AI420" s="8">
        <f>4098*0.6108*EXP(17.27*0.5*(E420+F420)/(0.5*(E420+F420)+237.3))/(0.5*(E420+F420)+237.3)^2</f>
        <v>9.4458626961661185E-2</v>
      </c>
      <c r="AJ420" s="7">
        <f>(0.408*AI420*(AG420-AH420)+(900*$S$10/((E420+F420)*0.5+273))*N420*(AD420-AE420))/(AI420+$S$10*(1+0.34*N420))</f>
        <v>3.475274864822238</v>
      </c>
      <c r="AK420" s="27">
        <f>0.408*AI420*$S$8*0.98*1.14*100000000/(AI420+$S$10*(1.034*N420))</f>
        <v>0.11684366427130642</v>
      </c>
      <c r="AL420" s="12">
        <f>1.24*(AE420*10/(G420+273.16))^(1/7)</f>
        <v>0.6891256702917502</v>
      </c>
      <c r="AM420" s="12">
        <f>AI420*0.77*M420</f>
        <v>1.5747560756600096</v>
      </c>
      <c r="AN420" s="12">
        <f>AI420*0.98*$S$8*(-2.6*10000000000-AL420*(G420+273.16)^4)</f>
        <v>-13.861405421489193</v>
      </c>
      <c r="AO420" s="13">
        <f>1.17*1.013*(10^-3)*(AD420-AE420)*N420*86400/208</f>
        <v>0.79100218757125773</v>
      </c>
      <c r="AP420" s="12">
        <f>0.408*(AM420+AN420+AO420)/(AI420+$S$10*(1+0.34*N420))</f>
        <v>-24.877938430712238</v>
      </c>
      <c r="AQ420">
        <v>28</v>
      </c>
      <c r="AR420">
        <v>2.9815</v>
      </c>
      <c r="AS420" s="7"/>
      <c r="AT420" s="1">
        <f>AJ420*28.4</f>
        <v>98.697806160951558</v>
      </c>
      <c r="AU420">
        <f>1.26*AI420*0.408*(AG420-AH420)/(AI420+$S$10)</f>
        <v>2.529426042646115</v>
      </c>
      <c r="AV420">
        <f>AU420*28.4</f>
        <v>71.835699611149664</v>
      </c>
      <c r="AW420">
        <f>0.65*AI420*D420/($S$10+AI420)</f>
        <v>96.002250071508342</v>
      </c>
      <c r="AX420" s="1">
        <f>AW420*(86400/1000000)/2.45</f>
        <v>3.385548737215641</v>
      </c>
      <c r="AY420" s="1">
        <f>(0.2*(0.00738*G420+0.8072)^7)-0.00016</f>
        <v>9.4708626877139573E-2</v>
      </c>
      <c r="AZ420" s="1">
        <f>0.408*(AI420*(AG420-AH420)+$S$10*6.43*(1+0.0536*N420)*(AD420-AE420))/(AI420+$S$10)</f>
        <v>3.4703693018036037</v>
      </c>
      <c r="BA420" s="2">
        <f>(AI420*(AG420)+0.063*2.7*(1+0.864*N420)*(AD420-AE420))/(AI420+0.063)</f>
        <v>7.8816626361828739</v>
      </c>
      <c r="BB420" s="1">
        <f>0.4+1.4*EXP(-(((C420-173)/58)^2))</f>
        <v>0.42079381480693889</v>
      </c>
      <c r="BC420" s="1">
        <f>0.605+0.345*EXP(-(((C420-243)/80)^2))</f>
        <v>0.60629970610655859</v>
      </c>
      <c r="BD420" s="1">
        <f>0.408*(AI420*(AG420-AH420)+0.063*6.43*(BB420+BC420*N420)*(AD420-AE420))/(AI420+0.063)</f>
        <v>3.6275573741332114</v>
      </c>
      <c r="BE420" s="1">
        <f>0.013*G420*(M420*23.9+50)/(G420+15)</f>
        <v>3.3429186002529128</v>
      </c>
      <c r="BF420" s="2">
        <f>0.408*0.0023*(G420+17.8)*((F420-E420)^0.5)*AA420</f>
        <v>3.6128694540422552</v>
      </c>
    </row>
    <row r="421" spans="1:58" ht="14" x14ac:dyDescent="0.15">
      <c r="A421" s="14">
        <v>2009</v>
      </c>
      <c r="B421" s="5">
        <v>43155</v>
      </c>
      <c r="C421">
        <v>55</v>
      </c>
      <c r="D421" s="11">
        <v>259.97513708399987</v>
      </c>
      <c r="E421" s="17">
        <v>2.42</v>
      </c>
      <c r="F421" s="17">
        <v>21.63</v>
      </c>
      <c r="G421" s="17">
        <v>12.61</v>
      </c>
      <c r="H421" s="17">
        <v>8.98</v>
      </c>
      <c r="I421" s="17">
        <v>78.64</v>
      </c>
      <c r="J421" s="11">
        <v>33.08819444444444</v>
      </c>
      <c r="K421" s="17">
        <v>2.8119999999999998</v>
      </c>
      <c r="L421" s="11">
        <v>0</v>
      </c>
      <c r="M421" s="15">
        <f>+D421*86400/1000000</f>
        <v>22.461851844057591</v>
      </c>
      <c r="N421" s="3">
        <f>K421*4.87/LN(67.8*$S$4-5.42)</f>
        <v>2.2843450821376412</v>
      </c>
      <c r="O421" s="16">
        <f>0.26*(1+0.54*N421)*(AD421-AE421)</f>
        <v>0.72824927112399107</v>
      </c>
      <c r="X421" s="9">
        <f>1+0.033*COS(2*$S$9*C421/365)</f>
        <v>1.0192818397297361</v>
      </c>
      <c r="Y421" s="9">
        <f>0.409*SIN((2*$S$9*C421/365)-1.39)</f>
        <v>-0.17539937793029978</v>
      </c>
      <c r="Z421" s="9">
        <f>ACOS(-TAN($U$2)*TAN(Y421))</f>
        <v>1.472402432626998</v>
      </c>
      <c r="AA421" s="10">
        <f>(24*60/$S$9)*$S$7*X421*(Z421*SIN($U$2)*SIN(Y421)+COS($U$2)*COS(Y421)*SIN(Z421))</f>
        <v>28.061439899427302</v>
      </c>
      <c r="AB421" s="9">
        <f>AA421*(0.75+0.00002*$S$3)</f>
        <v>21.158325684168187</v>
      </c>
      <c r="AC421" s="9">
        <f>1.35*(M421/AB421)-0.35</f>
        <v>1.0831710572055067</v>
      </c>
      <c r="AD421" s="9">
        <f>(0.6108*EXP(17.27*E421/(E421+237.3))+0.6108*EXP(17.27*F421/(F421+237.3)))/2</f>
        <v>1.6560120152471574</v>
      </c>
      <c r="AE421" s="9">
        <f>(H421*0.6108*EXP(17.27*F421/(F421+237.3))+I421*0.6108*EXP(17.27*E421/(E421+237.3)))/(2*100)</f>
        <v>0.40197099560492811</v>
      </c>
      <c r="AF421" s="10">
        <f>$S$8*0.5*((E421+273)^4+(F421+273)^4)*(0.34-0.14*SQRT(AE421))*AC421</f>
        <v>8.8533136247780657</v>
      </c>
      <c r="AG421" s="9">
        <f>(1-0.23)*M421-AF421</f>
        <v>8.4423122951462783</v>
      </c>
      <c r="AH421" s="9">
        <v>0</v>
      </c>
      <c r="AI421" s="8">
        <f>4098*0.6108*EXP(17.27*0.5*(E421+F421)/(0.5*(E421+F421)+237.3))/(0.5*(E421+F421)+237.3)^2</f>
        <v>9.2614461074482943E-2</v>
      </c>
      <c r="AJ421" s="7">
        <f>(0.408*AI421*(AG421-AH421)+(900*$S$10/((E421+F421)*0.5+273))*N421*(AD421-AE421))/(AI421+$S$10*(1+0.34*N421))</f>
        <v>4.3633619371211809</v>
      </c>
      <c r="AK421" s="27">
        <f>0.408*AI421*$S$8*0.98*1.14*100000000/(AI421+$S$10*(1.034*N421))</f>
        <v>8.3323781105715047E-2</v>
      </c>
      <c r="AL421" s="12">
        <f>1.24*(AE421*10/(G421+273.16))^(1/7)</f>
        <v>0.67433499306342259</v>
      </c>
      <c r="AM421" s="12">
        <f>AI421*0.77*M421</f>
        <v>1.6018250735196515</v>
      </c>
      <c r="AN421" s="12">
        <f>AI421*0.98*$S$8*(-2.6*10000000000-AL421*(G421+273.16)^4)</f>
        <v>-13.552089515621992</v>
      </c>
      <c r="AO421" s="13">
        <f>1.17*1.013*(10^-3)*(AD421-AE421)*N421*86400/208</f>
        <v>1.4103248811758047</v>
      </c>
      <c r="AP421" s="12">
        <f>0.408*(AM421+AN421+AO421)/(AI421+$S$10*(1+0.34*N421))</f>
        <v>-20.523283946616782</v>
      </c>
      <c r="AQ421">
        <v>28</v>
      </c>
      <c r="AR421">
        <v>2.9815</v>
      </c>
      <c r="AS421" s="7"/>
      <c r="AT421" s="1">
        <f>AJ421*28.4</f>
        <v>123.91947901424153</v>
      </c>
      <c r="AU421">
        <f>1.26*AI421*0.408*(AG421-AH421)/(AI421+$S$10)</f>
        <v>2.5372106399805356</v>
      </c>
      <c r="AV421">
        <f>AU421*28.4</f>
        <v>72.056782175447211</v>
      </c>
      <c r="AW421">
        <f>0.65*AI421*D421/($S$10+AI421)</f>
        <v>98.789224201679403</v>
      </c>
      <c r="AX421" s="1">
        <f>AW421*(86400/1000000)/2.45</f>
        <v>3.4838322330714697</v>
      </c>
      <c r="AY421" s="1">
        <f>(0.2*(0.00738*G421+0.8072)^7)-0.00016</f>
        <v>9.5694333819043909E-2</v>
      </c>
      <c r="AZ421" s="1">
        <f>0.408*(AI421*(AG421-AH421)+$S$10*6.43*(1+0.0536*N421)*(AD421-AE421))/(AI421+$S$10)</f>
        <v>3.5475872686360139</v>
      </c>
      <c r="BA421" s="2">
        <f>(AI421*(AG421)+0.063*2.7*(1+0.864*N421)*(AD421-AE421))/(AI421+0.063)</f>
        <v>9.1007075855092499</v>
      </c>
      <c r="BB421" s="1">
        <f>0.4+1.4*EXP(-(((C421-173)/58)^2))</f>
        <v>0.42231161557097252</v>
      </c>
      <c r="BC421" s="1">
        <f>0.605+0.345*EXP(-(((C421-243)/80)^2))</f>
        <v>0.60637856681137914</v>
      </c>
      <c r="BD421" s="1">
        <f>0.408*(AI421*(AG421-AH421)+0.063*6.43*(BB421+BC421*N421)*(AD421-AE421))/(AI421+0.063)</f>
        <v>4.4573893621374188</v>
      </c>
      <c r="BE421" s="1">
        <f>0.013*G421*(M421*23.9+50)/(G421+15)</f>
        <v>3.4842591745683813</v>
      </c>
      <c r="BF421" s="2">
        <f>0.408*0.0023*(G421+17.8)*((F421-E421)^0.5)*AA421</f>
        <v>3.5097651198990749</v>
      </c>
    </row>
    <row r="422" spans="1:58" ht="14" x14ac:dyDescent="0.15">
      <c r="A422" s="14">
        <v>2009</v>
      </c>
      <c r="B422" s="5">
        <v>43156</v>
      </c>
      <c r="C422">
        <v>56</v>
      </c>
      <c r="D422" s="11">
        <v>263.51315515200008</v>
      </c>
      <c r="E422" s="17">
        <v>-0.13200000000000001</v>
      </c>
      <c r="F422" s="17">
        <v>25.2</v>
      </c>
      <c r="G422" s="17">
        <v>12.62</v>
      </c>
      <c r="H422" s="17">
        <v>6.2370000000000001</v>
      </c>
      <c r="I422" s="17">
        <v>81</v>
      </c>
      <c r="J422" s="11">
        <v>34.420305555555544</v>
      </c>
      <c r="K422" s="17">
        <v>2.1150000000000002</v>
      </c>
      <c r="L422" s="11">
        <v>0</v>
      </c>
      <c r="M422" s="15">
        <f>+D422*86400/1000000</f>
        <v>22.767536605132808</v>
      </c>
      <c r="N422" s="3">
        <f>K422*4.87/LN(67.8*$S$4-5.42)</f>
        <v>1.7181329476248619</v>
      </c>
      <c r="O422" s="16">
        <f>0.26*(1+0.54*N422)*(AD422-AE422)</f>
        <v>0.78209124613598158</v>
      </c>
      <c r="X422" s="9">
        <f>1+0.033*COS(2*$S$9*C422/365)</f>
        <v>1.018817995658829</v>
      </c>
      <c r="Y422" s="9">
        <f>0.409*SIN((2*$S$9*C422/365)-1.39)</f>
        <v>-0.16901338609456681</v>
      </c>
      <c r="Z422" s="9">
        <f>ACOS(-TAN($U$2)*TAN(Y422))</f>
        <v>1.4760664241061758</v>
      </c>
      <c r="AA422" s="10">
        <f>(24*60/$S$9)*$S$7*X422*(Z422*SIN($U$2)*SIN(Y422)+COS($U$2)*COS(Y422)*SIN(Z422))</f>
        <v>28.257342945917152</v>
      </c>
      <c r="AB422" s="9">
        <f>AA422*(0.75+0.00002*$S$3)</f>
        <v>21.306036581221534</v>
      </c>
      <c r="AC422" s="9">
        <f>1.35*(M422/AB422)-0.35</f>
        <v>1.0926040385201996</v>
      </c>
      <c r="AD422" s="9">
        <f>(0.6108*EXP(17.27*E422/(E422+237.3))+0.6108*EXP(17.27*F422/(F422+237.3)))/2</f>
        <v>1.905334703597668</v>
      </c>
      <c r="AE422" s="9">
        <f>(H422*0.6108*EXP(17.27*F422/(F422+237.3))+I422*0.6108*EXP(17.27*E422/(E422+237.3)))/(2*100)</f>
        <v>0.34497778782858307</v>
      </c>
      <c r="AF422" s="10">
        <f>$S$8*0.5*((E422+273)^4+(F422+273)^4)*(0.34-0.14*SQRT(AE422))*AC422</f>
        <v>9.2740425215108608</v>
      </c>
      <c r="AG422" s="9">
        <f>(1-0.23)*M422-AF422</f>
        <v>8.2569606644414009</v>
      </c>
      <c r="AH422" s="9">
        <v>0</v>
      </c>
      <c r="AI422" s="8">
        <f>4098*0.6108*EXP(17.27*0.5*(E422+F422)/(0.5*(E422+F422)+237.3))/(0.5*(E422+F422)+237.3)^2</f>
        <v>9.5378628463868201E-2</v>
      </c>
      <c r="AJ422" s="7">
        <f>(0.408*AI422*(AG422-AH422)+(900*$S$10/((E422+F422)*0.5+273))*N422*(AD422-AE422))/(AI422+$S$10*(1+0.34*N422))</f>
        <v>4.3951587438697786</v>
      </c>
      <c r="AK422" s="27">
        <f>0.408*AI422*$S$8*0.98*1.14*100000000/(AI422+$S$10*(1.034*N422))</f>
        <v>0.10026689680042276</v>
      </c>
      <c r="AL422" s="12">
        <f>1.24*(AE422*10/(G422+273.16))^(1/7)</f>
        <v>0.65976200231262894</v>
      </c>
      <c r="AM422" s="12">
        <f>AI422*0.77*M422</f>
        <v>1.6720830394718305</v>
      </c>
      <c r="AN422" s="12">
        <f>AI422*0.98*$S$8*(-2.6*10000000000-AL422*(G422+273.16)^4)</f>
        <v>-13.912369658326062</v>
      </c>
      <c r="AO422" s="13">
        <f>1.17*1.013*(10^-3)*(AD422-AE422)*N422*86400/208</f>
        <v>1.3198556349016886</v>
      </c>
      <c r="AP422" s="12">
        <f>0.408*(AM422+AN422+AO422)/(AI422+$S$10*(1+0.34*N422))</f>
        <v>-22.319191601922558</v>
      </c>
      <c r="AQ422">
        <v>343</v>
      </c>
      <c r="AR422">
        <v>1.0966</v>
      </c>
      <c r="AS422" s="7"/>
      <c r="AT422" s="1">
        <f>AJ422*28.4</f>
        <v>124.82250832590171</v>
      </c>
      <c r="AU422">
        <f>1.26*AI422*0.408*(AG422-AH422)/(AI422+0.063)</f>
        <v>2.5562623242104126</v>
      </c>
      <c r="AV422">
        <f>AU422*28.4</f>
        <v>72.597850007575715</v>
      </c>
      <c r="AW422">
        <f>0.65*AI422*D422/(0.063+AI422)</f>
        <v>103.15021866796114</v>
      </c>
      <c r="AX422" s="1">
        <f>AW422*0.035</f>
        <v>3.6102576533786404</v>
      </c>
      <c r="AY422" s="1">
        <f>(0.2*(0.00738*G422+0.8072)^7)-0.00016</f>
        <v>9.5749351735483657E-2</v>
      </c>
      <c r="AZ422" s="1">
        <f>0.408*(AI422*(AG422-AH422)+0.063*6.43*(1+0.0536*N422)*(AD422-AE422))/(AI422+0.063)</f>
        <v>3.8070518841055931</v>
      </c>
      <c r="BA422" s="2">
        <f>(AI422*(AG422)+0.063*2.7*(1+0.864*N422)*(AD422-AE422))/(AI422+0.063)</f>
        <v>9.136059724562843</v>
      </c>
      <c r="BB422" s="1">
        <f>0.4+1.4*EXP(-(((C422-173)/58)^2))</f>
        <v>0.42392597606091814</v>
      </c>
      <c r="BC422" s="1">
        <f>0.605+0.345*EXP(-(((C422-243)/80)^2))</f>
        <v>0.60646175558237203</v>
      </c>
      <c r="BD422" s="1">
        <f>0.408*(AI422*(AG422-AH422)+0.063*6.43*(BB422+BC422*N422)*(AD422-AE422))/(AI422+0.063)</f>
        <v>4.415742930517542</v>
      </c>
      <c r="BE422" s="1">
        <f>0.013*G422*(M422*23.9+50)/(G422+15)</f>
        <v>3.5291558698396202</v>
      </c>
    </row>
    <row r="423" spans="1:58" ht="14" x14ac:dyDescent="0.15">
      <c r="A423" s="14">
        <v>2009</v>
      </c>
      <c r="B423" s="5">
        <v>43157</v>
      </c>
      <c r="C423">
        <v>57</v>
      </c>
      <c r="D423" s="11">
        <v>263.64441448800005</v>
      </c>
      <c r="E423" s="17">
        <v>-0.112</v>
      </c>
      <c r="F423" s="17">
        <v>26.67</v>
      </c>
      <c r="G423" s="17">
        <v>13.42</v>
      </c>
      <c r="H423" s="17">
        <v>6.9880000000000004</v>
      </c>
      <c r="I423" s="17">
        <v>77.94</v>
      </c>
      <c r="J423" s="11">
        <v>31.233895833333317</v>
      </c>
      <c r="K423" s="17">
        <v>1.526</v>
      </c>
      <c r="L423" s="11">
        <v>0</v>
      </c>
      <c r="M423" s="15">
        <f>+D423*86400/1000000</f>
        <v>22.778877411763204</v>
      </c>
      <c r="N423" s="3">
        <f>K423*4.87/LN(67.8*$S$4-5.42)</f>
        <v>1.2396552615014369</v>
      </c>
      <c r="O423" s="16">
        <f>0.26*(1+0.54*N423)*(AD423-AE423)</f>
        <v>0.73488142158908754</v>
      </c>
      <c r="X423" s="9">
        <f>1+0.033*COS(2*$S$9*C423/365)</f>
        <v>1.0183485754096824</v>
      </c>
      <c r="Y423" s="9">
        <f>0.409*SIN((2*$S$9*C423/365)-1.39)</f>
        <v>-0.16257731194492642</v>
      </c>
      <c r="Z423" s="9">
        <f>ACOS(-TAN($U$2)*TAN(Y423))</f>
        <v>1.4797497946635945</v>
      </c>
      <c r="AA423" s="10">
        <f>(24*60/$S$9)*$S$7*X423*(Z423*SIN($U$2)*SIN(Y423)+COS($U$2)*COS(Y423)*SIN(Z423))</f>
        <v>28.45381561066425</v>
      </c>
      <c r="AB423" s="9">
        <f>AA423*(0.75+0.00002*$S$3)</f>
        <v>21.454176970440844</v>
      </c>
      <c r="AC423" s="9">
        <f>1.35*(M423/AB423)-0.35</f>
        <v>1.0833565229861364</v>
      </c>
      <c r="AD423" s="9">
        <f>(0.6108*EXP(17.27*E423/(E423+237.3))+0.6108*EXP(17.27*F423/(F423+237.3)))/2</f>
        <v>2.0513665007888195</v>
      </c>
      <c r="AE423" s="9">
        <f>(H423*0.6108*EXP(17.27*F423/(F423+237.3))+I423*0.6108*EXP(17.27*E423/(E423+237.3)))/(2*100)</f>
        <v>0.35827702450777765</v>
      </c>
      <c r="AF423" s="10">
        <f>$S$8*0.5*((E423+273)^4+(F423+273)^4)*(0.34-0.14*SQRT(AE423))*AC423</f>
        <v>9.2473734589364351</v>
      </c>
      <c r="AG423" s="9">
        <f>(1-0.23)*M423-AF423</f>
        <v>8.2923621481212333</v>
      </c>
      <c r="AH423" s="9">
        <v>0</v>
      </c>
      <c r="AI423" s="8">
        <f>4098*0.6108*EXP(17.27*0.5*(E423+F423)/(0.5*(E423+F423)+237.3))/(0.5*(E423+F423)+237.3)^2</f>
        <v>9.9550908180421269E-2</v>
      </c>
      <c r="AJ423" s="7">
        <f>(0.408*AI423*(AG423-AH423)+(900*$S$10/((E423+F423)*0.5+273))*N423*(AD423-AE423))/(AI423+$S$10*(1+0.34*N423))</f>
        <v>3.9929957749351259</v>
      </c>
      <c r="AK423" s="27">
        <f>0.408*AI423*$S$8*0.98*1.14*100000000/(AI423+$S$10*(1.034*N423))</f>
        <v>0.12080628743089014</v>
      </c>
      <c r="AL423" s="12">
        <f>1.24*(AE423*10/(G423+273.16))^(1/7)</f>
        <v>0.66307201160674623</v>
      </c>
      <c r="AM423" s="12">
        <f>AI423*0.77*M423</f>
        <v>1.7460966089270633</v>
      </c>
      <c r="AN423" s="12">
        <f>AI423*0.98*$S$8*(-2.6*10000000000-AL423*(G423+273.16)^4)</f>
        <v>-14.555257594052708</v>
      </c>
      <c r="AO423" s="13">
        <f>1.17*1.013*(10^-3)*(AD423-AE423)*N423*86400/208</f>
        <v>1.0333002939467704</v>
      </c>
      <c r="AP423" s="12">
        <f>0.408*(AM423+AN423+AO423)/(AI423+$S$10*(1+0.34*N423))</f>
        <v>-24.881848038871507</v>
      </c>
      <c r="AQ423">
        <v>344</v>
      </c>
      <c r="AR423">
        <v>0.85590999999999995</v>
      </c>
      <c r="AS423" s="7"/>
      <c r="AT423" s="1">
        <f>AJ423*28.4</f>
        <v>113.40108000815756</v>
      </c>
      <c r="AU423">
        <f>1.26*AI423*0.408*(AG423-AH423)/(AI423+0.063)</f>
        <v>2.6107470434190923</v>
      </c>
      <c r="AV423">
        <f>AU423*28.4</f>
        <v>74.145216033102216</v>
      </c>
      <c r="AW423">
        <f>0.65*AI423*D423/(0.063+AI423)</f>
        <v>104.95128434101912</v>
      </c>
      <c r="AX423" s="1">
        <f>AW423*0.035</f>
        <v>3.6732949519356697</v>
      </c>
      <c r="AY423" s="1">
        <f>(0.2*(0.00738*G423+0.8072)^7)-0.00016</f>
        <v>0.10023942953908355</v>
      </c>
      <c r="AZ423" s="1">
        <f>0.408*(AI423*(AG423-AH423)+0.063*6.43*(1+0.0536*N423)*(AD423-AE423))/(AI423+0.063)</f>
        <v>3.9078870049369088</v>
      </c>
      <c r="BA423" s="2">
        <f>(AI423*(AG423)+0.063*2.7*(1+0.864*N423)*(AD423-AE423))/(AI423+0.063)</f>
        <v>8.7478239719355422</v>
      </c>
      <c r="BB423" s="1">
        <f>0.4+1.4*EXP(-(((C423-173)/58)^2))</f>
        <v>0.42564189444422784</v>
      </c>
      <c r="BC423" s="1">
        <f>0.605+0.345*EXP(-(((C423-243)/80)^2))</f>
        <v>0.60654948004068698</v>
      </c>
      <c r="BD423" s="1">
        <f>0.408*(AI423*(AG423-AH423)+0.063*6.43*(BB423+BC423*N423)*(AD423-AE423))/(AI423+0.063)</f>
        <v>4.099158377918199</v>
      </c>
      <c r="BE423" s="1">
        <f>0.013*G423*(M423*23.9+50)/(G423+15)</f>
        <v>3.6488976278262979</v>
      </c>
    </row>
    <row r="424" spans="1:58" ht="14" x14ac:dyDescent="0.15">
      <c r="A424" s="14">
        <v>2009</v>
      </c>
      <c r="B424" s="5">
        <v>43158</v>
      </c>
      <c r="C424">
        <v>58</v>
      </c>
      <c r="D424" s="11">
        <v>205.09644729600001</v>
      </c>
      <c r="E424" s="17">
        <v>7.0670000000000002</v>
      </c>
      <c r="F424" s="17">
        <v>21.91</v>
      </c>
      <c r="G424" s="17">
        <v>14.13</v>
      </c>
      <c r="H424" s="17">
        <v>34.53</v>
      </c>
      <c r="I424" s="17">
        <v>69.47</v>
      </c>
      <c r="J424" s="11">
        <v>45.463055555555542</v>
      </c>
      <c r="K424" s="17">
        <v>2.4049999999999998</v>
      </c>
      <c r="L424" s="11">
        <v>0</v>
      </c>
      <c r="M424" s="15">
        <f>+D424*86400/1000000</f>
        <v>17.7203330463744</v>
      </c>
      <c r="N424" s="3">
        <f>K424*4.87/LN(67.8*$S$4-5.42)</f>
        <v>1.9537161886703509</v>
      </c>
      <c r="O424" s="16">
        <f>0.26*(1+0.54*N424)*(AD424-AE424)</f>
        <v>0.54199204831657888</v>
      </c>
      <c r="X424" s="9">
        <f>1+0.033*COS(2*$S$9*C424/365)</f>
        <v>1.0178737180816473</v>
      </c>
      <c r="Y424" s="9">
        <f>0.409*SIN((2*$S$9*C424/365)-1.39)</f>
        <v>-0.15609306262905087</v>
      </c>
      <c r="Z424" s="9">
        <f>ACOS(-TAN($U$2)*TAN(Y424))</f>
        <v>1.4834516323576021</v>
      </c>
      <c r="AA424" s="10">
        <f>(24*60/$S$9)*$S$7*X424*(Z424*SIN($U$2)*SIN(Y424)+COS($U$2)*COS(Y424)*SIN(Z424))</f>
        <v>28.650768121313792</v>
      </c>
      <c r="AB424" s="9">
        <f>AA424*(0.75+0.00002*$S$3)</f>
        <v>21.602679163470601</v>
      </c>
      <c r="AC424" s="9">
        <f>1.35*(M424/AB424)-0.35</f>
        <v>0.75738346070785034</v>
      </c>
      <c r="AD424" s="9">
        <f>(0.6108*EXP(17.27*E424/(E424+237.3))+0.6108*EXP(17.27*F424/(F424+237.3)))/2</f>
        <v>1.8179695956320949</v>
      </c>
      <c r="AE424" s="9">
        <f>(H424*0.6108*EXP(17.27*F424/(F424+237.3))+I424*0.6108*EXP(17.27*E424/(E424+237.3)))/(2*100)</f>
        <v>0.80357642663035533</v>
      </c>
      <c r="AF424" s="10">
        <f>$S$8*0.5*((E424+273)^4+(F424+273)^4)*(0.34-0.14*SQRT(AE424))*AC424</f>
        <v>5.4550771754910112</v>
      </c>
      <c r="AG424" s="9">
        <f>(1-0.23)*M424-AF424</f>
        <v>8.1895792702172763</v>
      </c>
      <c r="AH424" s="9">
        <v>0</v>
      </c>
      <c r="AI424" s="8">
        <f>4098*0.6108*EXP(17.27*0.5*(E424+F424)/(0.5*(E424+F424)+237.3))/(0.5*(E424+F424)+237.3)^2</f>
        <v>0.10665520531143195</v>
      </c>
      <c r="AJ424" s="7">
        <f>(0.408*AI424*(AG424-AH424)+(900*$S$10/((E424+F424)*0.5+273))*N424*(AD424-AE424))/(AI424+$S$10*(1+0.34*N424))</f>
        <v>3.5372010066368533</v>
      </c>
      <c r="AK424" s="27">
        <f>0.408*AI424*$S$8*0.98*1.14*100000000/(AI424+$S$10*(1.034*N424))</f>
        <v>9.9342888911109178E-2</v>
      </c>
      <c r="AL424" s="12">
        <f>1.24*(AE424*10/(G424+273.16))^(1/7)</f>
        <v>0.74391384124605797</v>
      </c>
      <c r="AM424" s="12">
        <f>AI424*0.77*M424</f>
        <v>1.4552736346209709</v>
      </c>
      <c r="AN424" s="12">
        <f>AI424*0.98*$S$8*(-2.6*10000000000-AL424*(G424+273.16)^4)</f>
        <v>-15.898554097471568</v>
      </c>
      <c r="AO424" s="13">
        <f>1.17*1.013*(10^-3)*(AD424-AE424)*N424*86400/208</f>
        <v>0.97569371109121006</v>
      </c>
      <c r="AP424" s="12">
        <f>0.408*(AM424+AN424+AO424)/(AI424+$S$10*(1+0.34*N424))</f>
        <v>-25.418107608551114</v>
      </c>
      <c r="AQ424">
        <v>345</v>
      </c>
      <c r="AR424">
        <v>1.1976</v>
      </c>
      <c r="AS424" s="7"/>
      <c r="AT424" s="1">
        <f>AJ424*28.4</f>
        <v>100.45650858848663</v>
      </c>
      <c r="AU424">
        <f>1.26*AI424*0.408*(AG424-AH424)/(AI424+0.063)</f>
        <v>2.6467149235695526</v>
      </c>
      <c r="AV424">
        <f>AU424*28.4</f>
        <v>75.166703829375294</v>
      </c>
      <c r="AW424">
        <f>0.65*AI424*D424/(0.063+AI424)</f>
        <v>83.808170669739042</v>
      </c>
      <c r="AX424" s="1">
        <f>AW424*0.035</f>
        <v>2.9332859734408667</v>
      </c>
      <c r="AY424" s="1">
        <f>(0.2*(0.00738*G424+0.8072)^7)-0.00016</f>
        <v>0.10437410376150404</v>
      </c>
      <c r="AZ424" s="1">
        <f>0.408*(AI424*(AG424-AH424)+0.063*6.43*(1+0.0536*N424)*(AD424-AE424))/(AI424+0.063)</f>
        <v>3.1922658897367455</v>
      </c>
      <c r="BA424" s="2">
        <f>(AI424*(AG424)+0.063*2.7*(1+0.864*N424)*(AD424-AE424))/(AI424+0.063)</f>
        <v>7.8822980332111747</v>
      </c>
      <c r="BB424" s="1">
        <f>0.4+1.4*EXP(-(((C424-173)/58)^2))</f>
        <v>0.42746454136276291</v>
      </c>
      <c r="BC424" s="1">
        <f>0.605+0.345*EXP(-(((C424-243)/80)^2))</f>
        <v>0.60664195592274539</v>
      </c>
      <c r="BD424" s="1">
        <f>0.408*(AI424*(AG424-AH424)+0.063*6.43*(BB424+BC424*N424)*(AD424-AE424))/(AI424+0.063)</f>
        <v>3.6942305168126204</v>
      </c>
      <c r="BE424" s="1">
        <f>0.013*G424*(M424*23.9+50)/(G424+15)</f>
        <v>2.9859301976380177</v>
      </c>
    </row>
    <row r="425" spans="1:58" ht="14" x14ac:dyDescent="0.15">
      <c r="A425" s="14">
        <v>2009</v>
      </c>
      <c r="B425" s="5">
        <v>43159</v>
      </c>
      <c r="C425">
        <v>59</v>
      </c>
      <c r="D425" s="11">
        <v>233.57813348999997</v>
      </c>
      <c r="E425" s="17">
        <v>9.6999999999999993</v>
      </c>
      <c r="F425" s="17">
        <v>19.559999999999999</v>
      </c>
      <c r="G425" s="17">
        <v>14.77</v>
      </c>
      <c r="H425" s="17">
        <v>23.21</v>
      </c>
      <c r="I425" s="17">
        <v>73.569999999999993</v>
      </c>
      <c r="J425" s="11">
        <v>45.220138888888883</v>
      </c>
      <c r="K425" s="17">
        <v>2.5499999999999998</v>
      </c>
      <c r="L425" s="11">
        <v>0</v>
      </c>
      <c r="M425" s="15">
        <f>+D425*86400/1000000</f>
        <v>20.181150733535997</v>
      </c>
      <c r="N425" s="3">
        <f>K425*4.87/LN(67.8*$S$4-5.42)</f>
        <v>2.0715078091930956</v>
      </c>
      <c r="O425" s="16">
        <f>0.26*(1+0.54*N425)*(AD425-AE425)</f>
        <v>0.56883062854688726</v>
      </c>
      <c r="X425" s="9">
        <f>1+0.033*COS(2*$S$9*C425/365)</f>
        <v>1.0173935643851983</v>
      </c>
      <c r="Y425" s="9">
        <f>0.409*SIN((2*$S$9*C425/365)-1.39)</f>
        <v>-0.14956255956995423</v>
      </c>
      <c r="Z425" s="9">
        <f>ACOS(-TAN($U$2)*TAN(Y425))</f>
        <v>1.4871710398917506</v>
      </c>
      <c r="AA425" s="10">
        <f>(24*60/$S$9)*$S$7*X425*(Z425*SIN($U$2)*SIN(Y425)+COS($U$2)*COS(Y425)*SIN(Z425))</f>
        <v>28.848110931437486</v>
      </c>
      <c r="AB425" s="9">
        <f>AA425*(0.75+0.00002*$S$3)</f>
        <v>21.751475642303863</v>
      </c>
      <c r="AC425" s="9">
        <f>1.35*(M425/AB425)-0.35</f>
        <v>0.90253816974543077</v>
      </c>
      <c r="AD425" s="9">
        <f>(0.6108*EXP(17.27*E425/(E425+237.3))+0.6108*EXP(17.27*F425/(F425+237.3)))/2</f>
        <v>1.7394200721026003</v>
      </c>
      <c r="AE425" s="9">
        <f>(H425*0.6108*EXP(17.27*F425/(F425+237.3))+I425*0.6108*EXP(17.27*E425/(E425+237.3)))/(2*100)</f>
        <v>0.70675915050706872</v>
      </c>
      <c r="AF425" s="10">
        <f>$S$8*0.5*((E425+273)^4+(F425+273)^4)*(0.34-0.14*SQRT(AE425))*AC425</f>
        <v>6.7352666499043163</v>
      </c>
      <c r="AG425" s="9">
        <f>(1-0.23)*M425-AF425</f>
        <v>8.8042194149184017</v>
      </c>
      <c r="AH425" s="9">
        <v>0</v>
      </c>
      <c r="AI425" s="8">
        <f>4098*0.6108*EXP(17.27*0.5*(E425+F425)/(0.5*(E425+F425)+237.3))/(0.5*(E425+F425)+237.3)^2</f>
        <v>0.10751381888575258</v>
      </c>
      <c r="AJ425" s="7">
        <f>(0.408*AI425*(AG425-AH425)+(900*$S$10/((E425+F425)*0.5+273))*N425*(AD425-AE425))/(AI425+$S$10*(1+0.34*N425))</f>
        <v>3.7632952397956032</v>
      </c>
      <c r="AK425" s="27">
        <f>0.408*AI425*$S$8*0.98*1.14*100000000/(AI425+$S$10*(1.034*N425))</f>
        <v>9.6566188304962372E-2</v>
      </c>
      <c r="AL425" s="12">
        <f>1.24*(AE425*10/(G425+273.16))^(1/7)</f>
        <v>0.73016241532126336</v>
      </c>
      <c r="AM425" s="12">
        <f>AI425*0.77*M425</f>
        <v>1.6707094903510258</v>
      </c>
      <c r="AN425" s="12">
        <f>AI425*0.98*$S$8*(-2.6*10000000000-AL425*(G425+273.16)^4)</f>
        <v>-16.001159988386767</v>
      </c>
      <c r="AO425" s="13">
        <f>1.17*1.013*(10^-3)*(AD425-AE425)*N425*86400/208</f>
        <v>1.0531495148821119</v>
      </c>
      <c r="AP425" s="12">
        <f>0.408*(AM425+AN425+AO425)/(AI425+$S$10*(1+0.34*N425))</f>
        <v>-24.660375373037386</v>
      </c>
      <c r="AQ425">
        <v>346</v>
      </c>
      <c r="AR425">
        <v>1.3431</v>
      </c>
      <c r="AS425" s="7"/>
      <c r="AT425" s="1">
        <f>AJ425*28.4</f>
        <v>106.87758481019513</v>
      </c>
      <c r="AU425">
        <f>1.26*AI425*0.408*(AG425-AH425)/(AI425+0.063)</f>
        <v>2.8538179985965546</v>
      </c>
      <c r="AV425">
        <f>AU425*28.4</f>
        <v>81.048431160142144</v>
      </c>
      <c r="AW425">
        <f>0.65*AI425*D425/(0.063+AI425)</f>
        <v>95.730482417688165</v>
      </c>
      <c r="AX425" s="1">
        <f>AW425*0.035</f>
        <v>3.3505668846190861</v>
      </c>
      <c r="AY425" s="1">
        <f>(0.2*(0.00738*G425+0.8072)^7)-0.00016</f>
        <v>0.10822536259448096</v>
      </c>
      <c r="AZ425" s="1">
        <f>0.408*(AI425*(AG425-AH425)+0.063*6.43*(1+0.0536*N425)*(AD425-AE425))/(AI425+0.063)</f>
        <v>3.3770167228937646</v>
      </c>
      <c r="BA425" s="2">
        <f>(AI425*(AG425)+0.063*2.7*(1+0.864*N425)*(AD425-AE425))/(AI425+0.063)</f>
        <v>8.4252190632859296</v>
      </c>
      <c r="BB425" s="1">
        <f>0.4+1.4*EXP(-(((C425-173)/58)^2))</f>
        <v>0.42939925957324565</v>
      </c>
      <c r="BC425" s="1">
        <f>0.605+0.345*EXP(-(((C425-243)/80)^2))</f>
        <v>0.60673940728959341</v>
      </c>
      <c r="BD425" s="1">
        <f>0.408*(AI425*(AG425-AH425)+0.063*6.43*(BB425+BC425*N425)*(AD425-AE425))/(AI425+0.063)</f>
        <v>3.9527916910400265</v>
      </c>
      <c r="BE425" s="1">
        <f>0.013*G425*(M425*23.9+50)/(G425+15)</f>
        <v>3.4334090621792175</v>
      </c>
    </row>
    <row r="426" spans="1:58" ht="14" x14ac:dyDescent="0.15">
      <c r="A426" s="14">
        <v>2009</v>
      </c>
      <c r="B426" s="5">
        <v>43160</v>
      </c>
      <c r="C426">
        <v>60</v>
      </c>
      <c r="D426" s="11">
        <v>268.14539902799993</v>
      </c>
      <c r="E426" s="17">
        <v>6.6059999999999999</v>
      </c>
      <c r="F426" s="17">
        <v>25.29</v>
      </c>
      <c r="G426" s="17">
        <v>15.65</v>
      </c>
      <c r="H426" s="17">
        <v>10.84</v>
      </c>
      <c r="I426" s="17">
        <v>74.59</v>
      </c>
      <c r="J426" s="11">
        <v>30.66854166666667</v>
      </c>
      <c r="K426" s="17">
        <v>2.2709999999999999</v>
      </c>
      <c r="L426" s="11">
        <v>0.50800000000000001</v>
      </c>
      <c r="M426" s="15">
        <f>+D426*86400/1000000</f>
        <v>23.167762476019192</v>
      </c>
      <c r="N426" s="3">
        <f>K426*4.87/LN(67.8*$S$4-5.42)</f>
        <v>1.8448604841872629</v>
      </c>
      <c r="O426" s="16">
        <f>0.26*(1+0.54*N426)*(AD426-AE426)</f>
        <v>0.81000981779590642</v>
      </c>
      <c r="X426" s="9">
        <f>1+0.033*COS(2*$S$9*C426/365)</f>
        <v>1.0169082566002381</v>
      </c>
      <c r="Y426" s="9">
        <f>0.409*SIN((2*$S$9*C426/365)-1.39)</f>
        <v>-0.14298773789663263</v>
      </c>
      <c r="Z426" s="9">
        <f>ACOS(-TAN($U$2)*TAN(Y426))</f>
        <v>1.4909071342777096</v>
      </c>
      <c r="AA426" s="10">
        <f>(24*60/$S$9)*$S$7*X426*(Z426*SIN($U$2)*SIN(Y426)+COS($U$2)*COS(Y426)*SIN(Z426))</f>
        <v>29.045754799085625</v>
      </c>
      <c r="AB426" s="9">
        <f>AA426*(0.75+0.00002*$S$3)</f>
        <v>21.90049911851056</v>
      </c>
      <c r="AC426" s="9">
        <f>1.35*(M426/AB426)-0.35</f>
        <v>1.0781171937396925</v>
      </c>
      <c r="AD426" s="9">
        <f>(0.6108*EXP(17.27*E426/(E426+237.3))+0.6108*EXP(17.27*F426/(F426+237.3)))/2</f>
        <v>2.0989930024173469</v>
      </c>
      <c r="AE426" s="9">
        <f>(H426*0.6108*EXP(17.27*F426/(F426+237.3))+I426*0.6108*EXP(17.27*E426/(E426+237.3)))/(2*100)</f>
        <v>0.53833580972552286</v>
      </c>
      <c r="AF426" s="10">
        <f>$S$8*0.5*((E426+273)^4+(F426+273)^4)*(0.34-0.14*SQRT(AE426))*AC426</f>
        <v>8.7854336509941149</v>
      </c>
      <c r="AG426" s="9">
        <f>(1-0.23)*M426-AF426</f>
        <v>9.053743455540662</v>
      </c>
      <c r="AH426" s="9">
        <v>0</v>
      </c>
      <c r="AI426" s="8">
        <f>4098*0.6108*EXP(17.27*0.5*(E426+F426)/(0.5*(E426+F426)+237.3))/(0.5*(E426+F426)+237.3)^2</f>
        <v>0.11579758307871524</v>
      </c>
      <c r="AJ426" s="7">
        <f>(0.408*AI426*(AG426-AH426)+(900*$S$10/((E426+F426)*0.5+273))*N426*(AD426-AE426))/(AI426+$S$10*(1+0.34*N426))</f>
        <v>4.5669996284442327</v>
      </c>
      <c r="AK426" s="27">
        <f>0.408*AI426*$S$8*0.98*1.14*100000000/(AI426+$S$10*(1.034*N426))</f>
        <v>0.10708288324883349</v>
      </c>
      <c r="AL426" s="12">
        <f>1.24*(AE426*10/(G426+273.16))^(1/7)</f>
        <v>0.70200763285281909</v>
      </c>
      <c r="AM426" s="12">
        <f>AI426*0.77*M426</f>
        <v>2.0657335930498757</v>
      </c>
      <c r="AN426" s="12">
        <f>AI426*0.98*$S$8*(-2.6*10000000000-AL426*(G426+273.16)^4)</f>
        <v>-17.15943204298652</v>
      </c>
      <c r="AO426" s="13">
        <f>1.17*1.013*(10^-3)*(AD426-AE426)*N426*86400/208</f>
        <v>1.417479417747971</v>
      </c>
      <c r="AP426" s="12">
        <f>0.408*(AM426+AN426+AO426)/(AI426+$S$10*(1+0.34*N426))</f>
        <v>-25.035161160031489</v>
      </c>
      <c r="AQ426">
        <v>347</v>
      </c>
      <c r="AR426">
        <v>1.4612000000000001</v>
      </c>
      <c r="AS426" s="7"/>
      <c r="AT426" s="1">
        <f>AJ426*28.4</f>
        <v>129.7027894478162</v>
      </c>
      <c r="AU426">
        <f>1.26*AI426*0.408*(AG426-AH426)/(AI426+0.063)</f>
        <v>3.0143712815973651</v>
      </c>
      <c r="AV426">
        <f>AU426*28.4</f>
        <v>85.608144397365166</v>
      </c>
      <c r="AW426">
        <f>0.65*AI426*D426/(0.063+AI426)</f>
        <v>112.88118430461434</v>
      </c>
      <c r="AX426" s="1">
        <f>AW426*0.035</f>
        <v>3.9508414506615019</v>
      </c>
      <c r="AY426" s="1">
        <f>(0.2*(0.00738*G426+0.8072)^7)-0.00016</f>
        <v>0.11371902906604164</v>
      </c>
      <c r="AZ426" s="1">
        <f>0.408*(AI426*(AG426-AH426)+0.063*6.43*(1+0.0536*N426)*(AD426-AE426))/(AI426+0.063)</f>
        <v>3.9776514308173416</v>
      </c>
      <c r="BA426" s="2">
        <f>(AI426*(AG426)+0.063*2.7*(1+0.864*N426)*(AD426-AE426))/(AI426+0.063)</f>
        <v>9.7149763484512306</v>
      </c>
      <c r="BB426" s="1">
        <f>0.4+1.4*EXP(-(((C426-173)/58)^2))</f>
        <v>0.43145156303264687</v>
      </c>
      <c r="BC426" s="1">
        <f>0.605+0.345*EXP(-(((C426-243)/80)^2))</f>
        <v>0.60684206673539198</v>
      </c>
      <c r="BD426" s="1">
        <f>0.408*(AI426*(AG426-AH426)+0.063*6.43*(BB426+BC426*N426)*(AD426-AE426))/(AI426+0.063)</f>
        <v>4.6298770009775341</v>
      </c>
      <c r="BE426" s="1">
        <f>0.013*G426*(M426*23.9+50)/(G426+15)</f>
        <v>4.0073312394888054</v>
      </c>
    </row>
    <row r="427" spans="1:58" ht="14" x14ac:dyDescent="0.15">
      <c r="A427" s="14">
        <v>2009</v>
      </c>
      <c r="B427" s="5">
        <v>43161</v>
      </c>
      <c r="C427">
        <v>61</v>
      </c>
      <c r="D427" s="11">
        <v>263.00374425000001</v>
      </c>
      <c r="E427" s="17">
        <v>2.927</v>
      </c>
      <c r="F427" s="17">
        <v>28.11</v>
      </c>
      <c r="G427" s="17">
        <v>15.23</v>
      </c>
      <c r="H427" s="17">
        <v>13.78</v>
      </c>
      <c r="I427" s="17">
        <v>79.56</v>
      </c>
      <c r="J427" s="11">
        <v>36.417500000000004</v>
      </c>
      <c r="K427" s="17">
        <v>1.5489999999999999</v>
      </c>
      <c r="L427" s="11">
        <v>0</v>
      </c>
      <c r="M427" s="15">
        <f>+D427*86400/1000000</f>
        <v>22.723523503200003</v>
      </c>
      <c r="N427" s="3">
        <f>K427*4.87/LN(67.8*$S$4-5.42)</f>
        <v>1.2583394495843552</v>
      </c>
      <c r="O427" s="16">
        <f>0.26*(1+0.54*N427)*(AD427-AE427)</f>
        <v>0.74978019308566146</v>
      </c>
      <c r="X427" s="9">
        <f>1+0.033*COS(2*$S$9*C427/365)</f>
        <v>1.0164179385339369</v>
      </c>
      <c r="Y427" s="9">
        <f>0.409*SIN((2*$S$9*C427/365)-1.39)</f>
        <v>-0.13637054587064404</v>
      </c>
      <c r="Z427" s="9">
        <f>ACOS(-TAN($U$2)*TAN(Y427))</f>
        <v>1.494659046460366</v>
      </c>
      <c r="AA427" s="10">
        <f>(24*60/$S$9)*$S$7*X427*(Z427*SIN($U$2)*SIN(Y427)+COS($U$2)*COS(Y427)*SIN(Z427))</f>
        <v>29.243610865286918</v>
      </c>
      <c r="AB427" s="9">
        <f>AA427*(0.75+0.00002*$S$3)</f>
        <v>22.049682592426336</v>
      </c>
      <c r="AC427" s="9">
        <f>1.35*(M427/AB427)-0.35</f>
        <v>1.0412561598440835</v>
      </c>
      <c r="AD427" s="9">
        <f>(0.6108*EXP(17.27*E427/(E427+237.3))+0.6108*EXP(17.27*F427/(F427+237.3)))/2</f>
        <v>2.2790285958917367</v>
      </c>
      <c r="AE427" s="9">
        <f>(H427*0.6108*EXP(17.27*F427/(F427+237.3))+I427*0.6108*EXP(17.27*E427/(E427+237.3)))/(2*100)</f>
        <v>0.56199120237148359</v>
      </c>
      <c r="AF427" s="10">
        <f>$S$8*0.5*((E427+273)^4+(F427+273)^4)*(0.34-0.14*SQRT(AE427))*AC427</f>
        <v>8.3981898933471282</v>
      </c>
      <c r="AG427" s="9">
        <f>(1-0.23)*M427-AF427</f>
        <v>9.0989232041168737</v>
      </c>
      <c r="AH427" s="9">
        <v>0</v>
      </c>
      <c r="AI427" s="8">
        <f>4098*0.6108*EXP(17.27*0.5*(E427+F427)/(0.5*(E427+F427)+237.3))/(0.5*(E427+F427)+237.3)^2</f>
        <v>0.11304059581960015</v>
      </c>
      <c r="AJ427" s="7">
        <f>(0.408*AI427*(AG427-AH427)+(900*$S$10/((E427+F427)*0.5+273))*N427*(AD427-AE427))/(AI427+$S$10*(1+0.34*N427))</f>
        <v>4.1698742423580715</v>
      </c>
      <c r="AK427" s="27">
        <f>0.408*AI427*$S$8*0.98*1.14*100000000/(AI427+$S$10*(1.034*N427))</f>
        <v>0.12698377744238998</v>
      </c>
      <c r="AL427" s="12">
        <f>1.24*(AE427*10/(G427+273.16))^(1/7)</f>
        <v>0.70648046798903053</v>
      </c>
      <c r="AM427" s="12">
        <f>AI427*0.77*M427</f>
        <v>1.9778840896602603</v>
      </c>
      <c r="AN427" s="12">
        <f>AI427*0.98*$S$8*(-2.6*10000000000-AL427*(G427+273.16)^4)</f>
        <v>-16.752293233979213</v>
      </c>
      <c r="AO427" s="13">
        <f>1.17*1.013*(10^-3)*(AD427-AE427)*N427*86400/208</f>
        <v>1.0637100930821908</v>
      </c>
      <c r="AP427" s="12">
        <f>0.408*(AM427+AN427+AO427)/(AI427+$S$10*(1+0.34*N427))</f>
        <v>-27.023678114096267</v>
      </c>
      <c r="AQ427">
        <v>348</v>
      </c>
      <c r="AR427">
        <v>1.7201</v>
      </c>
      <c r="AS427" s="7"/>
      <c r="AT427" s="1">
        <f>AJ427*28.4</f>
        <v>118.42442848296922</v>
      </c>
      <c r="AU427">
        <f>1.26*AI427*0.408*(AG427-AH427)/(AI427+0.063)</f>
        <v>3.0036015233514353</v>
      </c>
      <c r="AV427">
        <f>AU427*28.4</f>
        <v>85.302283263180755</v>
      </c>
      <c r="AW427">
        <f>0.65*AI427*D427/(0.063+AI427)</f>
        <v>109.77334449110153</v>
      </c>
      <c r="AX427" s="1">
        <f>AW427*0.035</f>
        <v>3.8420670571885536</v>
      </c>
      <c r="AY427" s="1">
        <f>(0.2*(0.00738*G427+0.8072)^7)-0.00016</f>
        <v>0.11106800266647088</v>
      </c>
      <c r="AZ427" s="1">
        <f>0.408*(AI427*(AG427-AH427)+0.063*6.43*(1+0.0536*N427)*(AD427-AE427))/(AI427+0.063)</f>
        <v>4.1045890606650497</v>
      </c>
      <c r="BA427" s="2">
        <f>(AI427*(AG427)+0.063*2.7*(1+0.864*N427)*(AD427-AE427))/(AI427+0.063)</f>
        <v>9.3055450776165394</v>
      </c>
      <c r="BB427" s="1">
        <f>0.4+1.4*EXP(-(((C427-173)/58)^2))</f>
        <v>0.43362713539244169</v>
      </c>
      <c r="BC427" s="1">
        <f>0.605+0.345*EXP(-(((C427-243)/80)^2))</f>
        <v>0.60695017559459419</v>
      </c>
      <c r="BD427" s="1">
        <f>0.408*(AI427*(AG427-AH427)+0.063*6.43*(BB427+BC427*N427)*(AD427-AE427))/(AI427+0.063)</f>
        <v>4.3140419450055374</v>
      </c>
      <c r="BE427" s="1">
        <f>0.013*G427*(M427*23.9+50)/(G427+15)</f>
        <v>3.8844302679366782</v>
      </c>
    </row>
    <row r="428" spans="1:58" ht="14" x14ac:dyDescent="0.15">
      <c r="A428" s="14">
        <v>2009</v>
      </c>
      <c r="B428" s="5">
        <v>43162</v>
      </c>
      <c r="C428">
        <v>62</v>
      </c>
      <c r="D428" s="11">
        <v>271.27285333200007</v>
      </c>
      <c r="E428" s="17">
        <v>4.2140000000000004</v>
      </c>
      <c r="F428" s="17">
        <v>27.18</v>
      </c>
      <c r="G428" s="17">
        <v>15.12</v>
      </c>
      <c r="H428" s="17">
        <v>9.73</v>
      </c>
      <c r="I428" s="17">
        <v>61.05</v>
      </c>
      <c r="J428" s="11">
        <v>24.483680555555544</v>
      </c>
      <c r="K428" s="17">
        <v>2.0830000000000002</v>
      </c>
      <c r="L428" s="11">
        <v>0</v>
      </c>
      <c r="M428" s="15">
        <f>+D428*86400/1000000</f>
        <v>23.437974527884808</v>
      </c>
      <c r="N428" s="3">
        <f>K428*4.87/LN(67.8*$S$4-5.42)</f>
        <v>1.6921375555094975</v>
      </c>
      <c r="O428" s="16">
        <f>0.26*(1+0.54*N428)*(AD428-AE428)</f>
        <v>0.88920445899335188</v>
      </c>
      <c r="X428" s="9">
        <f>1+0.033*COS(2*$S$9*C428/365)</f>
        <v>1.0159227554781203</v>
      </c>
      <c r="Y428" s="9">
        <f>0.409*SIN((2*$S$9*C428/365)-1.39)</f>
        <v>-0.12971294430879665</v>
      </c>
      <c r="Z428" s="9">
        <f>ACOS(-TAN($U$2)*TAN(Y428))</f>
        <v>1.498425920907088</v>
      </c>
      <c r="AA428" s="10">
        <f>(24*60/$S$9)*$S$7*X428*(Z428*SIN($U$2)*SIN(Y428)+COS($U$2)*COS(Y428)*SIN(Z428))</f>
        <v>29.441590732352122</v>
      </c>
      <c r="AB428" s="9">
        <f>AA428*(0.75+0.00002*$S$3)</f>
        <v>22.198959412193499</v>
      </c>
      <c r="AC428" s="9">
        <f>1.35*(M428/AB428)-0.35</f>
        <v>1.0753490456523154</v>
      </c>
      <c r="AD428" s="9">
        <f>(0.6108*EXP(17.27*E428/(E428+237.3))+0.6108*EXP(17.27*F428/(F428+237.3)))/2</f>
        <v>2.2143782319255987</v>
      </c>
      <c r="AE428" s="9">
        <f>(H428*0.6108*EXP(17.27*F428/(F428+237.3))+I428*0.6108*EXP(17.27*E428/(E428+237.3)))/(2*100)</f>
        <v>0.427305990854568</v>
      </c>
      <c r="AF428" s="10">
        <f>$S$8*0.5*((E428+273)^4+(F428+273)^4)*(0.34-0.14*SQRT(AE428))*AC428</f>
        <v>9.1740760743166643</v>
      </c>
      <c r="AG428" s="9">
        <f>(1-0.23)*M428-AF428</f>
        <v>8.8731643121546373</v>
      </c>
      <c r="AH428" s="9">
        <v>0</v>
      </c>
      <c r="AI428" s="8">
        <f>4098*0.6108*EXP(17.27*0.5*(E428+F428)/(0.5*(E428+F428)+237.3))/(0.5*(E428+F428)+237.3)^2</f>
        <v>0.11417955068534308</v>
      </c>
      <c r="AJ428" s="7">
        <f>(0.408*AI428*(AG428-AH428)+(900*$S$10/((E428+F428)*0.5+273))*N428*(AD428-AE428))/(AI428+$S$10*(1+0.34*N428))</f>
        <v>4.7451998871111591</v>
      </c>
      <c r="AK428" s="27">
        <f>0.408*AI428*$S$8*0.98*1.14*100000000/(AI428+$S$10*(1.034*N428))</f>
        <v>0.11111641959150681</v>
      </c>
      <c r="AL428" s="12">
        <f>1.24*(AE428*10/(G428+273.16))^(1/7)</f>
        <v>0.67939943385326906</v>
      </c>
      <c r="AM428" s="12">
        <f>AI428*0.77*M428</f>
        <v>2.060625798437671</v>
      </c>
      <c r="AN428" s="12">
        <f>AI428*0.98*$S$8*(-2.6*10000000000-AL428*(G428+273.16)^4)</f>
        <v>-16.814534987223972</v>
      </c>
      <c r="AO428" s="13">
        <f>1.17*1.013*(10^-3)*(AD428-AE428)*N428*86400/208</f>
        <v>1.488755873447229</v>
      </c>
      <c r="AP428" s="12">
        <f>0.408*(AM428+AN428+AO428)/(AI428+$S$10*(1+0.34*N428))</f>
        <v>-24.843927404838443</v>
      </c>
      <c r="AQ428">
        <v>349</v>
      </c>
      <c r="AR428">
        <v>1.4541999999999999</v>
      </c>
      <c r="AS428" s="7"/>
      <c r="AT428" s="1">
        <f>AJ428*28.4</f>
        <v>134.7636767939569</v>
      </c>
      <c r="AU428">
        <f>1.26*AI428*0.408*(AG428-AH428)/(AI428+0.063)</f>
        <v>2.9395710772406649</v>
      </c>
      <c r="AV428">
        <f>AU428*28.4</f>
        <v>83.483818593634879</v>
      </c>
      <c r="AW428">
        <f>0.65*AI428*D428/(0.063+AI428)</f>
        <v>113.63037128946537</v>
      </c>
      <c r="AX428" s="1">
        <f>AW428*0.035</f>
        <v>3.9770629951312886</v>
      </c>
      <c r="AY428" s="1">
        <f>(0.2*(0.00738*G428+0.8072)^7)-0.00016</f>
        <v>0.11038249312490701</v>
      </c>
      <c r="AZ428" s="1">
        <f>0.408*(AI428*(AG428-AH428)+0.063*6.43*(1+0.0536*N428)*(AD428-AE428))/(AI428+0.063)</f>
        <v>4.1512066916295352</v>
      </c>
      <c r="BA428" s="2">
        <f>(AI428*(AG428)+0.063*2.7*(1+0.864*N428)*(AD428-AE428))/(AI428+0.063)</f>
        <v>9.942102133788115</v>
      </c>
      <c r="BB428" s="1">
        <f>0.4+1.4*EXP(-(((C428-173)/58)^2))</f>
        <v>0.43593182786565854</v>
      </c>
      <c r="BC428" s="1">
        <f>0.605+0.345*EXP(-(((C428-243)/80)^2))</f>
        <v>0.60706398414732732</v>
      </c>
      <c r="BD428" s="1">
        <f>0.408*(AI428*(AG428-AH428)+0.063*6.43*(BB428+BC428*N428)*(AD428-AE428))/(AI428+0.063)</f>
        <v>4.7721191242316907</v>
      </c>
      <c r="BE428" s="1">
        <f>0.013*G428*(M428*23.9+50)/(G428+15)</f>
        <v>3.9818904956674905</v>
      </c>
    </row>
    <row r="429" spans="1:58" ht="14" x14ac:dyDescent="0.15">
      <c r="A429" s="14">
        <v>2009</v>
      </c>
      <c r="B429" s="5">
        <v>43163</v>
      </c>
      <c r="C429">
        <v>63</v>
      </c>
      <c r="D429" s="11">
        <v>268.98639455999995</v>
      </c>
      <c r="E429" s="17">
        <v>3.83</v>
      </c>
      <c r="F429" s="17">
        <v>26.54</v>
      </c>
      <c r="G429" s="17">
        <v>15.82</v>
      </c>
      <c r="H429" s="17">
        <v>12.6</v>
      </c>
      <c r="I429" s="17">
        <v>67.14</v>
      </c>
      <c r="J429" s="11">
        <v>27.423472222222227</v>
      </c>
      <c r="K429" s="17">
        <v>2.3959999999999999</v>
      </c>
      <c r="L429" s="11">
        <v>0</v>
      </c>
      <c r="M429" s="15">
        <f>+D429*86400/1000000</f>
        <v>23.240424489983994</v>
      </c>
      <c r="N429" s="3">
        <f>K429*4.87/LN(67.8*$S$4-5.42)</f>
        <v>1.9464049846379048</v>
      </c>
      <c r="O429" s="16">
        <f>0.26*(1+0.54*N429)*(AD429-AE429)</f>
        <v>0.87911808762934285</v>
      </c>
      <c r="X429" s="9">
        <f>1+0.033*COS(2*$S$9*C429/365)</f>
        <v>1.015422854166214</v>
      </c>
      <c r="Y429" s="9">
        <f>0.409*SIN((2*$S$9*C429/365)-1.39)</f>
        <v>-0.12301690600211586</v>
      </c>
      <c r="Z429" s="9">
        <f>ACOS(-TAN($U$2)*TAN(Y429))</f>
        <v>1.502206915163113</v>
      </c>
      <c r="AA429" s="10">
        <f>(24*60/$S$9)*$S$7*X429*(Z429*SIN($U$2)*SIN(Y429)+COS($U$2)*COS(Y429)*SIN(Z429))</f>
        <v>29.63960654183683</v>
      </c>
      <c r="AB429" s="9">
        <f>AA429*(0.75+0.00002*$S$3)</f>
        <v>22.34826333254497</v>
      </c>
      <c r="AC429" s="9">
        <f>1.35*(M429/AB429)-0.35</f>
        <v>1.0538931166427026</v>
      </c>
      <c r="AD429" s="9">
        <f>(0.6108*EXP(17.27*E429/(E429+237.3))+0.6108*EXP(17.27*F429/(F429+237.3)))/2</f>
        <v>2.1369136829348037</v>
      </c>
      <c r="AE429" s="9">
        <f>(H429*0.6108*EXP(17.27*F429/(F429+237.3))+I429*0.6108*EXP(17.27*E429/(E429+237.3)))/(2*100)</f>
        <v>0.48838776427903352</v>
      </c>
      <c r="AF429" s="10">
        <f>$S$8*0.5*((E429+273)^4+(F429+273)^4)*(0.34-0.14*SQRT(AE429))*AC429</f>
        <v>8.6987343868700631</v>
      </c>
      <c r="AG429" s="9">
        <f>(1-0.23)*M429-AF429</f>
        <v>9.1963924704176119</v>
      </c>
      <c r="AH429" s="9">
        <v>0</v>
      </c>
      <c r="AI429" s="8">
        <f>4098*0.6108*EXP(17.27*0.5*(E429+F429)/(0.5*(E429+F429)+237.3))/(0.5*(E429+F429)+237.3)^2</f>
        <v>0.11093847671469076</v>
      </c>
      <c r="AJ429" s="7">
        <f>(0.408*AI429*(AG429-AH429)+(900*$S$10/((E429+F429)*0.5+273))*N429*(AD429-AE429))/(AI429+$S$10*(1+0.34*N429))</f>
        <v>4.8829550845490246</v>
      </c>
      <c r="AK429" s="27">
        <f>0.408*AI429*$S$8*0.98*1.14*100000000/(AI429+$S$10*(1.034*N429))</f>
        <v>0.10172516278771131</v>
      </c>
      <c r="AL429" s="12">
        <f>1.24*(AE429*10/(G429+273.16))^(1/7)</f>
        <v>0.69225182927714779</v>
      </c>
      <c r="AM429" s="12">
        <f>AI429*0.77*M429</f>
        <v>1.9852581141636458</v>
      </c>
      <c r="AN429" s="12">
        <f>AI429*0.98*$S$8*(-2.6*10000000000-AL429*(G429+273.16)^4)</f>
        <v>-16.409298741944134</v>
      </c>
      <c r="AO429" s="13">
        <f>1.17*1.013*(10^-3)*(AD429-AE429)*N429*86400/208</f>
        <v>1.5797003064679649</v>
      </c>
      <c r="AP429" s="12">
        <f>0.408*(AM429+AN429+AO429)/(AI429+$S$10*(1+0.34*N429))</f>
        <v>-23.788480581657453</v>
      </c>
      <c r="AQ429">
        <v>350</v>
      </c>
      <c r="AR429">
        <v>1.3036000000000001</v>
      </c>
      <c r="AS429" s="7"/>
      <c r="AT429" s="1">
        <f>AJ429*28.4</f>
        <v>138.6759244011923</v>
      </c>
      <c r="AU429">
        <f>1.26*AI429*0.408*(AG429-AH429)/(AI429+0.063)</f>
        <v>3.0153292554038362</v>
      </c>
      <c r="AV429">
        <f>AU429*28.4</f>
        <v>85.63535085346895</v>
      </c>
      <c r="AW429">
        <f>0.65*AI429*D429/(0.063+AI429)</f>
        <v>111.51420853804012</v>
      </c>
      <c r="AX429" s="1">
        <f>AW429*0.035</f>
        <v>3.9029972988314046</v>
      </c>
      <c r="AY429" s="1">
        <f>(0.2*(0.00738*G429+0.8072)^7)-0.00016</f>
        <v>0.11480735734478792</v>
      </c>
      <c r="AZ429" s="1">
        <f>0.408*(AI429*(AG429-AH429)+0.063*6.43*(1+0.0536*N429)*(AD429-AE429))/(AI429+0.063)</f>
        <v>4.1229731094660131</v>
      </c>
      <c r="BA429" s="2">
        <f>(AI429*(AG429)+0.063*2.7*(1+0.864*N429)*(AD429-AE429))/(AI429+0.063)</f>
        <v>10.188769123985191</v>
      </c>
      <c r="BB429" s="1">
        <f>0.4+1.4*EXP(-(((C429-173)/58)^2))</f>
        <v>0.43837165643081749</v>
      </c>
      <c r="BC429" s="1">
        <f>0.605+0.345*EXP(-(((C429-243)/80)^2))</f>
        <v>0.60718375182248252</v>
      </c>
      <c r="BD429" s="1">
        <f>0.408*(AI429*(AG429-AH429)+0.063*6.43*(BB429+BC429*N429)*(AD429-AE429))/(AI429+0.063)</f>
        <v>4.9310485962738992</v>
      </c>
      <c r="BE429" s="1">
        <f>0.013*G429*(M429*23.9+50)/(G429+15)</f>
        <v>4.0401055887275001</v>
      </c>
    </row>
    <row r="430" spans="1:58" ht="14" x14ac:dyDescent="0.15">
      <c r="A430" s="14">
        <v>2009</v>
      </c>
      <c r="B430" s="5">
        <v>43164</v>
      </c>
      <c r="C430">
        <v>64</v>
      </c>
      <c r="D430" s="11">
        <v>237.25769199600006</v>
      </c>
      <c r="E430" s="17">
        <v>6.3049999999999997</v>
      </c>
      <c r="F430" s="17">
        <v>26.6</v>
      </c>
      <c r="G430" s="17">
        <v>15.76</v>
      </c>
      <c r="H430" s="17">
        <v>12.27</v>
      </c>
      <c r="I430" s="17">
        <v>78.290000000000006</v>
      </c>
      <c r="J430" s="11">
        <v>37.265624999999993</v>
      </c>
      <c r="K430" s="17">
        <v>2.286</v>
      </c>
      <c r="L430" s="11">
        <v>0</v>
      </c>
      <c r="M430" s="15">
        <f>+D430*86400/1000000</f>
        <v>20.499064588454406</v>
      </c>
      <c r="N430" s="3">
        <f>K430*4.87/LN(67.8*$S$4-5.42)</f>
        <v>1.8570458242413401</v>
      </c>
      <c r="O430" s="16">
        <f>0.26*(1+0.54*N430)*(AD430-AE430)</f>
        <v>0.84945425477912917</v>
      </c>
      <c r="X430" s="9">
        <f>1+0.033*COS(2*$S$9*C430/365)</f>
        <v>1.0149183827297661</v>
      </c>
      <c r="Y430" s="9">
        <f>0.409*SIN((2*$S$9*C430/365)-1.39)</f>
        <v>-0.11628441513126445</v>
      </c>
      <c r="Z430" s="9">
        <f>ACOS(-TAN($U$2)*TAN(Y430))</f>
        <v>1.5060011993749847</v>
      </c>
      <c r="AA430" s="10">
        <f>(24*60/$S$9)*$S$7*X430*(Z430*SIN($U$2)*SIN(Y430)+COS($U$2)*COS(Y430)*SIN(Z430))</f>
        <v>29.837571052018173</v>
      </c>
      <c r="AB430" s="9">
        <f>AA430*(0.75+0.00002*$S$3)</f>
        <v>22.497528573221704</v>
      </c>
      <c r="AC430" s="9">
        <f>1.35*(M430/AB430)-0.35</f>
        <v>0.88007898864735179</v>
      </c>
      <c r="AD430" s="9">
        <f>(0.6108*EXP(17.27*E430/(E430+237.3))+0.6108*EXP(17.27*F430/(F430+237.3)))/2</f>
        <v>2.2187812451574191</v>
      </c>
      <c r="AE430" s="9">
        <f>(H430*0.6108*EXP(17.27*F430/(F430+237.3))+I430*0.6108*EXP(17.27*E430/(E430+237.3)))/(2*100)</f>
        <v>0.58750303036411788</v>
      </c>
      <c r="AF430" s="10">
        <f>$S$8*0.5*((E430+273)^4+(F430+273)^4)*(0.34-0.14*SQRT(AE430))*AC430</f>
        <v>7.0899757697976034</v>
      </c>
      <c r="AG430" s="9">
        <f>(1-0.23)*M430-AF430</f>
        <v>8.6943039633122901</v>
      </c>
      <c r="AH430" s="9">
        <v>0</v>
      </c>
      <c r="AI430" s="8">
        <f>4098*0.6108*EXP(17.27*0.5*(E430+F430)/(0.5*(E430+F430)+237.3))/(0.5*(E430+F430)+237.3)^2</f>
        <v>0.11910871730425469</v>
      </c>
      <c r="AJ430" s="7">
        <f>(0.408*AI430*(AG430-AH430)+(900*$S$10/((E430+F430)*0.5+273))*N430*(AD430-AE430))/(AI430+$S$10*(1+0.34*N430))</f>
        <v>4.6027388045891948</v>
      </c>
      <c r="AK430" s="27">
        <f>0.408*AI430*$S$8*0.98*1.14*100000000/(AI430+$S$10*(1.034*N430))</f>
        <v>0.1082870476828529</v>
      </c>
      <c r="AL430" s="12">
        <f>1.24*(AE430*10/(G430+273.16))^(1/7)</f>
        <v>0.71078886298151955</v>
      </c>
      <c r="AM430" s="12">
        <f>AI430*0.77*M430</f>
        <v>1.8800453125822632</v>
      </c>
      <c r="AN430" s="12">
        <f>AI430*0.98*$S$8*(-2.6*10000000000-AL430*(G430+273.16)^4)</f>
        <v>-17.689314924619193</v>
      </c>
      <c r="AO430" s="13">
        <f>1.17*1.013*(10^-3)*(AD430-AE430)*N430*86400/208</f>
        <v>1.4914076672734544</v>
      </c>
      <c r="AP430" s="12">
        <f>0.408*(AM430+AN430+AO430)/(AI430+$S$10*(1+0.34*N430))</f>
        <v>-25.794965250967817</v>
      </c>
      <c r="AQ430">
        <v>351</v>
      </c>
      <c r="AR430">
        <v>0.47788999999999998</v>
      </c>
      <c r="AS430" s="7"/>
      <c r="AT430" s="1">
        <f>AJ430*28.4</f>
        <v>130.71778205033311</v>
      </c>
      <c r="AU430">
        <f>1.26*AI430*0.408*(AG430-AH430)/(AI430+0.063)</f>
        <v>2.9233333430416524</v>
      </c>
      <c r="AV430">
        <f>AU430*28.4</f>
        <v>83.022666942382926</v>
      </c>
      <c r="AW430">
        <f>0.65*AI430*D430/(0.063+AI430)</f>
        <v>100.86638826876369</v>
      </c>
      <c r="AX430" s="1">
        <f>AW430*0.035</f>
        <v>3.5303235894067293</v>
      </c>
      <c r="AY430" s="1">
        <f>(0.2*(0.00738*G430+0.8072)^7)-0.00016</f>
        <v>0.11442222798520557</v>
      </c>
      <c r="AZ430" s="1">
        <f>0.408*(AI430*(AG430-AH430)+0.063*6.43*(1+0.0536*N430)*(AD430-AE430))/(AI430+0.063)</f>
        <v>3.9479734819510868</v>
      </c>
      <c r="BA430" s="2">
        <f>(AI430*(AG430)+0.063*2.7*(1+0.864*N430)*(AD430-AE430))/(AI430+0.063)</f>
        <v>9.6550112548035631</v>
      </c>
      <c r="BB430" s="1">
        <f>0.4+1.4*EXP(-(((C430-173)/58)^2))</f>
        <v>0.44095279833721202</v>
      </c>
      <c r="BC430" s="1">
        <f>0.605+0.345*EXP(-(((C430-243)/80)^2))</f>
        <v>0.60730974739798183</v>
      </c>
      <c r="BD430" s="1">
        <f>0.408*(AI430*(AG430-AH430)+0.063*6.43*(BB430+BC430*N430)*(AD430-AE430))/(AI430+0.063)</f>
        <v>4.6426504252322784</v>
      </c>
      <c r="BE430" s="1">
        <f>0.013*G430*(M430*23.9+50)/(G430+15)</f>
        <v>3.5962410804256391</v>
      </c>
    </row>
    <row r="431" spans="1:58" ht="14" x14ac:dyDescent="0.15">
      <c r="A431" s="14">
        <v>2009</v>
      </c>
      <c r="B431" s="5">
        <v>43165</v>
      </c>
      <c r="C431">
        <v>65</v>
      </c>
      <c r="D431" s="11">
        <v>267.07844833799987</v>
      </c>
      <c r="E431" s="17">
        <v>3.972</v>
      </c>
      <c r="F431" s="17">
        <v>29.79</v>
      </c>
      <c r="G431" s="17">
        <v>16.13</v>
      </c>
      <c r="H431" s="17">
        <v>7.4390000000000001</v>
      </c>
      <c r="I431" s="17">
        <v>74.37</v>
      </c>
      <c r="J431" s="11">
        <v>30.980694444444453</v>
      </c>
      <c r="K431" s="17">
        <v>1.841</v>
      </c>
      <c r="L431" s="11">
        <v>0</v>
      </c>
      <c r="M431" s="15">
        <f>+D431*86400/1000000</f>
        <v>23.075577936403189</v>
      </c>
      <c r="N431" s="3">
        <f>K431*4.87/LN(67.8*$S$4-5.42)</f>
        <v>1.4955474026370545</v>
      </c>
      <c r="O431" s="16">
        <f>0.26*(1+0.54*N431)*(AD431-AE431)</f>
        <v>0.96072084534818925</v>
      </c>
      <c r="X431" s="9">
        <f>1+0.033*COS(2*$S$9*C431/365)</f>
        <v>1.0144094906545502</v>
      </c>
      <c r="Y431" s="9">
        <f>0.409*SIN((2*$S$9*C431/365)-1.39)</f>
        <v>-0.10951746667858643</v>
      </c>
      <c r="Z431" s="9">
        <f>ACOS(-TAN($U$2)*TAN(Y431))</f>
        <v>1.5098079557839446</v>
      </c>
      <c r="AA431" s="10">
        <f>(24*60/$S$9)*$S$7*X431*(Z431*SIN($U$2)*SIN(Y431)+COS($U$2)*COS(Y431)*SIN(Z431))</f>
        <v>30.035397714740188</v>
      </c>
      <c r="AB431" s="9">
        <f>AA431*(0.75+0.00002*$S$3)</f>
        <v>22.646689876914103</v>
      </c>
      <c r="AC431" s="9">
        <f>1.35*(M431/AB431)-0.35</f>
        <v>1.0255666008346984</v>
      </c>
      <c r="AD431" s="9">
        <f>(0.6108*EXP(17.27*E431/(E431+237.3))+0.6108*EXP(17.27*F431/(F431+237.3)))/2</f>
        <v>2.5019417040728369</v>
      </c>
      <c r="AE431" s="9">
        <f>(H431*0.6108*EXP(17.27*F431/(F431+237.3))+I431*0.6108*EXP(17.27*E431/(E431+237.3)))/(2*100)</f>
        <v>0.45774543601268952</v>
      </c>
      <c r="AF431" s="10">
        <f>$S$8*0.5*((E431+273)^4+(F431+273)^4)*(0.34-0.14*SQRT(AE431))*AC431</f>
        <v>8.8000623411984442</v>
      </c>
      <c r="AG431" s="9">
        <f>(1-0.23)*M431-AF431</f>
        <v>8.9681326698320127</v>
      </c>
      <c r="AH431" s="9">
        <v>0</v>
      </c>
      <c r="AI431" s="8">
        <f>4098*0.6108*EXP(17.27*0.5*(E431+F431)/(0.5*(E431+F431)+237.3))/(0.5*(E431+F431)+237.3)^2</f>
        <v>0.12198382296076056</v>
      </c>
      <c r="AJ431" s="7">
        <f>(0.408*AI431*(AG431-AH431)+(900*$S$10/((E431+F431)*0.5+273))*N431*(AD431-AE431))/(AI431+$S$10*(1+0.34*N431))</f>
        <v>4.8404428854211234</v>
      </c>
      <c r="AK431" s="27">
        <f>0.408*AI431*$S$8*0.98*1.14*100000000/(AI431+$S$10*(1.034*N431))</f>
        <v>0.12166792830156774</v>
      </c>
      <c r="AL431" s="12">
        <f>1.24*(AE431*10/(G431+273.16))^(1/7)</f>
        <v>0.68576842569522756</v>
      </c>
      <c r="AM431" s="12">
        <f>AI431*0.77*M431</f>
        <v>2.1674323545578082</v>
      </c>
      <c r="AN431" s="12">
        <f>AI431*0.98*$S$8*(-2.6*10000000000-AL431*(G431+273.16)^4)</f>
        <v>-18.028621454138282</v>
      </c>
      <c r="AO431" s="13">
        <f>1.17*1.013*(10^-3)*(AD431-AE431)*N431*86400/208</f>
        <v>1.5051108574247334</v>
      </c>
      <c r="AP431" s="12">
        <f>0.408*(AM431+AN431+AO431)/(AI431+$S$10*(1+0.34*N431))</f>
        <v>-26.473224777894561</v>
      </c>
      <c r="AQ431">
        <v>352</v>
      </c>
      <c r="AR431">
        <v>1.4214</v>
      </c>
      <c r="AS431" s="7"/>
      <c r="AT431" s="1">
        <f>AJ431*28.4</f>
        <v>137.46857794595991</v>
      </c>
      <c r="AU431">
        <f>1.26*AI431*0.408*(AG431-AH431)/(AI431+0.063)</f>
        <v>3.0401934710854288</v>
      </c>
      <c r="AV431">
        <f>AU431*28.4</f>
        <v>86.341494578826172</v>
      </c>
      <c r="AW431">
        <f>0.65*AI431*D431/(0.063+AI431)</f>
        <v>114.47764601364752</v>
      </c>
      <c r="AX431" s="1">
        <f>AW431*0.035</f>
        <v>4.0067176104776632</v>
      </c>
      <c r="AY431" s="1">
        <f>(0.2*(0.00738*G431+0.8072)^7)-0.00016</f>
        <v>0.11681491867576571</v>
      </c>
      <c r="AZ431" s="1">
        <f>0.408*(AI431*(AG431-AH431)+0.063*6.43*(1+0.0536*N431)*(AD431-AE431))/(AI431+0.063)</f>
        <v>4.3856796549755979</v>
      </c>
      <c r="BA431" s="2">
        <f>(AI431*(AG431)+0.063*2.7*(1+0.864*N431)*(AD431-AE431))/(AI431+0.063)</f>
        <v>10.222458519723617</v>
      </c>
      <c r="BB431" s="1">
        <f>0.4+1.4*EXP(-(((C431-173)/58)^2))</f>
        <v>0.44368158787654421</v>
      </c>
      <c r="BC431" s="1">
        <f>0.605+0.345*EXP(-(((C431-243)/80)^2))</f>
        <v>0.6074422491976732</v>
      </c>
      <c r="BD431" s="1">
        <f>0.408*(AI431*(AG431-AH431)+0.063*6.43*(BB431+BC431*N431)*(AD431-AE431))/(AI431+0.063)</f>
        <v>4.8824272568170377</v>
      </c>
      <c r="BE431" s="1">
        <f>0.013*G431*(M431*23.9+50)/(G431+15)</f>
        <v>4.0517140605806867</v>
      </c>
    </row>
    <row r="432" spans="1:58" ht="14" x14ac:dyDescent="0.15">
      <c r="A432" s="14">
        <v>2009</v>
      </c>
      <c r="B432" s="5">
        <v>43166</v>
      </c>
      <c r="C432">
        <v>66</v>
      </c>
      <c r="D432" s="11">
        <v>255.86248108200002</v>
      </c>
      <c r="E432" s="17">
        <v>4.0919999999999996</v>
      </c>
      <c r="F432" s="17">
        <v>30.76</v>
      </c>
      <c r="G432" s="17">
        <v>17.489999999999998</v>
      </c>
      <c r="H432" s="17">
        <v>5.5209999999999999</v>
      </c>
      <c r="I432" s="17">
        <v>68.08</v>
      </c>
      <c r="J432" s="11">
        <v>22.883569444444451</v>
      </c>
      <c r="K432" s="17">
        <v>1.6259999999999999</v>
      </c>
      <c r="L432" s="11">
        <v>0</v>
      </c>
      <c r="M432" s="15">
        <f>+D432*86400/1000000</f>
        <v>22.106518365484799</v>
      </c>
      <c r="N432" s="3">
        <f>K432*4.87/LN(67.8*$S$4-5.42)</f>
        <v>1.3208908618619504</v>
      </c>
      <c r="O432" s="16">
        <f>0.26*(1+0.54*N432)*(AD432-AE432)</f>
        <v>0.99072837995603502</v>
      </c>
      <c r="X432" s="9">
        <f>1+0.033*COS(2*$S$9*C432/365)</f>
        <v>1.013896328736271</v>
      </c>
      <c r="Y432" s="9">
        <f>0.409*SIN((2*$S$9*C432/365)-1.39)</f>
        <v>-0.10271806583695095</v>
      </c>
      <c r="Z432" s="9">
        <f>ACOS(-TAN($U$2)*TAN(Y432))</f>
        <v>1.5136263781911443</v>
      </c>
      <c r="AA432" s="10">
        <f>(24*60/$S$9)*$S$7*X432*(Z432*SIN($U$2)*SIN(Y432)+COS($U$2)*COS(Y432)*SIN(Z432))</f>
        <v>30.233000751483015</v>
      </c>
      <c r="AB432" s="9">
        <f>AA432*(0.75+0.00002*$S$3)</f>
        <v>22.795682566618193</v>
      </c>
      <c r="AC432" s="9">
        <f>1.35*(M432/AB432)-0.35</f>
        <v>0.95918649644242249</v>
      </c>
      <c r="AD432" s="9">
        <f>(0.6108*EXP(17.27*E432/(E432+237.3))+0.6108*EXP(17.27*F432/(F432+237.3)))/2</f>
        <v>2.6250567775299252</v>
      </c>
      <c r="AE432" s="9">
        <f>(H432*0.6108*EXP(17.27*F432/(F432+237.3))+I432*0.6108*EXP(17.27*E432/(E432+237.3)))/(2*100)</f>
        <v>0.40096532750277619</v>
      </c>
      <c r="AF432" s="10">
        <f>$S$8*0.5*((E432+273)^4+(F432+273)^4)*(0.34-0.14*SQRT(AE432))*AC432</f>
        <v>8.504025045574604</v>
      </c>
      <c r="AG432" s="9">
        <f>(1-0.23)*M432-AF432</f>
        <v>8.5179940958486924</v>
      </c>
      <c r="AH432" s="9">
        <v>0</v>
      </c>
      <c r="AI432" s="8">
        <f>4098*0.6108*EXP(17.27*0.5*(E432+F432)/(0.5*(E432+F432)+237.3))/(0.5*(E432+F432)+237.3)^2</f>
        <v>0.12572548790255345</v>
      </c>
      <c r="AJ432" s="7">
        <f>(0.408*AI432*(AG432-AH432)+(900*$S$10/((E432+F432)*0.5+273))*N432*(AD432-AE432))/(AI432+$S$10*(1+0.34*N432))</f>
        <v>4.6861205479310666</v>
      </c>
      <c r="AK432" s="27">
        <f>0.408*AI432*$S$8*0.98*1.14*100000000/(AI432+$S$10*(1.034*N432))</f>
        <v>0.13013589014698462</v>
      </c>
      <c r="AL432" s="12">
        <f>1.24*(AE432*10/(G432+273.16))^(1/7)</f>
        <v>0.67246510855145036</v>
      </c>
      <c r="AM432" s="12">
        <f>AI432*0.77*M432</f>
        <v>2.1401016616420474</v>
      </c>
      <c r="AN432" s="12">
        <f>AI432*0.98*$S$8*(-2.6*10000000000-AL432*(G432+273.16)^4)</f>
        <v>-18.579220086143014</v>
      </c>
      <c r="AO432" s="13">
        <f>1.17*1.013*(10^-3)*(AD432-AE432)*N432*86400/208</f>
        <v>1.4463229942637754</v>
      </c>
      <c r="AP432" s="12">
        <f>0.408*(AM432+AN432+AO432)/(AI432+$S$10*(1+0.34*N432))</f>
        <v>-27.668139172376868</v>
      </c>
      <c r="AQ432">
        <v>353</v>
      </c>
      <c r="AR432">
        <v>1.4601</v>
      </c>
      <c r="AS432" s="7"/>
      <c r="AT432" s="1">
        <f>AJ432*28.4</f>
        <v>133.08582356124228</v>
      </c>
      <c r="AU432">
        <f>1.26*AI432*0.408*(AG432-AH432)/(AI432+0.063)</f>
        <v>2.9171638009928254</v>
      </c>
      <c r="AV432">
        <f>AU432*28.4</f>
        <v>82.847451948196237</v>
      </c>
      <c r="AW432">
        <f>0.65*AI432*D432/(0.063+AI432)</f>
        <v>110.79310567892878</v>
      </c>
      <c r="AX432" s="1">
        <f>AW432*0.035</f>
        <v>3.8777586987625079</v>
      </c>
      <c r="AY432" s="1">
        <f>(0.2*(0.00738*G432+0.8072)^7)-0.00016</f>
        <v>0.12598146845061034</v>
      </c>
      <c r="AZ432" s="1">
        <f>0.408*(AI432*(AG432-AH432)+0.063*6.43*(1+0.0536*N432)*(AD432-AE432))/(AI432+0.063)</f>
        <v>4.4008622504359387</v>
      </c>
      <c r="BA432" s="2">
        <f>(AI432*(AG432)+0.063*2.7*(1+0.864*N432)*(AD432-AE432))/(AI432+0.063)</f>
        <v>9.9668687857409992</v>
      </c>
      <c r="BB432" s="1">
        <f>0.4+1.4*EXP(-(((C432-173)/58)^2))</f>
        <v>0.44656451138669462</v>
      </c>
      <c r="BC432" s="1">
        <f>0.605+0.345*EXP(-(((C432-243)/80)^2))</f>
        <v>0.60758154528427966</v>
      </c>
      <c r="BD432" s="1">
        <f>0.408*(AI432*(AG432-AH432)+0.063*6.43*(BB432+BC432*N432)*(AD432-AE432))/(AI432+0.063)</f>
        <v>4.7481731502554991</v>
      </c>
      <c r="BE432" s="1">
        <f>0.013*G432*(M432*23.9+50)/(G432+15)</f>
        <v>4.0473524786140551</v>
      </c>
    </row>
    <row r="433" spans="1:57" ht="14" x14ac:dyDescent="0.15">
      <c r="A433" s="14">
        <v>2009</v>
      </c>
      <c r="B433" s="5">
        <v>43167</v>
      </c>
      <c r="C433">
        <v>67</v>
      </c>
      <c r="D433" s="11">
        <v>195.31489855800004</v>
      </c>
      <c r="E433" s="17">
        <v>8.4499999999999993</v>
      </c>
      <c r="F433" s="17">
        <v>30.6</v>
      </c>
      <c r="G433" s="17">
        <v>19.940000000000001</v>
      </c>
      <c r="H433" s="17">
        <v>5.33</v>
      </c>
      <c r="I433" s="17">
        <v>56.96</v>
      </c>
      <c r="J433" s="11">
        <v>15.910694444444447</v>
      </c>
      <c r="K433" s="17">
        <v>1.4810000000000001</v>
      </c>
      <c r="L433" s="11">
        <v>0</v>
      </c>
      <c r="M433" s="15">
        <f>+D433*86400/1000000</f>
        <v>16.875207235411203</v>
      </c>
      <c r="N433" s="3">
        <f>K433*4.87/LN(67.8*$S$4-5.42)</f>
        <v>1.2030992413392059</v>
      </c>
      <c r="O433" s="16">
        <f>0.26*(1+0.54*N433)*(AD433-AE433)</f>
        <v>0.99364605419536034</v>
      </c>
      <c r="X433" s="9">
        <f>1+0.033*COS(2*$S$9*C433/365)</f>
        <v>1.0133790490358798</v>
      </c>
      <c r="Y433" s="9">
        <f>0.409*SIN((2*$S$9*C433/365)-1.39)</f>
        <v>-9.588822741557064E-2</v>
      </c>
      <c r="Z433" s="9">
        <f>ACOS(-TAN($U$2)*TAN(Y433))</f>
        <v>1.5174556713965155</v>
      </c>
      <c r="AA433" s="10">
        <f>(24*60/$S$9)*$S$7*X433*(Z433*SIN($U$2)*SIN(Y433)+COS($U$2)*COS(Y433)*SIN(Z433))</f>
        <v>30.430295228511689</v>
      </c>
      <c r="AB433" s="9">
        <f>AA433*(0.75+0.00002*$S$3)</f>
        <v>22.944442602297812</v>
      </c>
      <c r="AC433" s="9">
        <f>1.35*(M433/AB433)-0.35</f>
        <v>0.64289968218812299</v>
      </c>
      <c r="AD433" s="9">
        <f>(0.6108*EXP(17.27*E433/(E433+237.3))+0.6108*EXP(17.27*F433/(F433+237.3)))/2</f>
        <v>2.748693172550297</v>
      </c>
      <c r="AE433" s="9">
        <f>(H433*0.6108*EXP(17.27*F433/(F433+237.3))+I433*0.6108*EXP(17.27*E433/(E433+237.3)))/(2*100)</f>
        <v>0.43204361503970851</v>
      </c>
      <c r="AF433" s="10">
        <f>$S$8*0.5*((E433+273)^4+(F433+273)^4)*(0.34-0.14*SQRT(AE433))*AC433</f>
        <v>5.76460607433481</v>
      </c>
      <c r="AG433" s="9">
        <f>(1-0.23)*M433-AF433</f>
        <v>7.2293034969318173</v>
      </c>
      <c r="AH433" s="9">
        <v>0</v>
      </c>
      <c r="AI433" s="8">
        <f>4098*0.6108*EXP(17.27*0.5*(E433+F433)/(0.5*(E433+F433)+237.3))/(0.5*(E433+F433)+237.3)^2</f>
        <v>0.14105892383241092</v>
      </c>
      <c r="AJ433" s="7">
        <f>(0.408*AI433*(AG433-AH433)+(900*$S$10/((E433+F433)*0.5+273))*N433*(AD433-AE433))/(AI433+$S$10*(1+0.34*N433))</f>
        <v>4.1934594204679527</v>
      </c>
      <c r="AK433" s="27">
        <f>0.408*AI433*$S$8*0.98*1.14*100000000/(AI433+$S$10*(1.034*N433))</f>
        <v>0.14121394314513508</v>
      </c>
      <c r="AL433" s="12">
        <f>1.24*(AE433*10/(G433+273.16))^(1/7)</f>
        <v>0.67886045340579826</v>
      </c>
      <c r="AM433" s="12">
        <f>AI433*0.77*M433</f>
        <v>1.8329069004985343</v>
      </c>
      <c r="AN433" s="12">
        <f>AI433*0.98*$S$8*(-2.6*10000000000-AL433*(G433+273.16)^4)</f>
        <v>-20.987987456313949</v>
      </c>
      <c r="AO433" s="13">
        <f>1.17*1.013*(10^-3)*(AD433-AE433)*N433*86400/208</f>
        <v>1.3721687046095581</v>
      </c>
      <c r="AP433" s="12">
        <f>0.408*(AM433+AN433+AO433)/(AI433+$S$10*(1+0.34*N433))</f>
        <v>-31.034654272719134</v>
      </c>
      <c r="AQ433">
        <v>354</v>
      </c>
      <c r="AR433">
        <v>1.0248999999999999</v>
      </c>
      <c r="AS433" s="7"/>
      <c r="AT433" s="1">
        <f>AJ433*28.4</f>
        <v>119.09424754128985</v>
      </c>
      <c r="AU433">
        <f>1.26*AI433*0.408*(AG433-AH433)/(AI433+0.063)</f>
        <v>2.5690475341254166</v>
      </c>
      <c r="AV433">
        <f>AU433*28.4</f>
        <v>72.960949969161831</v>
      </c>
      <c r="AW433">
        <f>0.65*AI433*D433/(0.063+AI433)</f>
        <v>87.759411708334383</v>
      </c>
      <c r="AX433" s="1">
        <f>AW433*0.035</f>
        <v>3.0715794097917035</v>
      </c>
      <c r="AY433" s="1">
        <f>(0.2*(0.00738*G433+0.8072)^7)-0.00016</f>
        <v>0.14405375196684347</v>
      </c>
      <c r="AZ433" s="1">
        <f>0.408*(AI433*(AG433-AH433)+0.063*6.43*(1+0.0536*N433)*(AD433-AE433))/(AI433+0.063)</f>
        <v>4.0362870304525034</v>
      </c>
      <c r="BA433" s="2">
        <f>(AI433*(AG433)+0.063*2.7*(1+0.864*N433)*(AD433-AE433))/(AI433+0.063)</f>
        <v>8.9358436232863045</v>
      </c>
      <c r="BB433" s="1">
        <f>0.4+1.4*EXP(-(((C433-173)/58)^2))</f>
        <v>0.44960820145439184</v>
      </c>
      <c r="BC433" s="1">
        <f>0.605+0.345*EXP(-(((C433-243)/80)^2))</f>
        <v>0.60772793364779976</v>
      </c>
      <c r="BD433" s="1">
        <f>0.408*(AI433*(AG433-AH433)+0.063*6.43*(BB433+BC433*N433)*(AD433-AE433))/(AI433+0.063)</f>
        <v>4.254468614415182</v>
      </c>
      <c r="BE433" s="1">
        <f>0.013*G433*(M433*23.9+50)/(G433+15)</f>
        <v>3.3631639996440383</v>
      </c>
    </row>
    <row r="434" spans="1:57" ht="14" x14ac:dyDescent="0.15">
      <c r="A434" s="14">
        <v>2009</v>
      </c>
      <c r="B434" s="5">
        <v>43168</v>
      </c>
      <c r="C434">
        <v>68</v>
      </c>
      <c r="D434" s="11">
        <v>264.68693627999983</v>
      </c>
      <c r="E434" s="17">
        <v>9.6199999999999992</v>
      </c>
      <c r="F434" s="17">
        <v>31.53</v>
      </c>
      <c r="G434" s="17">
        <v>20.239999999999998</v>
      </c>
      <c r="H434" s="17">
        <v>5.5609999999999999</v>
      </c>
      <c r="I434" s="17">
        <v>52.79</v>
      </c>
      <c r="J434" s="11">
        <v>15.018041666666672</v>
      </c>
      <c r="K434" s="17">
        <v>1.778</v>
      </c>
      <c r="L434" s="11">
        <v>0</v>
      </c>
      <c r="M434" s="15">
        <f>+D434*86400/1000000</f>
        <v>22.868951294591987</v>
      </c>
      <c r="N434" s="3">
        <f>K434*4.87/LN(67.8*$S$4-5.42)</f>
        <v>1.4443689744099313</v>
      </c>
      <c r="O434" s="16">
        <f>0.26*(1+0.54*N434)*(AD434-AE434)</f>
        <v>1.1425326293082381</v>
      </c>
      <c r="X434" s="9">
        <f>1+0.033*COS(2*$S$9*C434/365)</f>
        <v>1.012857804834516</v>
      </c>
      <c r="Y434" s="9">
        <f>0.409*SIN((2*$S$9*C434/365)-1.39)</f>
        <v>-8.9029975242969572E-2</v>
      </c>
      <c r="Z434" s="9">
        <f>ACOS(-TAN($U$2)*TAN(Y434))</f>
        <v>1.5212950506131018</v>
      </c>
      <c r="AA434" s="10">
        <f>(24*60/$S$9)*$S$7*X434*(Z434*SIN($U$2)*SIN(Y434)+COS($U$2)*COS(Y434)*SIN(Z434))</f>
        <v>30.627197130961704</v>
      </c>
      <c r="AB434" s="9">
        <f>AA434*(0.75+0.00002*$S$3)</f>
        <v>23.092906636745123</v>
      </c>
      <c r="AC434" s="9">
        <f>1.35*(M434/AB434)-0.35</f>
        <v>0.9869076804984932</v>
      </c>
      <c r="AD434" s="9">
        <f>(0.6108*EXP(17.27*E434/(E434+237.3))+0.6108*EXP(17.27*F434/(F434+237.3)))/2</f>
        <v>2.9134906278606154</v>
      </c>
      <c r="AE434" s="9">
        <f>(H434*0.6108*EXP(17.27*F434/(F434+237.3))+I434*0.6108*EXP(17.27*E434/(E434+237.3)))/(2*100)</f>
        <v>0.44469462817827304</v>
      </c>
      <c r="AF434" s="10">
        <f>$S$8*0.5*((E434+273)^4+(F434+273)^4)*(0.34-0.14*SQRT(AE434))*AC434</f>
        <v>8.9263241609695942</v>
      </c>
      <c r="AG434" s="9">
        <f>(1-0.23)*M434-AF434</f>
        <v>8.6827683358662373</v>
      </c>
      <c r="AH434" s="9">
        <v>0</v>
      </c>
      <c r="AI434" s="8">
        <f>4098*0.6108*EXP(17.27*0.5*(E434+F434)/(0.5*(E434+F434)+237.3))/(0.5*(E434+F434)+237.3)^2</f>
        <v>0.14930490922711318</v>
      </c>
      <c r="AJ434" s="7">
        <f>(0.408*AI434*(AG434-AH434)+(900*$S$10/((E434+F434)*0.5+273))*N434*(AD434-AE434))/(AI434+$S$10*(1+0.34*N434))</f>
        <v>5.0451060122832745</v>
      </c>
      <c r="AK434" s="27">
        <f>0.408*AI434*$S$8*0.98*1.14*100000000/(AI434+$S$10*(1.034*N434))</f>
        <v>0.13457977883368741</v>
      </c>
      <c r="AL434" s="12">
        <f>1.24*(AE434*10/(G434+273.16))^(1/7)</f>
        <v>0.68156558471168893</v>
      </c>
      <c r="AM434" s="12">
        <f>AI434*0.77*M434</f>
        <v>2.6291239568119136</v>
      </c>
      <c r="AN434" s="12">
        <f>AI434*0.98*$S$8*(-2.6*10000000000-AL434*(G434+273.16)^4)</f>
        <v>-22.24397516180214</v>
      </c>
      <c r="AO434" s="13">
        <f>1.17*1.013*(10^-3)*(AD434-AE434)*N434*86400/208</f>
        <v>1.7555332953216107</v>
      </c>
      <c r="AP434" s="12">
        <f>0.408*(AM434+AN434+AO434)/(AI434+$S$10*(1+0.34*N434))</f>
        <v>-29.449265416557616</v>
      </c>
      <c r="AQ434">
        <v>355</v>
      </c>
      <c r="AR434">
        <v>1.2484999999999999</v>
      </c>
      <c r="AS434" s="7"/>
      <c r="AT434" s="1">
        <f>AJ434*28.4</f>
        <v>143.28101074884498</v>
      </c>
      <c r="AU434">
        <f>1.26*AI434*0.408*(AG434-AH434)/(AI434+0.063)</f>
        <v>3.1390842589069998</v>
      </c>
      <c r="AV434">
        <f>AU434*28.4</f>
        <v>89.149992952958797</v>
      </c>
      <c r="AW434">
        <f>0.65*AI434*D434/(0.063+AI434)</f>
        <v>120.99290798404553</v>
      </c>
      <c r="AX434" s="1">
        <f>AW434*0.035</f>
        <v>4.2347517794415941</v>
      </c>
      <c r="AY434" s="1">
        <f>(0.2*(0.00738*G434+0.8072)^7)-0.00016</f>
        <v>0.14641203041768006</v>
      </c>
      <c r="AZ434" s="1">
        <f>0.408*(AI434*(AG434-AH434)+0.063*6.43*(1+0.0536*N434)*(AD434-AE434))/(AI434+0.063)</f>
        <v>4.5620556352392221</v>
      </c>
      <c r="BA434" s="2">
        <f>(AI434*(AG434)+0.063*2.7*(1+0.864*N434)*(AD434-AE434))/(AI434+0.063)</f>
        <v>10.552665165232062</v>
      </c>
      <c r="BB434" s="1">
        <f>0.4+1.4*EXP(-(((C434-173)/58)^2))</f>
        <v>0.45281943028476879</v>
      </c>
      <c r="BC434" s="1">
        <f>0.605+0.345*EXP(-(((C434-243)/80)^2))</f>
        <v>0.60788172238873794</v>
      </c>
      <c r="BD434" s="1">
        <f>0.408*(AI434*(AG434-AH434)+0.063*6.43*(BB434+BC434*N434)*(AD434-AE434))/(AI434+0.063)</f>
        <v>5.0490848778549591</v>
      </c>
      <c r="BE434" s="1">
        <f>0.013*G434*(M434*23.9+50)/(G434+15)</f>
        <v>4.4542836352079949</v>
      </c>
    </row>
    <row r="435" spans="1:57" ht="14" x14ac:dyDescent="0.15">
      <c r="A435" s="14">
        <v>2009</v>
      </c>
      <c r="B435" s="5">
        <v>43169</v>
      </c>
      <c r="C435">
        <v>69</v>
      </c>
      <c r="D435" s="11">
        <v>246.31013635799999</v>
      </c>
      <c r="E435" s="17">
        <v>9.5</v>
      </c>
      <c r="F435" s="17">
        <v>32.64</v>
      </c>
      <c r="G435" s="17">
        <v>21.28</v>
      </c>
      <c r="H435" s="17">
        <v>9.4499999999999993</v>
      </c>
      <c r="I435" s="17">
        <v>55.18</v>
      </c>
      <c r="J435" s="11">
        <v>22.363888888888891</v>
      </c>
      <c r="K435" s="17">
        <v>1.76</v>
      </c>
      <c r="L435" s="11">
        <v>0</v>
      </c>
      <c r="M435" s="15">
        <f>+D435*86400/1000000</f>
        <v>21.281195781331199</v>
      </c>
      <c r="N435" s="3">
        <f>K435*4.87/LN(67.8*$S$4-5.42)</f>
        <v>1.4297465663450388</v>
      </c>
      <c r="O435" s="16">
        <f>0.26*(1+0.54*N435)*(AD435-AE435)</f>
        <v>1.150879933754255</v>
      </c>
      <c r="X435" s="9">
        <f>1+0.033*COS(2*$S$9*C435/365)</f>
        <v>1.0123327505880855</v>
      </c>
      <c r="Y435" s="9">
        <f>0.409*SIN((2*$S$9*C435/365)-1.39)</f>
        <v>-8.2145341567279873E-2</v>
      </c>
      <c r="Z435" s="9">
        <f>ACOS(-TAN($U$2)*TAN(Y435))</f>
        <v>1.5251437408586144</v>
      </c>
      <c r="AA435" s="10">
        <f>(24*60/$S$9)*$S$7*X435*(Z435*SIN($U$2)*SIN(Y435)+COS($U$2)*COS(Y435)*SIN(Z435))</f>
        <v>30.82362343571965</v>
      </c>
      <c r="AB435" s="9">
        <f>AA435*(0.75+0.00002*$S$3)</f>
        <v>23.241012070532616</v>
      </c>
      <c r="AC435" s="9">
        <f>1.35*(M435/AB435)-0.35</f>
        <v>0.88616020755066549</v>
      </c>
      <c r="AD435" s="9">
        <f>(0.6108*EXP(17.27*E435/(E435+237.3))+0.6108*EXP(17.27*F435/(F435+237.3)))/2</f>
        <v>3.0584402798730066</v>
      </c>
      <c r="AE435" s="9">
        <f>(H435*0.6108*EXP(17.27*F435/(F435+237.3))+I435*0.6108*EXP(17.27*E435/(E435+237.3)))/(2*100)</f>
        <v>0.56052631213675386</v>
      </c>
      <c r="AF435" s="10">
        <f>$S$8*0.5*((E435+273)^4+(F435+273)^4)*(0.34-0.14*SQRT(AE435))*AC435</f>
        <v>7.7016023115122803</v>
      </c>
      <c r="AG435" s="9">
        <f>(1-0.23)*M435-AF435</f>
        <v>8.6849184401127442</v>
      </c>
      <c r="AH435" s="9">
        <v>0</v>
      </c>
      <c r="AI435" s="8">
        <f>4098*0.6108*EXP(17.27*0.5*(E435+F435)/(0.5*(E435+F435)+237.3))/(0.5*(E435+F435)+237.3)^2</f>
        <v>0.15333148663422178</v>
      </c>
      <c r="AJ435" s="7">
        <f>(0.408*AI435*(AG435-AH435)+(900*$S$10/((E435+F435)*0.5+273))*N435*(AD435-AE435))/(AI435+$S$10*(1+0.34*N435))</f>
        <v>5.027737136413843</v>
      </c>
      <c r="AK435" s="27">
        <f>0.408*AI435*$S$8*0.98*1.14*100000000/(AI435+$S$10*(1.034*N435))</f>
        <v>0.13653738817402217</v>
      </c>
      <c r="AL435" s="12">
        <f>1.24*(AE435*10/(G435+273.16))^(1/7)</f>
        <v>0.70412561178081878</v>
      </c>
      <c r="AM435" s="12">
        <f>AI435*0.77*M435</f>
        <v>2.5125695876091898</v>
      </c>
      <c r="AN435" s="12">
        <f>AI435*0.98*$S$8*(-2.6*10000000000-AL435*(G435+273.16)^4)</f>
        <v>-23.021579633150157</v>
      </c>
      <c r="AO435" s="13">
        <f>1.17*1.013*(10^-3)*(AD435-AE435)*N435*86400/208</f>
        <v>1.7582565879369896</v>
      </c>
      <c r="AP435" s="12">
        <f>0.408*(AM435+AN435+AO435)/(AI435+$S$10*(1+0.34*N435))</f>
        <v>-30.463729830708051</v>
      </c>
      <c r="AQ435">
        <v>356</v>
      </c>
      <c r="AR435">
        <v>1.407</v>
      </c>
      <c r="AS435" s="7"/>
      <c r="AT435" s="1">
        <f>AJ435*28.4</f>
        <v>142.78773467415314</v>
      </c>
      <c r="AU435">
        <f>1.26*AI435*0.408*(AG435-AH435)/(AI435+0.063)</f>
        <v>3.1645215988080815</v>
      </c>
      <c r="AV435">
        <f>AU435*28.4</f>
        <v>89.872413406149505</v>
      </c>
      <c r="AW435">
        <f>0.65*AI435*D435/(0.063+AI435)</f>
        <v>113.47684509310413</v>
      </c>
      <c r="AX435" s="1">
        <f>AW435*0.035</f>
        <v>3.971689578258645</v>
      </c>
      <c r="AY435" s="1">
        <f>(0.2*(0.00738*G435+0.8072)^7)-0.00016</f>
        <v>0.1548451680995879</v>
      </c>
      <c r="AZ435" s="1">
        <f>0.408*(AI435*(AG435-AH435)+0.063*6.43*(1+0.0536*N435)*(AD435-AE435))/(AI435+0.063)</f>
        <v>4.566174289088381</v>
      </c>
      <c r="BA435" s="2">
        <f>(AI435*(AG435)+0.063*2.7*(1+0.864*N435)*(AD435-AE435))/(AI435+0.063)</f>
        <v>10.546037909837356</v>
      </c>
      <c r="BB435" s="1">
        <f>0.4+1.4*EXP(-(((C435-173)/58)^2))</f>
        <v>0.45620510220724442</v>
      </c>
      <c r="BC435" s="1">
        <f>0.605+0.345*EXP(-(((C435-243)/80)^2))</f>
        <v>0.60804322989551629</v>
      </c>
      <c r="BD435" s="1">
        <f>0.408*(AI435*(AG435-AH435)+0.063*6.43*(BB435+BC435*N435)*(AD435-AE435))/(AI435+0.063)</f>
        <v>5.0412101969299128</v>
      </c>
      <c r="BE435" s="1">
        <f>0.013*G435*(M435*23.9+50)/(G435+15)</f>
        <v>4.2595589036010022</v>
      </c>
    </row>
    <row r="436" spans="1:57" ht="14" x14ac:dyDescent="0.15">
      <c r="A436" s="14">
        <v>2009</v>
      </c>
      <c r="B436" s="5">
        <v>43170</v>
      </c>
      <c r="C436">
        <v>70</v>
      </c>
      <c r="D436" s="11">
        <v>256.38510260999999</v>
      </c>
      <c r="E436" s="17">
        <v>15.91</v>
      </c>
      <c r="F436" s="17">
        <v>30.6</v>
      </c>
      <c r="G436" s="17">
        <v>22.92</v>
      </c>
      <c r="H436" s="17">
        <v>27.38</v>
      </c>
      <c r="I436" s="17">
        <v>62.19</v>
      </c>
      <c r="J436" s="11">
        <v>34.048333333333332</v>
      </c>
      <c r="K436" s="17">
        <v>2.7530000000000001</v>
      </c>
      <c r="L436" s="11">
        <v>0</v>
      </c>
      <c r="M436" s="15">
        <f>+D436*86400/1000000</f>
        <v>22.151672865504</v>
      </c>
      <c r="N436" s="3">
        <f>K436*4.87/LN(67.8*$S$4-5.42)</f>
        <v>2.2364160779249382</v>
      </c>
      <c r="O436" s="16">
        <f>0.26*(1+0.54*N436)*(AD436-AE436)</f>
        <v>1.1113959507177325</v>
      </c>
      <c r="X436" s="9">
        <f>1+0.033*COS(2*$S$9*C436/365)</f>
        <v>1.0118040418814931</v>
      </c>
      <c r="Y436" s="9">
        <f>0.409*SIN((2*$S$9*C436/365)-1.39)</f>
        <v>-7.5236366454042039E-2</v>
      </c>
      <c r="Z436" s="9">
        <f>ACOS(-TAN($U$2)*TAN(Y436))</f>
        <v>1.529000976325948</v>
      </c>
      <c r="AA436" s="10">
        <f>(24*60/$S$9)*$S$7*X436*(Z436*SIN($U$2)*SIN(Y436)+COS($U$2)*COS(Y436)*SIN(Z436))</f>
        <v>31.019492182959709</v>
      </c>
      <c r="AB436" s="9">
        <f>AA436*(0.75+0.00002*$S$3)</f>
        <v>23.388697105951621</v>
      </c>
      <c r="AC436" s="9">
        <f>1.35*(M436/AB436)-0.35</f>
        <v>0.9285987279650848</v>
      </c>
      <c r="AD436" s="9">
        <f>(0.6108*EXP(17.27*E436/(E436+237.3))+0.6108*EXP(17.27*F436/(F436+237.3)))/2</f>
        <v>3.0995761570654849</v>
      </c>
      <c r="AE436" s="9">
        <f>(H436*0.6108*EXP(17.27*F436/(F436+237.3))+I436*0.6108*EXP(17.27*E436/(E436+237.3)))/(2*100)</f>
        <v>1.163322048752967</v>
      </c>
      <c r="AF436" s="10">
        <f>$S$8*0.5*((E436+273)^4+(F436+273)^4)*(0.34-0.14*SQRT(AE436))*AC436</f>
        <v>6.643426600371316</v>
      </c>
      <c r="AG436" s="9">
        <f>(1-0.23)*M436-AF436</f>
        <v>10.413361506066764</v>
      </c>
      <c r="AH436" s="9">
        <v>0</v>
      </c>
      <c r="AI436" s="8">
        <f>4098*0.6108*EXP(17.27*0.5*(E436+F436)/(0.5*(E436+F436)+237.3))/(0.5*(E436+F436)+237.3)^2</f>
        <v>0.17222028140353507</v>
      </c>
      <c r="AJ436" s="7">
        <f>(0.408*AI436*(AG436-AH436)+(900*$S$10/((E436+F436)*0.5+273))*N436*(AD436-AE436))/(AI436+$S$10*(1+0.34*N436))</f>
        <v>5.5452535348534706</v>
      </c>
      <c r="AK436" s="27">
        <f>0.408*AI436*$S$8*0.98*1.14*100000000/(AI436+$S$10*(1.034*N436))</f>
        <v>0.11847887567753876</v>
      </c>
      <c r="AL436" s="12">
        <f>1.24*(AE436*10/(G436+273.16))^(1/7)</f>
        <v>0.7809191945031162</v>
      </c>
      <c r="AM436" s="12">
        <f>AI436*0.77*M436</f>
        <v>2.9375248475312365</v>
      </c>
      <c r="AN436" s="12">
        <f>AI436*0.98*$S$8*(-2.6*10000000000-AL436*(G436+273.16)^4)</f>
        <v>-26.443494534190119</v>
      </c>
      <c r="AO436" s="13">
        <f>1.17*1.013*(10^-3)*(AD436-AE436)*N436*86400/208</f>
        <v>2.1318697766413099</v>
      </c>
      <c r="AP436" s="12">
        <f>0.408*(AM436+AN436+AO436)/(AI436+$S$10*(1+0.34*N436))</f>
        <v>-30.273042220020734</v>
      </c>
      <c r="AQ436">
        <v>357</v>
      </c>
      <c r="AR436">
        <v>1.6783999999999999</v>
      </c>
      <c r="AS436" s="7"/>
      <c r="AT436" s="1">
        <f>AJ436*28.4</f>
        <v>157.48520038983855</v>
      </c>
      <c r="AU436">
        <f>1.26*AI436*0.408*(AG436-AH436)/(AI436+0.063)</f>
        <v>3.9195046405589387</v>
      </c>
      <c r="AV436">
        <f>AU436*28.4</f>
        <v>111.31393179187386</v>
      </c>
      <c r="AW436">
        <f>0.65*AI436*D436/(0.063+AI436)</f>
        <v>122.01568787438808</v>
      </c>
      <c r="AX436" s="1">
        <f>AW436*0.035</f>
        <v>4.2705490756035829</v>
      </c>
      <c r="AY436" s="1">
        <f>(0.2*(0.00738*G436+0.8072)^7)-0.00016</f>
        <v>0.16898823263315704</v>
      </c>
      <c r="AZ436" s="1">
        <f>0.408*(AI436*(AG436-AH436)+0.063*6.43*(1+0.0536*N436)*(AD436-AE436))/(AI436+0.063)</f>
        <v>4.6343062394055536</v>
      </c>
      <c r="BA436" s="2">
        <f>(AI436*(AG436)+0.063*2.7*(1+0.864*N436)*(AD436-AE436))/(AI436+0.063)</f>
        <v>11.730081362824837</v>
      </c>
      <c r="BB436" s="1">
        <f>0.4+1.4*EXP(-(((C436-173)/58)^2))</f>
        <v>0.45977224528887495</v>
      </c>
      <c r="BC436" s="1">
        <f>0.605+0.345*EXP(-(((C436-243)/80)^2))</f>
        <v>0.60821278501539477</v>
      </c>
      <c r="BD436" s="1">
        <f>0.408*(AI436*(AG436-AH436)+0.063*6.43*(BB436+BC436*N436)*(AD436-AE436))/(AI436+0.063)</f>
        <v>5.5868172759839494</v>
      </c>
      <c r="BE436" s="1">
        <f>0.013*G436*(M436*23.9+50)/(G436+15)</f>
        <v>4.5528868007234475</v>
      </c>
    </row>
    <row r="437" spans="1:57" ht="14" x14ac:dyDescent="0.15">
      <c r="A437" s="14">
        <v>2009</v>
      </c>
      <c r="B437" s="5">
        <v>43171</v>
      </c>
      <c r="C437">
        <v>71</v>
      </c>
      <c r="D437" s="11">
        <v>262.42967556000019</v>
      </c>
      <c r="E437" s="17">
        <v>12.41</v>
      </c>
      <c r="F437" s="17">
        <v>33.4</v>
      </c>
      <c r="G437" s="17">
        <v>22.72</v>
      </c>
      <c r="H437" s="17">
        <v>16.11</v>
      </c>
      <c r="I437" s="17">
        <v>76.5</v>
      </c>
      <c r="J437" s="11">
        <v>39.347152777777779</v>
      </c>
      <c r="K437" s="17">
        <v>2.6150000000000002</v>
      </c>
      <c r="L437" s="11">
        <v>0</v>
      </c>
      <c r="M437" s="15">
        <f>+D437*86400/1000000</f>
        <v>22.673923968384017</v>
      </c>
      <c r="N437" s="3">
        <f>K437*4.87/LN(67.8*$S$4-5.42)</f>
        <v>2.1243109494274299</v>
      </c>
      <c r="O437" s="16">
        <f>0.26*(1+0.54*N437)*(AD437-AE437)</f>
        <v>1.299059763645783</v>
      </c>
      <c r="X437" s="9">
        <f>1+0.033*COS(2*$S$9*C437/365)</f>
        <v>1.0112718353825392</v>
      </c>
      <c r="Y437" s="9">
        <f>0.409*SIN((2*$S$9*C437/365)-1.39)</f>
        <v>-6.8305097181690172E-2</v>
      </c>
      <c r="Z437" s="9">
        <f>ACOS(-TAN($U$2)*TAN(Y437))</f>
        <v>1.5328659997343528</v>
      </c>
      <c r="AA437" s="10">
        <f>(24*60/$S$9)*$S$7*X437*(Z437*SIN($U$2)*SIN(Y437)+COS($U$2)*COS(Y437)*SIN(Z437))</f>
        <v>31.214722546198669</v>
      </c>
      <c r="AB437" s="9">
        <f>AA437*(0.75+0.00002*$S$3)</f>
        <v>23.535900799833797</v>
      </c>
      <c r="AC437" s="9">
        <f>1.35*(M437/AB437)-0.35</f>
        <v>0.95055771468643246</v>
      </c>
      <c r="AD437" s="9">
        <f>(0.6108*EXP(17.27*E437/(E437+237.3))+0.6108*EXP(17.27*F437/(F437+237.3)))/2</f>
        <v>3.2925241130338372</v>
      </c>
      <c r="AE437" s="9">
        <f>(H437*0.6108*EXP(17.27*F437/(F437+237.3))+I437*0.6108*EXP(17.27*E437/(E437+237.3)))/(2*100)</f>
        <v>0.96551617056412486</v>
      </c>
      <c r="AF437" s="10">
        <f>$S$8*0.5*((E437+273)^4+(F437+273)^4)*(0.34-0.14*SQRT(AE437))*AC437</f>
        <v>7.2774811158780262</v>
      </c>
      <c r="AG437" s="9">
        <f>(1-0.23)*M437-AF437</f>
        <v>10.181440339777669</v>
      </c>
      <c r="AH437" s="9">
        <v>0</v>
      </c>
      <c r="AI437" s="8">
        <f>4098*0.6108*EXP(17.27*0.5*(E437+F437)/(0.5*(E437+F437)+237.3))/(0.5*(E437+F437)+237.3)^2</f>
        <v>0.16906889232878144</v>
      </c>
      <c r="AJ437" s="7">
        <f>(0.408*AI437*(AG437-AH437)+(900*$S$10/((E437+F437)*0.5+273))*N437*(AD437-AE437))/(AI437+$S$10*(1+0.34*N437))</f>
        <v>5.9904243601337601</v>
      </c>
      <c r="AK437" s="27">
        <f>0.408*AI437*$S$8*0.98*1.14*100000000/(AI437+$S$10*(1.034*N437))</f>
        <v>0.12030867962557741</v>
      </c>
      <c r="AL437" s="12">
        <f>1.24*(AE437*10/(G437+273.16))^(1/7)</f>
        <v>0.76047528694388855</v>
      </c>
      <c r="AM437" s="12">
        <f>AI437*0.77*M437</f>
        <v>2.9517605117629047</v>
      </c>
      <c r="AN437" s="12">
        <f>AI437*0.98*$S$8*(-2.6*10000000000-AL437*(G437+273.16)^4)</f>
        <v>-25.819371667752282</v>
      </c>
      <c r="AO437" s="13">
        <f>1.17*1.013*(10^-3)*(AD437-AE437)*N437*86400/208</f>
        <v>2.4336698839113642</v>
      </c>
      <c r="AP437" s="12">
        <f>0.408*(AM437+AN437+AO437)/(AI437+$S$10*(1+0.34*N437))</f>
        <v>-29.521468705536144</v>
      </c>
      <c r="AQ437">
        <v>358</v>
      </c>
      <c r="AR437">
        <v>1.5029999999999999</v>
      </c>
      <c r="AS437" s="7"/>
      <c r="AT437" s="1">
        <f>AJ437*28.4</f>
        <v>170.12805182779877</v>
      </c>
      <c r="AU437">
        <f>1.26*AI437*0.408*(AG437-AH437)/(AI437+0.063)</f>
        <v>3.8131747359755734</v>
      </c>
      <c r="AV437">
        <f>AU437*28.4</f>
        <v>108.29416250170628</v>
      </c>
      <c r="AW437">
        <f>0.65*AI437*D437/(0.063+AI437)</f>
        <v>124.27194000597315</v>
      </c>
      <c r="AX437" s="1">
        <f>AW437*0.035</f>
        <v>4.3495179002090607</v>
      </c>
      <c r="AY437" s="1">
        <f>(0.2*(0.00738*G437+0.8072)^7)-0.00016</f>
        <v>0.1672063570849972</v>
      </c>
      <c r="AZ437" s="1">
        <f>0.408*(AI437*(AG437-AH437)+0.063*6.43*(1+0.0536*N437)*(AD437-AE437))/(AI437+0.063)</f>
        <v>4.8722982499537713</v>
      </c>
      <c r="BA437" s="2">
        <f>(AI437*(AG437)+0.063*2.7*(1+0.864*N437)*(AD437-AE437))/(AI437+0.063)</f>
        <v>12.253629389652591</v>
      </c>
      <c r="BB437" s="1">
        <f>0.4+1.4*EXP(-(((C437-173)/58)^2))</f>
        <v>0.4635280020282716</v>
      </c>
      <c r="BC437" s="1">
        <f>0.605+0.345*EXP(-(((C437-243)/80)^2))</f>
        <v>0.60839072721820597</v>
      </c>
      <c r="BD437" s="1">
        <f>0.408*(AI437*(AG437-AH437)+0.063*6.43*(BB437+BC437*N437)*(AD437-AE437))/(AI437+0.063)</f>
        <v>5.9363899876620598</v>
      </c>
      <c r="BE437" s="1">
        <f>0.013*G437*(M437*23.9+50)/(G437+15)</f>
        <v>4.6348246919648854</v>
      </c>
    </row>
    <row r="438" spans="1:57" ht="14" x14ac:dyDescent="0.15">
      <c r="A438" s="14">
        <v>2009</v>
      </c>
      <c r="B438" s="5">
        <v>43172</v>
      </c>
      <c r="C438">
        <v>72</v>
      </c>
      <c r="D438" s="11">
        <v>269.70400298399994</v>
      </c>
      <c r="E438" s="17">
        <v>11.63</v>
      </c>
      <c r="F438" s="17">
        <v>34.659999999999997</v>
      </c>
      <c r="G438" s="17">
        <v>23.08</v>
      </c>
      <c r="H438" s="17">
        <v>12.69</v>
      </c>
      <c r="I438" s="17">
        <v>72.569999999999993</v>
      </c>
      <c r="J438" s="11">
        <v>33.165972222222216</v>
      </c>
      <c r="K438" s="17">
        <v>1.8819999999999999</v>
      </c>
      <c r="L438" s="11">
        <v>0</v>
      </c>
      <c r="M438" s="15">
        <f>+D438*86400/1000000</f>
        <v>23.302425857817592</v>
      </c>
      <c r="N438" s="3">
        <f>K438*4.87/LN(67.8*$S$4-5.42)</f>
        <v>1.5288539987848653</v>
      </c>
      <c r="O438" s="16">
        <f>0.26*(1+0.54*N438)*(AD438-AE438)</f>
        <v>1.2324541249723844</v>
      </c>
      <c r="X438" s="9">
        <f>1+0.033*COS(2*$S$9*C438/365)</f>
        <v>1.0107362887954954</v>
      </c>
      <c r="Y438" s="9">
        <f>0.409*SIN((2*$S$9*C438/365)-1.39)</f>
        <v>-6.1353587634898551E-2</v>
      </c>
      <c r="Z438" s="9">
        <f>ACOS(-TAN($U$2)*TAN(Y438))</f>
        <v>1.5367380616629236</v>
      </c>
      <c r="AA438" s="10">
        <f>(24*60/$S$9)*$S$7*X438*(Z438*SIN($U$2)*SIN(Y438)+COS($U$2)*COS(Y438)*SIN(Z438))</f>
        <v>31.409234900734912</v>
      </c>
      <c r="AB438" s="9">
        <f>AA438*(0.75+0.00002*$S$3)</f>
        <v>23.682563115154124</v>
      </c>
      <c r="AC438" s="9">
        <f>1.35*(M438/AB438)-0.35</f>
        <v>0.97833066907036204</v>
      </c>
      <c r="AD438" s="9">
        <f>(0.6108*EXP(17.27*E438/(E438+237.3))+0.6108*EXP(17.27*F438/(F438+237.3)))/2</f>
        <v>3.44329285355203</v>
      </c>
      <c r="AE438" s="9">
        <f>(H438*0.6108*EXP(17.27*F438/(F438+237.3))+I438*0.6108*EXP(17.27*E438/(E438+237.3)))/(2*100)</f>
        <v>0.84674536580599469</v>
      </c>
      <c r="AF438" s="10">
        <f>$S$8*0.5*((E438+273)^4+(F438+273)^4)*(0.34-0.14*SQRT(AE438))*AC438</f>
        <v>7.8506826315526297</v>
      </c>
      <c r="AG438" s="9">
        <f>(1-0.23)*M438-AF438</f>
        <v>10.092185278966916</v>
      </c>
      <c r="AH438" s="9">
        <v>0</v>
      </c>
      <c r="AI438" s="8">
        <f>4098*0.6108*EXP(17.27*0.5*(E438+F438)/(0.5*(E438+F438)+237.3))/(0.5*(E438+F438)+237.3)^2</f>
        <v>0.17122454880972565</v>
      </c>
      <c r="AJ438" s="7">
        <f>(0.408*AI438*(AG438-AH438)+(900*$S$10/((E438+F438)*0.5+273))*N438*(AD438-AE438))/(AI438+$S$10*(1+0.34*N438))</f>
        <v>5.5263089804261476</v>
      </c>
      <c r="AK438" s="27">
        <f>0.408*AI438*$S$8*0.98*1.14*100000000/(AI438+$S$10*(1.034*N438))</f>
        <v>0.13882371274306932</v>
      </c>
      <c r="AL438" s="12">
        <f>1.24*(AE438*10/(G438+273.16))^(1/7)</f>
        <v>0.74621821612146455</v>
      </c>
      <c r="AM438" s="12">
        <f>AI438*0.77*M438</f>
        <v>3.0722594623312141</v>
      </c>
      <c r="AN438" s="12">
        <f>AI438*0.98*$S$8*(-2.6*10000000000-AL438*(G438+273.16)^4)</f>
        <v>-26.081712715019101</v>
      </c>
      <c r="AO438" s="13">
        <f>1.17*1.013*(10^-3)*(AD438-AE438)*N438*86400/208</f>
        <v>1.9543754467193348</v>
      </c>
      <c r="AP438" s="12">
        <f>0.408*(AM438+AN438+AO438)/(AI438+$S$10*(1+0.34*N438))</f>
        <v>-31.671235177743313</v>
      </c>
      <c r="AQ438">
        <v>359</v>
      </c>
      <c r="AR438">
        <v>1.3228</v>
      </c>
      <c r="AS438" s="7"/>
      <c r="AT438" s="1">
        <f>AJ438*28.4</f>
        <v>156.94717504410258</v>
      </c>
      <c r="AU438">
        <f>1.26*AI438*0.408*(AG438-AH438)/(AI438+0.063)</f>
        <v>3.7927091781975983</v>
      </c>
      <c r="AV438">
        <f>AU438*28.4</f>
        <v>107.71294066081178</v>
      </c>
      <c r="AW438">
        <f>0.65*AI438*D438/(0.063+AI438)</f>
        <v>128.15464987578022</v>
      </c>
      <c r="AX438" s="1">
        <f>AW438*0.035</f>
        <v>4.4854127456523081</v>
      </c>
      <c r="AY438" s="1">
        <f>(0.2*(0.00738*G438+0.8072)^7)-0.00016</f>
        <v>0.17042541713082879</v>
      </c>
      <c r="AZ438" s="1">
        <f>0.408*(AI438*(AG438-AH438)+0.063*6.43*(1+0.0536*N438)*(AD438-AE438))/(AI438+0.063)</f>
        <v>4.9924413289546061</v>
      </c>
      <c r="BA438" s="2">
        <f>(AI438*(AG438)+0.063*2.7*(1+0.864*N438)*(AD438-AE438))/(AI438+0.063)</f>
        <v>11.754196153402072</v>
      </c>
      <c r="BB438" s="1">
        <f>0.4+1.4*EXP(-(((C438-173)/58)^2))</f>
        <v>0.46747961910539393</v>
      </c>
      <c r="BC438" s="1">
        <f>0.605+0.345*EXP(-(((C438-243)/80)^2))</f>
        <v>0.60857740675218552</v>
      </c>
      <c r="BD438" s="1">
        <f>0.408*(AI438*(AG438-AH438)+0.063*6.43*(BB438+BC438*N438)*(AD438-AE438))/(AI438+0.063)</f>
        <v>5.5713450470779442</v>
      </c>
      <c r="BE438" s="1">
        <f>0.013*G438*(M438*23.9+50)/(G438+15)</f>
        <v>4.7821079443191232</v>
      </c>
    </row>
    <row r="439" spans="1:57" ht="14" x14ac:dyDescent="0.15">
      <c r="A439" s="14">
        <v>2009</v>
      </c>
      <c r="B439" s="5">
        <v>43173</v>
      </c>
      <c r="C439">
        <v>73</v>
      </c>
      <c r="D439" s="11">
        <v>143.74041333600005</v>
      </c>
      <c r="E439" s="17">
        <v>13.25</v>
      </c>
      <c r="F439" s="17">
        <v>29.57</v>
      </c>
      <c r="G439" s="17">
        <v>22.49</v>
      </c>
      <c r="H439" s="17">
        <v>22.12</v>
      </c>
      <c r="I439" s="17">
        <v>69.13</v>
      </c>
      <c r="J439" s="11">
        <v>35.124722222222225</v>
      </c>
      <c r="K439" s="17">
        <v>1.4419999999999999</v>
      </c>
      <c r="L439" s="11">
        <v>0</v>
      </c>
      <c r="M439" s="15">
        <f>+D439*86400/1000000</f>
        <v>12.419171712230405</v>
      </c>
      <c r="N439" s="3">
        <f>K439*4.87/LN(67.8*$S$4-5.42)</f>
        <v>1.1714173571986055</v>
      </c>
      <c r="O439" s="16">
        <f>0.26*(1+0.54*N439)*(AD439-AE439)</f>
        <v>0.7839573826054812</v>
      </c>
      <c r="X439" s="9">
        <f>1+0.033*COS(2*$S$9*C439/365)</f>
        <v>1.0101975608143732</v>
      </c>
      <c r="Y439" s="9">
        <f>0.409*SIN((2*$S$9*C439/365)-1.39)</f>
        <v>-5.4383897695971947E-2</v>
      </c>
      <c r="Z439" s="9">
        <f>ACOS(-TAN($U$2)*TAN(Y439))</f>
        <v>1.5406164198680385</v>
      </c>
      <c r="AA439" s="10">
        <f>(24*60/$S$9)*$S$7*X439*(Z439*SIN($U$2)*SIN(Y439)+COS($U$2)*COS(Y439)*SIN(Z439))</f>
        <v>31.602950890340125</v>
      </c>
      <c r="AB439" s="9">
        <f>AA439*(0.75+0.00002*$S$3)</f>
        <v>23.828624971316454</v>
      </c>
      <c r="AC439" s="9">
        <f>1.35*(M439/AB439)-0.35</f>
        <v>0.35360257176789944</v>
      </c>
      <c r="AD439" s="9">
        <f>(0.6108*EXP(17.27*E439/(E439+237.3))+0.6108*EXP(17.27*F439/(F439+237.3)))/2</f>
        <v>2.8309856920760375</v>
      </c>
      <c r="AE439" s="9">
        <f>(H439*0.6108*EXP(17.27*F439/(F439+237.3))+I439*0.6108*EXP(17.27*E439/(E439+237.3)))/(2*100)</f>
        <v>0.98406381537577747</v>
      </c>
      <c r="AF439" s="10">
        <f>$S$8*0.5*((E439+273)^4+(F439+273)^4)*(0.34-0.14*SQRT(AE439))*AC439</f>
        <v>2.6279660593620173</v>
      </c>
      <c r="AG439" s="9">
        <f>(1-0.23)*M439-AF439</f>
        <v>6.9347961590553941</v>
      </c>
      <c r="AH439" s="9">
        <v>0</v>
      </c>
      <c r="AI439" s="8">
        <f>4098*0.6108*EXP(17.27*0.5*(E439+F439)/(0.5*(E439+F439)+237.3))/(0.5*(E439+F439)+237.3)^2</f>
        <v>0.15615007573357556</v>
      </c>
      <c r="AJ439" s="7">
        <f>(0.408*AI439*(AG439-AH439)+(900*$S$10/((E439+F439)*0.5+273))*N439*(AD439-AE439))/(AI439+$S$10*(1+0.34*N439))</f>
        <v>3.5340913042354645</v>
      </c>
      <c r="AK439" s="27">
        <f>0.408*AI439*$S$8*0.98*1.14*100000000/(AI439+$S$10*(1.034*N439))</f>
        <v>0.14774841484154538</v>
      </c>
      <c r="AL439" s="12">
        <f>1.24*(AE439*10/(G439+273.16))^(1/7)</f>
        <v>0.76262999451372826</v>
      </c>
      <c r="AM439" s="12">
        <f>AI439*0.77*M439</f>
        <v>1.4932260446280539</v>
      </c>
      <c r="AN439" s="12">
        <f>AI439*0.98*$S$8*(-2.6*10000000000-AL439*(G439+273.16)^4)</f>
        <v>-23.845245567764561</v>
      </c>
      <c r="AO439" s="13">
        <f>1.17*1.013*(10^-3)*(AD439-AE439)*N439*86400/208</f>
        <v>1.0651380393255159</v>
      </c>
      <c r="AP439" s="12">
        <f>0.408*(AM439+AN439+AO439)/(AI439+$S$10*(1+0.34*N439))</f>
        <v>-34.99678557026931</v>
      </c>
      <c r="AQ439">
        <v>360</v>
      </c>
      <c r="AR439">
        <v>1.1536</v>
      </c>
      <c r="AS439" s="7"/>
      <c r="AT439" s="1">
        <f>AJ439*28.4</f>
        <v>100.36819304028718</v>
      </c>
      <c r="AU439">
        <f>1.26*AI439*0.408*(AG439-AH439)/(AI439+0.063)</f>
        <v>2.5401828660336561</v>
      </c>
      <c r="AV439">
        <f>AU439*28.4</f>
        <v>72.141193395355828</v>
      </c>
      <c r="AW439">
        <f>0.65*AI439*D439/(0.063+AI439)</f>
        <v>66.572186341341578</v>
      </c>
      <c r="AX439" s="1">
        <f>AW439*0.035</f>
        <v>2.3300265219469556</v>
      </c>
      <c r="AY439" s="1">
        <f>(0.2*(0.00738*G439+0.8072)^7)-0.00016</f>
        <v>0.16517711323623765</v>
      </c>
      <c r="AZ439" s="1">
        <f>0.408*(AI439*(AG439-AH439)+0.063*6.43*(1+0.0536*N439)*(AD439-AE439))/(AI439+0.063)</f>
        <v>3.4963709014620692</v>
      </c>
      <c r="BA439" s="2">
        <f>(AI439*(AG439)+0.063*2.7*(1+0.864*N439)*(AD439-AE439))/(AI439+0.063)</f>
        <v>7.825662662002121</v>
      </c>
      <c r="BB439" s="1">
        <f>0.4+1.4*EXP(-(((C439-173)/58)^2))</f>
        <v>0.47163443616500711</v>
      </c>
      <c r="BC439" s="1">
        <f>0.605+0.345*EXP(-(((C439-243)/80)^2))</f>
        <v>0.60877318479115872</v>
      </c>
      <c r="BD439" s="1">
        <f>0.408*(AI439*(AG439-AH439)+0.063*6.43*(BB439+BC439*N439)*(AD439-AE439))/(AI439+0.063)</f>
        <v>3.6662678749042277</v>
      </c>
      <c r="BE439" s="1">
        <f>0.013*G439*(M439*23.9+50)/(G439+15)</f>
        <v>2.704700941071347</v>
      </c>
    </row>
    <row r="440" spans="1:57" ht="14" x14ac:dyDescent="0.15">
      <c r="A440" s="14">
        <v>2009</v>
      </c>
      <c r="B440" s="5">
        <v>43174</v>
      </c>
      <c r="C440">
        <v>74</v>
      </c>
      <c r="D440" s="11">
        <v>282.14152621199992</v>
      </c>
      <c r="E440" s="17">
        <v>10.83</v>
      </c>
      <c r="F440" s="17">
        <v>26.92</v>
      </c>
      <c r="G440" s="17">
        <v>19.260000000000002</v>
      </c>
      <c r="H440" s="17">
        <v>21.3</v>
      </c>
      <c r="I440" s="17">
        <v>80.5</v>
      </c>
      <c r="J440" s="11">
        <v>38.780624999999986</v>
      </c>
      <c r="K440" s="17">
        <v>2.226</v>
      </c>
      <c r="L440" s="11">
        <v>0</v>
      </c>
      <c r="M440" s="15">
        <f>+D440*86400/1000000</f>
        <v>24.377027864716794</v>
      </c>
      <c r="N440" s="3">
        <f>K440*4.87/LN(67.8*$S$4-5.42)</f>
        <v>1.8083044640250316</v>
      </c>
      <c r="O440" s="16">
        <f>0.26*(1+0.54*N440)*(AD440-AE440)</f>
        <v>0.78261780038681528</v>
      </c>
      <c r="X440" s="9">
        <f>1+0.033*COS(2*$S$9*C440/365)</f>
        <v>1.0096558110759004</v>
      </c>
      <c r="Y440" s="9">
        <f>0.409*SIN((2*$S$9*C440/365)-1.39)</f>
        <v>-4.7398092634457288E-2</v>
      </c>
      <c r="Z440" s="9">
        <f>ACOS(-TAN($U$2)*TAN(Y440))</f>
        <v>1.5445003385863469</v>
      </c>
      <c r="AA440" s="10">
        <f>(24*60/$S$9)*$S$7*X440*(Z440*SIN($U$2)*SIN(Y440)+COS($U$2)*COS(Y440)*SIN(Z440))</f>
        <v>31.795793492075759</v>
      </c>
      <c r="AB440" s="9">
        <f>AA440*(0.75+0.00002*$S$3)</f>
        <v>23.974028293025121</v>
      </c>
      <c r="AC440" s="9">
        <f>1.35*(M440/AB440)-0.35</f>
        <v>1.0226932835455962</v>
      </c>
      <c r="AD440" s="9">
        <f>(0.6108*EXP(17.27*E440/(E440+237.3))+0.6108*EXP(17.27*F440/(F440+237.3)))/2</f>
        <v>2.4232972593262998</v>
      </c>
      <c r="AE440" s="9">
        <f>(H440*0.6108*EXP(17.27*F440/(F440+237.3))+I440*0.6108*EXP(17.27*E440/(E440+237.3)))/(2*100)</f>
        <v>0.90035660423012331</v>
      </c>
      <c r="AF440" s="10">
        <f>$S$8*0.5*((E440+273)^4+(F440+273)^4)*(0.34-0.14*SQRT(AE440))*AC440</f>
        <v>7.5622599040334384</v>
      </c>
      <c r="AG440" s="9">
        <f>(1-0.23)*M440-AF440</f>
        <v>11.208051551798494</v>
      </c>
      <c r="AH440" s="9">
        <v>0</v>
      </c>
      <c r="AI440" s="8">
        <f>4098*0.6108*EXP(17.27*0.5*(E440+F440)/(0.5*(E440+F440)+237.3))/(0.5*(E440+F440)+237.3)^2</f>
        <v>0.13615005805956945</v>
      </c>
      <c r="AJ440" s="7">
        <f>(0.408*AI440*(AG440-AH440)+(900*$S$10/((E440+F440)*0.5+273))*N440*(AD440-AE440))/(AI440+$S$10*(1+0.34*N440))</f>
        <v>4.8735041515259816</v>
      </c>
      <c r="AK440" s="27">
        <f>0.408*AI440*$S$8*0.98*1.14*100000000/(AI440+$S$10*(1.034*N440))</f>
        <v>0.11722576313513904</v>
      </c>
      <c r="AL440" s="12">
        <f>1.24*(AE440*10/(G440+273.16))^(1/7)</f>
        <v>0.75418848423137985</v>
      </c>
      <c r="AM440" s="12">
        <f>AI440*0.77*M440</f>
        <v>2.555578994507719</v>
      </c>
      <c r="AN440" s="12">
        <f>AI440*0.98*$S$8*(-2.6*10000000000-AL440*(G440+273.16)^4)</f>
        <v>-20.587143655282393</v>
      </c>
      <c r="AO440" s="13">
        <f>1.17*1.013*(10^-3)*(AD440-AE440)*N440*86400/208</f>
        <v>1.3558144224898139</v>
      </c>
      <c r="AP440" s="12">
        <f>0.408*(AM440+AN440+AO440)/(AI440+$S$10*(1+0.34*N440))</f>
        <v>-28.066128747328055</v>
      </c>
      <c r="AQ440">
        <v>361</v>
      </c>
      <c r="AR440">
        <v>0.78961999999999999</v>
      </c>
      <c r="AS440" s="7"/>
      <c r="AT440" s="1">
        <f>AJ440*28.4</f>
        <v>138.40751790333786</v>
      </c>
      <c r="AU440">
        <f>1.26*AI440*0.408*(AG440-AH440)/(AI440+0.063)</f>
        <v>3.9391110237290756</v>
      </c>
      <c r="AV440">
        <f>AU440*28.4</f>
        <v>111.87075307390575</v>
      </c>
      <c r="AW440">
        <f>0.65*AI440*D440/(0.063+AI440)</f>
        <v>125.37696753338592</v>
      </c>
      <c r="AX440" s="1">
        <f>AW440*0.035</f>
        <v>4.3881938636685076</v>
      </c>
      <c r="AY440" s="1">
        <f>(0.2*(0.00738*G440+0.8072)^7)-0.00016</f>
        <v>0.13882841851064512</v>
      </c>
      <c r="AZ440" s="1">
        <f>0.408*(AI440*(AG440-AH440)+0.063*6.43*(1+0.0536*N440)*(AD440-AE440))/(AI440+0.063)</f>
        <v>4.5126870837216115</v>
      </c>
      <c r="BA440" s="2">
        <f>(AI440*(AG440)+0.063*2.7*(1+0.864*N440)*(AD440-AE440))/(AI440+0.063)</f>
        <v>10.995556820250142</v>
      </c>
      <c r="BB440" s="1">
        <f>0.4+1.4*EXP(-(((C440-173)/58)^2))</f>
        <v>0.47599987361432933</v>
      </c>
      <c r="BC440" s="1">
        <f>0.605+0.345*EXP(-(((C440-243)/80)^2))</f>
        <v>0.60897843357231951</v>
      </c>
      <c r="BD440" s="1">
        <f>0.408*(AI440*(AG440-AH440)+0.063*6.43*(BB440+BC440*N440)*(AD440-AE440))/(AI440+0.063)</f>
        <v>5.1197317437947403</v>
      </c>
      <c r="BE440" s="1">
        <f>0.013*G440*(M440*23.9+50)/(G440+15)</f>
        <v>4.623267182100121</v>
      </c>
    </row>
    <row r="441" spans="1:57" ht="14" x14ac:dyDescent="0.15">
      <c r="A441" s="14">
        <v>2009</v>
      </c>
      <c r="B441" s="5">
        <v>43175</v>
      </c>
      <c r="C441">
        <v>75</v>
      </c>
      <c r="D441" s="11">
        <v>215.41103056200004</v>
      </c>
      <c r="E441" s="17">
        <f>+(E440+E442)/3</f>
        <v>6.7100000000000009</v>
      </c>
      <c r="F441" s="17">
        <f>+(F440+F442)/3</f>
        <v>17.060000000000002</v>
      </c>
      <c r="G441" s="17">
        <f>+(G440+G442)/3</f>
        <v>12.46</v>
      </c>
      <c r="H441" s="11">
        <v>25.86</v>
      </c>
      <c r="I441" s="11">
        <v>73.95</v>
      </c>
      <c r="J441" s="11">
        <v>44.603750000000012</v>
      </c>
      <c r="K441" s="11">
        <v>2.9193061101305791</v>
      </c>
      <c r="L441" s="11">
        <v>0</v>
      </c>
      <c r="M441" s="15">
        <f>+D441*86400/1000000</f>
        <v>18.611513040556805</v>
      </c>
      <c r="N441" s="3">
        <f>K441*4.87/LN(67.8*$S$4-5.42)</f>
        <v>2.3715158449257312</v>
      </c>
      <c r="O441" s="16">
        <f>0.26*(1+0.54*N441)*(AD441-AE441)</f>
        <v>0.50340494934527646</v>
      </c>
      <c r="X441" s="9">
        <f>1+0.033*COS(2*$S$9*C441/365)</f>
        <v>1.0091112001122164</v>
      </c>
      <c r="Y441" s="9">
        <f>0.409*SIN((2*$S$9*C441/365)-1.39)</f>
        <v>-4.0398242495160511E-2</v>
      </c>
      <c r="Z441" s="9">
        <f>ACOS(-TAN($U$2)*TAN(Y441))</f>
        <v>1.5483890878248732</v>
      </c>
      <c r="AA441" s="10">
        <f>(24*60/$S$9)*$S$7*X441*(Z441*SIN($U$2)*SIN(Y441)+COS($U$2)*COS(Y441)*SIN(Z441))</f>
        <v>31.987687079109918</v>
      </c>
      <c r="AB441" s="9">
        <f>AA441*(0.75+0.00002*$S$3)</f>
        <v>24.118716057648879</v>
      </c>
      <c r="AC441" s="9">
        <f>1.35*(M441/AB441)-0.35</f>
        <v>0.69174461628456008</v>
      </c>
      <c r="AD441" s="9">
        <f>(0.6108*EXP(17.27*E441/(E441+237.3))+0.6108*EXP(17.27*F441/(F441+237.3)))/2</f>
        <v>1.463595897642064</v>
      </c>
      <c r="AE441" s="9">
        <f>(H441*0.6108*EXP(17.27*F441/(F441+237.3))+I441*0.6108*EXP(17.27*E441/(E441+237.3)))/(2*100)</f>
        <v>0.61462758736379985</v>
      </c>
      <c r="AF441" s="10">
        <f>$S$8*0.5*((E441+273)^4+(F441+273)^4)*(0.34-0.14*SQRT(AE441))*AC441</f>
        <v>5.1464780737349107</v>
      </c>
      <c r="AG441" s="9">
        <f>(1-0.23)*M441-AF441</f>
        <v>9.184386967493829</v>
      </c>
      <c r="AH441" s="9">
        <v>0</v>
      </c>
      <c r="AI441" s="8">
        <f>4098*0.6108*EXP(17.27*0.5*(E441+F441)/(0.5*(E441+F441)+237.3))/(0.5*(E441+F441)+237.3)^2</f>
        <v>9.1866256223376769E-2</v>
      </c>
      <c r="AJ441" s="7">
        <f>(0.408*AI441*(AG441-AH441)+(900*$S$10/((E441+F441)*0.5+273))*N441*(AD441-AE441))/(AI441+$S$10*(1+0.34*N441))</f>
        <v>3.6197621115407488</v>
      </c>
      <c r="AK441" s="27">
        <f>0.408*AI441*$S$8*0.98*1.14*100000000/(AI441+$S$10*(1.034*N441))</f>
        <v>8.095891425902968E-2</v>
      </c>
      <c r="AL441" s="12">
        <f>1.24*(AE441*10/(G441+273.16))^(1/7)</f>
        <v>0.71656172121991246</v>
      </c>
      <c r="AM441" s="12">
        <f>AI441*0.77*M441</f>
        <v>1.3165229197801525</v>
      </c>
      <c r="AN441" s="12">
        <f>AI441*0.98*$S$8*(-2.6*10000000000-AL441*(G441+273.16)^4)</f>
        <v>-13.562317271243057</v>
      </c>
      <c r="AO441" s="13">
        <f>1.17*1.013*(10^-3)*(AD441-AE441)*N441*86400/208</f>
        <v>0.99120440812733956</v>
      </c>
      <c r="AP441" s="12">
        <f>0.408*(AM441+AN441+AO441)/(AI441+$S$10*(1+0.34*N441))</f>
        <v>-21.789826364262755</v>
      </c>
      <c r="AQ441">
        <v>362</v>
      </c>
      <c r="AR441">
        <v>0.17763999999999999</v>
      </c>
      <c r="AS441" s="7"/>
      <c r="AT441" s="1">
        <f>AJ441*28.4</f>
        <v>102.80124396775726</v>
      </c>
      <c r="AU441">
        <f>1.26*AI441*0.408*(AG441-AH441)/(AI441+0.063)</f>
        <v>2.8007871182024524</v>
      </c>
      <c r="AV441">
        <f>AU441*28.4</f>
        <v>79.542354156949642</v>
      </c>
      <c r="AW441">
        <f>0.65*AI441*D441/(0.063+AI441)</f>
        <v>83.057817217228603</v>
      </c>
      <c r="AX441" s="1">
        <f>AW441*0.035</f>
        <v>2.9070236026030014</v>
      </c>
      <c r="AY441" s="1">
        <f>(0.2*(0.00738*G441+0.8072)^7)-0.00016</f>
        <v>9.48723053849162E-2</v>
      </c>
      <c r="AZ441" s="1">
        <f>0.408*(AI441*(AG441-AH441)+0.063*6.43*(1+0.0536*N441)*(AD441-AE441))/(AI441+0.063)</f>
        <v>3.2440542416542444</v>
      </c>
      <c r="BA441" s="2">
        <f>(AI441*(AG441)+0.063*2.7*(1+0.864*N441)*(AD441-AE441))/(AI441+0.063)</f>
        <v>8.2912726346463224</v>
      </c>
      <c r="BB441" s="1">
        <f>0.4+1.4*EXP(-(((C441-173)/58)^2))</f>
        <v>0.48058341941840843</v>
      </c>
      <c r="BC441" s="1">
        <f>0.605+0.345*EXP(-(((C441-243)/80)^2))</f>
        <v>0.60919353652382069</v>
      </c>
      <c r="BD441" s="1">
        <f>0.408*(AI441*(AG441-AH441)+0.063*6.43*(BB441+BC441*N441)*(AD441-AE441))/(AI441+0.063)</f>
        <v>3.9672376523989779</v>
      </c>
      <c r="BE441" s="1">
        <f>0.013*G441*(M441*23.9+50)/(G441+15)</f>
        <v>2.9187967912306791</v>
      </c>
    </row>
    <row r="442" spans="1:57" ht="14" x14ac:dyDescent="0.15">
      <c r="A442" s="14">
        <v>2009</v>
      </c>
      <c r="B442" s="5">
        <v>43176</v>
      </c>
      <c r="C442">
        <v>76</v>
      </c>
      <c r="D442" s="11">
        <v>243.78760099199994</v>
      </c>
      <c r="E442" s="17">
        <v>9.3000000000000007</v>
      </c>
      <c r="F442" s="17">
        <v>24.26</v>
      </c>
      <c r="G442" s="17">
        <v>18.12</v>
      </c>
      <c r="H442" s="11">
        <v>30.99</v>
      </c>
      <c r="I442" s="11">
        <v>71.59</v>
      </c>
      <c r="J442" s="11">
        <v>50.470902777777773</v>
      </c>
      <c r="K442" s="11">
        <v>2.5298188115724209</v>
      </c>
      <c r="L442" s="11">
        <v>0</v>
      </c>
      <c r="M442" s="15">
        <f>+D442*86400/1000000</f>
        <v>21.063248725708792</v>
      </c>
      <c r="N442" s="3">
        <f>K442*4.87/LN(67.8*$S$4-5.42)</f>
        <v>2.0551134996140652</v>
      </c>
      <c r="O442" s="16">
        <f>0.26*(1+0.54*N442)*(AD442-AE442)</f>
        <v>0.66493491971117225</v>
      </c>
      <c r="X442" s="9">
        <f>1+0.033*COS(2*$S$9*C442/365)</f>
        <v>1.0085638893033033</v>
      </c>
      <c r="Y442" s="9">
        <f>0.409*SIN((2*$S$9*C442/365)-1.39)</f>
        <v>-3.3386421484746936E-2</v>
      </c>
      <c r="Z442" s="9">
        <f>ACOS(-TAN($U$2)*TAN(Y442))</f>
        <v>1.5522819426397838</v>
      </c>
      <c r="AA442" s="10">
        <f>(24*60/$S$9)*$S$7*X442*(Z442*SIN($U$2)*SIN(Y442)+COS($U$2)*COS(Y442)*SIN(Z442))</f>
        <v>32.178557481414799</v>
      </c>
      <c r="AB442" s="9">
        <f>AA442*(0.75+0.00002*$S$3)</f>
        <v>24.262632340986759</v>
      </c>
      <c r="AC442" s="9">
        <f>1.35*(M442/AB442)-0.35</f>
        <v>0.82198271729449146</v>
      </c>
      <c r="AD442" s="9">
        <f>(0.6108*EXP(17.27*E442/(E442+237.3))+0.6108*EXP(17.27*F442/(F442+237.3)))/2</f>
        <v>2.1011691568851081</v>
      </c>
      <c r="AE442" s="9">
        <f>(H442*0.6108*EXP(17.27*F442/(F442+237.3))+I442*0.6108*EXP(17.27*E442/(E442+237.3)))/(2*100)</f>
        <v>0.88897419849635539</v>
      </c>
      <c r="AF442" s="10">
        <f>$S$8*0.5*((E442+273)^4+(F442+273)^4)*(0.34-0.14*SQRT(AE442))*AC442</f>
        <v>5.9261799982738763</v>
      </c>
      <c r="AG442" s="9">
        <f>(1-0.23)*M442-AF442</f>
        <v>10.292521520521895</v>
      </c>
      <c r="AH442" s="9">
        <v>0</v>
      </c>
      <c r="AI442" s="8">
        <f>4098*0.6108*EXP(17.27*0.5*(E442+F442)/(0.5*(E442+F442)+237.3))/(0.5*(E442+F442)+237.3)^2</f>
        <v>0.12130089473290208</v>
      </c>
      <c r="AJ442" s="7">
        <f>(0.408*AI442*(AG442-AH442)+(900*$S$10/((E442+F442)*0.5+273))*N442*(AD442-AE442))/(AI442+$S$10*(1+0.34*N442))</f>
        <v>4.3697541043109691</v>
      </c>
      <c r="AK442" s="27">
        <f>0.408*AI442*$S$8*0.98*1.14*100000000/(AI442+$S$10*(1.034*N442))</f>
        <v>0.10366274576590899</v>
      </c>
      <c r="AL442" s="12">
        <f>1.24*(AE442*10/(G442+273.16))^(1/7)</f>
        <v>0.75323917332442103</v>
      </c>
      <c r="AM442" s="12">
        <f>AI442*0.77*M442</f>
        <v>1.967343005635805</v>
      </c>
      <c r="AN442" s="12">
        <f>AI442*0.98*$S$8*(-2.6*10000000000-AL442*(G442+273.16)^4)</f>
        <v>-18.288078730284468</v>
      </c>
      <c r="AO442" s="13">
        <f>1.17*1.013*(10^-3)*(AD442-AE442)*N442*86400/208</f>
        <v>1.2264617268241882</v>
      </c>
      <c r="AP442" s="12">
        <f>0.408*(AM442+AN442+AO442)/(AI442+$S$10*(1+0.34*N442))</f>
        <v>-26.420966706327746</v>
      </c>
      <c r="AQ442">
        <v>363</v>
      </c>
      <c r="AR442">
        <v>0.79871000000000003</v>
      </c>
      <c r="AS442" s="7"/>
      <c r="AT442" s="1">
        <f>AJ442*28.4</f>
        <v>124.10101656243151</v>
      </c>
      <c r="AU442">
        <f>1.26*AI442*0.408*(AG442-AH442)/(AI442+0.063)</f>
        <v>3.4824833814136333</v>
      </c>
      <c r="AV442">
        <f>AU442*28.4</f>
        <v>98.902528032147188</v>
      </c>
      <c r="AW442">
        <f>0.65*AI442*D442/(0.063+AI442)</f>
        <v>104.29452992717758</v>
      </c>
      <c r="AX442" s="1">
        <f>AW442*0.035</f>
        <v>3.6503085474512158</v>
      </c>
      <c r="AY442" s="1">
        <f>(0.2*(0.00738*G442+0.8072)^7)-0.00016</f>
        <v>0.13043212483220046</v>
      </c>
      <c r="AZ442" s="1">
        <f>0.408*(AI442*(AG442-AH442)+0.063*6.43*(1+0.0536*N442)*(AD442-AE442))/(AI442+0.063)</f>
        <v>3.9706886890279844</v>
      </c>
      <c r="BA442" s="2">
        <f>(AI442*(AG442)+0.063*2.7*(1+0.864*N442)*(AD442-AE442))/(AI442+0.063)</f>
        <v>9.8795443673796015</v>
      </c>
      <c r="BB442" s="1">
        <f>0.4+1.4*EXP(-(((C442-173)/58)^2))</f>
        <v>0.48539261488004154</v>
      </c>
      <c r="BC442" s="1">
        <f>0.605+0.345*EXP(-(((C442-243)/80)^2))</f>
        <v>0.60941888838137059</v>
      </c>
      <c r="BD442" s="1">
        <f>0.408*(AI442*(AG442-AH442)+0.063*6.43*(BB442+BC442*N442)*(AD442-AE442))/(AI442+0.063)</f>
        <v>4.6530016174960167</v>
      </c>
      <c r="BE442" s="1">
        <f>0.013*G442*(M442*23.9+50)/(G442+15)</f>
        <v>3.9360400660896224</v>
      </c>
    </row>
    <row r="443" spans="1:57" ht="14" x14ac:dyDescent="0.15">
      <c r="A443" s="14">
        <v>2009</v>
      </c>
      <c r="B443" s="5">
        <v>43177</v>
      </c>
      <c r="C443">
        <v>77</v>
      </c>
      <c r="D443" s="11">
        <v>267.09484534199993</v>
      </c>
      <c r="E443" s="17">
        <v>5.0359999999999996</v>
      </c>
      <c r="F443" s="17">
        <v>24.98</v>
      </c>
      <c r="G443" s="17">
        <v>15.42</v>
      </c>
      <c r="H443" s="11">
        <v>25.77</v>
      </c>
      <c r="I443" s="11">
        <v>75.87</v>
      </c>
      <c r="J443" s="11">
        <v>49.267847222222194</v>
      </c>
      <c r="K443" s="11">
        <v>2.9720246126184602</v>
      </c>
      <c r="L443" s="11">
        <v>0</v>
      </c>
      <c r="M443" s="15">
        <f>+D443*86400/1000000</f>
        <v>23.076994637548793</v>
      </c>
      <c r="N443" s="3">
        <f>K443*4.87/LN(67.8*$S$4-5.42)</f>
        <v>2.4143420369228337</v>
      </c>
      <c r="O443" s="16">
        <f>0.26*(1+0.54*N443)*(AD443-AE443)</f>
        <v>0.76658433211440047</v>
      </c>
      <c r="X443" s="9">
        <f>1+0.033*COS(2*$S$9*C443/365)</f>
        <v>1.0080140408291658</v>
      </c>
      <c r="Y443" s="9">
        <f>0.409*SIN((2*$S$9*C443/365)-1.39)</f>
        <v>-2.6364707357109361E-2</v>
      </c>
      <c r="Z443" s="9">
        <f>ACOS(-TAN($U$2)*TAN(Y443))</f>
        <v>1.5561781824053302</v>
      </c>
      <c r="AA443" s="10">
        <f>(24*60/$S$9)*$S$7*X443*(Z443*SIN($U$2)*SIN(Y443)+COS($U$2)*COS(Y443)*SIN(Z443))</f>
        <v>32.368332044229113</v>
      </c>
      <c r="AB443" s="9">
        <f>AA443*(0.75+0.00002*$S$3)</f>
        <v>24.405722361348751</v>
      </c>
      <c r="AC443" s="9">
        <f>1.35*(M443/AB443)-0.35</f>
        <v>0.92650156383116344</v>
      </c>
      <c r="AD443" s="9">
        <f>(0.6108*EXP(17.27*E443/(E443+237.3))+0.6108*EXP(17.27*F443/(F443+237.3)))/2</f>
        <v>2.0192556784936007</v>
      </c>
      <c r="AE443" s="9">
        <f>(H443*0.6108*EXP(17.27*F443/(F443+237.3))+I443*0.6108*EXP(17.27*E443/(E443+237.3)))/(2*100)</f>
        <v>0.73942580956671611</v>
      </c>
      <c r="AF443" s="10">
        <f>$S$8*0.5*((E443+273)^4+(F443+273)^4)*(0.34-0.14*SQRT(AE443))*AC443</f>
        <v>6.9036607525294764</v>
      </c>
      <c r="AG443" s="9">
        <f>(1-0.23)*M443-AF443</f>
        <v>10.865625118383097</v>
      </c>
      <c r="AH443" s="9">
        <v>0</v>
      </c>
      <c r="AI443" s="8">
        <f>4098*0.6108*EXP(17.27*0.5*(E443+F443)/(0.5*(E443+F443)+237.3))/(0.5*(E443+F443)+237.3)^2</f>
        <v>0.10983636516917</v>
      </c>
      <c r="AJ443" s="7">
        <f>(0.408*AI443*(AG443-AH443)+(900*$S$10/((E443+F443)*0.5+273))*N443*(AD443-AE443))/(AI443+$S$10*(1+0.34*N443))</f>
        <v>4.8869228501595616</v>
      </c>
      <c r="AK443" s="27">
        <f>0.408*AI443*$S$8*0.98*1.14*100000000/(AI443+$S$10*(1.034*N443))</f>
        <v>8.9420911650926374E-2</v>
      </c>
      <c r="AL443" s="12">
        <f>1.24*(AE443*10/(G443+273.16))^(1/7)</f>
        <v>0.73465405791042082</v>
      </c>
      <c r="AM443" s="12">
        <f>AI443*0.77*M443</f>
        <v>1.951713771712926</v>
      </c>
      <c r="AN443" s="12">
        <f>AI443*0.98*$S$8*(-2.6*10000000000-AL443*(G443+273.16)^4)</f>
        <v>-16.387201342990636</v>
      </c>
      <c r="AO443" s="13">
        <f>1.17*1.013*(10^-3)*(AD443-AE443)*N443*86400/208</f>
        <v>1.5212365530712773</v>
      </c>
      <c r="AP443" s="12">
        <f>0.408*(AM443+AN443+AO443)/(AI443+$S$10*(1+0.34*N443))</f>
        <v>-22.942371043621922</v>
      </c>
      <c r="AQ443">
        <v>364</v>
      </c>
      <c r="AR443">
        <v>1.3368</v>
      </c>
      <c r="AS443" s="7"/>
      <c r="AT443" s="1">
        <f>AJ443*28.4</f>
        <v>138.78860894453155</v>
      </c>
      <c r="AU443">
        <f>1.26*AI443*0.408*(AG443-AH443)/(AI443+0.063)</f>
        <v>3.5497392551856</v>
      </c>
      <c r="AV443">
        <f>AU443*28.4</f>
        <v>100.81259484727103</v>
      </c>
      <c r="AW443">
        <f>0.65*AI443*D443/(0.063+AI443)</f>
        <v>110.32905320820137</v>
      </c>
      <c r="AX443" s="1">
        <f>AW443*0.035</f>
        <v>3.8615168622870484</v>
      </c>
      <c r="AY443" s="1">
        <f>(0.2*(0.00738*G443+0.8072)^7)-0.00016</f>
        <v>0.1122606486328844</v>
      </c>
      <c r="AZ443" s="1">
        <f>0.408*(AI443*(AG443-AH443)+0.063*6.43*(1+0.0536*N443)*(AD443-AE443))/(AI443+0.063)</f>
        <v>4.1994821984915065</v>
      </c>
      <c r="BA443" s="2">
        <f>(AI443*(AG443)+0.063*2.7*(1+0.864*N443)*(AD443-AE443))/(AI443+0.063)</f>
        <v>10.792047273690342</v>
      </c>
      <c r="BB443" s="1">
        <f>0.4+1.4*EXP(-(((C443-173)/58)^2))</f>
        <v>0.49043503939459637</v>
      </c>
      <c r="BC443" s="1">
        <f>0.605+0.345*EXP(-(((C443-243)/80)^2))</f>
        <v>0.60965489529301498</v>
      </c>
      <c r="BD443" s="1">
        <f>0.408*(AI443*(AG443-AH443)+0.063*6.43*(BB443+BC443*N443)*(AD443-AE443))/(AI443+0.063)</f>
        <v>5.218879389862761</v>
      </c>
      <c r="BE443" s="1">
        <f>0.013*G443*(M443*23.9+50)/(G443+15)</f>
        <v>3.9639954913388697</v>
      </c>
    </row>
    <row r="444" spans="1:57" ht="14" x14ac:dyDescent="0.15">
      <c r="A444" s="14">
        <v>2009</v>
      </c>
      <c r="B444" s="5">
        <v>43178</v>
      </c>
      <c r="C444">
        <v>78</v>
      </c>
      <c r="D444" s="11">
        <v>289.70991675599993</v>
      </c>
      <c r="E444" s="17">
        <v>5.8</v>
      </c>
      <c r="F444" s="17">
        <v>28.01</v>
      </c>
      <c r="G444" s="17">
        <v>17.03</v>
      </c>
      <c r="H444" s="11">
        <v>10.54</v>
      </c>
      <c r="I444" s="11">
        <v>58.29</v>
      </c>
      <c r="J444" s="11">
        <v>34.655277777777783</v>
      </c>
      <c r="K444" s="11">
        <v>2.5897829069931655</v>
      </c>
      <c r="L444" s="11">
        <v>0</v>
      </c>
      <c r="M444" s="15">
        <f>+D444*86400/1000000</f>
        <v>25.030936807718394</v>
      </c>
      <c r="N444" s="3">
        <f>K444*4.87/LN(67.8*$S$4-5.42)</f>
        <v>2.1038256925298584</v>
      </c>
      <c r="O444" s="16">
        <f>0.26*(1+0.54*N444)*(AD444-AE444)</f>
        <v>1.046375364109934</v>
      </c>
      <c r="X444" s="9">
        <f>1+0.033*COS(2*$S$9*C444/365)</f>
        <v>1.0074618176217736</v>
      </c>
      <c r="Y444" s="9">
        <f>0.409*SIN((2*$S$9*C444/365)-1.39)</f>
        <v>-1.9335180797684971E-2</v>
      </c>
      <c r="Z444" s="9">
        <f>ACOS(-TAN($U$2)*TAN(Y444))</f>
        <v>1.5600770900744687</v>
      </c>
      <c r="AA444" s="10">
        <f>(24*60/$S$9)*$S$7*X444*(Z444*SIN($U$2)*SIN(Y444)+COS($U$2)*COS(Y444)*SIN(Z444))</f>
        <v>32.55693968417463</v>
      </c>
      <c r="AB444" s="9">
        <f>AA444*(0.75+0.00002*$S$3)</f>
        <v>24.547932521867672</v>
      </c>
      <c r="AC444" s="9">
        <f>1.35*(M444/AB444)-0.35</f>
        <v>1.0265625541099079</v>
      </c>
      <c r="AD444" s="9">
        <f>(0.6108*EXP(17.27*E444/(E444+237.3))+0.6108*EXP(17.27*F444/(F444+237.3)))/2</f>
        <v>2.3521860372437491</v>
      </c>
      <c r="AE444" s="9">
        <f>(H444*0.6108*EXP(17.27*F444/(F444+237.3))+I444*0.6108*EXP(17.27*E444/(E444+237.3)))/(2*100)</f>
        <v>0.46810526977211891</v>
      </c>
      <c r="AF444" s="10">
        <f>$S$8*0.5*((E444+273)^4+(F444+273)^4)*(0.34-0.14*SQRT(AE444))*AC444</f>
        <v>8.7463888301187414</v>
      </c>
      <c r="AG444" s="9">
        <f>(1-0.23)*M444-AF444</f>
        <v>10.527432511824424</v>
      </c>
      <c r="AH444" s="9">
        <v>0</v>
      </c>
      <c r="AI444" s="8">
        <f>4098*0.6108*EXP(17.27*0.5*(E444+F444)/(0.5*(E444+F444)+237.3))/(0.5*(E444+F444)+237.3)^2</f>
        <v>0.12214658170066112</v>
      </c>
      <c r="AJ444" s="7">
        <f>(0.408*AI444*(AG444-AH444)+(900*$S$10/((E444+F444)*0.5+273))*N444*(AD444-AE444))/(AI444+$S$10*(1+0.34*N444))</f>
        <v>5.6777933764262274</v>
      </c>
      <c r="AK444" s="27">
        <f>0.408*AI444*$S$8*0.98*1.14*100000000/(AI444+$S$10*(1.034*N444))</f>
        <v>0.10274855103186252</v>
      </c>
      <c r="AL444" s="12">
        <f>1.24*(AE444*10/(G444+273.16))^(1/7)</f>
        <v>0.6876592181526624</v>
      </c>
      <c r="AM444" s="12">
        <f>AI444*0.77*M444</f>
        <v>2.3542313932276064</v>
      </c>
      <c r="AN444" s="12">
        <f>AI444*0.98*$S$8*(-2.6*10000000000-AL444*(G444+273.16)^4)</f>
        <v>-18.095727512250885</v>
      </c>
      <c r="AO444" s="13">
        <f>1.17*1.013*(10^-3)*(AD444-AE444)*N444*86400/208</f>
        <v>1.9514390237539088</v>
      </c>
      <c r="AP444" s="12">
        <f>0.408*(AM444+AN444+AO444)/(AI444+$S$10*(1+0.34*N444))</f>
        <v>-23.939276525661377</v>
      </c>
      <c r="AQ444">
        <v>365</v>
      </c>
      <c r="AR444">
        <v>1.4118999999999999</v>
      </c>
      <c r="AS444" s="7"/>
      <c r="AT444" s="1">
        <f>AJ444*28.4</f>
        <v>161.24933189050486</v>
      </c>
      <c r="AU444">
        <f>1.26*AI444*0.408*(AG444-AH444)/(AI444+0.063)</f>
        <v>3.570415782765723</v>
      </c>
      <c r="AV444">
        <f>AU444*28.4</f>
        <v>101.39980823054653</v>
      </c>
      <c r="AW444">
        <f>0.65*AI444*D444/(0.063+AI444)</f>
        <v>124.23453460205783</v>
      </c>
      <c r="AX444" s="1">
        <f>AW444*0.035</f>
        <v>4.3482087110720249</v>
      </c>
      <c r="AY444" s="1">
        <f>(0.2*(0.00738*G444+0.8072)^7)-0.00016</f>
        <v>0.12281449120069821</v>
      </c>
      <c r="AZ444" s="1">
        <f>0.408*(AI444*(AG444-AH444)+0.063*6.43*(1+0.0536*N444)*(AD444-AE444))/(AI444+0.063)</f>
        <v>4.7052027573481716</v>
      </c>
      <c r="BA444" s="2">
        <f>(AI444*(AG444)+0.063*2.7*(1+0.864*N444)*(AD444-AE444))/(AI444+0.063)</f>
        <v>11.822600920603527</v>
      </c>
      <c r="BB444" s="1">
        <f>0.4+1.4*EXP(-(((C444-173)/58)^2))</f>
        <v>0.49571829417390045</v>
      </c>
      <c r="BC444" s="1">
        <f>0.605+0.345*EXP(-(((C444-243)/80)^2))</f>
        <v>0.60990197491126263</v>
      </c>
      <c r="BD444" s="1">
        <f>0.408*(AI444*(AG444-AH444)+0.063*6.43*(BB444+BC444*N444)*(AD444-AE444))/(AI444+0.063)</f>
        <v>5.8254718174639075</v>
      </c>
      <c r="BE444" s="1">
        <f>0.013*G444*(M444*23.9+50)/(G444+15)</f>
        <v>4.4806031372673276</v>
      </c>
    </row>
    <row r="445" spans="1:57" ht="14" x14ac:dyDescent="0.15">
      <c r="A445" s="14">
        <v>2009</v>
      </c>
      <c r="B445" s="5">
        <v>43179</v>
      </c>
      <c r="C445">
        <v>79</v>
      </c>
      <c r="D445" s="11">
        <v>292.85635742999995</v>
      </c>
      <c r="E445" s="17">
        <v>4.7729999999999997</v>
      </c>
      <c r="F445" s="17">
        <v>31.94</v>
      </c>
      <c r="G445" s="17">
        <v>18.59</v>
      </c>
      <c r="H445" s="11">
        <v>4.92</v>
      </c>
      <c r="I445" s="11">
        <v>50.14</v>
      </c>
      <c r="J445" s="11">
        <v>26.282472222222218</v>
      </c>
      <c r="K445" s="11">
        <v>2.5224637345359322</v>
      </c>
      <c r="L445" s="11">
        <v>0</v>
      </c>
      <c r="M445" s="15">
        <f>+D445*86400/1000000</f>
        <v>25.302789281951995</v>
      </c>
      <c r="N445" s="3">
        <f>K445*4.87/LN(67.8*$S$4-5.42)</f>
        <v>2.0491385586264954</v>
      </c>
      <c r="O445" s="16">
        <f>0.26*(1+0.54*N445)*(AD445-AE445)</f>
        <v>1.3510709580497313</v>
      </c>
      <c r="X445" s="9">
        <f>1+0.033*COS(2*$S$9*C445/365)</f>
        <v>1.0069073833167805</v>
      </c>
      <c r="Y445" s="9">
        <f>0.409*SIN((2*$S$9*C445/365)-1.39)</f>
        <v>-1.2299924806902758E-2</v>
      </c>
      <c r="Z445" s="9">
        <f>ACOS(-TAN($U$2)*TAN(Y445))</f>
        <v>1.5639779514326309</v>
      </c>
      <c r="AA445" s="10">
        <f>(24*60/$S$9)*$S$7*X445*(Z445*SIN($U$2)*SIN(Y445)+COS($U$2)*COS(Y445)*SIN(Z445))</f>
        <v>32.744310942921267</v>
      </c>
      <c r="AB445" s="9">
        <f>AA445*(0.75+0.00002*$S$3)</f>
        <v>24.689210450962637</v>
      </c>
      <c r="AC445" s="9">
        <f>1.35*(M445/AB445)-0.35</f>
        <v>1.0335503406834681</v>
      </c>
      <c r="AD445" s="9">
        <f>(0.6108*EXP(17.27*E445/(E445+237.3))+0.6108*EXP(17.27*F445/(F445+237.3)))/2</f>
        <v>2.7986313510529097</v>
      </c>
      <c r="AE445" s="9">
        <f>(H445*0.6108*EXP(17.27*F445/(F445+237.3))+I445*0.6108*EXP(17.27*E445/(E445+237.3)))/(2*100)</f>
        <v>0.33181869345867088</v>
      </c>
      <c r="AF445" s="10">
        <f>$S$8*0.5*((E445+273)^4+(F445+273)^4)*(0.34-0.14*SQRT(AE445))*AC445</f>
        <v>9.5806600645409201</v>
      </c>
      <c r="AG445" s="9">
        <f>(1-0.23)*M445-AF445</f>
        <v>9.902487682562116</v>
      </c>
      <c r="AH445" s="9">
        <v>0</v>
      </c>
      <c r="AI445" s="8">
        <f>4098*0.6108*EXP(17.27*0.5*(E445+F445)/(0.5*(E445+F445)+237.3))/(0.5*(E445+F445)+237.3)^2</f>
        <v>0.13233875361048913</v>
      </c>
      <c r="AJ445" s="7">
        <f>(0.408*AI445*(AG445-AH445)+(900*$S$10/((E445+F445)*0.5+273))*N445*(AD445-AE445))/(AI445+$S$10*(1+0.34*N445))</f>
        <v>6.4026769147683016</v>
      </c>
      <c r="AK445" s="27">
        <f>0.408*AI445*$S$8*0.98*1.14*100000000/(AI445+$S$10*(1.034*N445))</f>
        <v>0.10867147776526057</v>
      </c>
      <c r="AL445" s="12">
        <f>1.24*(AE445*10/(G445+273.16))^(1/7)</f>
        <v>0.65417159553453119</v>
      </c>
      <c r="AM445" s="12">
        <f>AI445*0.77*M445</f>
        <v>2.5783754892606252</v>
      </c>
      <c r="AN445" s="12">
        <f>AI445*0.98*$S$8*(-2.6*10000000000-AL445*(G445+273.16)^4)</f>
        <v>-19.518737662683414</v>
      </c>
      <c r="AO445" s="13">
        <f>1.17*1.013*(10^-3)*(AD445-AE445)*N445*86400/208</f>
        <v>2.488589178740332</v>
      </c>
      <c r="AP445" s="12">
        <f>0.408*(AM445+AN445+AO445)/(AI445+$S$10*(1+0.34*N445))</f>
        <v>-24.165834390599212</v>
      </c>
      <c r="AQ445">
        <v>1</v>
      </c>
      <c r="AR445">
        <v>1.3529</v>
      </c>
      <c r="AS445" s="7"/>
      <c r="AT445" s="1">
        <f>AJ445*28.4</f>
        <v>181.83602437941977</v>
      </c>
      <c r="AU445">
        <f>1.26*AI445*0.408*(AG445-AH445)/(AI445+0.063)</f>
        <v>3.448844764495945</v>
      </c>
      <c r="AV445">
        <f>AU445*28.4</f>
        <v>97.947191311684833</v>
      </c>
      <c r="AW445">
        <f>0.65*AI445*D445/(0.063+AI445)</f>
        <v>128.96344938398059</v>
      </c>
      <c r="AX445" s="1">
        <f>AW445*0.035</f>
        <v>4.5137207284393206</v>
      </c>
      <c r="AY445" s="1">
        <f>(0.2*(0.00738*G445+0.8072)^7)-0.00016</f>
        <v>0.13383949881565074</v>
      </c>
      <c r="AZ445" s="1">
        <f>0.408*(AI445*(AG445-AH445)+0.063*6.43*(1+0.0536*N445)*(AD445-AE445))/(AI445+0.063)</f>
        <v>5.0535988803317045</v>
      </c>
      <c r="BA445" s="2">
        <f>(AI445*(AG445)+0.063*2.7*(1+0.864*N445)*(AD445-AE445))/(AI445+0.063)</f>
        <v>12.659953232439362</v>
      </c>
      <c r="BB445" s="1">
        <f>0.4+1.4*EXP(-(((C445-173)/58)^2))</f>
        <v>0.5012499849374259</v>
      </c>
      <c r="BC445" s="1">
        <f>0.605+0.345*EXP(-(((C445-243)/80)^2))</f>
        <v>0.6101605564716992</v>
      </c>
      <c r="BD445" s="1">
        <f>0.408*(AI445*(AG445-AH445)+0.063*6.43*(BB445+BC445*N445)*(AD445-AE445))/(AI445+0.063)</f>
        <v>6.3929819364027578</v>
      </c>
      <c r="BE445" s="1">
        <f>0.013*G445*(M445*23.9+50)/(G445+15)</f>
        <v>4.7106344016042616</v>
      </c>
    </row>
    <row r="446" spans="1:57" ht="14" x14ac:dyDescent="0.15">
      <c r="A446" s="14">
        <v>2009</v>
      </c>
      <c r="B446" s="5">
        <v>43180</v>
      </c>
      <c r="C446">
        <v>80</v>
      </c>
      <c r="D446" s="11">
        <v>286.78135769400001</v>
      </c>
      <c r="E446" s="17">
        <v>8.2100000000000009</v>
      </c>
      <c r="F446" s="17">
        <v>35.4</v>
      </c>
      <c r="G446" s="17">
        <v>21.71</v>
      </c>
      <c r="H446" s="11">
        <v>7.2009999999999996</v>
      </c>
      <c r="I446" s="11">
        <v>32.380000000000003</v>
      </c>
      <c r="J446" s="11">
        <v>18.551381944444454</v>
      </c>
      <c r="K446" s="11">
        <v>2.1119791206532095</v>
      </c>
      <c r="L446" s="11">
        <v>0</v>
      </c>
      <c r="M446" s="15">
        <f>+D446*86400/1000000</f>
        <v>24.7779093047616</v>
      </c>
      <c r="N446" s="3">
        <f>K446*4.87/LN(67.8*$S$4-5.42)</f>
        <v>1.7156789181513299</v>
      </c>
      <c r="O446" s="16">
        <f>0.26*(1+0.54*N446)*(AD446-AE446)</f>
        <v>1.5202015932037323</v>
      </c>
      <c r="X446" s="9">
        <f>1+0.033*COS(2*$S$9*C446/365)</f>
        <v>1.0063509022050374</v>
      </c>
      <c r="Y446" s="9">
        <f>0.409*SIN((2*$S$9*C446/365)-1.39)</f>
        <v>-5.2610240829462336E-3</v>
      </c>
      <c r="Z446" s="9">
        <f>ACOS(-TAN($U$2)*TAN(Y446))</f>
        <v>1.5678800543461056</v>
      </c>
      <c r="AA446" s="10">
        <f>(24*60/$S$9)*$S$7*X446*(Z446*SIN($U$2)*SIN(Y446)+COS($U$2)*COS(Y446)*SIN(Z446))</f>
        <v>32.930378038300447</v>
      </c>
      <c r="AB446" s="9">
        <f>AA446*(0.75+0.00002*$S$3)</f>
        <v>24.829505040878537</v>
      </c>
      <c r="AC446" s="9">
        <f>1.35*(M446/AB446)-0.35</f>
        <v>0.9971946986601955</v>
      </c>
      <c r="AD446" s="9">
        <f>(0.6108*EXP(17.27*E446/(E446+237.3))+0.6108*EXP(17.27*F446/(F446+237.3)))/2</f>
        <v>3.4181980046304674</v>
      </c>
      <c r="AE446" s="9">
        <f>(H446*0.6108*EXP(17.27*F446/(F446+237.3))+I446*0.6108*EXP(17.27*E446/(E446+237.3)))/(2*100)</f>
        <v>0.38314452554566025</v>
      </c>
      <c r="AF446" s="10">
        <f>$S$8*0.5*((E446+273)^4+(F446+273)^4)*(0.34-0.14*SQRT(AE446))*AC446</f>
        <v>9.4618499175493938</v>
      </c>
      <c r="AG446" s="9">
        <f>(1-0.23)*M446-AF446</f>
        <v>9.6171402471170389</v>
      </c>
      <c r="AH446" s="9">
        <v>0</v>
      </c>
      <c r="AI446" s="8">
        <f>4098*0.6108*EXP(17.27*0.5*(E446+F446)/(0.5*(E446+F446)+237.3))/(0.5*(E446+F446)+237.3)^2</f>
        <v>0.15947947496045237</v>
      </c>
      <c r="AJ446" s="7">
        <f>(0.408*AI446*(AG446-AH446)+(900*$S$10/((E446+F446)*0.5+273))*N446*(AD446-AE446))/(AI446+$S$10*(1+0.34*N446))</f>
        <v>6.3407409205472716</v>
      </c>
      <c r="AK446" s="27">
        <f>0.408*AI446*$S$8*0.98*1.14*100000000/(AI446+$S$10*(1.034*N446))</f>
        <v>0.12884833812336441</v>
      </c>
      <c r="AL446" s="12">
        <f>1.24*(AE446*10/(G446+273.16))^(1/7)</f>
        <v>0.66673742433917138</v>
      </c>
      <c r="AM446" s="12">
        <f>AI446*0.77*M446</f>
        <v>3.0427073342366371</v>
      </c>
      <c r="AN446" s="12">
        <f>AI446*0.98*$S$8*(-2.6*10000000000-AL446*(G446+273.16)^4)</f>
        <v>-23.752075797115314</v>
      </c>
      <c r="AO446" s="13">
        <f>1.17*1.013*(10^-3)*(AD446-AE446)*N446*86400/208</f>
        <v>2.5635870989793141</v>
      </c>
      <c r="AP446" s="12">
        <f>0.408*(AM446+AN446+AO446)/(AI446+$S$10*(1+0.34*N446))</f>
        <v>-28.078157808421615</v>
      </c>
      <c r="AQ446">
        <v>2</v>
      </c>
      <c r="AR446">
        <v>0.69408000000000003</v>
      </c>
      <c r="AS446" s="7"/>
      <c r="AT446" s="1">
        <f>AJ446*28.4</f>
        <v>180.07704214354251</v>
      </c>
      <c r="AU446">
        <f>1.26*AI446*0.408*(AG446-AH446)/(AI446+0.063)</f>
        <v>3.5439819711692611</v>
      </c>
      <c r="AV446">
        <f>AU446*28.4</f>
        <v>100.649087981207</v>
      </c>
      <c r="AW446">
        <f>0.65*AI446*D446/(0.063+AI446)</f>
        <v>133.62235430953609</v>
      </c>
      <c r="AX446" s="1">
        <f>AW446*0.035</f>
        <v>4.6767824008337637</v>
      </c>
      <c r="AY446" s="1">
        <f>(0.2*(0.00738*G446+0.8072)^7)-0.00016</f>
        <v>0.15845154592145688</v>
      </c>
      <c r="AZ446" s="1">
        <f>0.408*(AI446*(AG446-AH446)+0.063*6.43*(1+0.0536*N446)*(AD446-AE446))/(AI446+0.063)</f>
        <v>5.2747233271357938</v>
      </c>
      <c r="BA446" s="2">
        <f>(AI446*(AG446)+0.063*2.7*(1+0.864*N446)*(AD446-AE446))/(AI446+0.063)</f>
        <v>12.654107404686814</v>
      </c>
      <c r="BB446" s="1">
        <f>0.4+1.4*EXP(-(((C446-173)/58)^2))</f>
        <v>0.50703770357331612</v>
      </c>
      <c r="BC446" s="1">
        <f>0.605+0.345*EXP(-(((C446-243)/80)^2))</f>
        <v>0.61043108085721398</v>
      </c>
      <c r="BD446" s="1">
        <f>0.408*(AI446*(AG446-AH446)+0.063*6.43*(BB446+BC446*N446)*(AD446-AE446))/(AI446+0.063)</f>
        <v>6.3172522424964903</v>
      </c>
      <c r="BE446" s="1">
        <f>0.013*G446*(M446*23.9+50)/(G446+15)</f>
        <v>4.9372339226281801</v>
      </c>
    </row>
    <row r="447" spans="1:57" ht="14" x14ac:dyDescent="0.15">
      <c r="A447" s="14">
        <v>2009</v>
      </c>
      <c r="B447" s="5">
        <v>43181</v>
      </c>
      <c r="C447">
        <v>81</v>
      </c>
      <c r="D447" s="11">
        <v>215.70396213599997</v>
      </c>
      <c r="E447" s="17">
        <v>14.7</v>
      </c>
      <c r="F447" s="17">
        <v>33.26</v>
      </c>
      <c r="G447" s="17">
        <v>23.28</v>
      </c>
      <c r="H447" s="11">
        <v>16.05</v>
      </c>
      <c r="I447" s="11">
        <v>38.92</v>
      </c>
      <c r="J447" s="11">
        <v>22.764236111111117</v>
      </c>
      <c r="K447" s="11">
        <v>2.6151830585514309</v>
      </c>
      <c r="L447" s="11">
        <v>0</v>
      </c>
      <c r="M447" s="15">
        <f>+D447*86400/1000000</f>
        <v>18.636822328550398</v>
      </c>
      <c r="N447" s="3">
        <f>K447*4.87/LN(67.8*$S$4-5.42)</f>
        <v>2.1244596581406956</v>
      </c>
      <c r="O447" s="16">
        <f>0.26*(1+0.54*N447)*(AD447-AE447)</f>
        <v>1.4812301982734313</v>
      </c>
      <c r="X447" s="9">
        <f>1+0.033*COS(2*$S$9*C447/365)</f>
        <v>1.0057925391839071</v>
      </c>
      <c r="Y447" s="9">
        <f>0.409*SIN((2*$S$9*C447/365)-1.39)</f>
        <v>1.7794355959882655E-3</v>
      </c>
      <c r="Z447" s="9">
        <f>ACOS(-TAN($U$2)*TAN(Y447))</f>
        <v>1.5717826880064825</v>
      </c>
      <c r="AA447" s="10">
        <f>(24*60/$S$9)*$S$7*X447*(Z447*SIN($U$2)*SIN(Y447)+COS($U$2)*COS(Y447)*SIN(Z447))</f>
        <v>33.115074912772009</v>
      </c>
      <c r="AB447" s="9">
        <f>AA447*(0.75+0.00002*$S$3)</f>
        <v>24.968766484230095</v>
      </c>
      <c r="AC447" s="9">
        <f>1.35*(M447/AB447)-0.35</f>
        <v>0.65764730045569297</v>
      </c>
      <c r="AD447" s="9">
        <f>(0.6108*EXP(17.27*E447/(E447+237.3))+0.6108*EXP(17.27*F447/(F447+237.3)))/2</f>
        <v>3.3883294919609375</v>
      </c>
      <c r="AE447" s="9">
        <f>(H447*0.6108*EXP(17.27*F447/(F447+237.3))+I447*0.6108*EXP(17.27*E447/(E447+237.3)))/(2*100)</f>
        <v>0.7350985741209709</v>
      </c>
      <c r="AF447" s="10">
        <f>$S$8*0.5*((E447+273)^4+(F447+273)^4)*(0.34-0.14*SQRT(AE447))*AC447</f>
        <v>5.5416366019104206</v>
      </c>
      <c r="AG447" s="9">
        <f>(1-0.23)*M447-AF447</f>
        <v>8.8087165910733862</v>
      </c>
      <c r="AH447" s="9">
        <v>0</v>
      </c>
      <c r="AI447" s="8">
        <f>4098*0.6108*EXP(17.27*0.5*(E447+F447)/(0.5*(E447+F447)+237.3))/(0.5*(E447+F447)+237.3)^2</f>
        <v>0.17890605615234498</v>
      </c>
      <c r="AJ447" s="7">
        <f>(0.408*AI447*(AG447-AH447)+(900*$S$10/((E447+F447)*0.5+273))*N447*(AD447-AE447))/(AI447+$S$10*(1+0.34*N447))</f>
        <v>6.0465971718388944</v>
      </c>
      <c r="AK447" s="27">
        <f>0.408*AI447*$S$8*0.98*1.14*100000000/(AI447+$S$10*(1.034*N447))</f>
        <v>0.1234330750172335</v>
      </c>
      <c r="AL447" s="12">
        <f>1.24*(AE447*10/(G447+273.16))^(1/7)</f>
        <v>0.73122580667749715</v>
      </c>
      <c r="AM447" s="12">
        <f>AI447*0.77*M447</f>
        <v>2.5673650941499444</v>
      </c>
      <c r="AN447" s="12">
        <f>AI447*0.98*$S$8*(-2.6*10000000000-AL447*(G447+273.16)^4)</f>
        <v>-27.165748345699523</v>
      </c>
      <c r="AO447" s="13">
        <f>1.17*1.013*(10^-3)*(AD447-AE447)*N447*86400/208</f>
        <v>2.7750400328433291</v>
      </c>
      <c r="AP447" s="12">
        <f>0.408*(AM447+AN447+AO447)/(AI447+$S$10*(1+0.34*N447))</f>
        <v>-30.467142962396256</v>
      </c>
      <c r="AQ447">
        <v>3</v>
      </c>
      <c r="AR447">
        <v>0.61021999999999998</v>
      </c>
      <c r="AS447" s="7"/>
      <c r="AT447" s="1">
        <f>AJ447*28.4</f>
        <v>171.7233596802246</v>
      </c>
      <c r="AU447">
        <f>1.26*AI447*0.408*(AG447-AH447)/(AI447+0.063)</f>
        <v>3.3490501166979723</v>
      </c>
      <c r="AV447">
        <f>AU447*28.4</f>
        <v>95.113023314222403</v>
      </c>
      <c r="AW447">
        <f>0.65*AI447*D447/(0.063+AI447)</f>
        <v>103.69308133246614</v>
      </c>
      <c r="AX447" s="1">
        <f>AW447*0.035</f>
        <v>3.6292578466363152</v>
      </c>
      <c r="AY447" s="1">
        <f>(0.2*(0.00738*G447+0.8072)^7)-0.00016</f>
        <v>0.17223660616494971</v>
      </c>
      <c r="AZ447" s="1">
        <f>0.408*(AI447*(AG447-AH447)+0.063*6.43*(1+0.0536*N447)*(AD447-AE447))/(AI447+0.063)</f>
        <v>4.677155677199023</v>
      </c>
      <c r="BA447" s="2">
        <f>(AI447*(AG447)+0.063*2.7*(1+0.864*N447)*(AD447-AE447))/(AI447+0.063)</f>
        <v>11.804790000951259</v>
      </c>
      <c r="BB447" s="1">
        <f>0.4+1.4*EXP(-(((C447-173)/58)^2))</f>
        <v>0.5130890087763591</v>
      </c>
      <c r="BC447" s="1">
        <f>0.605+0.345*EXP(-(((C447-243)/80)^2))</f>
        <v>0.61071400064695502</v>
      </c>
      <c r="BD447" s="1">
        <f>0.408*(AI447*(AG447-AH447)+0.063*6.43*(BB447+BC447*N447)*(AD447-AE447))/(AI447+0.063)</f>
        <v>5.9400234903193363</v>
      </c>
      <c r="BE447" s="1">
        <f>0.013*G447*(M447*23.9+50)/(G447+15)</f>
        <v>3.9167692016026274</v>
      </c>
    </row>
    <row r="448" spans="1:57" ht="14" x14ac:dyDescent="0.15">
      <c r="A448" s="14">
        <v>2009</v>
      </c>
      <c r="B448" s="5">
        <v>43182</v>
      </c>
      <c r="C448">
        <v>82</v>
      </c>
      <c r="D448" s="11">
        <v>278.82163966799999</v>
      </c>
      <c r="E448" s="17">
        <v>13.14</v>
      </c>
      <c r="F448" s="17">
        <v>33.96</v>
      </c>
      <c r="G448" s="17">
        <v>24.02</v>
      </c>
      <c r="H448" s="11">
        <v>13.61</v>
      </c>
      <c r="I448" s="11">
        <v>45.35</v>
      </c>
      <c r="J448" s="11">
        <v>25.99625</v>
      </c>
      <c r="K448" s="11">
        <v>2.7030674535939774</v>
      </c>
      <c r="L448" s="11">
        <v>0</v>
      </c>
      <c r="M448" s="15">
        <f>+D448*86400/1000000</f>
        <v>24.090189667315201</v>
      </c>
      <c r="N448" s="3">
        <f>K448*4.87/LN(67.8*$S$4-5.42)</f>
        <v>2.1958530740767137</v>
      </c>
      <c r="O448" s="16">
        <f>0.26*(1+0.54*N448)*(AD448-AE448)</f>
        <v>1.537570070104703</v>
      </c>
      <c r="X448" s="9">
        <f>1+0.033*COS(2*$S$9*C448/365)</f>
        <v>1.0052324597084035</v>
      </c>
      <c r="Y448" s="9">
        <f>0.409*SIN((2*$S$9*C448/365)-1.39)</f>
        <v>8.8193679897523095E-3</v>
      </c>
      <c r="Z448" s="9">
        <f>ACOS(-TAN($U$2)*TAN(Y448))</f>
        <v>1.5756851421725944</v>
      </c>
      <c r="AA448" s="10">
        <f>(24*60/$S$9)*$S$7*X448*(Z448*SIN($U$2)*SIN(Y448)+COS($U$2)*COS(Y448)*SIN(Z448))</f>
        <v>33.298337279156158</v>
      </c>
      <c r="AB448" s="9">
        <f>AA448*(0.75+0.00002*$S$3)</f>
        <v>25.106946308483742</v>
      </c>
      <c r="AC448" s="9">
        <f>1.35*(M448/AB448)-0.35</f>
        <v>0.94532901577466177</v>
      </c>
      <c r="AD448" s="9">
        <f>(0.6108*EXP(17.27*E448/(E448+237.3))+0.6108*EXP(17.27*F448/(F448+237.3)))/2</f>
        <v>3.4094837237702325</v>
      </c>
      <c r="AE448" s="9">
        <f>(H448*0.6108*EXP(17.27*F448/(F448+237.3))+I448*0.6108*EXP(17.27*E448/(E448+237.3)))/(2*100)</f>
        <v>0.70391254798542036</v>
      </c>
      <c r="AF448" s="10">
        <f>$S$8*0.5*((E448+273)^4+(F448+273)^4)*(0.34-0.14*SQRT(AE448))*AC448</f>
        <v>8.0246374350400416</v>
      </c>
      <c r="AG448" s="9">
        <f>(1-0.23)*M448-AF448</f>
        <v>10.524808608792664</v>
      </c>
      <c r="AH448" s="9">
        <v>0</v>
      </c>
      <c r="AI448" s="8">
        <f>4098*0.6108*EXP(17.27*0.5*(E448+F448)/(0.5*(E448+F448)+237.3))/(0.5*(E448+F448)+237.3)^2</f>
        <v>0.17491480567482057</v>
      </c>
      <c r="AJ448" s="7">
        <f>(0.408*AI448*(AG448-AH448)+(900*$S$10/((E448+F448)*0.5+273))*N448*(AD448-AE448))/(AI448+$S$10*(1+0.34*N448))</f>
        <v>6.6849030909211518</v>
      </c>
      <c r="AK448" s="27">
        <f>0.408*AI448*$S$8*0.98*1.14*100000000/(AI448+$S$10*(1.034*N448))</f>
        <v>0.12035689968727732</v>
      </c>
      <c r="AL448" s="12">
        <f>1.24*(AE448*10/(G448+273.16))^(1/7)</f>
        <v>0.72645258747277863</v>
      </c>
      <c r="AM448" s="12">
        <f>AI448*0.77*M448</f>
        <v>3.244572750132567</v>
      </c>
      <c r="AN448" s="12">
        <f>AI448*0.98*$S$8*(-2.6*10000000000-AL448*(G448+273.16)^4)</f>
        <v>-26.575954883457065</v>
      </c>
      <c r="AO448" s="13">
        <f>1.17*1.013*(10^-3)*(AD448-AE448)*N448*86400/208</f>
        <v>2.9248793471695174</v>
      </c>
      <c r="AP448" s="12">
        <f>0.408*(AM448+AN448+AO448)/(AI448+$S$10*(1+0.34*N448))</f>
        <v>-28.724408268493509</v>
      </c>
      <c r="AQ448">
        <v>4</v>
      </c>
      <c r="AR448">
        <v>1.4588000000000001</v>
      </c>
      <c r="AS448" s="7"/>
      <c r="AT448" s="1">
        <f>AJ448*28.4</f>
        <v>189.8512477821607</v>
      </c>
      <c r="AU448">
        <f>1.26*AI448*0.408*(AG448-AH448)/(AI448+0.063)</f>
        <v>3.9778647954493103</v>
      </c>
      <c r="AV448">
        <f>AU448*28.4</f>
        <v>112.97136019076041</v>
      </c>
      <c r="AW448">
        <f>0.65*AI448*D448/(0.063+AI448)</f>
        <v>133.24316369628934</v>
      </c>
      <c r="AX448" s="1">
        <f>AW448*0.035</f>
        <v>4.6635107293701275</v>
      </c>
      <c r="AY448" s="1">
        <f>(0.2*(0.00738*G448+0.8072)^7)-0.00016</f>
        <v>0.17908208560790326</v>
      </c>
      <c r="AZ448" s="1">
        <f>0.408*(AI448*(AG448-AH448)+0.063*6.43*(1+0.0536*N448)*(AD448-AE448))/(AI448+0.063)</f>
        <v>5.2577815570274522</v>
      </c>
      <c r="BA448" s="2">
        <f>(AI448*(AG448)+0.063*2.7*(1+0.864*N448)*(AD448-AE448))/(AI448+0.063)</f>
        <v>13.342151149041708</v>
      </c>
      <c r="BB448" s="1">
        <f>0.4+1.4*EXP(-(((C448-173)/58)^2))</f>
        <v>0.51941140567479771</v>
      </c>
      <c r="BC448" s="1">
        <f>0.605+0.345*EXP(-(((C448-243)/80)^2))</f>
        <v>0.61100978014911156</v>
      </c>
      <c r="BD448" s="1">
        <f>0.408*(AI448*(AG448-AH448)+0.063*6.43*(BB448+BC448*N448)*(AD448-AE448))/(AI448+0.063)</f>
        <v>6.6550264963045711</v>
      </c>
      <c r="BE448" s="1">
        <f>0.013*G448*(M448*23.9+50)/(G448+15)</f>
        <v>5.0076479433579886</v>
      </c>
    </row>
    <row r="449" spans="1:57" ht="14" x14ac:dyDescent="0.15">
      <c r="A449" s="14">
        <v>2009</v>
      </c>
      <c r="B449" s="5">
        <v>43183</v>
      </c>
      <c r="C449">
        <v>83</v>
      </c>
      <c r="D449" s="11">
        <v>219.35380888199992</v>
      </c>
      <c r="E449" s="17">
        <v>17.25</v>
      </c>
      <c r="F449" s="17">
        <v>32.32</v>
      </c>
      <c r="G449" s="17">
        <v>25.13</v>
      </c>
      <c r="H449" s="11">
        <v>16.510000000000002</v>
      </c>
      <c r="I449" s="11">
        <v>43.11</v>
      </c>
      <c r="J449" s="11">
        <v>26.929791666666663</v>
      </c>
      <c r="K449" s="11">
        <v>2.4555979535890056</v>
      </c>
      <c r="L449" s="11">
        <v>0</v>
      </c>
      <c r="M449" s="15">
        <f>+D449*86400/1000000</f>
        <v>18.952169087404794</v>
      </c>
      <c r="N449" s="3">
        <f>K449*4.87/LN(67.8*$S$4-5.42)</f>
        <v>1.9948197400385139</v>
      </c>
      <c r="O449" s="16">
        <f>0.26*(1+0.54*N449)*(AD449-AE449)</f>
        <v>1.3939475121897971</v>
      </c>
      <c r="X449" s="9">
        <f>1+0.033*COS(2*$S$9*C449/365)</f>
        <v>1.0046708297421625</v>
      </c>
      <c r="Y449" s="9">
        <f>0.409*SIN((2*$S$9*C449/365)-1.39)</f>
        <v>1.5856687014443618E-2</v>
      </c>
      <c r="Z449" s="9">
        <f>ACOS(-TAN($U$2)*TAN(Y449))</f>
        <v>1.5795867064113904</v>
      </c>
      <c r="AA449" s="10">
        <f>(24*60/$S$9)*$S$7*X449*(Z449*SIN($U$2)*SIN(Y449)+COS($U$2)*COS(Y449)*SIN(Z449))</f>
        <v>33.480102663547669</v>
      </c>
      <c r="AB449" s="9">
        <f>AA449*(0.75+0.00002*$S$3)</f>
        <v>25.243997408314943</v>
      </c>
      <c r="AC449" s="9">
        <f>1.35*(M449/AB449)-0.35</f>
        <v>0.66352522954898852</v>
      </c>
      <c r="AD449" s="9">
        <f>(0.6108*EXP(17.27*E449/(E449+237.3))+0.6108*EXP(17.27*F449/(F449+237.3)))/2</f>
        <v>3.4050380993274665</v>
      </c>
      <c r="AE449" s="9">
        <f>(H449*0.6108*EXP(17.27*F449/(F449+237.3))+I449*0.6108*EXP(17.27*E449/(E449+237.3)))/(2*100)</f>
        <v>0.82400126090742143</v>
      </c>
      <c r="AF449" s="10">
        <f>$S$8*0.5*((E449+273)^4+(F449+273)^4)*(0.34-0.14*SQRT(AE449))*AC449</f>
        <v>5.4598804158617362</v>
      </c>
      <c r="AG449" s="9">
        <f>(1-0.23)*M449-AF449</f>
        <v>9.1332897814399558</v>
      </c>
      <c r="AH449" s="9">
        <v>0</v>
      </c>
      <c r="AI449" s="8">
        <f>4098*0.6108*EXP(17.27*0.5*(E449+F449)/(0.5*(E449+F449)+237.3))/(0.5*(E449+F449)+237.3)^2</f>
        <v>0.18658466558931283</v>
      </c>
      <c r="AJ449" s="7">
        <f>(0.408*AI449*(AG449-AH449)+(900*$S$10/((E449+F449)*0.5+273))*N449*(AD449-AE449))/(AI449+$S$10*(1+0.34*N449))</f>
        <v>5.7884428150932905</v>
      </c>
      <c r="AK449" s="27">
        <f>0.408*AI449*$S$8*0.98*1.14*100000000/(AI449+$S$10*(1.034*N449))</f>
        <v>0.12918716895585206</v>
      </c>
      <c r="AL449" s="12">
        <f>1.24*(AE449*10/(G449+273.16))^(1/7)</f>
        <v>0.74258934105922092</v>
      </c>
      <c r="AM449" s="12">
        <f>AI449*0.77*M449</f>
        <v>2.7228617811514626</v>
      </c>
      <c r="AN449" s="12">
        <f>AI449*0.98*$S$8*(-2.6*10000000000-AL449*(G449+273.16)^4)</f>
        <v>-28.539616179866627</v>
      </c>
      <c r="AO449" s="13">
        <f>1.17*1.013*(10^-3)*(AD449-AE449)*N449*86400/208</f>
        <v>2.5347992792718208</v>
      </c>
      <c r="AP449" s="12">
        <f>0.408*(AM449+AN449+AO449)/(AI449+$S$10*(1+0.34*N449))</f>
        <v>-31.9806260203143</v>
      </c>
      <c r="AQ449">
        <v>5</v>
      </c>
      <c r="AR449">
        <v>1.6042000000000001</v>
      </c>
      <c r="AS449" s="7"/>
      <c r="AT449" s="1">
        <f>AJ449*28.4</f>
        <v>164.39177594864944</v>
      </c>
      <c r="AU449">
        <f>1.26*AI449*0.408*(AG449-AH449)/(AI449+0.063)</f>
        <v>3.5100717576200942</v>
      </c>
      <c r="AV449">
        <f>AU449*28.4</f>
        <v>99.686037916410669</v>
      </c>
      <c r="AW449">
        <f>0.65*AI449*D449/(0.063+AI449)</f>
        <v>106.59003042746485</v>
      </c>
      <c r="AX449" s="1">
        <f>AW449*0.035</f>
        <v>3.7306510649612701</v>
      </c>
      <c r="AY449" s="1">
        <f>(0.2*(0.00738*G449+0.8072)^7)-0.00016</f>
        <v>0.18978672594330365</v>
      </c>
      <c r="AZ449" s="1">
        <f>0.408*(AI449*(AG449-AH449)+0.063*6.43*(1+0.0536*N449)*(AD449-AE449))/(AI449+0.063)</f>
        <v>4.6777015745706993</v>
      </c>
      <c r="BA449" s="2">
        <f>(AI449*(AG449)+0.063*2.7*(1+0.864*N449)*(AD449-AE449))/(AI449+0.063)</f>
        <v>11.618712864797411</v>
      </c>
      <c r="BB449" s="1">
        <f>0.4+1.4*EXP(-(((C449-173)/58)^2))</f>
        <v>0.52601232446287982</v>
      </c>
      <c r="BC449" s="1">
        <f>0.605+0.345*EXP(-(((C449-243)/80)^2))</f>
        <v>0.61131889541661333</v>
      </c>
      <c r="BD449" s="1">
        <f>0.408*(AI449*(AG449-AH449)+0.063*6.43*(BB449+BC449*N449)*(AD449-AE449))/(AI449+0.063)</f>
        <v>5.7691177124345661</v>
      </c>
      <c r="BE449" s="1">
        <f>0.013*G449*(M449*23.9+50)/(G449+15)</f>
        <v>4.0944672426620015</v>
      </c>
    </row>
    <row r="450" spans="1:57" ht="14" x14ac:dyDescent="0.15">
      <c r="A450" s="14">
        <v>2009</v>
      </c>
      <c r="B450" s="5">
        <v>43184</v>
      </c>
      <c r="C450">
        <v>84</v>
      </c>
      <c r="D450" s="11">
        <v>217.03332736799999</v>
      </c>
      <c r="E450" s="17">
        <v>14.24</v>
      </c>
      <c r="F450" s="17">
        <v>29.45</v>
      </c>
      <c r="G450" s="17">
        <v>21.73</v>
      </c>
      <c r="H450" s="11">
        <v>11.41</v>
      </c>
      <c r="I450" s="11">
        <v>60.43</v>
      </c>
      <c r="J450" s="11">
        <v>31.651180555555545</v>
      </c>
      <c r="K450" s="11">
        <v>2.5678709125671779</v>
      </c>
      <c r="L450" s="11">
        <v>0</v>
      </c>
      <c r="M450" s="15">
        <f>+D450*86400/1000000</f>
        <v>18.751679484595197</v>
      </c>
      <c r="N450" s="3">
        <f>K450*4.87/LN(67.8*$S$4-5.42)</f>
        <v>2.0860253523069452</v>
      </c>
      <c r="O450" s="16">
        <f>0.26*(1+0.54*N450)*(AD450-AE450)</f>
        <v>1.1843891887182354</v>
      </c>
      <c r="X450" s="9">
        <f>1+0.033*COS(2*$S$9*C450/365)</f>
        <v>1.0041078157082641</v>
      </c>
      <c r="Y450" s="9">
        <f>0.409*SIN((2*$S$9*C450/365)-1.39)</f>
        <v>2.2889307360557033E-2</v>
      </c>
      <c r="Z450" s="9">
        <f>ACOS(-TAN($U$2)*TAN(Y450))</f>
        <v>1.5834866693391709</v>
      </c>
      <c r="AA450" s="10">
        <f>(24*60/$S$9)*$S$7*X450*(Z450*SIN($U$2)*SIN(Y450)+COS($U$2)*COS(Y450)*SIN(Z450))</f>
        <v>33.660310445336428</v>
      </c>
      <c r="AB450" s="9">
        <f>AA450*(0.75+0.00002*$S$3)</f>
        <v>25.379874075783668</v>
      </c>
      <c r="AC450" s="9">
        <f>1.35*(M450/AB450)-0.35</f>
        <v>0.64743470864411135</v>
      </c>
      <c r="AD450" s="9">
        <f>(0.6108*EXP(17.27*E450/(E450+237.3))+0.6108*EXP(17.27*F450/(F450+237.3)))/2</f>
        <v>2.8673526052621789</v>
      </c>
      <c r="AE450" s="9">
        <f>(H450*0.6108*EXP(17.27*F450/(F450+237.3))+I450*0.6108*EXP(17.27*E450/(E450+237.3)))/(2*100)</f>
        <v>0.72512723989096262</v>
      </c>
      <c r="AF450" s="10">
        <f>$S$8*0.5*((E450+273)^4+(F450+273)^4)*(0.34-0.14*SQRT(AE450))*AC450</f>
        <v>5.3101900068689076</v>
      </c>
      <c r="AG450" s="9">
        <f>(1-0.23)*M450-AF450</f>
        <v>9.1286031962693936</v>
      </c>
      <c r="AH450" s="9">
        <v>0</v>
      </c>
      <c r="AI450" s="8">
        <f>4098*0.6108*EXP(17.27*0.5*(E450+F450)/(0.5*(E450+F450)+237.3))/(0.5*(E450+F450)+237.3)^2</f>
        <v>0.15981994804115596</v>
      </c>
      <c r="AJ450" s="7">
        <f>(0.408*AI450*(AG450-AH450)+(900*$S$10/((E450+F450)*0.5+273))*N450*(AD450-AE450))/(AI450+$S$10*(1+0.34*N450))</f>
        <v>5.4825178646353736</v>
      </c>
      <c r="AK450" s="27">
        <f>0.408*AI450*$S$8*0.98*1.14*100000000/(AI450+$S$10*(1.034*N450))</f>
        <v>0.11819468916671572</v>
      </c>
      <c r="AL450" s="12">
        <f>1.24*(AE450*10/(G450+273.16))^(1/7)</f>
        <v>0.73034729379064811</v>
      </c>
      <c r="AM450" s="12">
        <f>AI450*0.77*M450</f>
        <v>2.307607179502559</v>
      </c>
      <c r="AN450" s="12">
        <f>AI450*0.98*$S$8*(-2.6*10000000000-AL450*(G450+273.16)^4)</f>
        <v>-24.17269427733509</v>
      </c>
      <c r="AO450" s="13">
        <f>1.17*1.013*(10^-3)*(AD450-AE450)*N450*86400/208</f>
        <v>2.2000393780618888</v>
      </c>
      <c r="AP450" s="12">
        <f>0.408*(AM450+AN450+AO450)/(AI450+$S$10*(1+0.34*N450))</f>
        <v>-29.464996144825079</v>
      </c>
      <c r="AQ450">
        <v>6</v>
      </c>
      <c r="AR450">
        <v>1.6198999999999999</v>
      </c>
      <c r="AS450" s="7"/>
      <c r="AT450" s="1">
        <f>AJ450*28.4</f>
        <v>155.7035073556446</v>
      </c>
      <c r="AU450">
        <f>1.26*AI450*0.408*(AG450-AH450)/(AI450+0.063)</f>
        <v>3.3659832789738777</v>
      </c>
      <c r="AV450">
        <f>AU450*28.4</f>
        <v>95.593925122858124</v>
      </c>
      <c r="AW450">
        <f>0.65*AI450*D450/(0.063+AI450)</f>
        <v>101.18513183067903</v>
      </c>
      <c r="AX450" s="1">
        <f>AW450*0.035</f>
        <v>3.5414796140737663</v>
      </c>
      <c r="AY450" s="1">
        <f>(0.2*(0.00738*G450+0.8072)^7)-0.00016</f>
        <v>0.15862101989444841</v>
      </c>
      <c r="AZ450" s="1">
        <f>0.408*(AI450*(AG450-AH450)+0.063*6.43*(1+0.0536*N450)*(AD450-AE450))/(AI450+0.063)</f>
        <v>4.4380783461032447</v>
      </c>
      <c r="BA450" s="2">
        <f>(AI450*(AG450)+0.063*2.7*(1+0.864*N450)*(AD450-AE450))/(AI450+0.063)</f>
        <v>11.130419648397977</v>
      </c>
      <c r="BB450" s="1">
        <f>0.4+1.4*EXP(-(((C450-173)/58)^2))</f>
        <v>0.53289909806126112</v>
      </c>
      <c r="BC450" s="1">
        <f>0.605+0.345*EXP(-(((C450-243)/80)^2))</f>
        <v>0.61164183424482643</v>
      </c>
      <c r="BD450" s="1">
        <f>0.408*(AI450*(AG450-AH450)+0.063*6.43*(BB450+BC450*N450)*(AD450-AE450))/(AI450+0.063)</f>
        <v>5.545590227716036</v>
      </c>
      <c r="BE450" s="1">
        <f>0.013*G450*(M450*23.9+50)/(G450+15)</f>
        <v>3.8313822572479932</v>
      </c>
    </row>
    <row r="451" spans="1:57" ht="14" x14ac:dyDescent="0.15">
      <c r="A451" s="14">
        <v>2009</v>
      </c>
      <c r="B451" s="5">
        <v>43185</v>
      </c>
      <c r="C451">
        <v>85</v>
      </c>
      <c r="D451" s="11">
        <v>162.16548792599994</v>
      </c>
      <c r="E451" s="17">
        <v>9.18</v>
      </c>
      <c r="F451" s="17">
        <v>23.48</v>
      </c>
      <c r="G451" s="17">
        <v>18.43</v>
      </c>
      <c r="H451" s="11">
        <v>17.84</v>
      </c>
      <c r="I451" s="11">
        <v>48.56</v>
      </c>
      <c r="J451" s="11">
        <v>27.811319444444447</v>
      </c>
      <c r="K451" s="11">
        <v>2.7785434499481334</v>
      </c>
      <c r="L451" s="11">
        <v>0</v>
      </c>
      <c r="M451" s="15">
        <f>+D451*86400/1000000</f>
        <v>14.011098156806394</v>
      </c>
      <c r="N451" s="3">
        <f>K451*4.87/LN(67.8*$S$4-5.42)</f>
        <v>2.2571664528430917</v>
      </c>
      <c r="O451" s="16">
        <f>0.26*(1+0.54*N451)*(AD451-AE451)</f>
        <v>0.8578262730149433</v>
      </c>
      <c r="X451" s="9">
        <f>1+0.033*COS(2*$S$9*C451/365)</f>
        <v>1.0035435844399174</v>
      </c>
      <c r="Y451" s="9">
        <f>0.409*SIN((2*$S$9*C451/365)-1.39)</f>
        <v>2.9915145110907808E-2</v>
      </c>
      <c r="Z451" s="9">
        <f>ACOS(-TAN($U$2)*TAN(Y451))</f>
        <v>1.5873843178646143</v>
      </c>
      <c r="AA451" s="10">
        <f>(24*60/$S$9)*$S$7*X451*(Z451*SIN($U$2)*SIN(Y451)+COS($U$2)*COS(Y451)*SIN(Z451))</f>
        <v>33.83890189426468</v>
      </c>
      <c r="AB451" s="9">
        <f>AA451*(0.75+0.00002*$S$3)</f>
        <v>25.514532028275568</v>
      </c>
      <c r="AC451" s="9">
        <f>1.35*(M451/AB451)-0.35</f>
        <v>0.39134154178202374</v>
      </c>
      <c r="AD451" s="9">
        <f>(0.6108*EXP(17.27*E451/(E451+237.3))+0.6108*EXP(17.27*F451/(F451+237.3)))/2</f>
        <v>2.0270695765812796</v>
      </c>
      <c r="AE451" s="9">
        <f>(H451*0.6108*EXP(17.27*F451/(F451+237.3))+I451*0.6108*EXP(17.27*E451/(E451+237.3)))/(2*100)</f>
        <v>0.54012712795758722</v>
      </c>
      <c r="AF451" s="10">
        <f>$S$8*0.5*((E451+273)^4+(F451+273)^4)*(0.34-0.14*SQRT(AE451))*AC451</f>
        <v>3.1952764721610989</v>
      </c>
      <c r="AG451" s="9">
        <f>(1-0.23)*M451-AF451</f>
        <v>7.5932691085798236</v>
      </c>
      <c r="AH451" s="9">
        <v>0</v>
      </c>
      <c r="AI451" s="8">
        <f>4098*0.6108*EXP(17.27*0.5*(E451+F451)/(0.5*(E451+F451)+237.3))/(0.5*(E451+F451)+237.3)^2</f>
        <v>0.11829742895832097</v>
      </c>
      <c r="AJ451" s="7">
        <f>(0.408*AI451*(AG451-AH451)+(900*$S$10/((E451+F451)*0.5+273))*N451*(AD451-AE451))/(AI451+$S$10*(1+0.34*N451))</f>
        <v>4.4906017494166219</v>
      </c>
      <c r="AK451" s="27">
        <f>0.408*AI451*$S$8*0.98*1.14*100000000/(AI451+$S$10*(1.034*N451))</f>
        <v>9.7100607707478526E-2</v>
      </c>
      <c r="AL451" s="12">
        <f>1.24*(AE451*10/(G451+273.16))^(1/7)</f>
        <v>0.70138034987929709</v>
      </c>
      <c r="AM451" s="12">
        <f>AI451*0.77*M451</f>
        <v>1.2762572044013072</v>
      </c>
      <c r="AN451" s="12">
        <f>AI451*0.98*$S$8*(-2.6*10000000000-AL451*(G451+273.16)^4)</f>
        <v>-17.6355878755408</v>
      </c>
      <c r="AO451" s="13">
        <f>1.17*1.013*(10^-3)*(AD451-AE451)*N451*86400/208</f>
        <v>1.652355389234871</v>
      </c>
      <c r="AP451" s="12">
        <f>0.408*(AM451+AN451+AO451)/(AI451+$S$10*(1+0.34*N451))</f>
        <v>-25.576543895684654</v>
      </c>
      <c r="AQ451">
        <v>7</v>
      </c>
      <c r="AR451">
        <v>0.70938000000000001</v>
      </c>
      <c r="AS451" s="7"/>
      <c r="AT451" s="1">
        <f>AJ451*28.4</f>
        <v>127.53308968343205</v>
      </c>
      <c r="AU451">
        <f>1.26*AI451*0.408*(AG451-AH451)/(AI451+0.063)</f>
        <v>2.5470833714419796</v>
      </c>
      <c r="AV451">
        <f>AU451*28.4</f>
        <v>72.337167748952211</v>
      </c>
      <c r="AW451">
        <f>0.65*AI451*D451/(0.063+AI451)</f>
        <v>68.778935578220327</v>
      </c>
      <c r="AX451" s="1">
        <f>AW451*0.035</f>
        <v>2.4072627452377118</v>
      </c>
      <c r="AY451" s="1">
        <f>(0.2*(0.00738*G451+0.8072)^7)-0.00016</f>
        <v>0.13267108802424377</v>
      </c>
      <c r="AZ451" s="1">
        <f>0.408*(AI451*(AG451-AH451)+0.063*6.43*(1+0.0536*N451)*(AD451-AE451))/(AI451+0.063)</f>
        <v>3.5410400721152668</v>
      </c>
      <c r="BA451" s="2">
        <f>(AI451*(AG451)+0.063*2.7*(1+0.864*N451)*(AD451-AE451))/(AI451+0.063)</f>
        <v>9.0704706846264092</v>
      </c>
      <c r="BB451" s="1">
        <f>0.4+1.4*EXP(-(((C451-173)/58)^2))</f>
        <v>0.54007893883276958</v>
      </c>
      <c r="BC451" s="1">
        <f>0.605+0.345*EXP(-(((C451-243)/80)^2))</f>
        <v>0.61197909615031976</v>
      </c>
      <c r="BD451" s="1">
        <f>0.408*(AI451*(AG451-AH451)+0.063*6.43*(BB451+BC451*N451)*(AD451-AE451))/(AI451+0.063)</f>
        <v>4.626064355216009</v>
      </c>
      <c r="BE451" s="1">
        <f>0.013*G451*(M451*23.9+50)/(G451+15)</f>
        <v>2.7582968673826782</v>
      </c>
    </row>
    <row r="452" spans="1:57" ht="14" x14ac:dyDescent="0.15">
      <c r="A452" s="14">
        <v>2009</v>
      </c>
      <c r="B452" s="5">
        <v>43186</v>
      </c>
      <c r="C452">
        <v>86</v>
      </c>
      <c r="D452" s="11">
        <v>298.26669537599992</v>
      </c>
      <c r="E452" s="17">
        <v>4.2939999999999996</v>
      </c>
      <c r="F452" s="17">
        <v>24.88</v>
      </c>
      <c r="G452" s="17">
        <v>15.05</v>
      </c>
      <c r="H452" s="11">
        <v>16.170000000000002</v>
      </c>
      <c r="I452" s="11">
        <v>47.39</v>
      </c>
      <c r="J452" s="11">
        <v>31.082430555555554</v>
      </c>
      <c r="K452" s="11">
        <v>2.8180283458434712</v>
      </c>
      <c r="L452" s="11">
        <v>0</v>
      </c>
      <c r="M452" s="15">
        <f>+D452*86400/1000000</f>
        <v>25.770242480486392</v>
      </c>
      <c r="N452" s="3">
        <f>K452*4.87/LN(67.8*$S$4-5.42)</f>
        <v>2.2892422450753931</v>
      </c>
      <c r="O452" s="16">
        <f>0.26*(1+0.54*N452)*(AD452-AE452)</f>
        <v>0.89345715209176435</v>
      </c>
      <c r="X452" s="9">
        <f>1+0.033*COS(2*$S$9*C452/365)</f>
        <v>1.0029783031310244</v>
      </c>
      <c r="Y452" s="9">
        <f>0.409*SIN((2*$S$9*C452/365)-1.39)</f>
        <v>3.693211835814051E-2</v>
      </c>
      <c r="Z452" s="9">
        <f>ACOS(-TAN($U$2)*TAN(Y452))</f>
        <v>1.5912789364350319</v>
      </c>
      <c r="AA452" s="10">
        <f>(24*60/$S$9)*$S$7*X452*(Z452*SIN($U$2)*SIN(Y452)+COS($U$2)*COS(Y452)*SIN(Z452))</f>
        <v>34.015820204458123</v>
      </c>
      <c r="AB452" s="9">
        <f>AA452*(0.75+0.00002*$S$3)</f>
        <v>25.647928434161425</v>
      </c>
      <c r="AC452" s="9">
        <f>1.35*(M452/AB452)-0.35</f>
        <v>1.0064381013446204</v>
      </c>
      <c r="AD452" s="9">
        <f>(0.6108*EXP(17.27*E452/(E452+237.3))+0.6108*EXP(17.27*F452/(F452+237.3)))/2</f>
        <v>1.9877248471092084</v>
      </c>
      <c r="AE452" s="9">
        <f>(H452*0.6108*EXP(17.27*F452/(F452+237.3))+I452*0.6108*EXP(17.27*E452/(E452+237.3)))/(2*100)</f>
        <v>0.45101624293852555</v>
      </c>
      <c r="AF452" s="10">
        <f>$S$8*0.5*((E452+273)^4+(F452+273)^4)*(0.34-0.14*SQRT(AE452))*AC452</f>
        <v>8.3546776600676829</v>
      </c>
      <c r="AG452" s="9">
        <f>(1-0.23)*M452-AF452</f>
        <v>11.488409049906839</v>
      </c>
      <c r="AH452" s="9">
        <v>0</v>
      </c>
      <c r="AI452" s="8">
        <f>4098*0.6108*EXP(17.27*0.5*(E452+F452)/(0.5*(E452+F452)+237.3))/(0.5*(E452+F452)+237.3)^2</f>
        <v>0.10725227824858814</v>
      </c>
      <c r="AJ452" s="7">
        <f>(0.408*AI452*(AG452-AH452)+(900*$S$10/((E452+F452)*0.5+273))*N452*(AD452-AE452))/(AI452+$S$10*(1+0.34*N452))</f>
        <v>5.4717597085508309</v>
      </c>
      <c r="AK452" s="27">
        <f>0.408*AI452*$S$8*0.98*1.14*100000000/(AI452+$S$10*(1.034*N452))</f>
        <v>9.1000882643819003E-2</v>
      </c>
      <c r="AL452" s="12">
        <f>1.24*(AE452*10/(G452+273.16))^(1/7)</f>
        <v>0.68468482863101687</v>
      </c>
      <c r="AM452" s="12">
        <f>AI452*0.77*M452</f>
        <v>2.1282162571290488</v>
      </c>
      <c r="AN452" s="12">
        <f>AI452*0.98*$S$8*(-2.6*10000000000-AL452*(G452+273.16)^4)</f>
        <v>-15.810819511502347</v>
      </c>
      <c r="AO452" s="13">
        <f>1.17*1.013*(10^-3)*(AD452-AE452)*N452*86400/208</f>
        <v>1.7319246331239786</v>
      </c>
      <c r="AP452" s="12">
        <f>0.408*(AM452+AN452+AO452)/(AI452+$S$10*(1+0.34*N452))</f>
        <v>-21.740141501243553</v>
      </c>
      <c r="AQ452">
        <v>8</v>
      </c>
      <c r="AR452">
        <v>1.7769999999999999</v>
      </c>
      <c r="AS452" s="7"/>
      <c r="AT452" s="1">
        <f>AJ452*28.4</f>
        <v>155.3979757228436</v>
      </c>
      <c r="AU452">
        <f>1.26*AI452*0.408*(AG452-AH452)/(AI452+0.063)</f>
        <v>3.7205247048882839</v>
      </c>
      <c r="AV452">
        <f>AU452*28.4</f>
        <v>105.66290161882726</v>
      </c>
      <c r="AW452">
        <f>0.65*AI452*D452/(0.063+AI452)</f>
        <v>122.13263109894562</v>
      </c>
      <c r="AX452" s="1">
        <f>AW452*0.035</f>
        <v>4.2746420884630973</v>
      </c>
      <c r="AY452" s="1">
        <f>(0.2*(0.00738*G452+0.8072)^7)-0.00016</f>
        <v>0.10994814792983226</v>
      </c>
      <c r="AZ452" s="1">
        <f>0.408*(AI452*(AG452-AH452)+0.063*6.43*(1+0.0536*N452)*(AD452-AE452))/(AI452+0.063)</f>
        <v>4.627645034075619</v>
      </c>
      <c r="BA452" s="2">
        <f>(AI452*(AG452)+0.063*2.7*(1+0.864*N452)*(AD452-AE452))/(AI452+0.063)</f>
        <v>11.809328135963334</v>
      </c>
      <c r="BB452" s="1">
        <f>0.4+1.4*EXP(-(((C452-173)/58)^2))</f>
        <v>0.54755891438661008</v>
      </c>
      <c r="BC452" s="1">
        <f>0.605+0.345*EXP(-(((C452-243)/80)^2))</f>
        <v>0.61233119232976763</v>
      </c>
      <c r="BD452" s="1">
        <f>0.408*(AI452*(AG452-AH452)+0.063*6.43*(BB452+BC452*N452)*(AD452-AE452))/(AI452+0.063)</f>
        <v>5.860810686280912</v>
      </c>
      <c r="BE452" s="1">
        <f>0.013*G452*(M452*23.9+50)/(G452+15)</f>
        <v>4.3356091779447974</v>
      </c>
    </row>
    <row r="453" spans="1:57" ht="14" x14ac:dyDescent="0.15">
      <c r="A453" s="14">
        <v>2009</v>
      </c>
      <c r="B453" s="5">
        <v>43187</v>
      </c>
      <c r="C453">
        <v>87</v>
      </c>
      <c r="D453" s="11">
        <v>306.94327903200008</v>
      </c>
      <c r="E453" s="17">
        <v>3.4670000000000001</v>
      </c>
      <c r="F453" s="17">
        <v>29.93</v>
      </c>
      <c r="G453" s="17">
        <v>17.14</v>
      </c>
      <c r="H453" s="11">
        <v>7.7969999999999997</v>
      </c>
      <c r="I453" s="11">
        <v>51.62</v>
      </c>
      <c r="J453" s="11">
        <v>24.153076388888895</v>
      </c>
      <c r="K453" s="11">
        <v>2.7149371531992545</v>
      </c>
      <c r="L453" s="11">
        <v>0</v>
      </c>
      <c r="M453" s="15">
        <f>+D453*86400/1000000</f>
        <v>26.51989930836481</v>
      </c>
      <c r="N453" s="3">
        <f>K453*4.87/LN(67.8*$S$4-5.42)</f>
        <v>2.2054954958120505</v>
      </c>
      <c r="O453" s="16">
        <f>0.26*(1+0.54*N453)*(AD453-AE453)</f>
        <v>1.2177698347426391</v>
      </c>
      <c r="X453" s="9">
        <f>1+0.033*COS(2*$S$9*C453/365)</f>
        <v>1.0024121392866365</v>
      </c>
      <c r="Y453" s="9">
        <f>0.409*SIN((2*$S$9*C453/365)-1.39)</f>
        <v>4.3938147821643299E-2</v>
      </c>
      <c r="Z453" s="9">
        <f>ACOS(-TAN($U$2)*TAN(Y453))</f>
        <v>1.5951698062872912</v>
      </c>
      <c r="AA453" s="10">
        <f>(24*60/$S$9)*$S$7*X453*(Z453*SIN($U$2)*SIN(Y453)+COS($U$2)*COS(Y453)*SIN(Z453))</f>
        <v>34.191010525375148</v>
      </c>
      <c r="AB453" s="9">
        <f>AA453*(0.75+0.00002*$S$3)</f>
        <v>25.780021936132862</v>
      </c>
      <c r="AC453" s="9">
        <f>1.35*(M453/AB453)-0.35</f>
        <v>1.0387445152291814</v>
      </c>
      <c r="AD453" s="9">
        <f>(0.6108*EXP(17.27*E453/(E453+237.3))+0.6108*EXP(17.27*F453/(F453+237.3)))/2</f>
        <v>2.5046552917293732</v>
      </c>
      <c r="AE453" s="9">
        <f>(H453*0.6108*EXP(17.27*F453/(F453+237.3))+I453*0.6108*EXP(17.27*E453/(E453+237.3)))/(2*100)</f>
        <v>0.36691021389600764</v>
      </c>
      <c r="AF453" s="10">
        <f>$S$8*0.5*((E453+273)^4+(F453+273)^4)*(0.34-0.14*SQRT(AE453))*AC453</f>
        <v>9.2558369421650664</v>
      </c>
      <c r="AG453" s="9">
        <f>(1-0.23)*M453-AF453</f>
        <v>11.164485525275838</v>
      </c>
      <c r="AH453" s="9">
        <v>0</v>
      </c>
      <c r="AI453" s="8">
        <f>4098*0.6108*EXP(17.27*0.5*(E453+F453)/(0.5*(E453+F453)+237.3))/(0.5*(E453+F453)+237.3)^2</f>
        <v>0.12075218648110793</v>
      </c>
      <c r="AJ453" s="7">
        <f>(0.408*AI453*(AG453-AH453)+(900*$S$10/((E453+F453)*0.5+273))*N453*(AD453-AE453))/(AI453+$S$10*(1+0.34*N453))</f>
        <v>6.4175476146872583</v>
      </c>
      <c r="AK453" s="27">
        <f>0.408*AI453*$S$8*0.98*1.14*100000000/(AI453+$S$10*(1.034*N453))</f>
        <v>9.9503880403652642E-2</v>
      </c>
      <c r="AL453" s="12">
        <f>1.24*(AE453*10/(G453+273.16))^(1/7)</f>
        <v>0.66410659726731525</v>
      </c>
      <c r="AM453" s="12">
        <f>AI453*0.77*M453</f>
        <v>2.4657985865927823</v>
      </c>
      <c r="AN453" s="12">
        <f>AI453*0.98*$S$8*(-2.6*10000000000-AL453*(G453+273.16)^4)</f>
        <v>-17.796522707437791</v>
      </c>
      <c r="AO453" s="13">
        <f>1.17*1.013*(10^-3)*(AD453-AE453)*N453*86400/208</f>
        <v>2.32117457536572</v>
      </c>
      <c r="AP453" s="12">
        <f>0.408*(AM453+AN453+AO453)/(AI453+$S$10*(1+0.34*N453))</f>
        <v>-22.500044873792984</v>
      </c>
      <c r="AQ453">
        <v>9</v>
      </c>
      <c r="AR453">
        <v>1.6908000000000001</v>
      </c>
      <c r="AS453" s="7"/>
      <c r="AT453" s="1">
        <f>AJ453*28.4</f>
        <v>182.25835225711813</v>
      </c>
      <c r="AU453">
        <f>1.26*AI453*0.408*(AG453-AH453)/(AI453+0.063)</f>
        <v>3.7716545731811735</v>
      </c>
      <c r="AV453">
        <f>AU453*28.4</f>
        <v>107.11498987834533</v>
      </c>
      <c r="AW453">
        <f>0.65*AI453*D453/(0.063+AI453)</f>
        <v>131.10944313684976</v>
      </c>
      <c r="AX453" s="1">
        <f>AW453*0.035</f>
        <v>4.5888305097897417</v>
      </c>
      <c r="AY453" s="1">
        <f>(0.2*(0.00738*G453+0.8072)^7)-0.00016</f>
        <v>0.12356554254849059</v>
      </c>
      <c r="AZ453" s="1">
        <f>0.408*(AI453*(AG453-AH453)+0.063*6.43*(1+0.0536*N453)*(AD453-AE453))/(AI453+0.063)</f>
        <v>5.1434844091252856</v>
      </c>
      <c r="BA453" s="2">
        <f>(AI453*(AG453)+0.063*2.7*(1+0.864*N453)*(AD453-AE453))/(AI453+0.063)</f>
        <v>13.086547783118881</v>
      </c>
      <c r="BB453" s="1">
        <f>0.4+1.4*EXP(-(((C453-173)/58)^2))</f>
        <v>0.55534592250979409</v>
      </c>
      <c r="BC453" s="1">
        <f>0.605+0.345*EXP(-(((C453-243)/80)^2))</f>
        <v>0.61269864559805343</v>
      </c>
      <c r="BD453" s="1">
        <f>0.408*(AI453*(AG453-AH453)+0.063*6.43*(BB453+BC453*N453)*(AD453-AE453))/(AI453+0.063)</f>
        <v>6.6594915170656019</v>
      </c>
      <c r="BE453" s="1">
        <f>0.013*G453*(M453*23.9+50)/(G453+15)</f>
        <v>4.7408219893269239</v>
      </c>
    </row>
    <row r="454" spans="1:57" ht="14" x14ac:dyDescent="0.15">
      <c r="A454" s="14">
        <v>2009</v>
      </c>
      <c r="B454" s="5">
        <v>43188</v>
      </c>
      <c r="C454">
        <v>88</v>
      </c>
      <c r="D454" s="11">
        <v>311.88587196000003</v>
      </c>
      <c r="E454" s="17">
        <v>5.44</v>
      </c>
      <c r="F454" s="17">
        <v>32.72</v>
      </c>
      <c r="G454" s="17">
        <v>19.63</v>
      </c>
      <c r="H454" s="11">
        <v>5.9850000000000003</v>
      </c>
      <c r="I454" s="11">
        <v>22.49</v>
      </c>
      <c r="J454" s="11">
        <v>14.908451388888885</v>
      </c>
      <c r="K454" s="11">
        <v>2.56958776734862</v>
      </c>
      <c r="L454" s="11">
        <v>0</v>
      </c>
      <c r="M454" s="15">
        <f>+D454*86400/1000000</f>
        <v>26.946939337344002</v>
      </c>
      <c r="N454" s="3">
        <f>K454*4.87/LN(67.8*$S$4-5.42)</f>
        <v>2.0874200495959681</v>
      </c>
      <c r="O454" s="16">
        <f>0.26*(1+0.54*N454)*(AD454-AE454)</f>
        <v>1.480164391730646</v>
      </c>
      <c r="X454" s="9">
        <f>1+0.033*COS(2*$S$9*C454/365)</f>
        <v>1.0018452606733199</v>
      </c>
      <c r="Y454" s="9">
        <f>0.409*SIN((2*$S$9*C454/365)-1.39)</f>
        <v>5.0931157463683645E-2</v>
      </c>
      <c r="Z454" s="9">
        <f>ACOS(-TAN($U$2)*TAN(Y454))</f>
        <v>1.5990562047048658</v>
      </c>
      <c r="AA454" s="10">
        <f>(24*60/$S$9)*$S$7*X454*(Z454*SIN($U$2)*SIN(Y454)+COS($U$2)*COS(Y454)*SIN(Z454))</f>
        <v>34.364419989625318</v>
      </c>
      <c r="AB454" s="9">
        <f>AA454*(0.75+0.00002*$S$3)</f>
        <v>25.91077267217749</v>
      </c>
      <c r="AC454" s="9">
        <f>1.35*(M454/AB454)-0.35</f>
        <v>1.0539862325092617</v>
      </c>
      <c r="AD454" s="9">
        <f>(0.6108*EXP(17.27*E454/(E454+237.3))+0.6108*EXP(17.27*F454/(F454+237.3)))/2</f>
        <v>2.9255756242908681</v>
      </c>
      <c r="AE454" s="9">
        <f>(H454*0.6108*EXP(17.27*F454/(F454+237.3))+I454*0.6108*EXP(17.27*E454/(E454+237.3)))/(2*100)</f>
        <v>0.24932435595160513</v>
      </c>
      <c r="AF454" s="10">
        <f>$S$8*0.5*((E454+273)^4+(F454+273)^4)*(0.34-0.14*SQRT(AE454))*AC454</f>
        <v>10.276555530210061</v>
      </c>
      <c r="AG454" s="9">
        <f>(1-0.23)*M454-AF454</f>
        <v>10.472587759544822</v>
      </c>
      <c r="AH454" s="9">
        <v>0</v>
      </c>
      <c r="AI454" s="8">
        <f>4098*0.6108*EXP(17.27*0.5*(E454+F454)/(0.5*(E454+F454)+237.3))/(0.5*(E454+F454)+237.3)^2</f>
        <v>0.13768236971432918</v>
      </c>
      <c r="AJ454" s="7">
        <f>(0.408*AI454*(AG454-AH454)+(900*$S$10/((E454+F454)*0.5+273))*N454*(AD454-AE454))/(AI454+$S$10*(1+0.34*N454))</f>
        <v>6.8789890515670225</v>
      </c>
      <c r="AK454" s="27">
        <f>0.408*AI454*$S$8*0.98*1.14*100000000/(AI454+$S$10*(1.034*N454))</f>
        <v>0.10984677575197992</v>
      </c>
      <c r="AL454" s="12">
        <f>1.24*(AE454*10/(G454+273.16))^(1/7)</f>
        <v>0.62767839507762546</v>
      </c>
      <c r="AM454" s="12">
        <f>AI454*0.77*M454</f>
        <v>2.8567912176756241</v>
      </c>
      <c r="AN454" s="12">
        <f>AI454*0.98*$S$8*(-2.6*10000000000-AL454*(G454+273.16)^4)</f>
        <v>-20.223135726779667</v>
      </c>
      <c r="AO454" s="13">
        <f>1.17*1.013*(10^-3)*(AD454-AE454)*N454*86400/208</f>
        <v>2.7503150876582856</v>
      </c>
      <c r="AP454" s="12">
        <f>0.408*(AM454+AN454+AO454)/(AI454+$S$10*(1+0.34*N454))</f>
        <v>-23.834831714118749</v>
      </c>
      <c r="AQ454">
        <v>10</v>
      </c>
      <c r="AR454">
        <v>1.5428999999999999</v>
      </c>
      <c r="AS454" s="7"/>
      <c r="AT454" s="1">
        <f>AJ454*28.4</f>
        <v>195.36328906450342</v>
      </c>
      <c r="AU454">
        <f>1.26*AI454*0.408*(AG454-AH454)/(AI454+0.063)</f>
        <v>3.6936337357173201</v>
      </c>
      <c r="AV454">
        <f>AU454*28.4</f>
        <v>104.89919809437188</v>
      </c>
      <c r="AW454">
        <f>0.65*AI454*D454/(0.063+AI454)</f>
        <v>139.08431964127971</v>
      </c>
      <c r="AX454" s="1">
        <f>AW454*0.035</f>
        <v>4.8679511874447901</v>
      </c>
      <c r="AY454" s="1">
        <f>(0.2*(0.00738*G454+0.8072)^7)-0.00016</f>
        <v>0.14165110601707945</v>
      </c>
      <c r="AZ454" s="1">
        <f>0.408*(AI454*(AG454-AH454)+0.063*6.43*(1+0.0536*N454)*(AD454-AE454))/(AI454+0.063)</f>
        <v>5.382151681681691</v>
      </c>
      <c r="BA454" s="2">
        <f>(AI454*(AG454)+0.063*2.7*(1+0.864*N454)*(AD454-AE454))/(AI454+0.063)</f>
        <v>13.544503390815382</v>
      </c>
      <c r="BB454" s="1">
        <f>0.4+1.4*EXP(-(((C454-173)/58)^2))</f>
        <v>0.56344666527041865</v>
      </c>
      <c r="BC454" s="1">
        <f>0.605+0.345*EXP(-(((C454-243)/80)^2))</f>
        <v>0.61308199030463717</v>
      </c>
      <c r="BD454" s="1">
        <f>0.408*(AI454*(AG454-AH454)+0.063*6.43*(BB454+BC454*N454)*(AD454-AE454))/(AI454+0.063)</f>
        <v>6.9940481785280673</v>
      </c>
      <c r="BE454" s="1">
        <f>0.013*G454*(M454*23.9+50)/(G454+15)</f>
        <v>5.1143513671086893</v>
      </c>
    </row>
    <row r="455" spans="1:57" ht="14" x14ac:dyDescent="0.15">
      <c r="A455" s="14">
        <v>2009</v>
      </c>
      <c r="B455" s="5">
        <v>43189</v>
      </c>
      <c r="C455">
        <v>89</v>
      </c>
      <c r="D455" s="11">
        <v>311.1735672239999</v>
      </c>
      <c r="E455" s="17">
        <v>8.6999999999999993</v>
      </c>
      <c r="F455" s="17">
        <v>36.18</v>
      </c>
      <c r="G455" s="17">
        <v>21.54</v>
      </c>
      <c r="H455" s="11">
        <v>6.3319999999999999</v>
      </c>
      <c r="I455" s="11">
        <v>28.97</v>
      </c>
      <c r="J455" s="11">
        <v>17.622222222222227</v>
      </c>
      <c r="K455" s="11">
        <v>2.2292003674406411</v>
      </c>
      <c r="L455" s="11">
        <v>0</v>
      </c>
      <c r="M455" s="15">
        <f>+D455*86400/1000000</f>
        <v>26.88539620815359</v>
      </c>
      <c r="N455" s="3">
        <f>K455*4.87/LN(67.8*$S$4-5.42)</f>
        <v>1.810904301729179</v>
      </c>
      <c r="O455" s="16">
        <f>0.26*(1+0.54*N455)*(AD455-AE455)</f>
        <v>1.6505128962629239</v>
      </c>
      <c r="X455" s="9">
        <f>1+0.033*COS(2*$S$9*C455/365)</f>
        <v>1.0012778352694418</v>
      </c>
      <c r="Y455" s="9">
        <f>0.409*SIN((2*$S$9*C455/365)-1.39)</f>
        <v>5.7909075104583277E-2</v>
      </c>
      <c r="Z455" s="9">
        <f>ACOS(-TAN($U$2)*TAN(Y455))</f>
        <v>1.6029374042824756</v>
      </c>
      <c r="AA455" s="10">
        <f>(24*60/$S$9)*$S$7*X455*(Z455*SIN($U$2)*SIN(Y455)+COS($U$2)*COS(Y455)*SIN(Z455))</f>
        <v>34.535997737615652</v>
      </c>
      <c r="AB455" s="9">
        <f>AA455*(0.75+0.00002*$S$3)</f>
        <v>26.040142294162202</v>
      </c>
      <c r="AC455" s="9">
        <f>1.35*(M455/AB455)-0.35</f>
        <v>1.0438205279755399</v>
      </c>
      <c r="AD455" s="9">
        <f>(0.6108*EXP(17.27*E455/(E455+237.3))+0.6108*EXP(17.27*F455/(F455+237.3)))/2</f>
        <v>3.5624612395414967</v>
      </c>
      <c r="AE455" s="9">
        <f>(H455*0.6108*EXP(17.27*F455/(F455+237.3))+I455*0.6108*EXP(17.27*E455/(E455+237.3)))/(2*100)</f>
        <v>0.3529137385622016</v>
      </c>
      <c r="AF455" s="10">
        <f>$S$8*0.5*((E455+273)^4+(F455+273)^4)*(0.34-0.14*SQRT(AE455))*AC455</f>
        <v>10.12962421005153</v>
      </c>
      <c r="AG455" s="9">
        <f>(1-0.23)*M455-AF455</f>
        <v>10.572130870226735</v>
      </c>
      <c r="AH455" s="9">
        <v>0</v>
      </c>
      <c r="AI455" s="8">
        <f>4098*0.6108*EXP(17.27*0.5*(E455+F455)/(0.5*(E455+F455)+237.3))/(0.5*(E455+F455)+237.3)^2</f>
        <v>0.16495744190868156</v>
      </c>
      <c r="AJ455" s="7">
        <f>(0.408*AI455*(AG455-AH455)+(900*$S$10/((E455+F455)*0.5+273))*N455*(AD455-AE455))/(AI455+$S$10*(1+0.34*N455))</f>
        <v>6.9178513613076165</v>
      </c>
      <c r="AK455" s="27">
        <f>0.408*AI455*$S$8*0.98*1.14*100000000/(AI455+$S$10*(1.034*N455))</f>
        <v>0.127744164413681</v>
      </c>
      <c r="AL455" s="12">
        <f>1.24*(AE455*10/(G455+273.16))^(1/7)</f>
        <v>0.65900917459934039</v>
      </c>
      <c r="AM455" s="12">
        <f>AI455*0.77*M455</f>
        <v>3.4149085610627554</v>
      </c>
      <c r="AN455" s="12">
        <f>AI455*0.98*$S$8*(-2.6*10000000000-AL455*(G455+273.16)^4)</f>
        <v>-24.512608491964468</v>
      </c>
      <c r="AO455" s="13">
        <f>1.17*1.013*(10^-3)*(AD455-AE455)*N455*86400/208</f>
        <v>2.861442495368359</v>
      </c>
      <c r="AP455" s="12">
        <f>0.408*(AM455+AN455+AO455)/(AI455+$S$10*(1+0.34*N455))</f>
        <v>-27.426731104614312</v>
      </c>
      <c r="AQ455">
        <v>11</v>
      </c>
      <c r="AR455">
        <v>0.56952000000000003</v>
      </c>
      <c r="AS455" s="7"/>
      <c r="AT455" s="1">
        <f>AJ455*28.4</f>
        <v>196.4669786611363</v>
      </c>
      <c r="AU455">
        <f>1.26*AI455*0.408*(AG455-AH455)/(AI455+0.063)</f>
        <v>3.9328861732214366</v>
      </c>
      <c r="AV455">
        <f>AU455*28.4</f>
        <v>111.69396731948879</v>
      </c>
      <c r="AW455">
        <f>0.65*AI455*D455/(0.063+AI455)</f>
        <v>146.36397428354783</v>
      </c>
      <c r="AX455" s="1">
        <f>AW455*0.035</f>
        <v>5.1227390999241749</v>
      </c>
      <c r="AY455" s="1">
        <f>(0.2*(0.00738*G455+0.8072)^7)-0.00016</f>
        <v>0.15701726616417816</v>
      </c>
      <c r="AZ455" s="1">
        <f>0.408*(AI455*(AG455-AH455)+0.063*6.43*(1+0.0536*N455)*(AD455-AE455))/(AI455+0.063)</f>
        <v>5.6742386161011433</v>
      </c>
      <c r="BA455" s="2">
        <f>(AI455*(AG455)+0.063*2.7*(1+0.864*N455)*(AD455-AE455))/(AI455+0.063)</f>
        <v>13.792448864125257</v>
      </c>
      <c r="BB455" s="1">
        <f>0.4+1.4*EXP(-(((C455-173)/58)^2))</f>
        <v>0.57186762234334576</v>
      </c>
      <c r="BC455" s="1">
        <f>0.605+0.345*EXP(-(((C455-243)/80)^2))</f>
        <v>0.61348177222725186</v>
      </c>
      <c r="BD455" s="1">
        <f>0.408*(AI455*(AG455-AH455)+0.063*6.43*(BB455+BC455*N455)*(AD455-AE455))/(AI455+0.063)</f>
        <v>7.0373187225278926</v>
      </c>
      <c r="BE455" s="1">
        <f>0.013*G455*(M455*23.9+50)/(G455+15)</f>
        <v>5.3073596782800028</v>
      </c>
    </row>
    <row r="456" spans="1:57" ht="14" x14ac:dyDescent="0.15">
      <c r="A456" s="14">
        <v>2009</v>
      </c>
      <c r="B456" s="5">
        <v>43190</v>
      </c>
      <c r="C456">
        <v>90</v>
      </c>
      <c r="D456" s="11">
        <v>303.00946283399998</v>
      </c>
      <c r="E456" s="17">
        <v>9.74</v>
      </c>
      <c r="F456" s="17">
        <v>35.590000000000003</v>
      </c>
      <c r="G456" s="17">
        <v>21.85</v>
      </c>
      <c r="H456" s="11">
        <v>9.0399999999999991</v>
      </c>
      <c r="I456" s="11">
        <v>26.67</v>
      </c>
      <c r="J456" s="11">
        <v>17.899861111111118</v>
      </c>
      <c r="K456" s="11">
        <v>2.3070270159867015</v>
      </c>
      <c r="L456" s="11">
        <v>0</v>
      </c>
      <c r="M456" s="15">
        <f>+D456*86400/1000000</f>
        <v>26.180017588857599</v>
      </c>
      <c r="N456" s="3">
        <f>K456*4.87/LN(67.8*$S$4-5.42)</f>
        <v>1.8741272469160379</v>
      </c>
      <c r="O456" s="16">
        <f>0.26*(1+0.54*N456)*(AD456-AE456)</f>
        <v>1.6134407949055487</v>
      </c>
      <c r="X456" s="9">
        <f>1+0.033*COS(2*$S$9*C456/365)</f>
        <v>1.0007100312153954</v>
      </c>
      <c r="Y456" s="9">
        <f>0.409*SIN((2*$S$9*C456/365)-1.39)</f>
        <v>6.4869833036749036E-2</v>
      </c>
      <c r="Z456" s="9">
        <f>ACOS(-TAN($U$2)*TAN(Y456))</f>
        <v>1.6068126721998084</v>
      </c>
      <c r="AA456" s="10">
        <f>(24*60/$S$9)*$S$7*X456*(Z456*SIN($U$2)*SIN(Y456)+COS($U$2)*COS(Y456)*SIN(Z456))</f>
        <v>34.705694938990312</v>
      </c>
      <c r="AB456" s="9">
        <f>AA456*(0.75+0.00002*$S$3)</f>
        <v>26.168093983998695</v>
      </c>
      <c r="AC456" s="9">
        <f>1.35*(M456/AB456)-0.35</f>
        <v>1.0006151333211113</v>
      </c>
      <c r="AD456" s="9">
        <f>(0.6108*EXP(17.27*E456/(E456+237.3))+0.6108*EXP(17.27*F456/(F456+237.3)))/2</f>
        <v>3.5076896704618519</v>
      </c>
      <c r="AE456" s="9">
        <f>(H456*0.6108*EXP(17.27*F456/(F456+237.3))+I456*0.6108*EXP(17.27*E456/(E456+237.3)))/(2*100)</f>
        <v>0.42346851708543481</v>
      </c>
      <c r="AF456" s="10">
        <f>$S$8*0.5*((E456+273)^4+(F456+273)^4)*(0.34-0.14*SQRT(AE456))*AC456</f>
        <v>9.4249380005203829</v>
      </c>
      <c r="AG456" s="9">
        <f>(1-0.23)*M456-AF456</f>
        <v>10.733675542899968</v>
      </c>
      <c r="AH456" s="9">
        <v>0</v>
      </c>
      <c r="AI456" s="8">
        <f>4098*0.6108*EXP(17.27*0.5*(E456+F456)/(0.5*(E456+F456)+237.3))/(0.5*(E456+F456)+237.3)^2</f>
        <v>0.1669361852923163</v>
      </c>
      <c r="AJ456" s="7">
        <f>(0.408*AI456*(AG456-AH456)+(900*$S$10/((E456+F456)*0.5+273))*N456*(AD456-AE456))/(AI456+$S$10*(1+0.34*N456))</f>
        <v>6.8769835781762465</v>
      </c>
      <c r="AK456" s="27">
        <f>0.408*AI456*$S$8*0.98*1.14*100000000/(AI456+$S$10*(1.034*N456))</f>
        <v>0.12651910036535821</v>
      </c>
      <c r="AL456" s="12">
        <f>1.24*(AE456*10/(G456+273.16))^(1/7)</f>
        <v>0.67629120715002833</v>
      </c>
      <c r="AM456" s="12">
        <f>AI456*0.77*M456</f>
        <v>3.3652020457206167</v>
      </c>
      <c r="AN456" s="12">
        <f>AI456*0.98*$S$8*(-2.6*10000000000-AL456*(G456+273.16)^4)</f>
        <v>-24.928275490043948</v>
      </c>
      <c r="AO456" s="13">
        <f>1.17*1.013*(10^-3)*(AD456-AE456)*N456*86400/208</f>
        <v>2.845707777218216</v>
      </c>
      <c r="AP456" s="12">
        <f>0.408*(AM456+AN456+AO456)/(AI456+$S$10*(1+0.34*N456))</f>
        <v>-27.802535769067173</v>
      </c>
      <c r="AQ456">
        <v>12</v>
      </c>
      <c r="AR456">
        <v>1.4697</v>
      </c>
      <c r="AS456" s="7"/>
      <c r="AT456" s="1">
        <f>AJ456*28.4</f>
        <v>195.30633362020538</v>
      </c>
      <c r="AU456">
        <f>1.26*AI456*0.408*(AG456-AH456)/(AI456+0.063)</f>
        <v>4.0061050611743889</v>
      </c>
      <c r="AV456">
        <f>AU456*28.4</f>
        <v>113.77338373735265</v>
      </c>
      <c r="AW456">
        <f>0.65*AI456*D456/(0.063+AI456)</f>
        <v>142.9923195848414</v>
      </c>
      <c r="AX456" s="1">
        <f>AW456*0.035</f>
        <v>5.0047311854694492</v>
      </c>
      <c r="AY456" s="1">
        <f>(0.2*(0.00738*G456+0.8072)^7)-0.00016</f>
        <v>0.15964112682720041</v>
      </c>
      <c r="AZ456" s="1">
        <f>0.408*(AI456*(AG456-AH456)+0.063*6.43*(1+0.0536*N456)*(AD456-AE456))/(AI456+0.063)</f>
        <v>5.6190643919332315</v>
      </c>
      <c r="BA456" s="2">
        <f>(AI456*(AG456)+0.063*2.7*(1+0.864*N456)*(AD456-AE456))/(AI456+0.063)</f>
        <v>13.768878587481415</v>
      </c>
      <c r="BB456" s="1">
        <f>0.4+1.4*EXP(-(((C456-173)/58)^2))</f>
        <v>0.5806150236148393</v>
      </c>
      <c r="BC456" s="1">
        <f>0.605+0.345*EXP(-(((C456-243)/80)^2))</f>
        <v>0.61389854844199487</v>
      </c>
      <c r="BD456" s="1">
        <f>0.408*(AI456*(AG456-AH456)+0.063*6.43*(BB456+BC456*N456)*(AD456-AE456))/(AI456+0.063)</f>
        <v>7.0172438833727835</v>
      </c>
      <c r="BE456" s="1">
        <f>0.013*G456*(M456*23.9+50)/(G456+15)</f>
        <v>5.2085012892034879</v>
      </c>
    </row>
    <row r="457" spans="1:57" ht="14" x14ac:dyDescent="0.15">
      <c r="A457" s="14">
        <v>2009</v>
      </c>
      <c r="B457" s="5">
        <v>43191</v>
      </c>
      <c r="C457">
        <v>91</v>
      </c>
      <c r="D457" s="11">
        <v>243.65887548599997</v>
      </c>
      <c r="E457" s="17">
        <v>10.98</v>
      </c>
      <c r="F457" s="17">
        <v>33.11</v>
      </c>
      <c r="G457" s="17">
        <v>21.57</v>
      </c>
      <c r="H457" s="11">
        <v>9.4</v>
      </c>
      <c r="I457" s="11">
        <v>34.22</v>
      </c>
      <c r="J457" s="11">
        <v>20.353541666666672</v>
      </c>
      <c r="K457" s="11">
        <v>2.443601748335047</v>
      </c>
      <c r="L457" s="11">
        <v>0</v>
      </c>
      <c r="M457" s="15">
        <f>+D457*86400/1000000</f>
        <v>21.052126841990397</v>
      </c>
      <c r="N457" s="3">
        <f>K457*4.87/LN(67.8*$S$4-5.42)</f>
        <v>1.9850745506799812</v>
      </c>
      <c r="O457" s="16">
        <f>0.26*(1+0.54*N457)*(AD457-AE457)</f>
        <v>1.4673944341198726</v>
      </c>
      <c r="X457" s="9">
        <f>1+0.033*COS(2*$S$9*C457/365)</f>
        <v>1.000142016763776</v>
      </c>
      <c r="Y457" s="9">
        <f>0.409*SIN((2*$S$9*C457/365)-1.39)</f>
        <v>7.1811368637380357E-2</v>
      </c>
      <c r="Z457" s="9">
        <f>ACOS(-TAN($U$2)*TAN(Y457))</f>
        <v>1.6106812695058257</v>
      </c>
      <c r="AA457" s="10">
        <f>(24*60/$S$9)*$S$7*X457*(Z457*SIN($U$2)*SIN(Y457)+COS($U$2)*COS(Y457)*SIN(Z457))</f>
        <v>34.873464810837092</v>
      </c>
      <c r="AB457" s="9">
        <f>AA457*(0.75+0.00002*$S$3)</f>
        <v>26.294592467371167</v>
      </c>
      <c r="AC457" s="9">
        <f>1.35*(M457/AB457)-0.35</f>
        <v>0.73084471253752048</v>
      </c>
      <c r="AD457" s="9">
        <f>(0.6108*EXP(17.27*E457/(E457+237.3))+0.6108*EXP(17.27*F457/(F457+237.3)))/2</f>
        <v>3.1861187176597099</v>
      </c>
      <c r="AE457" s="9">
        <f>(H457*0.6108*EXP(17.27*F457/(F457+237.3))+I457*0.6108*EXP(17.27*E457/(E457+237.3)))/(2*100)</f>
        <v>0.46218653547097693</v>
      </c>
      <c r="AF457" s="10">
        <f>$S$8*0.5*((E457+273)^4+(F457+273)^4)*(0.34-0.14*SQRT(AE457))*AC457</f>
        <v>6.6945336429205362</v>
      </c>
      <c r="AG457" s="9">
        <f>(1-0.23)*M457-AF457</f>
        <v>9.5156040254120704</v>
      </c>
      <c r="AH457" s="9">
        <v>0</v>
      </c>
      <c r="AI457" s="8">
        <f>4098*0.6108*EXP(17.27*0.5*(E457+F457)/(0.5*(E457+F457)+237.3))/(0.5*(E457+F457)+237.3)^2</f>
        <v>0.16153153837723702</v>
      </c>
      <c r="AJ457" s="7">
        <f>(0.408*AI457*(AG457-AH457)+(900*$S$10/((E457+F457)*0.5+273))*N457*(AD457-AE457))/(AI457+$S$10*(1+0.34*N457))</f>
        <v>6.301852566368173</v>
      </c>
      <c r="AK457" s="27">
        <f>0.408*AI457*$S$8*0.98*1.14*100000000/(AI457+$S$10*(1.034*N457))</f>
        <v>0.12153775189144604</v>
      </c>
      <c r="AL457" s="12">
        <f>1.24*(AE457*10/(G457+273.16))^(1/7)</f>
        <v>0.68488976686828995</v>
      </c>
      <c r="AM457" s="12">
        <f>AI457*0.77*M457</f>
        <v>2.6184484748725638</v>
      </c>
      <c r="AN457" s="12">
        <f>AI457*0.98*$S$8*(-2.6*10000000000-AL457*(G457+273.16)^4)</f>
        <v>-24.156444429553385</v>
      </c>
      <c r="AO457" s="13">
        <f>1.17*1.013*(10^-3)*(AD457-AE457)*N457*86400/208</f>
        <v>2.6620660509873315</v>
      </c>
      <c r="AP457" s="12">
        <f>0.408*(AM457+AN457+AO457)/(AI457+$S$10*(1+0.34*N457))</f>
        <v>-28.33956849779825</v>
      </c>
      <c r="AQ457">
        <v>13</v>
      </c>
      <c r="AR457">
        <v>1.9645999999999999</v>
      </c>
      <c r="AS457" s="7"/>
      <c r="AT457" s="1">
        <f>AJ457*28.4</f>
        <v>178.97261288485612</v>
      </c>
      <c r="AU457">
        <f>1.26*AI457*0.408*(AG457-AH457)/(AI457+0.063)</f>
        <v>3.5192251027429013</v>
      </c>
      <c r="AV457">
        <f>AU457*28.4</f>
        <v>99.945992917898394</v>
      </c>
      <c r="AW457">
        <f>0.65*AI457*D457/(0.063+AI457)</f>
        <v>113.93983060302412</v>
      </c>
      <c r="AX457" s="1">
        <f>AW457*0.035</f>
        <v>3.9878940711058446</v>
      </c>
      <c r="AY457" s="1">
        <f>(0.2*(0.00738*G457+0.8072)^7)-0.00016</f>
        <v>0.15726956344393903</v>
      </c>
      <c r="AZ457" s="1">
        <f>0.408*(AI457*(AG457-AH457)+0.063*6.43*(1+0.0536*N457)*(AD457-AE457))/(AI457+0.063)</f>
        <v>5.0114507787903104</v>
      </c>
      <c r="BA457" s="2">
        <f>(AI457*(AG457)+0.063*2.7*(1+0.864*N457)*(AD457-AE457))/(AI457+0.063)</f>
        <v>12.448536190234085</v>
      </c>
      <c r="BB457" s="1">
        <f>0.4+1.4*EXP(-(((C457-173)/58)^2))</f>
        <v>0.58969482112875249</v>
      </c>
      <c r="BC457" s="1">
        <f>0.605+0.345*EXP(-(((C457-243)/80)^2))</f>
        <v>0.6143328871688909</v>
      </c>
      <c r="BD457" s="1">
        <f>0.408*(AI457*(AG457-AH457)+0.063*6.43*(BB457+BC457*N457)*(AD457-AE457))/(AI457+0.063)</f>
        <v>6.4206002626084606</v>
      </c>
      <c r="BE457" s="1">
        <f>0.013*G457*(M457*23.9+50)/(G457+15)</f>
        <v>4.2413897352344652</v>
      </c>
    </row>
    <row r="458" spans="1:57" ht="14" x14ac:dyDescent="0.15">
      <c r="A458" s="14">
        <v>2009</v>
      </c>
      <c r="B458" s="5">
        <v>43192</v>
      </c>
      <c r="C458">
        <v>92</v>
      </c>
      <c r="D458" s="11">
        <v>310.48059595799998</v>
      </c>
      <c r="E458" s="17">
        <v>9.76</v>
      </c>
      <c r="F458" s="17">
        <v>31.45</v>
      </c>
      <c r="G458" s="17">
        <v>21.07</v>
      </c>
      <c r="H458" s="11">
        <v>10.49</v>
      </c>
      <c r="I458" s="11">
        <v>44.69</v>
      </c>
      <c r="J458" s="11">
        <v>24.514166666666664</v>
      </c>
      <c r="K458" s="11">
        <v>3.3928865118039853</v>
      </c>
      <c r="L458" s="11">
        <v>0</v>
      </c>
      <c r="M458" s="15">
        <f>+D458*86400/1000000</f>
        <v>26.825523490771197</v>
      </c>
      <c r="N458" s="3">
        <f>K458*4.87/LN(67.8*$S$4-5.42)</f>
        <v>2.7562317274148542</v>
      </c>
      <c r="O458" s="16">
        <f>0.26*(1+0.54*N458)*(AD458-AE458)</f>
        <v>1.5507456582870585</v>
      </c>
      <c r="X458" s="9">
        <f>1+0.033*COS(2*$S$9*C458/365)</f>
        <v>0.99957396022952472</v>
      </c>
      <c r="Y458" s="9">
        <f>0.409*SIN((2*$S$9*C458/365)-1.39)</f>
        <v>7.8731624979668152E-2</v>
      </c>
      <c r="Z458" s="9">
        <f>ACOS(-TAN($U$2)*TAN(Y458))</f>
        <v>1.6145424504151848</v>
      </c>
      <c r="AA458" s="10">
        <f>(24*60/$S$9)*$S$7*X458*(Z458*SIN($U$2)*SIN(Y458)+COS($U$2)*COS(Y458)*SIN(Z458))</f>
        <v>35.039262632640927</v>
      </c>
      <c r="AB458" s="9">
        <f>AA458*(0.75+0.00002*$S$3)</f>
        <v>26.41960402501126</v>
      </c>
      <c r="AC458" s="9">
        <f>1.35*(M458/AB458)-0.35</f>
        <v>1.0207418429987496</v>
      </c>
      <c r="AD458" s="9">
        <f>(0.6108*EXP(17.27*E458/(E458+237.3))+0.6108*EXP(17.27*F458/(F458+237.3)))/2</f>
        <v>2.9086650022080911</v>
      </c>
      <c r="AE458" s="9">
        <f>(H458*0.6108*EXP(17.27*F458/(F458+237.3))+I458*0.6108*EXP(17.27*E458/(E458+237.3)))/(2*100)</f>
        <v>0.51174732344840668</v>
      </c>
      <c r="AF458" s="10">
        <f>$S$8*0.5*((E458+273)^4+(F458+273)^4)*(0.34-0.14*SQRT(AE458))*AC458</f>
        <v>8.980290050379752</v>
      </c>
      <c r="AG458" s="9">
        <f>(1-0.23)*M458-AF458</f>
        <v>11.675363037514069</v>
      </c>
      <c r="AH458" s="9">
        <v>0</v>
      </c>
      <c r="AI458" s="8">
        <f>4098*0.6108*EXP(17.27*0.5*(E458+F458)/(0.5*(E458+F458)+237.3))/(0.5*(E458+F458)+237.3)^2</f>
        <v>0.1495463720475364</v>
      </c>
      <c r="AJ458" s="7">
        <f>(0.408*AI458*(AG458-AH458)+(900*$S$10/((E458+F458)*0.5+273))*N458*(AD458-AE458))/(AI458+$S$10*(1+0.34*N458))</f>
        <v>7.3821991394393782</v>
      </c>
      <c r="AK458" s="27">
        <f>0.408*AI458*$S$8*0.98*1.14*100000000/(AI458+$S$10*(1.034*N458))</f>
        <v>9.9005342249131725E-2</v>
      </c>
      <c r="AL458" s="12">
        <f>1.24*(AE458*10/(G458+273.16))^(1/7)</f>
        <v>0.6950975774196464</v>
      </c>
      <c r="AM458" s="12">
        <f>AI458*0.77*M458</f>
        <v>3.0889779815670133</v>
      </c>
      <c r="AN458" s="12">
        <f>AI458*0.98*$S$8*(-2.6*10000000000-AL458*(G458+273.16)^4)</f>
        <v>-22.393901662129267</v>
      </c>
      <c r="AO458" s="13">
        <f>1.17*1.013*(10^-3)*(AD458-AE458)*N458*86400/208</f>
        <v>3.2524794471221461</v>
      </c>
      <c r="AP458" s="12">
        <f>0.408*(AM458+AN458+AO458)/(AI458+$S$10*(1+0.34*N458))</f>
        <v>-23.64210261118512</v>
      </c>
      <c r="AQ458">
        <v>14</v>
      </c>
      <c r="AR458">
        <v>1.5137</v>
      </c>
      <c r="AS458" s="7"/>
      <c r="AT458" s="1">
        <f>AJ458*28.4</f>
        <v>209.65445556007833</v>
      </c>
      <c r="AU458">
        <f>1.26*AI458*0.408*(AG458-AH458)/(AI458+0.063)</f>
        <v>4.2230214465267899</v>
      </c>
      <c r="AV458">
        <f>AU458*28.4</f>
        <v>119.93380908136082</v>
      </c>
      <c r="AW458">
        <f>0.65*AI458*D458/(0.063+AI458)</f>
        <v>141.99400382656</v>
      </c>
      <c r="AX458" s="1">
        <f>AW458*0.035</f>
        <v>4.9697901339296005</v>
      </c>
      <c r="AY458" s="1">
        <f>(0.2*(0.00738*G458+0.8072)^7)-0.00016</f>
        <v>0.15310961329573969</v>
      </c>
      <c r="AZ458" s="1">
        <f>0.408*(AI458*(AG458-AH458)+0.063*6.43*(1+0.0536*N458)*(AD458-AE458))/(AI458+0.063)</f>
        <v>5.4908091140843176</v>
      </c>
      <c r="BA458" s="2">
        <f>(AI458*(AG458)+0.063*2.7*(1+0.864*N458)*(AD458-AE458))/(AI458+0.063)</f>
        <v>14.701034772068255</v>
      </c>
      <c r="BB458" s="1">
        <f>0.4+1.4*EXP(-(((C458-173)/58)^2))</f>
        <v>0.59911266044291911</v>
      </c>
      <c r="BC458" s="1">
        <f>0.605+0.345*EXP(-(((C458-243)/80)^2))</f>
        <v>0.61478536759200819</v>
      </c>
      <c r="BD458" s="1">
        <f>0.408*(AI458*(AG458-AH458)+0.063*6.43*(BB458+BC458*N458)*(AD458-AE458))/(AI458+0.063)</f>
        <v>7.6265388584645386</v>
      </c>
      <c r="BE458" s="1">
        <f>0.013*G458*(M458*23.9+50)/(G458+15)</f>
        <v>5.2483343895379972</v>
      </c>
    </row>
    <row r="459" spans="1:57" ht="14" x14ac:dyDescent="0.15">
      <c r="A459" s="14">
        <v>2009</v>
      </c>
      <c r="B459" s="5">
        <v>43193</v>
      </c>
      <c r="C459">
        <v>93</v>
      </c>
      <c r="D459" s="11">
        <v>310.77312489600007</v>
      </c>
      <c r="E459" s="17">
        <v>9.2799999999999994</v>
      </c>
      <c r="F459" s="17">
        <v>30.97</v>
      </c>
      <c r="G459" s="17">
        <v>19.89</v>
      </c>
      <c r="H459" s="11">
        <v>17.48</v>
      </c>
      <c r="I459" s="11">
        <v>43.57</v>
      </c>
      <c r="J459" s="11">
        <v>29.203402777777779</v>
      </c>
      <c r="K459" s="11">
        <v>2.7487987669563023</v>
      </c>
      <c r="L459" s="11">
        <v>0</v>
      </c>
      <c r="M459" s="15">
        <f>+D459*86400/1000000</f>
        <v>26.850797991014407</v>
      </c>
      <c r="N459" s="3">
        <f>K459*4.87/LN(67.8*$S$4-5.42)</f>
        <v>2.2330031810393463</v>
      </c>
      <c r="O459" s="16">
        <f>0.26*(1+0.54*N459)*(AD459-AE459)</f>
        <v>1.2505945313129594</v>
      </c>
      <c r="X459" s="9">
        <f>1+0.033*COS(2*$S$9*C459/365)</f>
        <v>0.99900602994005205</v>
      </c>
      <c r="Y459" s="9">
        <f>0.409*SIN((2*$S$9*C459/365)-1.39)</f>
        <v>8.5628551442306938E-2</v>
      </c>
      <c r="Z459" s="9">
        <f>ACOS(-TAN($U$2)*TAN(Y459))</f>
        <v>1.6183954616183329</v>
      </c>
      <c r="AA459" s="10">
        <f>(24*60/$S$9)*$S$7*X459*(Z459*SIN($U$2)*SIN(Y459)+COS($U$2)*COS(Y459)*SIN(Z459))</f>
        <v>35.203045757972724</v>
      </c>
      <c r="AB459" s="9">
        <f>AA459*(0.75+0.00002*$S$3)</f>
        <v>26.543096501511435</v>
      </c>
      <c r="AC459" s="9">
        <f>1.35*(M459/AB459)-0.35</f>
        <v>1.015649907719145</v>
      </c>
      <c r="AD459" s="9">
        <f>(0.6108*EXP(17.27*E459/(E459+237.3))+0.6108*EXP(17.27*F459/(F459+237.3)))/2</f>
        <v>2.8274415793614009</v>
      </c>
      <c r="AE459" s="9">
        <f>(H459*0.6108*EXP(17.27*F459/(F459+237.3))+I459*0.6108*EXP(17.27*E459/(E459+237.3)))/(2*100)</f>
        <v>0.64685784140179192</v>
      </c>
      <c r="AF459" s="10">
        <f>$S$8*0.5*((E459+273)^4+(F459+273)^4)*(0.34-0.14*SQRT(AE459))*AC459</f>
        <v>8.4167301436778317</v>
      </c>
      <c r="AG459" s="9">
        <f>(1-0.23)*M459-AF459</f>
        <v>12.258384309403262</v>
      </c>
      <c r="AH459" s="9">
        <v>0</v>
      </c>
      <c r="AI459" s="8">
        <f>4098*0.6108*EXP(17.27*0.5*(E459+F459)/(0.5*(E459+F459)+237.3))/(0.5*(E459+F459)+237.3)^2</f>
        <v>0.14572234040556342</v>
      </c>
      <c r="AJ459" s="7">
        <f>(0.408*AI459*(AG459-AH459)+(900*$S$10/((E459+F459)*0.5+273))*N459*(AD459-AE459))/(AI459+$S$10*(1+0.34*N459))</f>
        <v>6.5495760212577405</v>
      </c>
      <c r="AK459" s="27">
        <f>0.408*AI459*$S$8*0.98*1.14*100000000/(AI459+$S$10*(1.034*N459))</f>
        <v>0.10925196089041561</v>
      </c>
      <c r="AL459" s="12">
        <f>1.24*(AE459*10/(G459+273.16))^(1/7)</f>
        <v>0.71916952196839434</v>
      </c>
      <c r="AM459" s="12">
        <f>AI459*0.77*M459</f>
        <v>3.0128260662558675</v>
      </c>
      <c r="AN459" s="12">
        <f>AI459*0.98*$S$8*(-2.6*10000000000-AL459*(G459+273.16)^4)</f>
        <v>-21.887318256034703</v>
      </c>
      <c r="AO459" s="13">
        <f>1.17*1.013*(10^-3)*(AD459-AE459)*N459*86400/208</f>
        <v>2.3972196299407824</v>
      </c>
      <c r="AP459" s="12">
        <f>0.408*(AM459+AN459+AO459)/(AI459+$S$10*(1+0.34*N459))</f>
        <v>-25.709146695177175</v>
      </c>
      <c r="AQ459">
        <v>15</v>
      </c>
      <c r="AR459">
        <v>1.3625</v>
      </c>
      <c r="AS459" s="7"/>
      <c r="AT459" s="1">
        <f>AJ459*28.4</f>
        <v>186.00795900371983</v>
      </c>
      <c r="AU459">
        <f>1.26*AI459*0.408*(AG459-AH459)/(AI459+0.063)</f>
        <v>4.3996805313052825</v>
      </c>
      <c r="AV459">
        <f>AU459*28.4</f>
        <v>124.95092708907002</v>
      </c>
      <c r="AW459">
        <f>0.65*AI459*D459/(0.063+AI459)</f>
        <v>141.03081421255723</v>
      </c>
      <c r="AX459" s="1">
        <f>AW459*0.035</f>
        <v>4.936078497439504</v>
      </c>
      <c r="AY459" s="1">
        <f>(0.2*(0.00738*G459+0.8072)^7)-0.00016</f>
        <v>0.14366388503222324</v>
      </c>
      <c r="AZ459" s="1">
        <f>0.408*(AI459*(AG459-AH459)+0.063*6.43*(1+0.0536*N459)*(AD459-AE459))/(AI459+0.063)</f>
        <v>5.425170789905609</v>
      </c>
      <c r="BA459" s="2">
        <f>(AI459*(AG459)+0.063*2.7*(1+0.864*N459)*(AD459-AE459))/(AI459+0.063)</f>
        <v>13.763998356981915</v>
      </c>
      <c r="BB459" s="1">
        <f>0.4+1.4*EXP(-(((C459-173)/58)^2))</f>
        <v>0.60887385147042428</v>
      </c>
      <c r="BC459" s="1">
        <f>0.605+0.345*EXP(-(((C459-243)/80)^2))</f>
        <v>0.61525657965322478</v>
      </c>
      <c r="BD459" s="1">
        <f>0.408*(AI459*(AG459-AH459)+0.063*6.43*(BB459+BC459*N459)*(AD459-AE459))/(AI459+0.063)</f>
        <v>6.9154027767745943</v>
      </c>
      <c r="BE459" s="1">
        <f>0.013*G459*(M459*23.9+50)/(G459+15)</f>
        <v>5.1264453709723314</v>
      </c>
    </row>
    <row r="460" spans="1:57" ht="14" x14ac:dyDescent="0.15">
      <c r="A460" s="14">
        <v>2009</v>
      </c>
      <c r="B460" s="5">
        <v>43194</v>
      </c>
      <c r="C460">
        <v>94</v>
      </c>
      <c r="D460" s="11">
        <v>314.05544133599994</v>
      </c>
      <c r="E460" s="17">
        <v>8.11</v>
      </c>
      <c r="F460" s="17">
        <v>34.03</v>
      </c>
      <c r="G460" s="17">
        <v>20.9</v>
      </c>
      <c r="H460" s="11">
        <v>9.16</v>
      </c>
      <c r="I460" s="11">
        <v>36.86</v>
      </c>
      <c r="J460" s="11">
        <v>22.416319444444444</v>
      </c>
      <c r="K460" s="11">
        <v>2.3416956355682803</v>
      </c>
      <c r="L460" s="11">
        <v>0</v>
      </c>
      <c r="M460" s="15">
        <f>+D460*86400/1000000</f>
        <v>27.134390131430393</v>
      </c>
      <c r="N460" s="3">
        <f>K460*4.87/LN(67.8*$S$4-5.42)</f>
        <v>1.9022905081698362</v>
      </c>
      <c r="O460" s="16">
        <f>0.26*(1+0.54*N460)*(AD460-AE460)</f>
        <v>1.4554121037058318</v>
      </c>
      <c r="X460" s="9">
        <f>1+0.033*COS(2*$S$9*C460/365)</f>
        <v>0.99843839418535973</v>
      </c>
      <c r="Y460" s="9">
        <f>0.409*SIN((2*$S$9*C460/365)-1.39)</f>
        <v>9.2500104317137857E-2</v>
      </c>
      <c r="Z460" s="9">
        <f>ACOS(-TAN($U$2)*TAN(Y460))</f>
        <v>1.622239541606858</v>
      </c>
      <c r="AA460" s="10">
        <f>(24*60/$S$9)*$S$7*X460*(Z460*SIN($U$2)*SIN(Y460)+COS($U$2)*COS(Y460)*SIN(Z460))</f>
        <v>35.364773622908906</v>
      </c>
      <c r="AB460" s="9">
        <f>AA460*(0.75+0.00002*$S$3)</f>
        <v>26.665039311673315</v>
      </c>
      <c r="AC460" s="9">
        <f>1.35*(M460/AB460)-0.35</f>
        <v>1.023762335366019</v>
      </c>
      <c r="AD460" s="9">
        <f>(0.6108*EXP(17.27*E460/(E460+237.3))+0.6108*EXP(17.27*F460/(F460+237.3)))/2</f>
        <v>3.2044920693887384</v>
      </c>
      <c r="AE460" s="9">
        <f>(H460*0.6108*EXP(17.27*F460/(F460+237.3))+I460*0.6108*EXP(17.27*E460/(E460+237.3)))/(2*100)</f>
        <v>0.44322675744463425</v>
      </c>
      <c r="AF460" s="10">
        <f>$S$8*0.5*((E460+273)^4+(F460+273)^4)*(0.34-0.14*SQRT(AE460))*AC460</f>
        <v>9.358636162045455</v>
      </c>
      <c r="AG460" s="9">
        <f>(1-0.23)*M460-AF460</f>
        <v>11.53484423915595</v>
      </c>
      <c r="AH460" s="9">
        <v>0</v>
      </c>
      <c r="AI460" s="8">
        <f>4098*0.6108*EXP(17.27*0.5*(E460+F460)/(0.5*(E460+F460)+237.3))/(0.5*(E460+F460)+237.3)^2</f>
        <v>0.15333148663422178</v>
      </c>
      <c r="AJ460" s="7">
        <f>(0.408*AI460*(AG460-AH460)+(900*$S$10/((E460+F460)*0.5+273))*N460*(AD460-AE460))/(AI460+$S$10*(1+0.34*N460))</f>
        <v>6.7998280318594491</v>
      </c>
      <c r="AK460" s="27">
        <f>0.408*AI460*$S$8*0.98*1.14*100000000/(AI460+$S$10*(1.034*N460))</f>
        <v>0.12101169964217259</v>
      </c>
      <c r="AL460" s="12">
        <f>1.24*(AE460*10/(G460+273.16))^(1/7)</f>
        <v>0.68102509627707208</v>
      </c>
      <c r="AM460" s="12">
        <f>AI460*0.77*M460</f>
        <v>3.2036284108791877</v>
      </c>
      <c r="AN460" s="12">
        <f>AI460*0.98*$S$8*(-2.6*10000000000-AL460*(G460+273.16)^4)</f>
        <v>-22.874442886765351</v>
      </c>
      <c r="AO460" s="13">
        <f>1.17*1.013*(10^-3)*(AD460-AE460)*N460*86400/208</f>
        <v>2.5860129341336635</v>
      </c>
      <c r="AP460" s="12">
        <f>0.408*(AM460+AN460+AO460)/(AI460+$S$10*(1+0.34*N460))</f>
        <v>-26.635707570365682</v>
      </c>
      <c r="AQ460">
        <v>16</v>
      </c>
      <c r="AR460">
        <v>0.94291999999999998</v>
      </c>
      <c r="AS460" s="7"/>
      <c r="AT460" s="1">
        <f>AJ460*28.4</f>
        <v>193.11511610480835</v>
      </c>
      <c r="AU460">
        <f>1.26*AI460*0.408*(AG460-AH460)/(AI460+0.063)</f>
        <v>4.2029483621981045</v>
      </c>
      <c r="AV460">
        <f>AU460*28.4</f>
        <v>119.36373348642616</v>
      </c>
      <c r="AW460">
        <f>0.65*AI460*D460/(0.063+AI460)</f>
        <v>144.68759261833043</v>
      </c>
      <c r="AX460" s="1">
        <f>AW460*0.035</f>
        <v>5.0640657416415653</v>
      </c>
      <c r="AY460" s="1">
        <f>(0.2*(0.00738*G460+0.8072)^7)-0.00016</f>
        <v>0.15171686581915489</v>
      </c>
      <c r="AZ460" s="1">
        <f>0.408*(AI460*(AG460-AH460)+0.063*6.43*(1+0.0536*N460)*(AD460-AE460))/(AI460+0.063)</f>
        <v>5.6603738107040282</v>
      </c>
      <c r="BA460" s="2">
        <f>(AI460*(AG460)+0.063*2.7*(1+0.864*N460)*(AD460-AE460))/(AI460+0.063)</f>
        <v>13.915314560220519</v>
      </c>
      <c r="BB460" s="1">
        <f>0.4+1.4*EXP(-(((C460-173)/58)^2))</f>
        <v>0.61898333888640489</v>
      </c>
      <c r="BC460" s="1">
        <f>0.605+0.345*EXP(-(((C460-243)/80)^2))</f>
        <v>0.61574712381875241</v>
      </c>
      <c r="BD460" s="1">
        <f>0.408*(AI460*(AG460-AH460)+0.063*6.43*(BB460+BC460*N460)*(AD460-AE460))/(AI460+0.063)</f>
        <v>7.1125178796796344</v>
      </c>
      <c r="BE460" s="1">
        <f>0.013*G460*(M460*23.9+50)/(G460+15)</f>
        <v>5.2865094648791171</v>
      </c>
    </row>
    <row r="461" spans="1:57" ht="14" x14ac:dyDescent="0.15">
      <c r="A461" s="14">
        <v>2009</v>
      </c>
      <c r="B461" s="5">
        <v>43195</v>
      </c>
      <c r="C461">
        <v>95</v>
      </c>
      <c r="D461" s="11">
        <v>313.3147577040001</v>
      </c>
      <c r="E461" s="17">
        <v>8.6300000000000008</v>
      </c>
      <c r="F461" s="17">
        <v>34.979999999999997</v>
      </c>
      <c r="G461" s="17">
        <v>22.04</v>
      </c>
      <c r="H461" s="11">
        <v>8.42</v>
      </c>
      <c r="I461" s="11">
        <v>49.69</v>
      </c>
      <c r="J461" s="11">
        <v>21.880833333333328</v>
      </c>
      <c r="K461" s="11">
        <v>2.6058789980426371</v>
      </c>
      <c r="L461" s="11">
        <v>0</v>
      </c>
      <c r="M461" s="15">
        <f>+D461*86400/1000000</f>
        <v>27.070395065625608</v>
      </c>
      <c r="N461" s="3">
        <f>K461*4.87/LN(67.8*$S$4-5.42)</f>
        <v>2.1169014487284716</v>
      </c>
      <c r="O461" s="16">
        <f>0.26*(1+0.54*N461)*(AD461-AE461)</f>
        <v>1.5899715195266548</v>
      </c>
      <c r="X461" s="9">
        <f>1+0.033*COS(2*$S$9*C461/365)</f>
        <v>0.99787122116817262</v>
      </c>
      <c r="Y461" s="9">
        <f>0.409*SIN((2*$S$9*C461/365)-1.39)</f>
        <v>9.9344247414743778E-2</v>
      </c>
      <c r="Z461" s="9">
        <f>ACOS(-TAN($U$2)*TAN(Y461))</f>
        <v>1.6260739200157099</v>
      </c>
      <c r="AA461" s="10">
        <f>(24*60/$S$9)*$S$7*X461*(Z461*SIN($U$2)*SIN(Y461)+COS($U$2)*COS(Y461)*SIN(Z461))</f>
        <v>35.524407751184867</v>
      </c>
      <c r="AB461" s="9">
        <f>AA461*(0.75+0.00002*$S$3)</f>
        <v>26.785403444393388</v>
      </c>
      <c r="AC461" s="9">
        <f>1.35*(M461/AB461)-0.35</f>
        <v>1.0143637443976612</v>
      </c>
      <c r="AD461" s="9">
        <f>(0.6108*EXP(17.27*E461/(E461+237.3))+0.6108*EXP(17.27*F461/(F461+237.3)))/2</f>
        <v>3.3680732249640912</v>
      </c>
      <c r="AE461" s="9">
        <f>(H461*0.6108*EXP(17.27*F461/(F461+237.3))+I461*0.6108*EXP(17.27*E461/(E461+237.3)))/(2*100)</f>
        <v>0.51463724274867961</v>
      </c>
      <c r="AF461" s="10">
        <f>$S$8*0.5*((E461+273)^4+(F461+273)^4)*(0.34-0.14*SQRT(AE461))*AC461</f>
        <v>9.0944347259064866</v>
      </c>
      <c r="AG461" s="9">
        <f>(1-0.23)*M461-AF461</f>
        <v>11.74976947462523</v>
      </c>
      <c r="AH461" s="9">
        <v>0</v>
      </c>
      <c r="AI461" s="8">
        <f>4098*0.6108*EXP(17.27*0.5*(E461+F461)/(0.5*(E461+F461)+237.3))/(0.5*(E461+F461)+237.3)^2</f>
        <v>0.15947947496045237</v>
      </c>
      <c r="AJ461" s="7">
        <f>(0.408*AI461*(AG461-AH461)+(900*$S$10/((E461+F461)*0.5+273))*N461*(AD461-AE461))/(AI461+$S$10*(1+0.34*N461))</f>
        <v>7.2549013607737676</v>
      </c>
      <c r="AK461" s="27">
        <f>0.408*AI461*$S$8*0.98*1.14*100000000/(AI461+$S$10*(1.034*N461))</f>
        <v>0.11725880684258623</v>
      </c>
      <c r="AL461" s="12">
        <f>1.24*(AE461*10/(G461+273.16))^(1/7)</f>
        <v>0.69532997316180423</v>
      </c>
      <c r="AM461" s="12">
        <f>AI461*0.77*M461</f>
        <v>3.3242227418692543</v>
      </c>
      <c r="AN461" s="12">
        <f>AI461*0.98*$S$8*(-2.6*10000000000-AL461*(G461+273.16)^4)</f>
        <v>-23.935517104859745</v>
      </c>
      <c r="AO461" s="13">
        <f>1.17*1.013*(10^-3)*(AD461-AE461)*N461*86400/208</f>
        <v>2.9738187009851753</v>
      </c>
      <c r="AP461" s="12">
        <f>0.408*(AM461+AN461+AO461)/(AI461+$S$10*(1+0.34*N461))</f>
        <v>-26.39303755745803</v>
      </c>
      <c r="AQ461">
        <v>17</v>
      </c>
      <c r="AR461">
        <v>1.4824999999999999</v>
      </c>
      <c r="AS461" s="7"/>
      <c r="AT461" s="1">
        <f>AJ461*28.4</f>
        <v>206.03919864597498</v>
      </c>
      <c r="AU461">
        <f>1.26*AI461*0.408*(AG461-AH461)/(AI461+0.063)</f>
        <v>4.3298704306563049</v>
      </c>
      <c r="AV461">
        <f>AU461*28.4</f>
        <v>122.96832023063905</v>
      </c>
      <c r="AW461">
        <f>0.65*AI461*D461/(0.063+AI461)</f>
        <v>145.98527568518537</v>
      </c>
      <c r="AX461" s="1">
        <f>AW461*0.035</f>
        <v>5.1094846489814882</v>
      </c>
      <c r="AY461" s="1">
        <f>(0.2*(0.00738*G461+0.8072)^7)-0.00016</f>
        <v>0.16126778447404005</v>
      </c>
      <c r="AZ461" s="1">
        <f>0.408*(AI461*(AG461-AH461)+0.063*6.43*(1+0.0536*N461)*(AD461-AE461))/(AI461+0.063)</f>
        <v>5.7967028739994984</v>
      </c>
      <c r="BA461" s="2">
        <f>(AI461*(AG461)+0.063*2.7*(1+0.864*N461)*(AD461-AE461))/(AI461+0.063)</f>
        <v>14.594418902650471</v>
      </c>
      <c r="BB461" s="1">
        <f>0.4+1.4*EXP(-(((C461-173)/58)^2))</f>
        <v>0.62944567218690983</v>
      </c>
      <c r="BC461" s="1">
        <f>0.605+0.345*EXP(-(((C461-243)/80)^2))</f>
        <v>0.61625761081754915</v>
      </c>
      <c r="BD461" s="1">
        <f>0.408*(AI461*(AG461-AH461)+0.063*6.43*(BB461+BC461*N461)*(AD461-AE461))/(AI461+0.063)</f>
        <v>7.5360557954623637</v>
      </c>
      <c r="BE461" s="1">
        <f>0.013*G461*(M461*23.9+50)/(G461+15)</f>
        <v>5.3914527349204331</v>
      </c>
    </row>
    <row r="462" spans="1:57" ht="14" x14ac:dyDescent="0.15">
      <c r="A462" s="14">
        <v>2009</v>
      </c>
      <c r="B462" s="5">
        <v>43196</v>
      </c>
      <c r="C462">
        <v>96</v>
      </c>
      <c r="D462" s="11">
        <v>296.03607805200016</v>
      </c>
      <c r="E462" s="17">
        <v>11.37</v>
      </c>
      <c r="F462" s="17">
        <v>32.659999999999997</v>
      </c>
      <c r="G462" s="17">
        <v>22.07</v>
      </c>
      <c r="H462" s="11">
        <v>10.57</v>
      </c>
      <c r="I462" s="11">
        <v>39.03</v>
      </c>
      <c r="J462" s="11">
        <v>24.284930555555551</v>
      </c>
      <c r="K462" s="11">
        <v>3.2319388938947013</v>
      </c>
      <c r="L462" s="11">
        <v>0</v>
      </c>
      <c r="M462" s="15">
        <f>+D462*86400/1000000</f>
        <v>25.577517143692813</v>
      </c>
      <c r="N462" s="3">
        <f>K462*4.87/LN(67.8*$S$4-5.42)</f>
        <v>2.6254849637403019</v>
      </c>
      <c r="O462" s="16">
        <f>0.26*(1+0.54*N462)*(AD462-AE462)</f>
        <v>1.6449796314855301</v>
      </c>
      <c r="X462" s="9">
        <f>1+0.033*COS(2*$S$9*C462/365)</f>
        <v>0.99730467895409602</v>
      </c>
      <c r="Y462" s="9">
        <f>0.409*SIN((2*$S$9*C462/365)-1.39)</f>
        <v>0.10615895266781625</v>
      </c>
      <c r="Z462" s="9">
        <f>ACOS(-TAN($U$2)*TAN(Y462))</f>
        <v>1.6298978169839407</v>
      </c>
      <c r="AA462" s="10">
        <f>(24*60/$S$9)*$S$7*X462*(Z462*SIN($U$2)*SIN(Y462)+COS($U$2)*COS(Y462)*SIN(Z462))</f>
        <v>35.681911756092383</v>
      </c>
      <c r="AB462" s="9">
        <f>AA462*(0.75+0.00002*$S$3)</f>
        <v>26.904161464093658</v>
      </c>
      <c r="AC462" s="9">
        <f>1.35*(M462/AB462)-0.35</f>
        <v>0.93343149404855563</v>
      </c>
      <c r="AD462" s="9">
        <f>(0.6108*EXP(17.27*E462/(E462+237.3))+0.6108*EXP(17.27*F462/(F462+237.3)))/2</f>
        <v>3.1401791495135187</v>
      </c>
      <c r="AE462" s="9">
        <f>(H462*0.6108*EXP(17.27*F462/(F462+237.3))+I462*0.6108*EXP(17.27*E462/(E462+237.3)))/(2*100)</f>
        <v>0.52336035204601827</v>
      </c>
      <c r="AF462" s="10">
        <f>$S$8*0.5*((E462+273)^4+(F462+273)^4)*(0.34-0.14*SQRT(AE462))*AC462</f>
        <v>8.3285085539124228</v>
      </c>
      <c r="AG462" s="9">
        <f>(1-0.23)*M462-AF462</f>
        <v>11.366179646731043</v>
      </c>
      <c r="AH462" s="9">
        <v>0</v>
      </c>
      <c r="AI462" s="8">
        <f>4098*0.6108*EXP(17.27*0.5*(E462+F462)/(0.5*(E462+F462)+237.3))/(0.5*(E462+F462)+237.3)^2</f>
        <v>0.16127381721509376</v>
      </c>
      <c r="AJ462" s="7">
        <f>(0.408*AI462*(AG462-AH462)+(900*$S$10/((E462+F462)*0.5+273))*N462*(AD462-AE462))/(AI462+$S$10*(1+0.34*N462))</f>
        <v>7.4422485927224109</v>
      </c>
      <c r="AK462" s="27">
        <f>0.408*AI462*$S$8*0.98*1.14*100000000/(AI462+$S$10*(1.034*N462))</f>
        <v>0.10588019401509084</v>
      </c>
      <c r="AL462" s="12">
        <f>1.24*(AE462*10/(G462+273.16))^(1/7)</f>
        <v>0.69699144405468227</v>
      </c>
      <c r="AM462" s="12">
        <f>AI462*0.77*M462</f>
        <v>3.1762375449788385</v>
      </c>
      <c r="AN462" s="12">
        <f>AI462*0.98*$S$8*(-2.6*10000000000-AL462*(G462+273.16)^4)</f>
        <v>-24.216249710459486</v>
      </c>
      <c r="AO462" s="13">
        <f>1.17*1.013*(10^-3)*(AD462-AE462)*N462*86400/208</f>
        <v>3.3824306486002547</v>
      </c>
      <c r="AP462" s="12">
        <f>0.408*(AM462+AN462+AO462)/(AI462+$S$10*(1+0.34*N462))</f>
        <v>-25.205287341124716</v>
      </c>
      <c r="AQ462">
        <v>18</v>
      </c>
      <c r="AR462">
        <v>1.5066999999999999</v>
      </c>
      <c r="AS462" s="7"/>
      <c r="AT462" s="1">
        <f>AJ462*28.4</f>
        <v>211.35986003331647</v>
      </c>
      <c r="AU462">
        <f>1.26*AI462*0.408*(AG462-AH462)/(AI462+0.063)</f>
        <v>4.2017529597040468</v>
      </c>
      <c r="AV462">
        <f>AU462*28.4</f>
        <v>119.32978405559493</v>
      </c>
      <c r="AW462">
        <f>0.65*AI462*D462/(0.063+AI462)</f>
        <v>138.37042953515103</v>
      </c>
      <c r="AX462" s="1">
        <f>AW462*0.035</f>
        <v>4.8429650337302865</v>
      </c>
      <c r="AY462" s="1">
        <f>(0.2*(0.00738*G462+0.8072)^7)-0.00016</f>
        <v>0.16152591803924854</v>
      </c>
      <c r="AZ462" s="1">
        <f>0.408*(AI462*(AG462-AH462)+0.063*6.43*(1+0.0536*N462)*(AD462-AE462))/(AI462+0.063)</f>
        <v>5.5345493993879664</v>
      </c>
      <c r="BA462" s="2">
        <f>(AI462*(AG462)+0.063*2.7*(1+0.864*N462)*(AD462-AE462))/(AI462+0.063)</f>
        <v>14.660243253625644</v>
      </c>
      <c r="BB462" s="1">
        <f>0.4+1.4*EXP(-(((C462-173)/58)^2))</f>
        <v>0.64026497549210049</v>
      </c>
      <c r="BC462" s="1">
        <f>0.605+0.345*EXP(-(((C462-243)/80)^2))</f>
        <v>0.61678866135076527</v>
      </c>
      <c r="BD462" s="1">
        <f>0.408*(AI462*(AG462-AH462)+0.063*6.43*(BB462+BC462*N462)*(AD462-AE462))/(AI462+0.063)</f>
        <v>7.6923001251444907</v>
      </c>
      <c r="BE462" s="1">
        <f>0.013*G462*(M462*23.9+50)/(G462+15)</f>
        <v>5.118272082664042</v>
      </c>
    </row>
    <row r="463" spans="1:57" ht="14" x14ac:dyDescent="0.15">
      <c r="A463" s="14">
        <v>2009</v>
      </c>
      <c r="B463" s="5">
        <v>43197</v>
      </c>
      <c r="C463">
        <v>97</v>
      </c>
      <c r="D463" s="11">
        <v>309.04439334600011</v>
      </c>
      <c r="E463" s="17">
        <v>12.09</v>
      </c>
      <c r="F463" s="17">
        <v>33.61</v>
      </c>
      <c r="G463" s="17">
        <v>22.68</v>
      </c>
      <c r="H463" s="11">
        <v>14.93</v>
      </c>
      <c r="I463" s="11">
        <v>50.81</v>
      </c>
      <c r="J463" s="11">
        <v>28.585624999999993</v>
      </c>
      <c r="K463" s="11">
        <v>2.6343322330201935</v>
      </c>
      <c r="L463" s="11">
        <v>0</v>
      </c>
      <c r="M463" s="15">
        <f>+D463*86400/1000000</f>
        <v>26.701435585094412</v>
      </c>
      <c r="N463" s="3">
        <f>K463*4.87/LN(67.8*$S$4-5.42)</f>
        <v>2.1400156049844772</v>
      </c>
      <c r="O463" s="16">
        <f>0.26*(1+0.54*N463)*(AD463-AE463)</f>
        <v>1.4352718598141296</v>
      </c>
      <c r="X463" s="9">
        <f>1+0.033*COS(2*$S$9*C463/365)</f>
        <v>0.99673893542181524</v>
      </c>
      <c r="Y463" s="9">
        <f>0.409*SIN((2*$S$9*C463/365)-1.39)</f>
        <v>0.1129422007321155</v>
      </c>
      <c r="Z463" s="9">
        <f>ACOS(-TAN($U$2)*TAN(Y463))</f>
        <v>1.6337104425356401</v>
      </c>
      <c r="AA463" s="10">
        <f>(24*60/$S$9)*$S$7*X463*(Z463*SIN($U$2)*SIN(Y463)+COS($U$2)*COS(Y463)*SIN(Z463))</f>
        <v>35.837251339139293</v>
      </c>
      <c r="AB463" s="9">
        <f>AA463*(0.75+0.00002*$S$3)</f>
        <v>27.021287509711026</v>
      </c>
      <c r="AC463" s="9">
        <f>1.35*(M463/AB463)-0.35</f>
        <v>0.9840200028189906</v>
      </c>
      <c r="AD463" s="9">
        <f>(0.6108*EXP(17.27*E463/(E463+237.3))+0.6108*EXP(17.27*F463/(F463+237.3)))/2</f>
        <v>3.3078726424346492</v>
      </c>
      <c r="AE463" s="9">
        <f>(H463*0.6108*EXP(17.27*F463/(F463+237.3))+I463*0.6108*EXP(17.27*E463/(E463+237.3)))/(2*100)</f>
        <v>0.74698249395211547</v>
      </c>
      <c r="AF463" s="10">
        <f>$S$8*0.5*((E463+273)^4+(F463+273)^4)*(0.34-0.14*SQRT(AE463))*AC463</f>
        <v>8.1472468083487275</v>
      </c>
      <c r="AG463" s="9">
        <f>(1-0.23)*M463-AF463</f>
        <v>12.41285859217397</v>
      </c>
      <c r="AH463" s="9">
        <v>0</v>
      </c>
      <c r="AI463" s="8">
        <f>4098*0.6108*EXP(17.27*0.5*(E463+F463)/(0.5*(E463+F463)+237.3))/(0.5*(E463+F463)+237.3)^2</f>
        <v>0.16857812703454927</v>
      </c>
      <c r="AJ463" s="7">
        <f>(0.408*AI463*(AG463-AH463)+(900*$S$10/((E463+F463)*0.5+273))*N463*(AD463-AE463))/(AI463+$S$10*(1+0.34*N463))</f>
        <v>6.9114343693795872</v>
      </c>
      <c r="AK463" s="27">
        <f>0.408*AI463*$S$8*0.98*1.14*100000000/(AI463+$S$10*(1.034*N463))</f>
        <v>0.11973882959664456</v>
      </c>
      <c r="AL463" s="12">
        <f>1.24*(AE463*10/(G463+273.16))^(1/7)</f>
        <v>0.73311514167502201</v>
      </c>
      <c r="AM463" s="12">
        <f>AI463*0.77*M463</f>
        <v>3.4659840600530383</v>
      </c>
      <c r="AN463" s="12">
        <f>AI463*0.98*$S$8*(-2.6*10000000000-AL463*(G463+273.16)^4)</f>
        <v>-25.572358062430595</v>
      </c>
      <c r="AO463" s="13">
        <f>1.17*1.013*(10^-3)*(AD463-AE463)*N463*86400/208</f>
        <v>2.6980724308305573</v>
      </c>
      <c r="AP463" s="12">
        <f>0.408*(AM463+AN463+AO463)/(AI463+$S$10*(1+0.34*N463))</f>
        <v>-28.053545161542473</v>
      </c>
      <c r="AQ463">
        <v>19</v>
      </c>
      <c r="AR463">
        <v>1.6879</v>
      </c>
      <c r="AS463" s="7"/>
      <c r="AT463" s="1">
        <f>AJ463*28.4</f>
        <v>196.28473609038028</v>
      </c>
      <c r="AU463">
        <f>1.26*AI463*0.408*(AG463-AH463)/(AI463+0.063)</f>
        <v>4.6452191030934795</v>
      </c>
      <c r="AV463">
        <f>AU463*28.4</f>
        <v>131.92422252785482</v>
      </c>
      <c r="AW463">
        <f>0.65*AI463*D463/(0.063+AI463)</f>
        <v>146.2304824905421</v>
      </c>
      <c r="AX463" s="1">
        <f>AW463*0.035</f>
        <v>5.1180668871689736</v>
      </c>
      <c r="AY463" s="1">
        <f>(0.2*(0.00738*G463+0.8072)^7)-0.00016</f>
        <v>0.16685191952137515</v>
      </c>
      <c r="AZ463" s="1">
        <f>0.408*(AI463*(AG463-AH463)+0.063*6.43*(1+0.0536*N463)*(AD463-AE463))/(AI463+0.063)</f>
        <v>5.7240287297936145</v>
      </c>
      <c r="BA463" s="2">
        <f>(AI463*(AG463)+0.063*2.7*(1+0.864*N463)*(AD463-AE463))/(AI463+0.063)</f>
        <v>14.395014189765403</v>
      </c>
      <c r="BB463" s="1">
        <f>0.4+1.4*EXP(-(((C463-173)/58)^2))</f>
        <v>0.6514449171916501</v>
      </c>
      <c r="BC463" s="1">
        <f>0.605+0.345*EXP(-(((C463-243)/80)^2))</f>
        <v>0.61734090577139855</v>
      </c>
      <c r="BD463" s="1">
        <f>0.408*(AI463*(AG463-AH463)+0.063*6.43*(BB463+BC463*N463)*(AD463-AE463))/(AI463+0.063)</f>
        <v>7.291938757360775</v>
      </c>
      <c r="BE463" s="1">
        <f>0.013*G463*(M463*23.9+50)/(G463+15)</f>
        <v>5.3847761492311763</v>
      </c>
    </row>
    <row r="464" spans="1:57" ht="14" x14ac:dyDescent="0.15">
      <c r="A464" s="14">
        <v>2009</v>
      </c>
      <c r="B464" s="5">
        <v>43198</v>
      </c>
      <c r="C464">
        <v>98</v>
      </c>
      <c r="D464" s="11">
        <v>310.12774103999999</v>
      </c>
      <c r="E464" s="17">
        <v>12.13</v>
      </c>
      <c r="F464" s="17">
        <v>33.840000000000003</v>
      </c>
      <c r="G464" s="17">
        <v>22.73</v>
      </c>
      <c r="H464" s="11">
        <v>16.21</v>
      </c>
      <c r="I464" s="11">
        <v>71.38</v>
      </c>
      <c r="J464" s="11">
        <v>38.28125</v>
      </c>
      <c r="K464" s="11">
        <v>2.6372243712243653</v>
      </c>
      <c r="L464" s="11">
        <v>0</v>
      </c>
      <c r="M464" s="15">
        <f>+D464*86400/1000000</f>
        <v>26.795036825856002</v>
      </c>
      <c r="N464" s="3">
        <f>K464*4.87/LN(67.8*$S$4-5.42)</f>
        <v>2.142365050817892</v>
      </c>
      <c r="O464" s="16">
        <f>0.26*(1+0.54*N464)*(AD464-AE464)</f>
        <v>1.3521506150427176</v>
      </c>
      <c r="X464" s="9">
        <f>1+0.033*COS(2*$S$9*C464/365)</f>
        <v>0.99617415821334854</v>
      </c>
      <c r="Y464" s="9">
        <f>0.409*SIN((2*$S$9*C464/365)-1.39)</f>
        <v>0.11969198158484542</v>
      </c>
      <c r="Z464" s="9">
        <f>ACOS(-TAN($U$2)*TAN(Y464))</f>
        <v>1.637510995982788</v>
      </c>
      <c r="AA464" s="10">
        <f>(24*60/$S$9)*$S$7*X464*(Z464*SIN($U$2)*SIN(Y464)+COS($U$2)*COS(Y464)*SIN(Z464))</f>
        <v>35.990394285496158</v>
      </c>
      <c r="AB464" s="9">
        <f>AA464*(0.75+0.00002*$S$3)</f>
        <v>27.136757291264104</v>
      </c>
      <c r="AC464" s="9">
        <f>1.35*(M464/AB464)-0.35</f>
        <v>0.98300008275309125</v>
      </c>
      <c r="AD464" s="9">
        <f>(0.6108*EXP(17.27*E464/(E464+237.3))+0.6108*EXP(17.27*F464/(F464+237.3)))/2</f>
        <v>3.3433439349473044</v>
      </c>
      <c r="AE464" s="9">
        <f>(H464*0.6108*EXP(17.27*F464/(F464+237.3))+I464*0.6108*EXP(17.27*E464/(E464+237.3)))/(2*100)</f>
        <v>0.93218234281970636</v>
      </c>
      <c r="AF464" s="10">
        <f>$S$8*0.5*((E464+273)^4+(F464+273)^4)*(0.34-0.14*SQRT(AE464))*AC464</f>
        <v>7.6271099459659659</v>
      </c>
      <c r="AG464" s="9">
        <f>(1-0.23)*M464-AF464</f>
        <v>13.005068409943156</v>
      </c>
      <c r="AH464" s="9">
        <v>0</v>
      </c>
      <c r="AI464" s="8">
        <f>4098*0.6108*EXP(17.27*0.5*(E464+F464)/(0.5*(E464+F464)+237.3))/(0.5*(E464+F464)+237.3)^2</f>
        <v>0.16978488489505708</v>
      </c>
      <c r="AJ464" s="7">
        <f>(0.408*AI464*(AG464-AH464)+(900*$S$10/((E464+F464)*0.5+273))*N464*(AD464-AE464))/(AI464+$S$10*(1+0.34*N464))</f>
        <v>6.8230774958716678</v>
      </c>
      <c r="AK464" s="27">
        <f>0.408*AI464*$S$8*0.98*1.14*100000000/(AI464+$S$10*(1.034*N464))</f>
        <v>0.1200736997253103</v>
      </c>
      <c r="AL464" s="12">
        <f>1.24*(AE464*10/(G464+273.16))^(1/7)</f>
        <v>0.75666421834284525</v>
      </c>
      <c r="AM464" s="12">
        <f>AI464*0.77*M464</f>
        <v>3.5030320272923179</v>
      </c>
      <c r="AN464" s="12">
        <f>AI464*0.98*$S$8*(-2.6*10000000000-AL464*(G464+273.16)^4)</f>
        <v>-25.90555878924172</v>
      </c>
      <c r="AO464" s="13">
        <f>1.17*1.013*(10^-3)*(AD464-AE464)*N464*86400/208</f>
        <v>2.5431121138974442</v>
      </c>
      <c r="AP464" s="12">
        <f>0.408*(AM464+AN464+AO464)/(AI464+$S$10*(1+0.34*N464))</f>
        <v>-28.578101919667965</v>
      </c>
      <c r="AQ464">
        <v>20</v>
      </c>
      <c r="AR464">
        <v>1.8358000000000001</v>
      </c>
      <c r="AS464" s="7"/>
      <c r="AT464" s="1">
        <f>AJ464*28.4</f>
        <v>193.77540088275535</v>
      </c>
      <c r="AU464">
        <f>1.26*AI464*0.408*(AG464-AH464)/(AI464+0.063)</f>
        <v>4.8762683356994039</v>
      </c>
      <c r="AV464">
        <f>AU464*28.4</f>
        <v>138.48602073386306</v>
      </c>
      <c r="AW464">
        <f>0.65*AI464*D464/(0.063+AI464)</f>
        <v>147.02738043037368</v>
      </c>
      <c r="AX464" s="1">
        <f>AW464*0.035</f>
        <v>5.145958315063079</v>
      </c>
      <c r="AY464" s="1">
        <f>(0.2*(0.00738*G464+0.8072)^7)-0.00016</f>
        <v>0.1672950671480205</v>
      </c>
      <c r="AZ464" s="1">
        <f>0.408*(AI464*(AG464-AH464)+0.063*6.43*(1+0.0536*N464)*(AD464-AE464))/(AI464+0.063)</f>
        <v>5.7785542633571092</v>
      </c>
      <c r="BA464" s="2">
        <f>(AI464*(AG464)+0.063*2.7*(1+0.864*N464)*(AD464-AE464))/(AI464+0.063)</f>
        <v>14.508547458555897</v>
      </c>
      <c r="BB464" s="1">
        <f>0.4+1.4*EXP(-(((C464-173)/58)^2))</f>
        <v>0.66298867953558338</v>
      </c>
      <c r="BC464" s="1">
        <f>0.605+0.345*EXP(-(((C464-243)/80)^2))</f>
        <v>0.61791498373335529</v>
      </c>
      <c r="BD464" s="1">
        <f>0.408*(AI464*(AG464-AH464)+0.063*6.43*(BB464+BC464*N464)*(AD464-AE464))/(AI464+0.063)</f>
        <v>7.2712747113703893</v>
      </c>
      <c r="BE464" s="1">
        <f>0.013*G464*(M464*23.9+50)/(G464+15)</f>
        <v>5.4070157385890614</v>
      </c>
    </row>
    <row r="465" spans="1:57" ht="14" x14ac:dyDescent="0.15">
      <c r="A465" s="14">
        <v>2009</v>
      </c>
      <c r="B465" s="5">
        <v>43199</v>
      </c>
      <c r="C465">
        <v>99</v>
      </c>
      <c r="D465" s="11">
        <v>285.15943575600011</v>
      </c>
      <c r="E465" s="17">
        <v>12.93</v>
      </c>
      <c r="F465" s="17">
        <v>32.979999999999997</v>
      </c>
      <c r="G465" s="17">
        <v>22.54</v>
      </c>
      <c r="H465" s="11">
        <v>19.8</v>
      </c>
      <c r="I465" s="11">
        <v>72.510000000000005</v>
      </c>
      <c r="J465" s="11">
        <v>41.312569444444456</v>
      </c>
      <c r="K465" s="11">
        <v>2.4402089023830857</v>
      </c>
      <c r="L465" s="11">
        <v>0</v>
      </c>
      <c r="M465" s="15">
        <f>+D465*86400/1000000</f>
        <v>24.637775249318409</v>
      </c>
      <c r="N465" s="3">
        <f>K465*4.87/LN(67.8*$S$4-5.42)</f>
        <v>1.9823183519015979</v>
      </c>
      <c r="O465" s="16">
        <f>0.26*(1+0.54*N465)*(AD465-AE465)</f>
        <v>1.1949331545470379</v>
      </c>
      <c r="X465" s="9">
        <f>1+0.033*COS(2*$S$9*C465/365)</f>
        <v>0.99561051468437156</v>
      </c>
      <c r="Y465" s="9">
        <f>0.409*SIN((2*$S$9*C465/365)-1.39)</f>
        <v>0.1264062951202673</v>
      </c>
      <c r="Z465" s="9">
        <f>ACOS(-TAN($U$2)*TAN(Y465))</f>
        <v>1.6412986653517645</v>
      </c>
      <c r="AA465" s="10">
        <f>(24*60/$S$9)*$S$7*X465*(Z465*SIN($U$2)*SIN(Y465)+COS($U$2)*COS(Y465)*SIN(Z465))</f>
        <v>36.141310456262495</v>
      </c>
      <c r="AB465" s="9">
        <f>AA465*(0.75+0.00002*$S$3)</f>
        <v>27.250548084021922</v>
      </c>
      <c r="AC465" s="9">
        <f>1.35*(M465/AB465)-0.35</f>
        <v>0.87056248131325098</v>
      </c>
      <c r="AD465" s="9">
        <f>(0.6108*EXP(17.27*E465/(E465+237.3))+0.6108*EXP(17.27*F465/(F465+237.3)))/2</f>
        <v>3.2577170021832185</v>
      </c>
      <c r="AE465" s="9">
        <f>(H465*0.6108*EXP(17.27*F465/(F465+237.3))+I465*0.6108*EXP(17.27*E465/(E465+237.3)))/(2*100)</f>
        <v>1.0379616309038107</v>
      </c>
      <c r="AF465" s="10">
        <f>$S$8*0.5*((E465+273)^4+(F465+273)^4)*(0.34-0.14*SQRT(AE465))*AC465</f>
        <v>6.498300360673495</v>
      </c>
      <c r="AG465" s="9">
        <f>(1-0.23)*M465-AF465</f>
        <v>12.472786581301682</v>
      </c>
      <c r="AH465" s="9">
        <v>0</v>
      </c>
      <c r="AI465" s="8">
        <f>4098*0.6108*EXP(17.27*0.5*(E465+F465)/(0.5*(E465+F465)+237.3))/(0.5*(E465+F465)+237.3)^2</f>
        <v>0.16951608840333324</v>
      </c>
      <c r="AJ465" s="7">
        <f>(0.408*AI465*(AG465-AH465)+(900*$S$10/((E465+F465)*0.5+273))*N465*(AD465-AE465))/(AI465+$S$10*(1+0.34*N465))</f>
        <v>6.2330198900341411</v>
      </c>
      <c r="AK465" s="27">
        <f>0.408*AI465*$S$8*0.98*1.14*100000000/(AI465+$S$10*(1.034*N465))</f>
        <v>0.12427842894942355</v>
      </c>
      <c r="AL465" s="12">
        <f>1.24*(AE465*10/(G465+273.16))^(1/7)</f>
        <v>0.7684430403521354</v>
      </c>
      <c r="AM465" s="12">
        <f>AI465*0.77*M465</f>
        <v>3.2159044511631847</v>
      </c>
      <c r="AN465" s="12">
        <f>AI465*0.98*$S$8*(-2.6*10000000000-AL465*(G465+273.16)^4)</f>
        <v>-25.92568736400094</v>
      </c>
      <c r="AO465" s="13">
        <f>1.17*1.013*(10^-3)*(AD465-AE465)*N465*86400/208</f>
        <v>2.1663280933912343</v>
      </c>
      <c r="AP465" s="12">
        <f>0.408*(AM465+AN465+AO465)/(AI465+$S$10*(1+0.34*N465))</f>
        <v>-29.969377112139057</v>
      </c>
      <c r="AQ465">
        <v>21</v>
      </c>
      <c r="AR465">
        <v>2.0074999999999998</v>
      </c>
      <c r="AS465" s="7"/>
      <c r="AT465" s="1">
        <f>AJ465*28.4</f>
        <v>177.01776487696961</v>
      </c>
      <c r="AU465">
        <f>1.26*AI465*0.408*(AG465-AH465)/(AI465+0.063)</f>
        <v>4.6746824393003434</v>
      </c>
      <c r="AV465">
        <f>AU465*28.4</f>
        <v>132.76098127612974</v>
      </c>
      <c r="AW465">
        <f>0.65*AI465*D465/(0.063+AI465)</f>
        <v>135.13225297307108</v>
      </c>
      <c r="AX465" s="1">
        <f>AW465*0.035</f>
        <v>4.7296288540574878</v>
      </c>
      <c r="AY465" s="1">
        <f>(0.2*(0.00738*G465+0.8072)^7)-0.00016</f>
        <v>0.16561644977488987</v>
      </c>
      <c r="AZ465" s="1">
        <f>0.408*(AI465*(AG465-AH465)+0.063*6.43*(1+0.0536*N465)*(AD465-AE465))/(AI465+0.063)</f>
        <v>5.4555578398451612</v>
      </c>
      <c r="BA465" s="2">
        <f>(AI465*(AG465)+0.063*2.7*(1+0.864*N465)*(AD465-AE465))/(AI465+0.063)</f>
        <v>13.498459569475225</v>
      </c>
      <c r="BB465" s="1">
        <f>0.4+1.4*EXP(-(((C465-173)/58)^2))</f>
        <v>0.67489892827892262</v>
      </c>
      <c r="BC465" s="1">
        <f>0.605+0.345*EXP(-(((C465-243)/80)^2))</f>
        <v>0.61851154380915052</v>
      </c>
      <c r="BD465" s="1">
        <f>0.408*(AI465*(AG465-AH465)+0.063*6.43*(BB465+BC465*N465)*(AD465-AE465))/(AI465+0.063)</f>
        <v>6.7095224642137623</v>
      </c>
      <c r="BE465" s="1">
        <f>0.013*G465*(M465*23.9+50)/(G465+15)</f>
        <v>4.986513734549046</v>
      </c>
    </row>
    <row r="466" spans="1:57" ht="14" x14ac:dyDescent="0.15">
      <c r="A466" s="14">
        <v>2009</v>
      </c>
      <c r="B466" s="5">
        <v>43200</v>
      </c>
      <c r="C466">
        <v>100</v>
      </c>
      <c r="D466" s="11">
        <v>315.75982035000015</v>
      </c>
      <c r="E466" s="17">
        <v>11.39</v>
      </c>
      <c r="F466" s="17">
        <v>34.94</v>
      </c>
      <c r="G466" s="17">
        <v>23</v>
      </c>
      <c r="H466" s="11">
        <v>16.86</v>
      </c>
      <c r="I466" s="11">
        <v>71.75</v>
      </c>
      <c r="J466" s="11">
        <v>41.808680555555554</v>
      </c>
      <c r="K466" s="11">
        <v>2.6948123277705505</v>
      </c>
      <c r="L466" s="11">
        <v>0</v>
      </c>
      <c r="M466" s="15">
        <f>+D466*86400/1000000</f>
        <v>27.281648478240012</v>
      </c>
      <c r="N466" s="3">
        <f>K466*4.87/LN(67.8*$S$4-5.42)</f>
        <v>2.1891469730535373</v>
      </c>
      <c r="O466" s="16">
        <f>0.26*(1+0.54*N466)*(AD466-AE466)</f>
        <v>1.4296760646493714</v>
      </c>
      <c r="X466" s="9">
        <f>1+0.033*COS(2*$S$9*C466/365)</f>
        <v>0.99504817185462646</v>
      </c>
      <c r="Y466" s="9">
        <f>0.409*SIN((2*$S$9*C466/365)-1.39)</f>
        <v>0.13308315174237367</v>
      </c>
      <c r="Z466" s="9">
        <f>ACOS(-TAN($U$2)*TAN(Y466))</f>
        <v>1.6450726268353086</v>
      </c>
      <c r="AA466" s="10">
        <f>(24*60/$S$9)*$S$7*X466*(Z466*SIN($U$2)*SIN(Y466)+COS($U$2)*COS(Y466)*SIN(Z466))</f>
        <v>36.289971777591894</v>
      </c>
      <c r="AB466" s="9">
        <f>AA466*(0.75+0.00002*$S$3)</f>
        <v>27.36263872030429</v>
      </c>
      <c r="AC466" s="9">
        <f>1.35*(M466/AB466)-0.35</f>
        <v>0.99600415632774342</v>
      </c>
      <c r="AD466" s="9">
        <f>(0.6108*EXP(17.27*E466/(E466+237.3))+0.6108*EXP(17.27*F466/(F466+237.3)))/2</f>
        <v>3.4755984580502814</v>
      </c>
      <c r="AE466" s="9">
        <f>(H466*0.6108*EXP(17.27*F466/(F466+237.3))+I466*0.6108*EXP(17.27*E466/(E466+237.3)))/(2*100)</f>
        <v>0.95570711569595457</v>
      </c>
      <c r="AF466" s="10">
        <f>$S$8*0.5*((E466+273)^4+(F466+273)^4)*(0.34-0.14*SQRT(AE466))*AC466</f>
        <v>7.6935045897306837</v>
      </c>
      <c r="AG466" s="9">
        <f>(1-0.23)*M466-AF466</f>
        <v>13.313364738514128</v>
      </c>
      <c r="AH466" s="9">
        <v>0</v>
      </c>
      <c r="AI466" s="8">
        <f>4098*0.6108*EXP(17.27*0.5*(E466+F466)/(0.5*(E466+F466)+237.3))/(0.5*(E466+F466)+237.3)^2</f>
        <v>0.17140522889821377</v>
      </c>
      <c r="AJ466" s="7">
        <f>(0.408*AI466*(AG466-AH466)+(900*$S$10/((E466+F466)*0.5+273))*N466*(AD466-AE466))/(AI466+$S$10*(1+0.34*N466))</f>
        <v>7.1078120262861706</v>
      </c>
      <c r="AK466" s="27">
        <f>0.408*AI466*$S$8*0.98*1.14*100000000/(AI466+$S$10*(1.034*N466))</f>
        <v>0.11940203839033907</v>
      </c>
      <c r="AL466" s="12">
        <f>1.24*(AE466*10/(G466+273.16))^(1/7)</f>
        <v>0.75926413841622287</v>
      </c>
      <c r="AM466" s="12">
        <f>AI466*0.77*M466</f>
        <v>3.6006872456426677</v>
      </c>
      <c r="AN466" s="12">
        <f>AI466*0.98*$S$8*(-2.6*10000000000-AL466*(G466+273.16)^4)</f>
        <v>-26.18667272619426</v>
      </c>
      <c r="AO466" s="13">
        <f>1.17*1.013*(10^-3)*(AD466-AE466)*N466*86400/208</f>
        <v>2.7158291714095282</v>
      </c>
      <c r="AP466" s="12">
        <f>0.408*(AM466+AN466+AO466)/(AI466+$S$10*(1+0.34*N466))</f>
        <v>-28.327093254715034</v>
      </c>
      <c r="AQ466">
        <v>22</v>
      </c>
      <c r="AR466">
        <v>1.3952</v>
      </c>
      <c r="AS466" s="7"/>
      <c r="AT466" s="1">
        <f>AJ466*28.4</f>
        <v>201.86186154652722</v>
      </c>
      <c r="AU466">
        <f>1.26*AI466*0.408*(AG466-AH466)/(AI466+0.063)</f>
        <v>5.0046684272849387</v>
      </c>
      <c r="AV466">
        <f>AU466*28.4</f>
        <v>142.13258333489225</v>
      </c>
      <c r="AW466">
        <f>0.65*AI466*D466/(0.063+AI466)</f>
        <v>150.08144208184083</v>
      </c>
      <c r="AX466" s="1">
        <f>AW466*0.035</f>
        <v>5.2528504728644299</v>
      </c>
      <c r="AY466" s="1">
        <f>(0.2*(0.00738*G466+0.8072)^7)-0.00016</f>
        <v>0.16970552207010919</v>
      </c>
      <c r="AZ466" s="1">
        <f>0.408*(AI466*(AG466-AH466)+0.063*6.43*(1+0.0536*N466)*(AD466-AE466))/(AI466+0.063)</f>
        <v>5.9571893078976146</v>
      </c>
      <c r="BA466" s="2">
        <f>(AI466*(AG466)+0.063*2.7*(1+0.864*N466)*(AD466-AE466))/(AI466+0.063)</f>
        <v>15.022451295150166</v>
      </c>
      <c r="BB466" s="1">
        <f>0.4+1.4*EXP(-(((C466-173)/58)^2))</f>
        <v>0.68717778249335659</v>
      </c>
      <c r="BC466" s="1">
        <f>0.605+0.345*EXP(-(((C466-243)/80)^2))</f>
        <v>0.61913124307550849</v>
      </c>
      <c r="BD466" s="1">
        <f>0.408*(AI466*(AG466-AH466)+0.063*6.43*(BB466+BC466*N466)*(AD466-AE466))/(AI466+0.063)</f>
        <v>7.601053575660214</v>
      </c>
      <c r="BE466" s="1">
        <f>0.013*G466*(M466*23.9+50)/(G466+15)</f>
        <v>5.523878636588182</v>
      </c>
    </row>
    <row r="467" spans="1:57" ht="14" x14ac:dyDescent="0.15">
      <c r="A467" s="14">
        <v>2009</v>
      </c>
      <c r="B467" s="5">
        <v>43201</v>
      </c>
      <c r="C467">
        <v>101</v>
      </c>
      <c r="D467" s="11">
        <v>314.08445195400003</v>
      </c>
      <c r="E467" s="17">
        <v>12.39</v>
      </c>
      <c r="F467" s="17">
        <v>35</v>
      </c>
      <c r="G467" s="17">
        <v>23.62</v>
      </c>
      <c r="H467" s="11">
        <v>11.82</v>
      </c>
      <c r="I467" s="11">
        <v>71.05</v>
      </c>
      <c r="J467" s="11">
        <v>39.942708333333343</v>
      </c>
      <c r="K467" s="11">
        <v>2.4965191861577631</v>
      </c>
      <c r="L467" s="11">
        <v>0</v>
      </c>
      <c r="M467" s="15">
        <f>+D467*86400/1000000</f>
        <v>27.136896648825605</v>
      </c>
      <c r="N467" s="3">
        <f>K467*4.87/LN(67.8*$S$4-5.42)</f>
        <v>2.028062348990666</v>
      </c>
      <c r="O467" s="16">
        <f>0.26*(1+0.54*N467)*(AD467-AE467)</f>
        <v>1.4639023362186263</v>
      </c>
      <c r="X467" s="9">
        <f>1+0.033*COS(2*$S$9*C467/365)</f>
        <v>0.99448729635843003</v>
      </c>
      <c r="Y467" s="9">
        <f>0.409*SIN((2*$S$9*C467/365)-1.39)</f>
        <v>0.13972057295444923</v>
      </c>
      <c r="Z467" s="9">
        <f>ACOS(-TAN($U$2)*TAN(Y467))</f>
        <v>1.6488320442717435</v>
      </c>
      <c r="AA467" s="10">
        <f>(24*60/$S$9)*$S$7*X467*(Z467*SIN($U$2)*SIN(Y467)+COS($U$2)*COS(Y467)*SIN(Z467))</f>
        <v>36.436352226722384</v>
      </c>
      <c r="AB467" s="9">
        <f>AA467*(0.75+0.00002*$S$3)</f>
        <v>27.473009578948677</v>
      </c>
      <c r="AC467" s="9">
        <f>1.35*(M467/AB467)-0.35</f>
        <v>0.98348370045290434</v>
      </c>
      <c r="AD467" s="9">
        <f>(0.6108*EXP(17.27*E467/(E467+237.3))+0.6108*EXP(17.27*F467/(F467+237.3)))/2</f>
        <v>3.5308619898757696</v>
      </c>
      <c r="AE467" s="9">
        <f>(H467*0.6108*EXP(17.27*F467/(F467+237.3))+I467*0.6108*EXP(17.27*E467/(E467+237.3)))/(2*100)</f>
        <v>0.84352039502610809</v>
      </c>
      <c r="AF467" s="10">
        <f>$S$8*0.5*((E467+273)^4+(F467+273)^4)*(0.34-0.14*SQRT(AE467))*AC467</f>
        <v>7.9572277393136996</v>
      </c>
      <c r="AG467" s="9">
        <f>(1-0.23)*M467-AF467</f>
        <v>12.938182680282017</v>
      </c>
      <c r="AH467" s="9">
        <v>0</v>
      </c>
      <c r="AI467" s="8">
        <f>4098*0.6108*EXP(17.27*0.5*(E467+F467)/(0.5*(E467+F467)+237.3))/(0.5*(E467+F467)+237.3)^2</f>
        <v>0.17625221301430613</v>
      </c>
      <c r="AJ467" s="7">
        <f>(0.408*AI467*(AG467-AH467)+(900*$S$10/((E467+F467)*0.5+273))*N467*(AD467-AE467))/(AI467+$S$10*(1+0.34*N467))</f>
        <v>7.0219010195210174</v>
      </c>
      <c r="AK467" s="27">
        <f>0.408*AI467*$S$8*0.98*1.14*100000000/(AI467+$S$10*(1.034*N467))</f>
        <v>0.12516721423674523</v>
      </c>
      <c r="AL467" s="12">
        <f>1.24*(AE467*10/(G467+273.16))^(1/7)</f>
        <v>0.74561752582886054</v>
      </c>
      <c r="AM467" s="12">
        <f>AI467*0.77*M467</f>
        <v>3.6828623282959358</v>
      </c>
      <c r="AN467" s="12">
        <f>AI467*0.98*$S$8*(-2.6*10000000000-AL467*(G467+273.16)^4)</f>
        <v>-26.879142514503805</v>
      </c>
      <c r="AO467" s="13">
        <f>1.17*1.013*(10^-3)*(AD467-AE467)*N467*86400/208</f>
        <v>2.6831805138621849</v>
      </c>
      <c r="AP467" s="12">
        <f>0.408*(AM467+AN467+AO467)/(AI467+$S$10*(1+0.34*N467))</f>
        <v>-29.11723676307237</v>
      </c>
      <c r="AQ467">
        <v>23</v>
      </c>
      <c r="AR467">
        <v>1.7855000000000001</v>
      </c>
      <c r="AS467" s="7"/>
      <c r="AT467" s="1">
        <f>AJ467*28.4</f>
        <v>199.42198895439688</v>
      </c>
      <c r="AU467">
        <f>1.26*AI467*0.408*(AG467-AH467)/(AI467+0.063)</f>
        <v>4.8998479362227831</v>
      </c>
      <c r="AV467">
        <f>AU467*28.4</f>
        <v>139.15568138872703</v>
      </c>
      <c r="AW467">
        <f>0.65*AI467*D467/(0.063+AI467)</f>
        <v>150.39673560941782</v>
      </c>
      <c r="AX467" s="1">
        <f>AW467*0.035</f>
        <v>5.263885746329624</v>
      </c>
      <c r="AY467" s="1">
        <f>(0.2*(0.00738*G467+0.8072)^7)-0.00016</f>
        <v>0.17535346560958204</v>
      </c>
      <c r="AZ467" s="1">
        <f>0.408*(AI467*(AG467-AH467)+0.063*6.43*(1+0.0536*N467)*(AD467-AE467))/(AI467+0.063)</f>
        <v>5.9469999192866512</v>
      </c>
      <c r="BA467" s="2">
        <f>(AI467*(AG467)+0.063*2.7*(1+0.864*N467)*(AD467-AE467))/(AI467+0.063)</f>
        <v>14.789753141409744</v>
      </c>
      <c r="BB467" s="1">
        <f>0.4+1.4*EXP(-(((C467-173)/58)^2))</f>
        <v>0.69982678466366277</v>
      </c>
      <c r="BC467" s="1">
        <f>0.605+0.345*EXP(-(((C467-243)/80)^2))</f>
        <v>0.6197747466661685</v>
      </c>
      <c r="BD467" s="1">
        <f>0.408*(AI467*(AG467-AH467)+0.063*6.43*(BB467+BC467*N467)*(AD467-AE467))/(AI467+0.063)</f>
        <v>7.521372311403594</v>
      </c>
      <c r="BE467" s="1">
        <f>0.013*G467*(M467*23.9+50)/(G467+15)</f>
        <v>5.5542067864117683</v>
      </c>
    </row>
    <row r="468" spans="1:57" ht="14" x14ac:dyDescent="0.15">
      <c r="A468" s="14">
        <v>2009</v>
      </c>
      <c r="B468" s="5">
        <v>43202</v>
      </c>
      <c r="C468">
        <v>102</v>
      </c>
      <c r="D468" s="11">
        <v>315.97078078800007</v>
      </c>
      <c r="E468" s="17">
        <v>13.72</v>
      </c>
      <c r="F468" s="17">
        <v>31.56</v>
      </c>
      <c r="G468" s="17">
        <v>22.81</v>
      </c>
      <c r="H468" s="11">
        <v>22.93</v>
      </c>
      <c r="I468" s="11">
        <v>72.790000000000006</v>
      </c>
      <c r="J468" s="11">
        <v>42.640972222222189</v>
      </c>
      <c r="K468" s="11">
        <v>3.239733442237938</v>
      </c>
      <c r="L468" s="11">
        <v>0</v>
      </c>
      <c r="M468" s="15">
        <f>+D468*86400/1000000</f>
        <v>27.299875460083204</v>
      </c>
      <c r="N468" s="3">
        <f>K468*4.87/LN(67.8*$S$4-5.42)</f>
        <v>2.6318169118823205</v>
      </c>
      <c r="O468" s="16">
        <f>0.26*(1+0.54*N468)*(AD468-AE468)</f>
        <v>1.259489039237613</v>
      </c>
      <c r="X468" s="9">
        <f>1+0.033*COS(2*$S$9*C468/365)</f>
        <v>0.99392805439529652</v>
      </c>
      <c r="Y468" s="9">
        <f>0.409*SIN((2*$S$9*C468/365)-1.39)</f>
        <v>0.14631659194534136</v>
      </c>
      <c r="Z468" s="9">
        <f>ACOS(-TAN($U$2)*TAN(Y468))</f>
        <v>1.6525760686533193</v>
      </c>
      <c r="AA468" s="10">
        <f>(24*60/$S$9)*$S$7*X468*(Z468*SIN($U$2)*SIN(Y468)+COS($U$2)*COS(Y468)*SIN(Z468))</f>
        <v>36.580427814965127</v>
      </c>
      <c r="AB468" s="9">
        <f>AA468*(0.75+0.00002*$S$3)</f>
        <v>27.581642572483705</v>
      </c>
      <c r="AC468" s="9">
        <f>1.35*(M468/AB468)-0.35</f>
        <v>0.98620874007989057</v>
      </c>
      <c r="AD468" s="9">
        <f>(0.6108*EXP(17.27*E468/(E468+237.3))+0.6108*EXP(17.27*F468/(F468+237.3)))/2</f>
        <v>3.1038049916142514</v>
      </c>
      <c r="AE468" s="9">
        <f>(H468*0.6108*EXP(17.27*F468/(F468+237.3))+I468*0.6108*EXP(17.27*E468/(E468+237.3)))/(2*100)</f>
        <v>1.1030506706776644</v>
      </c>
      <c r="AF468" s="10">
        <f>$S$8*0.5*((E468+273)^4+(F468+273)^4)*(0.34-0.14*SQRT(AE468))*AC468</f>
        <v>7.1565509629472777</v>
      </c>
      <c r="AG468" s="9">
        <f>(1-0.23)*M468-AF468</f>
        <v>13.864353141316787</v>
      </c>
      <c r="AH468" s="9">
        <v>0</v>
      </c>
      <c r="AI468" s="8">
        <f>4098*0.6108*EXP(17.27*0.5*(E468+F468)/(0.5*(E468+F468)+237.3))/(0.5*(E468+F468)+237.3)^2</f>
        <v>0.16671534023161352</v>
      </c>
      <c r="AJ468" s="7">
        <f>(0.408*AI468*(AG468-AH468)+(900*$S$10/((E468+F468)*0.5+273))*N468*(AD468-AE468))/(AI468+$S$10*(1+0.34*N468))</f>
        <v>6.8561228856808807</v>
      </c>
      <c r="AK468" s="27">
        <f>0.408*AI468*$S$8*0.98*1.14*100000000/(AI468+$S$10*(1.034*N468))</f>
        <v>0.10759394008166444</v>
      </c>
      <c r="AL468" s="12">
        <f>1.24*(AE468*10/(G468+273.16))^(1/7)</f>
        <v>0.7750478386900278</v>
      </c>
      <c r="AM468" s="12">
        <f>AI468*0.77*M468</f>
        <v>3.5045071797185048</v>
      </c>
      <c r="AN468" s="12">
        <f>AI468*0.98*$S$8*(-2.6*10000000000-AL468*(G468+273.16)^4)</f>
        <v>-25.555071617949128</v>
      </c>
      <c r="AO468" s="13">
        <f>1.17*1.013*(10^-3)*(AD468-AE468)*N468*86400/208</f>
        <v>2.5923590435749277</v>
      </c>
      <c r="AP468" s="12">
        <f>0.408*(AM468+AN468+AO468)/(AI468+$S$10*(1+0.34*N468))</f>
        <v>-27.243421880003307</v>
      </c>
      <c r="AQ468">
        <v>24</v>
      </c>
      <c r="AR468">
        <v>1.8580000000000001</v>
      </c>
      <c r="AS468" s="7"/>
      <c r="AT468" s="1">
        <f>AJ468*28.4</f>
        <v>194.713889953337</v>
      </c>
      <c r="AU468">
        <f>1.26*AI468*0.408*(AG468-AH468)/(AI468+0.063)</f>
        <v>5.1726832490490029</v>
      </c>
      <c r="AV468">
        <f>AU468*28.4</f>
        <v>146.90420427299168</v>
      </c>
      <c r="AW468">
        <f>0.65*AI468*D468/(0.063+AI468)</f>
        <v>149.05475842399079</v>
      </c>
      <c r="AX468" s="1">
        <f>AW468*0.035</f>
        <v>5.2169165448396786</v>
      </c>
      <c r="AY468" s="1">
        <f>(0.2*(0.00738*G468+0.8072)^7)-0.00016</f>
        <v>0.16800619971046377</v>
      </c>
      <c r="AZ468" s="1">
        <f>0.408*(AI468*(AG468-AH468)+0.063*6.43*(1+0.0536*N468)*(AD468-AE468))/(AI468+0.063)</f>
        <v>5.7478820927269556</v>
      </c>
      <c r="BA468" s="2">
        <f>(AI468*(AG468)+0.063*2.7*(1+0.864*N468)*(AD468-AE468))/(AI468+0.063)</f>
        <v>14.912359507041234</v>
      </c>
      <c r="BB468" s="1">
        <f>0.4+1.4*EXP(-(((C468-173)/58)^2))</f>
        <v>0.71284687119078027</v>
      </c>
      <c r="BC468" s="1">
        <f>0.605+0.345*EXP(-(((C468-243)/80)^2))</f>
        <v>0.62044272729123551</v>
      </c>
      <c r="BD468" s="1">
        <f>0.408*(AI468*(AG468-AH468)+0.063*6.43*(BB468+BC468*N468)*(AD468-AE468))/(AI468+0.063)</f>
        <v>7.4820241884877765</v>
      </c>
      <c r="BE468" s="1">
        <f>0.013*G468*(M468*23.9+50)/(G468+15)</f>
        <v>5.5091919195256658</v>
      </c>
    </row>
    <row r="469" spans="1:57" ht="14" x14ac:dyDescent="0.15">
      <c r="A469" s="14">
        <v>2009</v>
      </c>
      <c r="B469" s="5">
        <v>43203</v>
      </c>
      <c r="C469">
        <v>103</v>
      </c>
      <c r="D469" s="11">
        <v>326.58834764399995</v>
      </c>
      <c r="E469" s="17">
        <v>10.199999999999999</v>
      </c>
      <c r="F469" s="17">
        <v>29.77</v>
      </c>
      <c r="G469" s="17">
        <v>20.68</v>
      </c>
      <c r="H469" s="11">
        <v>2.7679999999999998</v>
      </c>
      <c r="I469" s="11">
        <v>81.8</v>
      </c>
      <c r="J469" s="11">
        <v>37.377548611111116</v>
      </c>
      <c r="K469" s="11">
        <v>4.2078669427725348</v>
      </c>
      <c r="L469" s="11">
        <v>0</v>
      </c>
      <c r="M469" s="15">
        <f>+D469*86400/1000000</f>
        <v>28.217233236441597</v>
      </c>
      <c r="N469" s="3">
        <f>K469*4.87/LN(67.8*$S$4-5.42)</f>
        <v>3.4182859733328566</v>
      </c>
      <c r="O469" s="16">
        <f>0.26*(1+0.54*N469)*(AD469-AE469)</f>
        <v>1.5901053569673438</v>
      </c>
      <c r="X469" s="9">
        <f>1+0.033*COS(2*$S$9*C469/365)</f>
        <v>0.99337061168068908</v>
      </c>
      <c r="Y469" s="9">
        <f>0.409*SIN((2*$S$9*C469/365)-1.39)</f>
        <v>0.1528692541722694</v>
      </c>
      <c r="Z469" s="9">
        <f>ACOS(-TAN($U$2)*TAN(Y469))</f>
        <v>1.6563038376655612</v>
      </c>
      <c r="AA469" s="10">
        <f>(24*60/$S$9)*$S$7*X469*(Z469*SIN($U$2)*SIN(Y469)+COS($U$2)*COS(Y469)*SIN(Z469))</f>
        <v>36.722176567711323</v>
      </c>
      <c r="AB469" s="9">
        <f>AA469*(0.75+0.00002*$S$3)</f>
        <v>27.688521132054337</v>
      </c>
      <c r="AC469" s="9">
        <f>1.35*(M469/AB469)-0.35</f>
        <v>1.0257782399254434</v>
      </c>
      <c r="AD469" s="9">
        <f>(0.6108*EXP(17.27*E469/(E469+237.3))+0.6108*EXP(17.27*F469/(F469+237.3)))/2</f>
        <v>2.7159632629905883</v>
      </c>
      <c r="AE469" s="9">
        <f>(H469*0.6108*EXP(17.27*F469/(F469+237.3))+I469*0.6108*EXP(17.27*E469/(E469+237.3)))/(2*100)</f>
        <v>0.56696126224316046</v>
      </c>
      <c r="AF469" s="10">
        <f>$S$8*0.5*((E469+273)^4+(F469+273)^4)*(0.34-0.14*SQRT(AE469))*AC469</f>
        <v>8.7392258402639253</v>
      </c>
      <c r="AG469" s="9">
        <f>(1-0.23)*M469-AF469</f>
        <v>12.988043751796104</v>
      </c>
      <c r="AH469" s="9">
        <v>0</v>
      </c>
      <c r="AI469" s="8">
        <f>4098*0.6108*EXP(17.27*0.5*(E469+F469)/(0.5*(E469+F469)+237.3))/(0.5*(E469+F469)+237.3)^2</f>
        <v>0.14462270710591169</v>
      </c>
      <c r="AJ469" s="7">
        <f>(0.408*AI469*(AG469-AH469)+(900*$S$10/((E469+F469)*0.5+273))*N469*(AD469-AE469))/(AI469+$S$10*(1+0.34*N469))</f>
        <v>7.8467791141235548</v>
      </c>
      <c r="AK469" s="27">
        <f>0.408*AI469*$S$8*0.98*1.14*100000000/(AI469+$S$10*(1.034*N469))</f>
        <v>8.5561017294115707E-2</v>
      </c>
      <c r="AL469" s="12">
        <f>1.24*(AE469*10/(G469+273.16))^(1/7)</f>
        <v>0.70548030719769705</v>
      </c>
      <c r="AM469" s="12">
        <f>AI469*0.77*M469</f>
        <v>3.1422565464236789</v>
      </c>
      <c r="AN469" s="12">
        <f>AI469*0.98*$S$8*(-2.6*10000000000-AL469*(G469+273.16)^4)</f>
        <v>-21.691187223475939</v>
      </c>
      <c r="AO469" s="13">
        <f>1.17*1.013*(10^-3)*(AD469-AE469)*N469*86400/208</f>
        <v>3.6165204680229053</v>
      </c>
      <c r="AP469" s="12">
        <f>0.408*(AM469+AN469+AO469)/(AI469+$S$10*(1+0.34*N469))</f>
        <v>-21.234463799398558</v>
      </c>
      <c r="AQ469">
        <v>25</v>
      </c>
      <c r="AR469">
        <v>1.7398</v>
      </c>
      <c r="AS469" s="7"/>
      <c r="AT469" s="1">
        <f>AJ469*28.4</f>
        <v>222.84852684110894</v>
      </c>
      <c r="AU469">
        <f>1.26*AI469*0.408*(AG469-AH469)/(AI469+0.063)</f>
        <v>4.650890218631635</v>
      </c>
      <c r="AV469">
        <f>AU469*28.4</f>
        <v>132.08528220913843</v>
      </c>
      <c r="AW469">
        <f>0.65*AI469*D469/(0.063+AI469)</f>
        <v>147.86850408866027</v>
      </c>
      <c r="AX469" s="1">
        <f>AW469*0.035</f>
        <v>5.1753976431031097</v>
      </c>
      <c r="AY469" s="1">
        <f>(0.2*(0.00738*G469+0.8072)^7)-0.00016</f>
        <v>0.14993060018281312</v>
      </c>
      <c r="AZ469" s="1">
        <f>0.408*(AI469*(AG469-AH469)+0.063*6.43*(1+0.0536*N469)*(AD469-AE469))/(AI469+0.063)</f>
        <v>5.7153164570334134</v>
      </c>
      <c r="BA469" s="2">
        <f>(AI469*(AG469)+0.063*2.7*(1+0.864*N469)*(AD469-AE469))/(AI469+0.063)</f>
        <v>16.007460411629513</v>
      </c>
      <c r="BB469" s="1">
        <f>0.4+1.4*EXP(-(((C469-173)/58)^2))</f>
        <v>0.72623834342716753</v>
      </c>
      <c r="BC469" s="1">
        <f>0.605+0.345*EXP(-(((C469-243)/80)^2))</f>
        <v>0.62113586472246585</v>
      </c>
      <c r="BD469" s="1">
        <f>0.408*(AI469*(AG469-AH469)+0.063*6.43*(BB469+BC469*N469)*(AD469-AE469))/(AI469+0.063)</f>
        <v>8.5657488868348075</v>
      </c>
      <c r="BE469" s="1">
        <f>0.013*G469*(M469*23.9+50)/(G469+15)</f>
        <v>5.4581141115613923</v>
      </c>
    </row>
    <row r="470" spans="1:57" ht="14" x14ac:dyDescent="0.15">
      <c r="A470" s="14">
        <v>2009</v>
      </c>
      <c r="B470" s="5">
        <v>43204</v>
      </c>
      <c r="C470">
        <v>104</v>
      </c>
      <c r="D470" s="11">
        <v>340.15850676600002</v>
      </c>
      <c r="E470" s="17">
        <v>8.5</v>
      </c>
      <c r="F470" s="17">
        <v>30.96</v>
      </c>
      <c r="G470" s="17">
        <v>21.11</v>
      </c>
      <c r="H470" s="11">
        <v>3.1920000000000002</v>
      </c>
      <c r="I470" s="11">
        <v>36.32</v>
      </c>
      <c r="J470" s="11">
        <v>11.62066666666667</v>
      </c>
      <c r="K470" s="11">
        <v>3.7113784999359343</v>
      </c>
      <c r="L470" s="11">
        <v>0</v>
      </c>
      <c r="M470" s="15">
        <f>+D470*86400/1000000</f>
        <v>29.389694984582402</v>
      </c>
      <c r="N470" s="3">
        <f>K470*4.87/LN(67.8*$S$4-5.42)</f>
        <v>3.0149606060739784</v>
      </c>
      <c r="O470" s="16">
        <f>0.26*(1+0.54*N470)*(AD470-AE470)</f>
        <v>1.7239837143095766</v>
      </c>
      <c r="X470" s="9">
        <f>1+0.033*COS(2*$S$9*C470/365)</f>
        <v>0.99281513339691441</v>
      </c>
      <c r="Y470" s="9">
        <f>0.409*SIN((2*$S$9*C470/365)-1.39)</f>
        <v>0.15937661793999758</v>
      </c>
      <c r="Z470" s="9">
        <f>ACOS(-TAN($U$2)*TAN(Y470))</f>
        <v>1.6600144752595383</v>
      </c>
      <c r="AA470" s="10">
        <f>(24*60/$S$9)*$S$7*X470*(Z470*SIN($U$2)*SIN(Y470)+COS($U$2)*COS(Y470)*SIN(Z470))</f>
        <v>36.861578501523212</v>
      </c>
      <c r="AB470" s="9">
        <f>AA470*(0.75+0.00002*$S$3)</f>
        <v>27.793630190148502</v>
      </c>
      <c r="AC470" s="9">
        <f>1.35*(M470/AB470)-0.35</f>
        <v>1.0775245067932686</v>
      </c>
      <c r="AD470" s="9">
        <f>(0.6108*EXP(17.27*E470/(E470+237.3))+0.6108*EXP(17.27*F470/(F470+237.3)))/2</f>
        <v>2.7961122755935968</v>
      </c>
      <c r="AE470" s="9">
        <f>(H470*0.6108*EXP(17.27*F470/(F470+237.3))+I470*0.6108*EXP(17.27*E470/(E470+237.3)))/(2*100)</f>
        <v>0.27308793668380771</v>
      </c>
      <c r="AF470" s="10">
        <f>$S$8*0.5*((E470+273)^4+(F470+273)^4)*(0.34-0.14*SQRT(AE470))*AC470</f>
        <v>10.428118349958627</v>
      </c>
      <c r="AG470" s="9">
        <f>(1-0.23)*M470-AF470</f>
        <v>12.201946788169824</v>
      </c>
      <c r="AH470" s="9">
        <v>0</v>
      </c>
      <c r="AI470" s="8">
        <f>4098*0.6108*EXP(17.27*0.5*(E470+F470)/(0.5*(E470+F470)+237.3))/(0.5*(E470+F470)+237.3)^2</f>
        <v>0.14263783954564829</v>
      </c>
      <c r="AJ470" s="7">
        <f>(0.408*AI470*(AG470-AH470)+(900*$S$10/((E470+F470)*0.5+273))*N470*(AD470-AE470))/(AI470+$S$10*(1+0.34*N470))</f>
        <v>8.1519687647798609</v>
      </c>
      <c r="AK470" s="27">
        <f>0.408*AI470*$S$8*0.98*1.14*100000000/(AI470+$S$10*(1.034*N470))</f>
        <v>9.1527307243988346E-2</v>
      </c>
      <c r="AL470" s="12">
        <f>1.24*(AE470*10/(G470+273.16))^(1/7)</f>
        <v>0.63543717324235316</v>
      </c>
      <c r="AM470" s="12">
        <f>AI470*0.77*M470</f>
        <v>3.227903600079935</v>
      </c>
      <c r="AN470" s="12">
        <f>AI470*0.98*$S$8*(-2.6*10000000000-AL470*(G470+273.16)^4)</f>
        <v>-21.055142061004126</v>
      </c>
      <c r="AO470" s="13">
        <f>1.17*1.013*(10^-3)*(AD470-AE470)*N470*86400/208</f>
        <v>3.74497391150841</v>
      </c>
      <c r="AP470" s="12">
        <f>0.408*(AM470+AN470+AO470)/(AI470+$S$10*(1+0.34*N470))</f>
        <v>-20.824579433337778</v>
      </c>
      <c r="AQ470">
        <v>26</v>
      </c>
      <c r="AR470">
        <v>1.6638999999999999</v>
      </c>
      <c r="AS470" s="7"/>
      <c r="AT470" s="1">
        <f>AJ470*28.4</f>
        <v>231.51591291974805</v>
      </c>
      <c r="AU470">
        <f>1.26*AI470*0.408*(AG470-AH470)/(AI470+0.063)</f>
        <v>4.3510247597159886</v>
      </c>
      <c r="AV470">
        <f>AU470*28.4</f>
        <v>123.56910317593407</v>
      </c>
      <c r="AW470">
        <f>0.65*AI470*D470/(0.063+AI470)</f>
        <v>153.36505431099692</v>
      </c>
      <c r="AX470" s="1">
        <f>AW470*0.035</f>
        <v>5.367776900884893</v>
      </c>
      <c r="AY470" s="1">
        <f>(0.2*(0.00738*G470+0.8072)^7)-0.00016</f>
        <v>0.15343890481944145</v>
      </c>
      <c r="AZ470" s="1">
        <f>0.408*(AI470*(AG470-AH470)+0.063*6.43*(1+0.0536*N470)*(AD470-AE470))/(AI470+0.063)</f>
        <v>5.8087175428055797</v>
      </c>
      <c r="BA470" s="2">
        <f>(AI470*(AG470)+0.063*2.7*(1+0.864*N470)*(AD470-AE470))/(AI470+0.063)</f>
        <v>15.987196606600708</v>
      </c>
      <c r="BB470" s="1">
        <f>0.4+1.4*EXP(-(((C470-173)/58)^2))</f>
        <v>0.74000083937340144</v>
      </c>
      <c r="BC470" s="1">
        <f>0.605+0.345*EXP(-(((C470-243)/80)^2))</f>
        <v>0.62185484524392109</v>
      </c>
      <c r="BD470" s="1">
        <f>0.408*(AI470*(AG470-AH470)+0.063*6.43*(BB470+BC470*N470)*(AD470-AE470))/(AI470+0.063)</f>
        <v>8.7556857380260276</v>
      </c>
      <c r="BE470" s="1">
        <f>0.013*G470*(M470*23.9+50)/(G470+15)</f>
        <v>5.7182191767209325</v>
      </c>
    </row>
    <row r="471" spans="1:57" ht="14" x14ac:dyDescent="0.15">
      <c r="A471" s="14">
        <v>2009</v>
      </c>
      <c r="B471" s="5">
        <v>43205</v>
      </c>
      <c r="C471">
        <v>105</v>
      </c>
      <c r="D471" s="11">
        <v>336.57166561200006</v>
      </c>
      <c r="E471" s="17">
        <v>5.3</v>
      </c>
      <c r="F471" s="17">
        <v>35.08</v>
      </c>
      <c r="G471" s="17">
        <v>20.079999999999998</v>
      </c>
      <c r="H471" s="11">
        <v>3.5790000000000002</v>
      </c>
      <c r="I471" s="11">
        <v>28.43</v>
      </c>
      <c r="J471" s="11">
        <v>13.811083333333327</v>
      </c>
      <c r="K471" s="11">
        <v>2.2924650152835078</v>
      </c>
      <c r="L471" s="11">
        <v>0</v>
      </c>
      <c r="M471" s="15">
        <f>+D471*86400/1000000</f>
        <v>29.079791908876807</v>
      </c>
      <c r="N471" s="3">
        <f>K471*4.87/LN(67.8*$S$4-5.42)</f>
        <v>1.8622977182202964</v>
      </c>
      <c r="O471" s="16">
        <f>0.26*(1+0.54*N471)*(AD471-AE471)</f>
        <v>1.5860332287085308</v>
      </c>
      <c r="X471" s="9">
        <f>1+0.033*COS(2*$S$9*C471/365)</f>
        <v>0.99226178414417643</v>
      </c>
      <c r="Y471" s="9">
        <f>0.409*SIN((2*$S$9*C471/365)-1.39)</f>
        <v>0.16583675497620104</v>
      </c>
      <c r="Z471" s="9">
        <f>ACOS(-TAN($U$2)*TAN(Y471))</f>
        <v>1.6637070912589953</v>
      </c>
      <c r="AA471" s="10">
        <f>(24*60/$S$9)*$S$7*X471*(Z471*SIN($U$2)*SIN(Y471)+COS($U$2)*COS(Y471)*SIN(Z471))</f>
        <v>36.998615598381704</v>
      </c>
      <c r="AB471" s="9">
        <f>AA471*(0.75+0.00002*$S$3)</f>
        <v>27.896956161179805</v>
      </c>
      <c r="AC471" s="9">
        <f>1.35*(M471/AB471)-0.35</f>
        <v>1.0572402325961652</v>
      </c>
      <c r="AD471" s="9">
        <f>(0.6108*EXP(17.27*E471/(E471+237.3))+0.6108*EXP(17.27*F471/(F471+237.3)))/2</f>
        <v>3.2691691854496905</v>
      </c>
      <c r="AE471" s="9">
        <f>(H471*0.6108*EXP(17.27*F471/(F471+237.3))+I471*0.6108*EXP(17.27*E471/(E471+237.3)))/(2*100)</f>
        <v>0.2276834415704955</v>
      </c>
      <c r="AF471" s="10">
        <f>$S$8*0.5*((E471+273)^4+(F471+273)^4)*(0.34-0.14*SQRT(AE471))*AC471</f>
        <v>10.61110053749335</v>
      </c>
      <c r="AG471" s="9">
        <f>(1-0.23)*M471-AF471</f>
        <v>11.780339232341792</v>
      </c>
      <c r="AH471" s="9">
        <v>0</v>
      </c>
      <c r="AI471" s="8">
        <f>4098*0.6108*EXP(17.27*0.5*(E471+F471)/(0.5*(E471+F471)+237.3))/(0.5*(E471+F471)+237.3)^2</f>
        <v>0.14623528385013457</v>
      </c>
      <c r="AJ471" s="7">
        <f>(0.408*AI471*(AG471-AH471)+(900*$S$10/((E471+F471)*0.5+273))*N471*(AD471-AE471))/(AI471+$S$10*(1+0.34*N471))</f>
        <v>7.2801954183388045</v>
      </c>
      <c r="AK471" s="27">
        <f>0.408*AI471*$S$8*0.98*1.14*100000000/(AI471+$S$10*(1.034*N471))</f>
        <v>0.11956231674009159</v>
      </c>
      <c r="AL471" s="12">
        <f>1.24*(AE471*10/(G471+273.16))^(1/7)</f>
        <v>0.61945330742651505</v>
      </c>
      <c r="AM471" s="12">
        <f>AI471*0.77*M471</f>
        <v>3.2744185505550338</v>
      </c>
      <c r="AN471" s="12">
        <f>AI471*0.98*$S$8*(-2.6*10000000000-AL471*(G471+273.16)^4)</f>
        <v>-21.4566798633914</v>
      </c>
      <c r="AO471" s="13">
        <f>1.17*1.013*(10^-3)*(AD471-AE471)*N471*86400/208</f>
        <v>2.7885639650498288</v>
      </c>
      <c r="AP471" s="12">
        <f>0.408*(AM471+AN471+AO471)/(AI471+$S$10*(1+0.34*N471))</f>
        <v>-24.755121205320449</v>
      </c>
      <c r="AQ471">
        <v>27</v>
      </c>
      <c r="AR471">
        <v>1.111</v>
      </c>
      <c r="AS471" s="7"/>
      <c r="AT471" s="1">
        <f>AJ471*28.4</f>
        <v>206.75754988082204</v>
      </c>
      <c r="AU471">
        <f>1.26*AI471*0.408*(AG471-AH471)/(AI471+0.063)</f>
        <v>4.2325856474643162</v>
      </c>
      <c r="AV471">
        <f>AU471*28.4</f>
        <v>120.20543238798658</v>
      </c>
      <c r="AW471">
        <f>0.65*AI471*D471/(0.063+AI471)</f>
        <v>152.90023698755644</v>
      </c>
      <c r="AX471" s="1">
        <f>AW471*0.035</f>
        <v>5.3515082945644759</v>
      </c>
      <c r="AY471" s="1">
        <f>(0.2*(0.00738*G471+0.8072)^7)-0.00016</f>
        <v>0.14515020222029543</v>
      </c>
      <c r="AZ471" s="1">
        <f>0.408*(AI471*(AG471-AH471)+0.063*6.43*(1+0.0536*N471)*(AD471-AE471))/(AI471+0.063)</f>
        <v>6.0015053240942153</v>
      </c>
      <c r="BA471" s="2">
        <f>(AI471*(AG471)+0.063*2.7*(1+0.864*N471)*(AD471-AE471))/(AI471+0.063)</f>
        <v>14.684416235755066</v>
      </c>
      <c r="BB471" s="1">
        <f>0.4+1.4*EXP(-(((C471-173)/58)^2))</f>
        <v>0.75413330616779306</v>
      </c>
      <c r="BC471" s="1">
        <f>0.605+0.345*EXP(-(((C471-243)/80)^2))</f>
        <v>0.62260036106747929</v>
      </c>
      <c r="BD471" s="1">
        <f>0.408*(AI471*(AG471-AH471)+0.063*6.43*(BB471+BC471*N471)*(AD471-AE471))/(AI471+0.063)</f>
        <v>7.9566112717165032</v>
      </c>
      <c r="BE471" s="1">
        <f>0.013*G471*(M471*23.9+50)/(G471+15)</f>
        <v>5.5438037123559711</v>
      </c>
    </row>
    <row r="472" spans="1:57" ht="14" x14ac:dyDescent="0.15">
      <c r="A472" s="14">
        <v>2009</v>
      </c>
      <c r="B472" s="5">
        <v>43206</v>
      </c>
      <c r="C472">
        <v>106</v>
      </c>
      <c r="D472" s="11">
        <v>294.457071558</v>
      </c>
      <c r="E472" s="17">
        <v>8.2799999999999994</v>
      </c>
      <c r="F472" s="17">
        <v>33.22</v>
      </c>
      <c r="G472" s="17">
        <v>21.13</v>
      </c>
      <c r="H472" s="11">
        <v>6.5490000000000004</v>
      </c>
      <c r="I472" s="11">
        <v>61.54</v>
      </c>
      <c r="J472" s="11">
        <v>20.964979166666669</v>
      </c>
      <c r="K472" s="11">
        <v>3.4075704905569277</v>
      </c>
      <c r="L472" s="11">
        <v>0</v>
      </c>
      <c r="M472" s="15">
        <f>+D472*86400/1000000</f>
        <v>25.441090982611197</v>
      </c>
      <c r="N472" s="3">
        <f>K472*4.87/LN(67.8*$S$4-5.42)</f>
        <v>2.7681603457116175</v>
      </c>
      <c r="O472" s="16">
        <f>0.26*(1+0.54*N472)*(AD472-AE472)</f>
        <v>1.6798613595157086</v>
      </c>
      <c r="X472" s="9">
        <f>1+0.033*COS(2*$S$9*C472/365)</f>
        <v>0.99171072789180092</v>
      </c>
      <c r="Y472" s="9">
        <f>0.409*SIN((2*$S$9*C472/365)-1.39)</f>
        <v>0.17224775100285461</v>
      </c>
      <c r="Z472" s="9">
        <f>ACOS(-TAN($U$2)*TAN(Y472))</f>
        <v>1.6673807810043186</v>
      </c>
      <c r="AA472" s="10">
        <f>(24*60/$S$9)*$S$7*X472*(Z472*SIN($U$2)*SIN(Y472)+COS($U$2)*COS(Y472)*SIN(Z472))</f>
        <v>37.133271777168474</v>
      </c>
      <c r="AB472" s="9">
        <f>AA472*(0.75+0.00002*$S$3)</f>
        <v>27.99848691998503</v>
      </c>
      <c r="AC472" s="9">
        <f>1.35*(M472/AB472)-0.35</f>
        <v>0.8766903181117861</v>
      </c>
      <c r="AD472" s="9">
        <f>(0.6108*EXP(17.27*E472/(E472+237.3))+0.6108*EXP(17.27*F472/(F472+237.3)))/2</f>
        <v>3.092976624141103</v>
      </c>
      <c r="AE472" s="9">
        <f>(H472*0.6108*EXP(17.27*F472/(F472+237.3))+I472*0.6108*EXP(17.27*E472/(E472+237.3)))/(2*100)</f>
        <v>0.50319460921802195</v>
      </c>
      <c r="AF472" s="10">
        <f>$S$8*0.5*((E472+273)^4+(F472+273)^4)*(0.34-0.14*SQRT(AE472))*AC472</f>
        <v>7.7754930110931415</v>
      </c>
      <c r="AG472" s="9">
        <f>(1-0.23)*M472-AF472</f>
        <v>11.814147045517482</v>
      </c>
      <c r="AH472" s="9">
        <v>0</v>
      </c>
      <c r="AI472" s="8">
        <f>4098*0.6108*EXP(17.27*0.5*(E472+F472)/(0.5*(E472+F472)+237.3))/(0.5*(E472+F472)+237.3)^2</f>
        <v>0.15071810299970723</v>
      </c>
      <c r="AJ472" s="7">
        <f>(0.408*AI472*(AG472-AH472)+(900*$S$10/((E472+F472)*0.5+273))*N472*(AD472-AE472))/(AI472+$S$10*(1+0.34*N472))</f>
        <v>7.79965151053272</v>
      </c>
      <c r="AK472" s="27">
        <f>0.408*AI472*$S$8*0.98*1.14*100000000/(AI472+$S$10*(1.034*N472))</f>
        <v>9.9197408484176186E-2</v>
      </c>
      <c r="AL472" s="12">
        <f>1.24*(AE472*10/(G472+273.16))^(1/7)</f>
        <v>0.69340579566429517</v>
      </c>
      <c r="AM472" s="12">
        <f>AI472*0.77*M472</f>
        <v>2.9525133877794301</v>
      </c>
      <c r="AN472" s="12">
        <f>AI472*0.98*$S$8*(-2.6*10000000000-AL472*(G472+273.16)^4)</f>
        <v>-22.563260452168585</v>
      </c>
      <c r="AO472" s="13">
        <f>1.17*1.013*(10^-3)*(AD472-AE472)*N472*86400/208</f>
        <v>3.5293942041887485</v>
      </c>
      <c r="AP472" s="12">
        <f>0.408*(AM472+AN472+AO472)/(AI472+$S$10*(1+0.34*N472))</f>
        <v>-23.562316117790346</v>
      </c>
      <c r="AQ472">
        <v>28</v>
      </c>
      <c r="AR472">
        <v>1.3709</v>
      </c>
      <c r="AS472" s="7"/>
      <c r="AT472" s="1">
        <f>AJ472*28.4</f>
        <v>221.51010289912924</v>
      </c>
      <c r="AU472">
        <f>1.26*AI472*0.408*(AG472-AH472)/(AI472+0.063)</f>
        <v>4.2830898875019026</v>
      </c>
      <c r="AV472">
        <f>AU472*28.4</f>
        <v>121.63975280505403</v>
      </c>
      <c r="AW472">
        <f>0.65*AI472*D472/(0.063+AI472)</f>
        <v>134.97690135348779</v>
      </c>
      <c r="AX472" s="1">
        <f>AW472*0.035</f>
        <v>4.7241915473720733</v>
      </c>
      <c r="AY472" s="1">
        <f>(0.2*(0.00738*G472+0.8072)^7)-0.00016</f>
        <v>0.15360377785296059</v>
      </c>
      <c r="AZ472" s="1">
        <f>0.408*(AI472*(AG472-AH472)+0.063*6.43*(1+0.0536*N472)*(AD472-AE472))/(AI472+0.063)</f>
        <v>5.699218753584316</v>
      </c>
      <c r="BA472" s="2">
        <f>(AI472*(AG472)+0.063*2.7*(1+0.864*N472)*(AD472-AE472))/(AI472+0.063)</f>
        <v>15.322613367575324</v>
      </c>
      <c r="BB472" s="1">
        <f>0.4+1.4*EXP(-(((C472-173)/58)^2))</f>
        <v>0.76863397350311113</v>
      </c>
      <c r="BC472" s="1">
        <f>0.605+0.345*EXP(-(((C472-243)/80)^2))</f>
        <v>0.62337310971274518</v>
      </c>
      <c r="BD472" s="1">
        <f>0.408*(AI472*(AG472-AH472)+0.063*6.43*(BB472+BC472*N472)*(AD472-AE472))/(AI472+0.063)</f>
        <v>8.3946769478006633</v>
      </c>
      <c r="BE472" s="1">
        <f>0.013*G472*(M472*23.9+50)/(G472+15)</f>
        <v>5.002977510105783</v>
      </c>
    </row>
    <row r="473" spans="1:57" ht="14" x14ac:dyDescent="0.15">
      <c r="A473" s="14">
        <v>2009</v>
      </c>
      <c r="B473" s="5">
        <v>43207</v>
      </c>
      <c r="C473">
        <v>107</v>
      </c>
      <c r="D473" s="11">
        <v>327.34195727999992</v>
      </c>
      <c r="E473" s="17">
        <v>9.66</v>
      </c>
      <c r="F473" s="17">
        <v>31.73</v>
      </c>
      <c r="G473" s="17">
        <v>20.54</v>
      </c>
      <c r="H473" s="11">
        <v>11.8</v>
      </c>
      <c r="I473" s="11">
        <v>44.79</v>
      </c>
      <c r="J473" s="11">
        <v>25.642569444444447</v>
      </c>
      <c r="K473" s="11">
        <v>2.8809507003191572</v>
      </c>
      <c r="L473" s="11">
        <v>0</v>
      </c>
      <c r="M473" s="15">
        <f>+D473*86400/1000000</f>
        <v>28.282345108991993</v>
      </c>
      <c r="N473" s="3">
        <f>K473*4.87/LN(67.8*$S$4-5.42)</f>
        <v>2.3403575974946871</v>
      </c>
      <c r="O473" s="16">
        <f>0.26*(1+0.54*N473)*(AD473-AE473)</f>
        <v>1.4104923459288428</v>
      </c>
      <c r="X473" s="9">
        <f>1+0.033*COS(2*$S$9*C473/365)</f>
        <v>0.99116212792964831</v>
      </c>
      <c r="Y473" s="9">
        <f>0.409*SIN((2*$S$9*C473/365)-1.39)</f>
        <v>0.17860770630347517</v>
      </c>
      <c r="Z473" s="9">
        <f>ACOS(-TAN($U$2)*TAN(Y473))</f>
        <v>1.6710346250353223</v>
      </c>
      <c r="AA473" s="10">
        <f>(24*60/$S$9)*$S$7*X473*(Z473*SIN($U$2)*SIN(Y473)+COS($U$2)*COS(Y473)*SIN(Z473))</f>
        <v>37.265532862466905</v>
      </c>
      <c r="AB473" s="9">
        <f>AA473*(0.75+0.00002*$S$3)</f>
        <v>28.098211778300048</v>
      </c>
      <c r="AC473" s="9">
        <f>1.35*(M473/AB473)-0.35</f>
        <v>1.0088468262107022</v>
      </c>
      <c r="AD473" s="9">
        <f>(0.6108*EXP(17.27*E473/(E473+237.3))+0.6108*EXP(17.27*F473/(F473+237.3)))/2</f>
        <v>2.9414863371220528</v>
      </c>
      <c r="AE473" s="9">
        <f>(H473*0.6108*EXP(17.27*F473/(F473+237.3))+I473*0.6108*EXP(17.27*E473/(E473+237.3)))/(2*100)</f>
        <v>0.54507892916539202</v>
      </c>
      <c r="AF473" s="10">
        <f>$S$8*0.5*((E473+273)^4+(F473+273)^4)*(0.34-0.14*SQRT(AE473))*AC473</f>
        <v>8.7700633203943994</v>
      </c>
      <c r="AG473" s="9">
        <f>(1-0.23)*M473-AF473</f>
        <v>13.007342413529436</v>
      </c>
      <c r="AH473" s="9">
        <v>0</v>
      </c>
      <c r="AI473" s="8">
        <f>4098*0.6108*EXP(17.27*0.5*(E473+F473)/(0.5*(E473+F473)+237.3))/(0.5*(E473+F473)+237.3)^2</f>
        <v>0.15027274283391137</v>
      </c>
      <c r="AJ473" s="7">
        <f>(0.408*AI473*(AG473-AH473)+(900*$S$10/((E473+F473)*0.5+273))*N473*(AD473-AE473))/(AI473+$S$10*(1+0.34*N473))</f>
        <v>7.183973246807251</v>
      </c>
      <c r="AK473" s="27">
        <f>0.408*AI473*$S$8*0.98*1.14*100000000/(AI473+$S$10*(1.034*N473))</f>
        <v>0.10834828181576366</v>
      </c>
      <c r="AL473" s="12">
        <f>1.24*(AE473*10/(G473+273.16))^(1/7)</f>
        <v>0.70157234817655689</v>
      </c>
      <c r="AM473" s="12">
        <f>AI473*0.77*M473</f>
        <v>3.2725504914436834</v>
      </c>
      <c r="AN473" s="12">
        <f>AI473*0.98*$S$8*(-2.6*10000000000-AL473*(G473+273.16)^4)</f>
        <v>-22.510418240694595</v>
      </c>
      <c r="AO473" s="13">
        <f>1.17*1.013*(10^-3)*(AD473-AE473)*N473*86400/208</f>
        <v>2.761141026871011</v>
      </c>
      <c r="AP473" s="12">
        <f>0.408*(AM473+AN473+AO473)/(AI473+$S$10*(1+0.34*N473))</f>
        <v>-25.042479376939262</v>
      </c>
      <c r="AQ473">
        <v>29</v>
      </c>
      <c r="AR473">
        <v>0.62244999999999995</v>
      </c>
      <c r="AS473" s="7"/>
      <c r="AT473" s="1">
        <f>AJ473*28.4</f>
        <v>204.02484020932593</v>
      </c>
      <c r="AU473">
        <f>1.26*AI473*0.408*(AG473-AH473)/(AI473+0.063)</f>
        <v>4.7115536453487348</v>
      </c>
      <c r="AV473">
        <f>AU473*28.4</f>
        <v>133.80812352790406</v>
      </c>
      <c r="AW473">
        <f>0.65*AI473*D473/(0.063+AI473)</f>
        <v>149.92010944505148</v>
      </c>
      <c r="AX473" s="1">
        <f>AW473*0.035</f>
        <v>5.2472038305768027</v>
      </c>
      <c r="AY473" s="1">
        <f>(0.2*(0.00738*G473+0.8072)^7)-0.00016</f>
        <v>0.14880328691323966</v>
      </c>
      <c r="AZ473" s="1">
        <f>0.408*(AI473*(AG473-AH473)+0.063*6.43*(1+0.0536*N473)*(AD473-AE473))/(AI473+0.063)</f>
        <v>5.829396951195573</v>
      </c>
      <c r="BA473" s="2">
        <f>(AI473*(AG473)+0.063*2.7*(1+0.864*N473)*(AD473-AE473))/(AI473+0.063)</f>
        <v>14.941110744002813</v>
      </c>
      <c r="BB473" s="1">
        <f>0.4+1.4*EXP(-(((C473-173)/58)^2))</f>
        <v>0.78350032810626447</v>
      </c>
      <c r="BC473" s="1">
        <f>0.605+0.345*EXP(-(((C473-243)/80)^2))</f>
        <v>0.62417379335096168</v>
      </c>
      <c r="BD473" s="1">
        <f>0.408*(AI473*(AG473-AH473)+0.063*6.43*(BB473+BC473*N473)*(AD473-AE473))/(AI473+0.063)</f>
        <v>7.9072158973322564</v>
      </c>
      <c r="BE473" s="1">
        <f>0.013*G473*(M473*23.9+50)/(G473+15)</f>
        <v>5.4542106866902831</v>
      </c>
    </row>
    <row r="474" spans="1:57" ht="14" x14ac:dyDescent="0.15">
      <c r="A474" s="14">
        <v>2009</v>
      </c>
      <c r="B474" s="5">
        <v>43208</v>
      </c>
      <c r="C474">
        <v>108</v>
      </c>
      <c r="D474" s="11">
        <v>297.17573230800008</v>
      </c>
      <c r="E474" s="17">
        <v>6.8070000000000004</v>
      </c>
      <c r="F474" s="17">
        <v>31.25</v>
      </c>
      <c r="G474" s="17">
        <v>18.78</v>
      </c>
      <c r="H474" s="11">
        <v>12.7</v>
      </c>
      <c r="I474" s="11">
        <v>53.58</v>
      </c>
      <c r="J474" s="11">
        <v>31.426180555555547</v>
      </c>
      <c r="K474" s="11">
        <v>2.0514440783289118</v>
      </c>
      <c r="L474" s="11">
        <v>0</v>
      </c>
      <c r="M474" s="15">
        <f>+D474*86400/1000000</f>
        <v>25.675983271411205</v>
      </c>
      <c r="N474" s="3">
        <f>K474*4.87/LN(67.8*$S$4-5.42)</f>
        <v>1.6665029130906956</v>
      </c>
      <c r="O474" s="16">
        <f>0.26*(1+0.54*N474)*(AD474-AE474)</f>
        <v>1.0959215895514254</v>
      </c>
      <c r="X474" s="9">
        <f>1+0.033*COS(2*$S$9*C474/365)</f>
        <v>0.99061614681972687</v>
      </c>
      <c r="Y474" s="9">
        <f>0.409*SIN((2*$S$9*C474/365)-1.39)</f>
        <v>0.18491473628604796</v>
      </c>
      <c r="Z474" s="9">
        <f>ACOS(-TAN($U$2)*TAN(Y474))</f>
        <v>1.6746676888148597</v>
      </c>
      <c r="AA474" s="10">
        <f>(24*60/$S$9)*$S$7*X474*(Z474*SIN($U$2)*SIN(Y474)+COS($U$2)*COS(Y474)*SIN(Z474))</f>
        <v>37.395386550770617</v>
      </c>
      <c r="AB474" s="9">
        <f>AA474*(0.75+0.00002*$S$3)</f>
        <v>28.196121459281045</v>
      </c>
      <c r="AC474" s="9">
        <f>1.35*(M474/AB474)-0.35</f>
        <v>0.87933849134046704</v>
      </c>
      <c r="AD474" s="9">
        <f>(0.6108*EXP(17.27*E474/(E474+237.3))+0.6108*EXP(17.27*F474/(F474+237.3)))/2</f>
        <v>2.7727947265951669</v>
      </c>
      <c r="AE474" s="9">
        <f>(H474*0.6108*EXP(17.27*F474/(F474+237.3))+I474*0.6108*EXP(17.27*E474/(E474+237.3)))/(2*100)</f>
        <v>0.55422671717590721</v>
      </c>
      <c r="AF474" s="10">
        <f>$S$8*0.5*((E474+273)^4+(F474+273)^4)*(0.34-0.14*SQRT(AE474))*AC474</f>
        <v>7.4599796496828974</v>
      </c>
      <c r="AG474" s="9">
        <f>(1-0.23)*M474-AF474</f>
        <v>12.310527469303732</v>
      </c>
      <c r="AH474" s="9">
        <v>0</v>
      </c>
      <c r="AI474" s="8">
        <f>4098*0.6108*EXP(17.27*0.5*(E474+F474)/(0.5*(E474+F474)+237.3))/(0.5*(E474+F474)+237.3)^2</f>
        <v>0.13729605636548042</v>
      </c>
      <c r="AJ474" s="7">
        <f>(0.408*AI474*(AG474-AH474)+(900*$S$10/((E474+F474)*0.5+273))*N474*(AD474-AE474))/(AI474+$S$10*(1+0.34*N474))</f>
        <v>5.9879181989280044</v>
      </c>
      <c r="AK474" s="27">
        <f>0.408*AI474*$S$8*0.98*1.14*100000000/(AI474+$S$10*(1.034*N474))</f>
        <v>0.12222192723213562</v>
      </c>
      <c r="AL474" s="12">
        <f>1.24*(AE474*10/(G474+273.16))^(1/7)</f>
        <v>0.70384649135647404</v>
      </c>
      <c r="AM474" s="12">
        <f>AI474*0.77*M474</f>
        <v>2.71441265978252</v>
      </c>
      <c r="AN474" s="12">
        <f>AI474*0.98*$S$8*(-2.6*10000000000-AL474*(G474+273.16)^4)</f>
        <v>-20.49573922541359</v>
      </c>
      <c r="AO474" s="13">
        <f>1.17*1.013*(10^-3)*(AD474-AE474)*N474*86400/208</f>
        <v>1.8202227504049011</v>
      </c>
      <c r="AP474" s="12">
        <f>0.408*(AM474+AN474+AO474)/(AI474+$S$10*(1+0.34*N474))</f>
        <v>-27.089827627594591</v>
      </c>
      <c r="AQ474">
        <v>30</v>
      </c>
      <c r="AR474">
        <v>1.7507999999999999</v>
      </c>
      <c r="AS474" s="7"/>
      <c r="AT474" s="1">
        <f>AJ474*28.4</f>
        <v>170.05687684955532</v>
      </c>
      <c r="AU474">
        <f>1.26*AI474*0.408*(AG474-AH474)/(AI474+0.063)</f>
        <v>4.3380348250489709</v>
      </c>
      <c r="AV474">
        <f>AU474*28.4</f>
        <v>123.20018903139076</v>
      </c>
      <c r="AW474">
        <f>0.65*AI474*D474/(0.063+AI474)</f>
        <v>132.40743198820419</v>
      </c>
      <c r="AX474" s="1">
        <f>AW474*0.035</f>
        <v>4.6342601195871476</v>
      </c>
      <c r="AY474" s="1">
        <f>(0.2*(0.00738*G474+0.8072)^7)-0.00016</f>
        <v>0.13523841860518113</v>
      </c>
      <c r="AZ474" s="1">
        <f>0.408*(AI474*(AG474-AH474)+0.063*6.43*(1+0.0536*N474)*(AD474-AE474))/(AI474+0.063)</f>
        <v>5.4370876069015148</v>
      </c>
      <c r="BA474" s="2">
        <f>(AI474*(AG474)+0.063*2.7*(1+0.864*N474)*(AD474-AE474))/(AI474+0.063)</f>
        <v>13.035388059697739</v>
      </c>
      <c r="BB474" s="1">
        <f>0.4+1.4*EXP(-(((C474-173)/58)^2))</f>
        <v>0.79872908941796372</v>
      </c>
      <c r="BC474" s="1">
        <f>0.605+0.345*EXP(-(((C474-243)/80)^2))</f>
        <v>0.6250031181125878</v>
      </c>
      <c r="BD474" s="1">
        <f>0.408*(AI474*(AG474-AH474)+0.063*6.43*(BB474+BC474*N474)*(AD474-AE474))/(AI474+0.063)</f>
        <v>6.8118795036391857</v>
      </c>
      <c r="BE474" s="1">
        <f>0.013*G474*(M474*23.9+50)/(G474+15)</f>
        <v>4.796476491580453</v>
      </c>
    </row>
    <row r="475" spans="1:57" ht="14" x14ac:dyDescent="0.15">
      <c r="A475" s="14">
        <v>2009</v>
      </c>
      <c r="B475" s="5">
        <v>43209</v>
      </c>
      <c r="C475">
        <v>109</v>
      </c>
      <c r="D475" s="11">
        <v>331.31226062999991</v>
      </c>
      <c r="E475" s="17">
        <v>8.39</v>
      </c>
      <c r="F475" s="17">
        <v>32.06</v>
      </c>
      <c r="G475" s="17">
        <v>19.61</v>
      </c>
      <c r="H475" s="11">
        <v>8.48</v>
      </c>
      <c r="I475" s="11">
        <v>48.27</v>
      </c>
      <c r="J475" s="11">
        <v>24.410624999999996</v>
      </c>
      <c r="K475" s="11">
        <v>2.5587250814656413</v>
      </c>
      <c r="L475" s="11">
        <v>0</v>
      </c>
      <c r="M475" s="15">
        <f>+D475*86400/1000000</f>
        <v>28.625379318431992</v>
      </c>
      <c r="N475" s="3">
        <f>K475*4.87/LN(67.8*$S$4-5.42)</f>
        <v>2.078595681503653</v>
      </c>
      <c r="O475" s="16">
        <f>0.26*(1+0.54*N475)*(AD475-AE475)</f>
        <v>1.3619845219636544</v>
      </c>
      <c r="X475" s="9">
        <f>1+0.033*COS(2*$S$9*C475/365)</f>
        <v>0.99007294634802301</v>
      </c>
      <c r="Y475" s="9">
        <f>0.409*SIN((2*$S$9*C475/365)-1.39)</f>
        <v>0.19116697204147237</v>
      </c>
      <c r="Z475" s="9">
        <f>ACOS(-TAN($U$2)*TAN(Y475))</f>
        <v>1.6782790224952784</v>
      </c>
      <c r="AA475" s="10">
        <f>(24*60/$S$9)*$S$7*X475*(Z475*SIN($U$2)*SIN(Y475)+COS($U$2)*COS(Y475)*SIN(Z475))</f>
        <v>37.522822374194298</v>
      </c>
      <c r="AB475" s="9">
        <f>AA475*(0.75+0.00002*$S$3)</f>
        <v>28.2922080701425</v>
      </c>
      <c r="AC475" s="9">
        <f>1.35*(M475/AB475)-0.35</f>
        <v>1.0158977052648459</v>
      </c>
      <c r="AD475" s="9">
        <f>(0.6108*EXP(17.27*E475/(E475+237.3))+0.6108*EXP(17.27*F475/(F475+237.3)))/2</f>
        <v>2.9362596987644136</v>
      </c>
      <c r="AE475" s="9">
        <f>(H475*0.6108*EXP(17.27*F475/(F475+237.3))+I475*0.6108*EXP(17.27*E475/(E475+237.3)))/(2*100)</f>
        <v>0.46815794289417106</v>
      </c>
      <c r="AF475" s="10">
        <f>$S$8*0.5*((E475+273)^4+(F475+273)^4)*(0.34-0.14*SQRT(AE475))*AC475</f>
        <v>9.0673979175740005</v>
      </c>
      <c r="AG475" s="9">
        <f>(1-0.23)*M475-AF475</f>
        <v>12.974144157618634</v>
      </c>
      <c r="AH475" s="9">
        <v>0</v>
      </c>
      <c r="AI475" s="8">
        <f>4098*0.6108*EXP(17.27*0.5*(E475+F475)/(0.5*(E475+F475)+237.3))/(0.5*(E475+F475)+237.3)^2</f>
        <v>0.14651211625123894</v>
      </c>
      <c r="AJ475" s="7">
        <f>(0.408*AI475*(AG475-AH475)+(900*$S$10/((E475+F475)*0.5+273))*N475*(AD475-AE475))/(AI475+$S$10*(1+0.34*N475))</f>
        <v>6.9999141325239087</v>
      </c>
      <c r="AK475" s="27">
        <f>0.408*AI475*$S$8*0.98*1.14*100000000/(AI475+$S$10*(1.034*N475))</f>
        <v>0.11355075376266263</v>
      </c>
      <c r="AL475" s="12">
        <f>1.24*(AE475*10/(G475+273.16))^(1/7)</f>
        <v>0.68680126832648758</v>
      </c>
      <c r="AM475" s="12">
        <f>AI475*0.77*M475</f>
        <v>3.2293529748771981</v>
      </c>
      <c r="AN475" s="12">
        <f>AI475*0.98*$S$8*(-2.6*10000000000-AL475*(G475+273.16)^4)</f>
        <v>-21.824538843510638</v>
      </c>
      <c r="AO475" s="13">
        <f>1.17*1.013*(10^-3)*(AD475-AE475)*N475*86400/208</f>
        <v>2.5256827394587287</v>
      </c>
      <c r="AP475" s="12">
        <f>0.408*(AM475+AN475+AO475)/(AI475+$S$10*(1+0.34*N475))</f>
        <v>-25.331075274085237</v>
      </c>
      <c r="AQ475">
        <v>31</v>
      </c>
      <c r="AR475">
        <v>1.9564999999999999</v>
      </c>
      <c r="AS475" s="7"/>
      <c r="AT475" s="1">
        <f>AJ475*28.4</f>
        <v>198.79756136367899</v>
      </c>
      <c r="AU475">
        <f>1.26*AI475*0.408*(AG475-AH475)/(AI475+0.063)</f>
        <v>4.6641641352778018</v>
      </c>
      <c r="AV475">
        <f>AU475*28.4</f>
        <v>132.46226144188955</v>
      </c>
      <c r="AW475">
        <f>0.65*AI475*D475/(0.063+AI475)</f>
        <v>150.59663304311442</v>
      </c>
      <c r="AX475" s="1">
        <f>AW475*0.035</f>
        <v>5.2708821565090052</v>
      </c>
      <c r="AY475" s="1">
        <f>(0.2*(0.00738*G475+0.8072)^7)-0.00016</f>
        <v>0.14149728203387349</v>
      </c>
      <c r="AZ475" s="1">
        <f>0.408*(AI475*(AG475-AH475)+0.063*6.43*(1+0.0536*N475)*(AD475-AE475))/(AI475+0.063)</f>
        <v>5.8656364127902743</v>
      </c>
      <c r="BA475" s="2">
        <f>(AI475*(AG475)+0.063*2.7*(1+0.864*N475)*(AD475-AE475))/(AI475+0.063)</f>
        <v>14.675324736664473</v>
      </c>
      <c r="BB475" s="1">
        <f>0.4+1.4*EXP(-(((C475-173)/58)^2))</f>
        <v>0.81431618660994731</v>
      </c>
      <c r="BC475" s="1">
        <f>0.605+0.345*EXP(-(((C475-243)/80)^2))</f>
        <v>0.6258617933582733</v>
      </c>
      <c r="BD475" s="1">
        <f>0.408*(AI475*(AG475-AH475)+0.063*6.43*(BB475+BC475*N475)*(AD475-AE475))/(AI475+0.063)</f>
        <v>7.8200666964080661</v>
      </c>
      <c r="BE475" s="1">
        <f>0.013*G475*(M475*23.9+50)/(G475+15)</f>
        <v>5.4075696040619476</v>
      </c>
    </row>
    <row r="476" spans="1:57" ht="14" x14ac:dyDescent="0.15">
      <c r="A476" s="14">
        <v>2009</v>
      </c>
      <c r="B476" s="5">
        <v>43210</v>
      </c>
      <c r="C476">
        <v>110</v>
      </c>
      <c r="D476" s="11">
        <v>334.86427377000001</v>
      </c>
      <c r="E476" s="17">
        <v>8.4700000000000006</v>
      </c>
      <c r="F476" s="17">
        <v>30.52</v>
      </c>
      <c r="G476" s="17">
        <v>19.71</v>
      </c>
      <c r="H476" s="11">
        <v>8.24</v>
      </c>
      <c r="I476" s="11">
        <v>51.82</v>
      </c>
      <c r="J476" s="11">
        <v>30.054999999999989</v>
      </c>
      <c r="K476" s="11">
        <v>2.8276285469495424</v>
      </c>
      <c r="L476" s="11">
        <v>0</v>
      </c>
      <c r="M476" s="15">
        <f>+D476*86400/1000000</f>
        <v>28.932273253728003</v>
      </c>
      <c r="N476" s="3">
        <f>K476*4.87/LN(67.8*$S$4-5.42)</f>
        <v>2.2970410260797269</v>
      </c>
      <c r="O476" s="16">
        <f>0.26*(1+0.54*N476)*(AD476-AE476)</f>
        <v>1.3236597933379681</v>
      </c>
      <c r="X476" s="9">
        <f>1+0.033*COS(2*$S$9*C476/365)</f>
        <v>0.98953268747655954</v>
      </c>
      <c r="Y476" s="9">
        <f>0.409*SIN((2*$S$9*C476/365)-1.39)</f>
        <v>0.19736256089735987</v>
      </c>
      <c r="Z476" s="9">
        <f>ACOS(-TAN($U$2)*TAN(Y476))</f>
        <v>1.681867660729734</v>
      </c>
      <c r="AA476" s="10">
        <f>(24*60/$S$9)*$S$7*X476*(Z476*SIN($U$2)*SIN(Y476)+COS($U$2)*COS(Y476)*SIN(Z476))</f>
        <v>37.647831661785872</v>
      </c>
      <c r="AB476" s="9">
        <f>AA476*(0.75+0.00002*$S$3)</f>
        <v>28.38646507298655</v>
      </c>
      <c r="AC476" s="9">
        <f>1.35*(M476/AB476)-0.35</f>
        <v>1.0259574780483027</v>
      </c>
      <c r="AD476" s="9">
        <f>(0.6108*EXP(17.27*E476/(E476+237.3))+0.6108*EXP(17.27*F476/(F476+237.3)))/2</f>
        <v>2.7394341814027356</v>
      </c>
      <c r="AE476" s="9">
        <f>(H476*0.6108*EXP(17.27*F476/(F476+237.3))+I476*0.6108*EXP(17.27*E476/(E476+237.3)))/(2*100)</f>
        <v>0.46707464279585298</v>
      </c>
      <c r="AF476" s="10">
        <f>$S$8*0.5*((E476+273)^4+(F476+273)^4)*(0.34-0.14*SQRT(AE476))*AC476</f>
        <v>9.0592222675577077</v>
      </c>
      <c r="AG476" s="9">
        <f>(1-0.23)*M476-AF476</f>
        <v>13.218628137812853</v>
      </c>
      <c r="AH476" s="9">
        <v>0</v>
      </c>
      <c r="AI476" s="8">
        <f>4098*0.6108*EXP(17.27*0.5*(E476+F476)/(0.5*(E476+F476)+237.3))/(0.5*(E476+F476)+237.3)^2</f>
        <v>0.14082910865604825</v>
      </c>
      <c r="AJ476" s="7">
        <f>(0.408*AI476*(AG476-AH476)+(900*$S$10/((E476+F476)*0.5+273))*N476*(AD476-AE476))/(AI476+$S$10*(1+0.34*N476))</f>
        <v>7.0396187014753107</v>
      </c>
      <c r="AK476" s="27">
        <f>0.408*AI476*$S$8*0.98*1.14*100000000/(AI476+$S$10*(1.034*N476))</f>
        <v>0.10577376762115204</v>
      </c>
      <c r="AL476" s="12">
        <f>1.24*(AE476*10/(G476+273.16))^(1/7)</f>
        <v>0.68654051477467914</v>
      </c>
      <c r="AM476" s="12">
        <f>AI476*0.77*M476</f>
        <v>3.1373698153611196</v>
      </c>
      <c r="AN476" s="12">
        <f>AI476*0.98*$S$8*(-2.6*10000000000-AL476*(G476+273.16)^4)</f>
        <v>-20.981358855156852</v>
      </c>
      <c r="AO476" s="13">
        <f>1.17*1.013*(10^-3)*(AD476-AE476)*N476*86400/208</f>
        <v>2.5697537839837414</v>
      </c>
      <c r="AP476" s="12">
        <f>0.408*(AM476+AN476+AO476)/(AI476+$S$10*(1+0.34*N476))</f>
        <v>-24.15168120852822</v>
      </c>
      <c r="AQ476">
        <v>32</v>
      </c>
      <c r="AR476">
        <v>2.2111000000000001</v>
      </c>
      <c r="AS476" s="7"/>
      <c r="AT476" s="1">
        <f>AJ476*28.4</f>
        <v>199.92517112189881</v>
      </c>
      <c r="AU476">
        <f>1.26*AI476*0.408*(AG476-AH476)/(AI476+0.063)</f>
        <v>4.695083482077985</v>
      </c>
      <c r="AV476">
        <f>AU476*28.4</f>
        <v>133.34037089101477</v>
      </c>
      <c r="AW476">
        <f>0.65*AI476*D476/(0.063+AI476)</f>
        <v>150.38634265425387</v>
      </c>
      <c r="AX476" s="1">
        <f>AW476*0.035</f>
        <v>5.2635219928988857</v>
      </c>
      <c r="AY476" s="1">
        <f>(0.2*(0.00738*G476+0.8072)^7)-0.00016</f>
        <v>0.14226783457243147</v>
      </c>
      <c r="AZ476" s="1">
        <f>0.408*(AI476*(AG476-AH476)+0.063*6.43*(1+0.0536*N476)*(AD476-AE476))/(AI476+0.063)</f>
        <v>5.7956795326798343</v>
      </c>
      <c r="BA476" s="2">
        <f>(AI476*(AG476)+0.063*2.7*(1+0.864*N476)*(AD476-AE476))/(AI476+0.063)</f>
        <v>14.792867257023143</v>
      </c>
      <c r="BB476" s="1">
        <f>0.4+1.4*EXP(-(((C476-173)/58)^2))</f>
        <v>0.8302567370772691</v>
      </c>
      <c r="BC476" s="1">
        <f>0.605+0.345*EXP(-(((C476-243)/80)^2))</f>
        <v>0.62675053091303212</v>
      </c>
      <c r="BD476" s="1">
        <f>0.408*(AI476*(AG476-AH476)+0.063*6.43*(BB476+BC476*N476)*(AD476-AE476))/(AI476+0.063)</f>
        <v>7.9087446020144139</v>
      </c>
      <c r="BE476" s="1">
        <f>0.013*G476*(M476*23.9+50)/(G476+15)</f>
        <v>5.4736318462023954</v>
      </c>
    </row>
    <row r="477" spans="1:57" ht="14" x14ac:dyDescent="0.15">
      <c r="A477" s="14">
        <v>2009</v>
      </c>
      <c r="B477" s="5">
        <v>43211</v>
      </c>
      <c r="C477">
        <v>111</v>
      </c>
      <c r="D477" s="11">
        <v>275.52576550200007</v>
      </c>
      <c r="E477" s="17">
        <v>7.8520000000000003</v>
      </c>
      <c r="F477" s="17">
        <v>33.54</v>
      </c>
      <c r="G477" s="17">
        <v>20.9</v>
      </c>
      <c r="H477" s="11">
        <v>7.7530000000000001</v>
      </c>
      <c r="I477" s="11">
        <v>52.47</v>
      </c>
      <c r="J477" s="11">
        <v>27.869583333333345</v>
      </c>
      <c r="K477" s="11">
        <v>2.1854619680799772</v>
      </c>
      <c r="L477" s="11">
        <v>0</v>
      </c>
      <c r="M477" s="15">
        <f>+D477*86400/1000000</f>
        <v>23.805426139372805</v>
      </c>
      <c r="N477" s="3">
        <f>K477*4.87/LN(67.8*$S$4-5.42)</f>
        <v>1.7753731504204648</v>
      </c>
      <c r="O477" s="16">
        <f>0.26*(1+0.54*N477)*(AD477-AE477)</f>
        <v>1.3463217025367797</v>
      </c>
      <c r="X477" s="9">
        <f>1+0.033*COS(2*$S$9*C477/365)</f>
        <v>0.98899553029569987</v>
      </c>
      <c r="Y477" s="9">
        <f>0.409*SIN((2*$S$9*C477/365)-1.39)</f>
        <v>0.2034996669670204</v>
      </c>
      <c r="Z477" s="9">
        <f>ACOS(-TAN($U$2)*TAN(Y477))</f>
        <v>1.6854326225303859</v>
      </c>
      <c r="AA477" s="10">
        <f>(24*60/$S$9)*$S$7*X477*(Z477*SIN($U$2)*SIN(Y477)+COS($U$2)*COS(Y477)*SIN(Z477))</f>
        <v>37.770407498543562</v>
      </c>
      <c r="AB477" s="9">
        <f>AA477*(0.75+0.00002*$S$3)</f>
        <v>28.478887253901846</v>
      </c>
      <c r="AC477" s="9">
        <f>1.35*(M477/AB477)-0.35</f>
        <v>0.77846141078599229</v>
      </c>
      <c r="AD477" s="9">
        <f>(0.6108*EXP(17.27*E477/(E477+237.3))+0.6108*EXP(17.27*F477/(F477+237.3)))/2</f>
        <v>3.1232647114710925</v>
      </c>
      <c r="AE477" s="9">
        <f>(H477*0.6108*EXP(17.27*F477/(F477+237.3))+I477*0.6108*EXP(17.27*E477/(E477+237.3)))/(2*100)</f>
        <v>0.47959471319503533</v>
      </c>
      <c r="AF477" s="10">
        <f>$S$8*0.5*((E477+273)^4+(F477+273)^4)*(0.34-0.14*SQRT(AE477))*AC477</f>
        <v>6.9713367472661698</v>
      </c>
      <c r="AG477" s="9">
        <f>(1-0.23)*M477-AF477</f>
        <v>11.358841380050892</v>
      </c>
      <c r="AH477" s="9">
        <v>0</v>
      </c>
      <c r="AI477" s="8">
        <f>4098*0.6108*EXP(17.27*0.5*(E477+F477)/(0.5*(E477+F477)+237.3))/(0.5*(E477+F477)+237.3)^2</f>
        <v>0.15028083034785741</v>
      </c>
      <c r="AJ477" s="7">
        <f>(0.408*AI477*(AG477-AH477)+(900*$S$10/((E477+F477)*0.5+273))*N477*(AD477-AE477))/(AI477+$S$10*(1+0.34*N477))</f>
        <v>6.4225129251114161</v>
      </c>
      <c r="AK477" s="27">
        <f>0.408*AI477*$S$8*0.98*1.14*100000000/(AI477+$S$10*(1.034*N477))</f>
        <v>0.12371718353527494</v>
      </c>
      <c r="AL477" s="12">
        <f>1.24*(AE477*10/(G477+273.16))^(1/7)</f>
        <v>0.6887406992335261</v>
      </c>
      <c r="AM477" s="12">
        <f>AI477*0.77*M477</f>
        <v>2.754674389397342</v>
      </c>
      <c r="AN477" s="12">
        <f>AI477*0.98*$S$8*(-2.6*10000000000-AL477*(G477+273.16)^4)</f>
        <v>-22.460936173212161</v>
      </c>
      <c r="AO477" s="13">
        <f>1.17*1.013*(10^-3)*(AD477-AE477)*N477*86400/208</f>
        <v>2.3106948941208794</v>
      </c>
      <c r="AP477" s="12">
        <f>0.408*(AM477+AN477+AO477)/(AI477+$S$10*(1+0.34*N477))</f>
        <v>-27.744675653221822</v>
      </c>
      <c r="AQ477">
        <v>33</v>
      </c>
      <c r="AR477">
        <v>2.3690000000000002</v>
      </c>
      <c r="AS477" s="7"/>
      <c r="AT477" s="1">
        <f>AJ477*28.4</f>
        <v>182.3993670731642</v>
      </c>
      <c r="AU477">
        <f>1.26*AI477*0.408*(AG477-AH477)/(AI477+0.063)</f>
        <v>4.1144946906437383</v>
      </c>
      <c r="AV477">
        <f>AU477*28.4</f>
        <v>116.85164921428216</v>
      </c>
      <c r="AW477">
        <f>0.65*AI477*D477/(0.063+AI477)</f>
        <v>126.1906965118191</v>
      </c>
      <c r="AX477" s="1">
        <f>AW477*0.035</f>
        <v>4.4166743779136688</v>
      </c>
      <c r="AY477" s="1">
        <f>(0.2*(0.00738*G477+0.8072)^7)-0.00016</f>
        <v>0.15171686581915489</v>
      </c>
      <c r="AZ477" s="1">
        <f>0.408*(AI477*(AG477-AH477)+0.063*6.43*(1+0.0536*N477)*(AD477-AE477))/(AI477+0.063)</f>
        <v>5.5090680874640174</v>
      </c>
      <c r="BA477" s="2">
        <f>(AI477*(AG477)+0.063*2.7*(1+0.864*N477)*(AD477-AE477))/(AI477+0.063)</f>
        <v>13.346212515439682</v>
      </c>
      <c r="BB477" s="1">
        <f>0.4+1.4*EXP(-(((C477-173)/58)^2))</f>
        <v>0.84654502654238573</v>
      </c>
      <c r="BC477" s="1">
        <f>0.605+0.345*EXP(-(((C477-243)/80)^2))</f>
        <v>0.62767004426348849</v>
      </c>
      <c r="BD477" s="1">
        <f>0.408*(AI477*(AG477-AH477)+0.063*6.43*(BB477+BC477*N477)*(AD477-AE477))/(AI477+0.063)</f>
        <v>7.2826504573054747</v>
      </c>
      <c r="BE477" s="1">
        <f>0.013*G477*(M477*23.9+50)/(G477+15)</f>
        <v>4.6843629343012649</v>
      </c>
    </row>
    <row r="478" spans="1:57" ht="14" x14ac:dyDescent="0.15">
      <c r="A478" s="14">
        <v>2009</v>
      </c>
      <c r="B478" s="5">
        <v>43212</v>
      </c>
      <c r="C478">
        <v>112</v>
      </c>
      <c r="D478" s="11">
        <v>337.96813915800004</v>
      </c>
      <c r="E478" s="17">
        <v>9.8800000000000008</v>
      </c>
      <c r="F478" s="17">
        <v>33.14</v>
      </c>
      <c r="G478" s="17">
        <v>22.31</v>
      </c>
      <c r="H478" s="11">
        <v>11.32</v>
      </c>
      <c r="I478" s="11">
        <v>42.96</v>
      </c>
      <c r="J478" s="11">
        <v>22.737916666666663</v>
      </c>
      <c r="K478" s="11">
        <v>2.4198811846489501</v>
      </c>
      <c r="L478" s="11">
        <v>0</v>
      </c>
      <c r="M478" s="15">
        <f>+D478*86400/1000000</f>
        <v>29.200447223251206</v>
      </c>
      <c r="N478" s="3">
        <f>K478*4.87/LN(67.8*$S$4-5.42)</f>
        <v>1.9658050083606822</v>
      </c>
      <c r="O478" s="16">
        <f>0.26*(1+0.54*N478)*(AD478-AE478)</f>
        <v>1.3911054651326638</v>
      </c>
      <c r="X478" s="9">
        <f>1+0.033*COS(2*$S$9*C478/365)</f>
        <v>0.9884616339767095</v>
      </c>
      <c r="Y478" s="9">
        <f>0.409*SIN((2*$S$9*C478/365)-1.39)</f>
        <v>0.2095764716934761</v>
      </c>
      <c r="Z478" s="9">
        <f>ACOS(-TAN($U$2)*TAN(Y478))</f>
        <v>1.6889729111754785</v>
      </c>
      <c r="AA478" s="10">
        <f>(24*60/$S$9)*$S$7*X478*(Z478*SIN($U$2)*SIN(Y478)+COS($U$2)*COS(Y478)*SIN(Z478))</f>
        <v>37.890544682245981</v>
      </c>
      <c r="AB478" s="9">
        <f>AA478*(0.75+0.00002*$S$3)</f>
        <v>28.569470690413471</v>
      </c>
      <c r="AC478" s="9">
        <f>1.35*(M478/AB478)-0.35</f>
        <v>1.0298156843212634</v>
      </c>
      <c r="AD478" s="9">
        <f>(0.6108*EXP(17.27*E478/(E478+237.3))+0.6108*EXP(17.27*F478/(F478+237.3)))/2</f>
        <v>3.143953342039401</v>
      </c>
      <c r="AE478" s="9">
        <f>(H478*0.6108*EXP(17.27*F478/(F478+237.3))+I478*0.6108*EXP(17.27*E478/(E478+237.3)))/(2*100)</f>
        <v>0.5486025951379675</v>
      </c>
      <c r="AF478" s="10">
        <f>$S$8*0.5*((E478+273)^4+(F478+273)^4)*(0.34-0.14*SQRT(AE478))*AC478</f>
        <v>9.0473206522279153</v>
      </c>
      <c r="AG478" s="9">
        <f>(1-0.23)*M478-AF478</f>
        <v>13.437023709675513</v>
      </c>
      <c r="AH478" s="9">
        <v>0</v>
      </c>
      <c r="AI478" s="8">
        <f>4098*0.6108*EXP(17.27*0.5*(E478+F478)/(0.5*(E478+F478)+237.3))/(0.5*(E478+F478)+237.3)^2</f>
        <v>0.15698735759481106</v>
      </c>
      <c r="AJ478" s="7">
        <f>(0.408*AI478*(AG478-AH478)+(900*$S$10/((E478+F478)*0.5+273))*N478*(AD478-AE478))/(AI478+$S$10*(1+0.34*N478))</f>
        <v>7.0720290085240656</v>
      </c>
      <c r="AK478" s="27">
        <f>0.408*AI478*$S$8*0.98*1.14*100000000/(AI478+$S$10*(1.034*N478))</f>
        <v>0.12049744579440914</v>
      </c>
      <c r="AL478" s="12">
        <f>1.24*(AE478*10/(G478+273.16))^(1/7)</f>
        <v>0.70161597029324119</v>
      </c>
      <c r="AM478" s="12">
        <f>AI478*0.77*M478</f>
        <v>3.5297578086270076</v>
      </c>
      <c r="AN478" s="12">
        <f>AI478*0.98*$S$8*(-2.6*10000000000-AL478*(G478+273.16)^4)</f>
        <v>-23.612145881218382</v>
      </c>
      <c r="AO478" s="13">
        <f>1.17*1.013*(10^-3)*(AD478-AE478)*N478*86400/208</f>
        <v>2.5117835415939997</v>
      </c>
      <c r="AP478" s="12">
        <f>0.408*(AM478+AN478+AO478)/(AI478+$S$10*(1+0.34*N478))</f>
        <v>-26.87177961420274</v>
      </c>
      <c r="AQ478">
        <v>34</v>
      </c>
      <c r="AR478">
        <v>2.5985</v>
      </c>
      <c r="AS478" s="7"/>
      <c r="AT478" s="1">
        <f>AJ478*28.4</f>
        <v>200.84562384208346</v>
      </c>
      <c r="AU478">
        <f>1.26*AI478*0.408*(AG478-AH478)/(AI478+0.063)</f>
        <v>4.9294759034796076</v>
      </c>
      <c r="AV478">
        <f>AU478*28.4</f>
        <v>139.99711565882086</v>
      </c>
      <c r="AW478">
        <f>0.65*AI478*D478/(0.063+AI478)</f>
        <v>156.76751474961051</v>
      </c>
      <c r="AX478" s="1">
        <f>AW478*0.035</f>
        <v>5.4868630162363683</v>
      </c>
      <c r="AY478" s="1">
        <f>(0.2*(0.00738*G478+0.8072)^7)-0.00016</f>
        <v>0.16360375459866994</v>
      </c>
      <c r="AZ478" s="1">
        <f>0.408*(AI478*(AG478-AH478)+0.063*6.43*(1+0.0536*N478)*(AD478-AE478))/(AI478+0.063)</f>
        <v>6.0676263599292311</v>
      </c>
      <c r="BA478" s="2">
        <f>(AI478*(AG478)+0.063*2.7*(1+0.864*N478)*(AD478-AE478))/(AI478+0.063)</f>
        <v>15.004170160665955</v>
      </c>
      <c r="BB478" s="1">
        <f>0.4+1.4*EXP(-(((C478-173)/58)^2))</f>
        <v>0.86317449090634002</v>
      </c>
      <c r="BC478" s="1">
        <f>0.605+0.345*EXP(-(((C478-243)/80)^2))</f>
        <v>0.62862104771814808</v>
      </c>
      <c r="BD478" s="1">
        <f>0.408*(AI478*(AG478-AH478)+0.063*6.43*(BB478+BC478*N478)*(AD478-AE478))/(AI478+0.063)</f>
        <v>8.0049464680516262</v>
      </c>
      <c r="BE478" s="1">
        <f>0.013*G478*(M478*23.9+50)/(G478+15)</f>
        <v>5.8137426005095989</v>
      </c>
    </row>
    <row r="479" spans="1:57" ht="14" x14ac:dyDescent="0.15">
      <c r="A479" s="14">
        <v>2009</v>
      </c>
      <c r="B479" s="5">
        <v>43213</v>
      </c>
      <c r="C479">
        <v>113</v>
      </c>
      <c r="D479" s="11">
        <v>325.97184250800001</v>
      </c>
      <c r="E479" s="17">
        <v>11.61</v>
      </c>
      <c r="F479" s="17">
        <v>34.68</v>
      </c>
      <c r="G479" s="17">
        <v>23.22</v>
      </c>
      <c r="H479" s="11">
        <v>11.64</v>
      </c>
      <c r="I479" s="11">
        <v>59.11</v>
      </c>
      <c r="J479" s="11">
        <v>26.747499999999988</v>
      </c>
      <c r="K479" s="11">
        <v>2.6232394571853632</v>
      </c>
      <c r="L479" s="11">
        <v>0</v>
      </c>
      <c r="M479" s="15">
        <f>+D479*86400/1000000</f>
        <v>28.163967192691199</v>
      </c>
      <c r="N479" s="3">
        <f>K479*4.87/LN(67.8*$S$4-5.42)</f>
        <v>2.1310043219384069</v>
      </c>
      <c r="O479" s="16">
        <f>0.26*(1+0.54*N479)*(AD479-AE479)</f>
        <v>1.5209844865065267</v>
      </c>
      <c r="X479" s="9">
        <f>1+0.033*COS(2*$S$9*C479/365)</f>
        <v>0.98793115672459009</v>
      </c>
      <c r="Y479" s="9">
        <f>0.409*SIN((2*$S$9*C479/365)-1.39)</f>
        <v>0.21559117438833836</v>
      </c>
      <c r="Z479" s="9">
        <f>ACOS(-TAN($U$2)*TAN(Y479))</f>
        <v>1.6924875141673017</v>
      </c>
      <c r="AA479" s="10">
        <f>(24*60/$S$9)*$S$7*X479*(Z479*SIN($U$2)*SIN(Y479)+COS($U$2)*COS(Y479)*SIN(Z479))</f>
        <v>38.008239678206365</v>
      </c>
      <c r="AB479" s="9">
        <f>AA479*(0.75+0.00002*$S$3)</f>
        <v>28.658212717367601</v>
      </c>
      <c r="AC479" s="9">
        <f>1.35*(M479/AB479)-0.35</f>
        <v>0.97671761791659872</v>
      </c>
      <c r="AD479" s="9">
        <f>(0.6108*EXP(17.27*E479/(E479+237.3))+0.6108*EXP(17.27*F479/(F479+237.3)))/2</f>
        <v>3.4454470424720918</v>
      </c>
      <c r="AE479" s="9">
        <f>(H479*0.6108*EXP(17.27*F479/(F479+237.3))+I479*0.6108*EXP(17.27*E479/(E479+237.3)))/(2*100)</f>
        <v>0.72548368811972808</v>
      </c>
      <c r="AF479" s="10">
        <f>$S$8*0.5*((E479+273)^4+(F479+273)^4)*(0.34-0.14*SQRT(AE479))*AC479</f>
        <v>8.1935878406008786</v>
      </c>
      <c r="AG479" s="9">
        <f>(1-0.23)*M479-AF479</f>
        <v>13.492666897771345</v>
      </c>
      <c r="AH479" s="9">
        <v>0</v>
      </c>
      <c r="AI479" s="8">
        <f>4098*0.6108*EXP(17.27*0.5*(E479+F479)/(0.5*(E479+F479)+237.3))/(0.5*(E479+F479)+237.3)^2</f>
        <v>0.17122454880972565</v>
      </c>
      <c r="AJ479" s="7">
        <f>(0.408*AI479*(AG479-AH479)+(900*$S$10/((E479+F479)*0.5+273))*N479*(AD479-AE479))/(AI479+$S$10*(1+0.34*N479))</f>
        <v>7.3821797809195173</v>
      </c>
      <c r="AK479" s="27">
        <f>0.408*AI479*$S$8*0.98*1.14*100000000/(AI479+$S$10*(1.034*N479))</f>
        <v>0.12083657646551728</v>
      </c>
      <c r="AL479" s="12">
        <f>1.24*(AE479*10/(G479+273.16))^(1/7)</f>
        <v>0.72987287206815665</v>
      </c>
      <c r="AM479" s="12">
        <f>AI479*0.77*M479</f>
        <v>3.7132191829505587</v>
      </c>
      <c r="AN479" s="12">
        <f>AI479*0.98*$S$8*(-2.6*10000000000-AL479*(G479+273.16)^4)</f>
        <v>-25.987029129517325</v>
      </c>
      <c r="AO479" s="13">
        <f>1.17*1.013*(10^-3)*(AD479-AE479)*N479*86400/208</f>
        <v>2.8536000111754118</v>
      </c>
      <c r="AP479" s="12">
        <f>0.408*(AM479+AN479+AO479)/(AI479+$S$10*(1+0.34*N479))</f>
        <v>-27.829716349697769</v>
      </c>
      <c r="AQ479">
        <v>35</v>
      </c>
      <c r="AR479">
        <v>2.2928999999999999</v>
      </c>
      <c r="AS479" s="7"/>
      <c r="AT479" s="1">
        <f>AJ479*28.4</f>
        <v>209.65390577811428</v>
      </c>
      <c r="AU479">
        <f>1.26*AI479*0.408*(AG479-AH479)/(AI479+0.063)</f>
        <v>5.0706323919945602</v>
      </c>
      <c r="AV479">
        <f>AU479*28.4</f>
        <v>144.00595993264551</v>
      </c>
      <c r="AW479">
        <f>0.65*AI479*D479/(0.063+AI479)</f>
        <v>154.89131375055632</v>
      </c>
      <c r="AX479" s="1">
        <f>AW479*0.035</f>
        <v>5.4211959812694719</v>
      </c>
      <c r="AY479" s="1">
        <f>(0.2*(0.00738*G479+0.8072)^7)-0.00016</f>
        <v>0.17169152699025922</v>
      </c>
      <c r="AZ479" s="1">
        <f>0.408*(AI479*(AG479-AH479)+0.063*6.43*(1+0.0536*N479)*(AD479-AE479))/(AI479+0.063)</f>
        <v>6.1628347444803611</v>
      </c>
      <c r="BA479" s="2">
        <f>(AI479*(AG479)+0.063*2.7*(1+0.864*N479)*(AD479-AE479))/(AI479+0.063)</f>
        <v>15.475730965171469</v>
      </c>
      <c r="BB479" s="1">
        <f>0.4+1.4*EXP(-(((C479-173)/58)^2))</f>
        <v>0.8801376999801731</v>
      </c>
      <c r="BC479" s="1">
        <f>0.605+0.345*EXP(-(((C479-243)/80)^2))</f>
        <v>0.62960425553072652</v>
      </c>
      <c r="BD479" s="1">
        <f>0.408*(AI479*(AG479-AH479)+0.063*6.43*(BB479+BC479*N479)*(AD479-AE479))/(AI479+0.063)</f>
        <v>8.2886588925420632</v>
      </c>
      <c r="BE479" s="1">
        <f>0.013*G479*(M479*23.9+50)/(G479+15)</f>
        <v>5.7111628929665033</v>
      </c>
    </row>
    <row r="480" spans="1:57" ht="14" x14ac:dyDescent="0.15">
      <c r="A480" s="14">
        <v>2009</v>
      </c>
      <c r="B480" s="5">
        <v>43214</v>
      </c>
      <c r="C480">
        <v>114</v>
      </c>
      <c r="D480" s="11">
        <v>323.77392200400004</v>
      </c>
      <c r="E480" s="17">
        <v>10.36</v>
      </c>
      <c r="F480" s="17">
        <v>35.450000000000003</v>
      </c>
      <c r="G480" s="17">
        <v>23.71</v>
      </c>
      <c r="H480" s="11">
        <v>9.01</v>
      </c>
      <c r="I480" s="11">
        <v>35.07</v>
      </c>
      <c r="J480" s="11">
        <v>19.936111111111106</v>
      </c>
      <c r="K480" s="11">
        <v>2.6069661224119378</v>
      </c>
      <c r="L480" s="11">
        <v>0</v>
      </c>
      <c r="M480" s="15">
        <f>+D480*86400/1000000</f>
        <v>27.974066861145605</v>
      </c>
      <c r="N480" s="3">
        <f>K480*4.87/LN(67.8*$S$4-5.42)</f>
        <v>2.1177845807365387</v>
      </c>
      <c r="O480" s="16">
        <f>0.26*(1+0.54*N480)*(AD480-AE480)</f>
        <v>1.6891377588730343</v>
      </c>
      <c r="X480" s="9">
        <f>1+0.033*COS(2*$S$9*C480/365)</f>
        <v>0.98740425573120028</v>
      </c>
      <c r="Y480" s="9">
        <f>0.409*SIN((2*$S$9*C480/365)-1.39)</f>
        <v>0.22154199276539069</v>
      </c>
      <c r="Z480" s="9">
        <f>ACOS(-TAN($U$2)*TAN(Y480))</f>
        <v>1.6959754032429897</v>
      </c>
      <c r="AA480" s="10">
        <f>(24*60/$S$9)*$S$7*X480*(Z480*SIN($U$2)*SIN(Y480)+COS($U$2)*COS(Y480)*SIN(Z480))</f>
        <v>38.12349057206648</v>
      </c>
      <c r="AB480" s="9">
        <f>AA480*(0.75+0.00002*$S$3)</f>
        <v>28.745111891338126</v>
      </c>
      <c r="AC480" s="9">
        <f>1.35*(M480/AB480)-0.35</f>
        <v>0.96378825051387029</v>
      </c>
      <c r="AD480" s="9">
        <f>(0.6108*EXP(17.27*E480/(E480+237.3))+0.6108*EXP(17.27*F480/(F480+237.3)))/2</f>
        <v>3.5109731496697694</v>
      </c>
      <c r="AE480" s="9">
        <f>(H480*0.6108*EXP(17.27*F480/(F480+237.3))+I480*0.6108*EXP(17.27*E480/(E480+237.3)))/(2*100)</f>
        <v>0.48024327735645289</v>
      </c>
      <c r="AF480" s="10">
        <f>$S$8*0.5*((E480+273)^4+(F480+273)^4)*(0.34-0.14*SQRT(AE480))*AC480</f>
        <v>8.8851271113690018</v>
      </c>
      <c r="AG480" s="9">
        <f>(1-0.23)*M480-AF480</f>
        <v>12.654904371713116</v>
      </c>
      <c r="AH480" s="9">
        <v>0</v>
      </c>
      <c r="AI480" s="8">
        <f>4098*0.6108*EXP(17.27*0.5*(E480+F480)/(0.5*(E480+F480)+237.3))/(0.5*(E480+F480)+237.3)^2</f>
        <v>0.16906889232878144</v>
      </c>
      <c r="AJ480" s="7">
        <f>(0.408*AI480*(AG480-AH480)+(900*$S$10/((E480+F480)*0.5+273))*N480*(AD480-AE480))/(AI480+$S$10*(1+0.34*N480))</f>
        <v>7.644039872848829</v>
      </c>
      <c r="AK480" s="27">
        <f>0.408*AI480*$S$8*0.98*1.14*100000000/(AI480+$S$10*(1.034*N480))</f>
        <v>0.12047927933338932</v>
      </c>
      <c r="AL480" s="12">
        <f>1.24*(AE480*10/(G480+273.16))^(1/7)</f>
        <v>0.68793838051264755</v>
      </c>
      <c r="AM480" s="12">
        <f>AI480*0.77*M480</f>
        <v>3.6417492635717732</v>
      </c>
      <c r="AN480" s="12">
        <f>AI480*0.98*$S$8*(-2.6*10000000000-AL480*(G480+273.16)^4)</f>
        <v>-25.42592745316492</v>
      </c>
      <c r="AO480" s="13">
        <f>1.17*1.013*(10^-3)*(AD480-AE480)*N480*86400/208</f>
        <v>3.1599100937371225</v>
      </c>
      <c r="AP480" s="12">
        <f>0.408*(AM480+AN480+AO480)/(AI480+$S$10*(1+0.34*N480))</f>
        <v>-26.920904814402693</v>
      </c>
      <c r="AQ480">
        <v>36</v>
      </c>
      <c r="AR480">
        <v>2.6442000000000001</v>
      </c>
      <c r="AS480" s="7"/>
      <c r="AT480" s="1">
        <f>AJ480*28.4</f>
        <v>217.09073238890673</v>
      </c>
      <c r="AU480">
        <f>1.26*AI480*0.408*(AG480-AH480)/(AI480+0.063)</f>
        <v>4.7395417569629483</v>
      </c>
      <c r="AV480">
        <f>AU480*28.4</f>
        <v>134.60298589774771</v>
      </c>
      <c r="AW480">
        <f>0.65*AI480*D480/(0.063+AI480)</f>
        <v>153.3211262214148</v>
      </c>
      <c r="AX480" s="1">
        <f>AW480*0.035</f>
        <v>5.3662394177495187</v>
      </c>
      <c r="AY480" s="1">
        <f>(0.2*(0.00738*G480+0.8072)^7)-0.00016</f>
        <v>0.17618655560309637</v>
      </c>
      <c r="AZ480" s="1">
        <f>0.408*(AI480*(AG480-AH480)+0.063*6.43*(1+0.0536*N480)*(AD480-AE480))/(AI480+0.063)</f>
        <v>6.1650037199493033</v>
      </c>
      <c r="BA480" s="2">
        <f>(AI480*(AG480)+0.063*2.7*(1+0.864*N480)*(AD480-AE480))/(AI480+0.063)</f>
        <v>15.50561891468298</v>
      </c>
      <c r="BB480" s="1">
        <f>0.4+1.4*EXP(-(((C480-173)/58)^2))</f>
        <v>0.89742634322680759</v>
      </c>
      <c r="BC480" s="1">
        <f>0.605+0.345*EXP(-(((C480-243)/80)^2))</f>
        <v>0.63062038098665096</v>
      </c>
      <c r="BD480" s="1">
        <f>0.408*(AI480*(AG480-AH480)+0.063*6.43*(BB480+BC480*N480)*(AD480-AE480))/(AI480+0.063)</f>
        <v>8.5812399734043652</v>
      </c>
      <c r="BE480" s="1">
        <f>0.013*G480*(M480*23.9+50)/(G480+15)</f>
        <v>5.7217249915732555</v>
      </c>
    </row>
    <row r="481" spans="1:57" ht="14" x14ac:dyDescent="0.15">
      <c r="A481" s="14">
        <v>2009</v>
      </c>
      <c r="B481" s="5">
        <v>43215</v>
      </c>
      <c r="C481">
        <v>115</v>
      </c>
      <c r="D481" s="11">
        <v>327.53697194400007</v>
      </c>
      <c r="E481" s="17">
        <v>13.48</v>
      </c>
      <c r="F481" s="17">
        <v>36.72</v>
      </c>
      <c r="G481" s="17">
        <v>25.51</v>
      </c>
      <c r="H481" s="11">
        <v>10.1</v>
      </c>
      <c r="I481" s="11">
        <v>40.5</v>
      </c>
      <c r="J481" s="11">
        <v>22.400555555555556</v>
      </c>
      <c r="K481" s="11">
        <v>2.9607812348756131</v>
      </c>
      <c r="L481" s="11">
        <v>0</v>
      </c>
      <c r="M481" s="15">
        <f>+D481*86400/1000000</f>
        <v>28.299194375961605</v>
      </c>
      <c r="N481" s="3">
        <f>K481*4.87/LN(67.8*$S$4-5.42)</f>
        <v>2.4052084115126311</v>
      </c>
      <c r="O481" s="16">
        <f>0.26*(1+0.54*N481)*(AD481-AE481)</f>
        <v>1.9350664957089159</v>
      </c>
      <c r="X481" s="9">
        <f>1+0.033*COS(2*$S$9*C481/365)</f>
        <v>0.98688108712867562</v>
      </c>
      <c r="Y481" s="9">
        <f>0.409*SIN((2*$S$9*C481/365)-1.39)</f>
        <v>0.22742716346871902</v>
      </c>
      <c r="Z481" s="9">
        <f>ACOS(-TAN($U$2)*TAN(Y481))</f>
        <v>1.6994355344400875</v>
      </c>
      <c r="AA481" s="10">
        <f>(24*60/$S$9)*$S$7*X481*(Z481*SIN($U$2)*SIN(Y481)+COS($U$2)*COS(Y481)*SIN(Z481))</f>
        <v>38.236297020747969</v>
      </c>
      <c r="AB481" s="9">
        <f>AA481*(0.75+0.00002*$S$3)</f>
        <v>28.830167953643969</v>
      </c>
      <c r="AC481" s="9">
        <f>1.35*(M481/AB481)-0.35</f>
        <v>0.97513665785701431</v>
      </c>
      <c r="AD481" s="9">
        <f>(0.6108*EXP(17.27*E481/(E481+237.3))+0.6108*EXP(17.27*F481/(F481+237.3)))/2</f>
        <v>3.8625999530132749</v>
      </c>
      <c r="AE481" s="9">
        <f>(H481*0.6108*EXP(17.27*F481/(F481+237.3))+I481*0.6108*EXP(17.27*E481/(E481+237.3)))/(2*100)</f>
        <v>0.62503129164814086</v>
      </c>
      <c r="AF481" s="10">
        <f>$S$8*0.5*((E481+273)^4+(F481+273)^4)*(0.34-0.14*SQRT(AE481))*AC481</f>
        <v>8.7243769196573524</v>
      </c>
      <c r="AG481" s="9">
        <f>(1-0.23)*M481-AF481</f>
        <v>13.066002749833086</v>
      </c>
      <c r="AH481" s="9">
        <v>0</v>
      </c>
      <c r="AI481" s="8">
        <f>4098*0.6108*EXP(17.27*0.5*(E481+F481)/(0.5*(E481+F481)+237.3))/(0.5*(E481+F481)+237.3)^2</f>
        <v>0.18966399559757052</v>
      </c>
      <c r="AJ481" s="7">
        <f>(0.408*AI481*(AG481-AH481)+(900*$S$10/((E481+F481)*0.5+273))*N481*(AD481-AE481))/(AI481+$S$10*(1+0.34*N481))</f>
        <v>8.2713324500381482</v>
      </c>
      <c r="AK481" s="27">
        <f>0.408*AI481*$S$8*0.98*1.14*100000000/(AI481+$S$10*(1.034*N481))</f>
        <v>0.119796059707589</v>
      </c>
      <c r="AL481" s="12">
        <f>1.24*(AE481*10/(G481+273.16))^(1/7)</f>
        <v>0.71371222604342921</v>
      </c>
      <c r="AM481" s="12">
        <f>AI481*0.77*M481</f>
        <v>4.1328504737036242</v>
      </c>
      <c r="AN481" s="12">
        <f>AI481*0.98*$S$8*(-2.6*10000000000-AL481*(G481+273.16)^4)</f>
        <v>-28.828829716557902</v>
      </c>
      <c r="AO481" s="13">
        <f>1.17*1.013*(10^-3)*(AD481-AE481)*N481*86400/208</f>
        <v>3.8336937442711712</v>
      </c>
      <c r="AP481" s="12">
        <f>0.408*(AM481+AN481+AO481)/(AI481+$S$10*(1+0.34*N481))</f>
        <v>-27.520819714384992</v>
      </c>
      <c r="AQ481">
        <v>37</v>
      </c>
      <c r="AR481">
        <v>2.4815999999999998</v>
      </c>
      <c r="AS481" s="7"/>
      <c r="AT481" s="1">
        <f>AJ481*28.4</f>
        <v>234.90584158108339</v>
      </c>
      <c r="AU481">
        <f>1.26*AI481*0.408*(AG481-AH481)/(AI481+0.063)</f>
        <v>5.0421410341960717</v>
      </c>
      <c r="AV481">
        <f>AU481*28.4</f>
        <v>143.19680537116844</v>
      </c>
      <c r="AW481">
        <f>0.65*AI481*D481/(0.063+AI481)</f>
        <v>159.81414735264613</v>
      </c>
      <c r="AX481" s="1">
        <f>AW481*0.035</f>
        <v>5.5934951573426153</v>
      </c>
      <c r="AY481" s="1">
        <f>(0.2*(0.00738*G481+0.8072)^7)-0.00016</f>
        <v>0.19357509342649692</v>
      </c>
      <c r="AZ481" s="1">
        <f>0.408*(AI481*(AG481-AH481)+0.063*6.43*(1+0.0536*N481)*(AD481-AE481))/(AI481+0.063)</f>
        <v>6.3925372969231162</v>
      </c>
      <c r="BA481" s="2">
        <f>(AI481*(AG481)+0.063*2.7*(1+0.864*N481)*(AD481-AE481))/(AI481+0.063)</f>
        <v>16.517161805241088</v>
      </c>
      <c r="BB481" s="1">
        <f>0.4+1.4*EXP(-(((C481-173)/58)^2))</f>
        <v>0.91503121764001927</v>
      </c>
      <c r="BC481" s="1">
        <f>0.605+0.345*EXP(-(((C481-243)/80)^2))</f>
        <v>0.63167013545293837</v>
      </c>
      <c r="BD481" s="1">
        <f>0.408*(AI481*(AG481-AH481)+0.063*6.43*(BB481+BC481*N481)*(AD481-AE481))/(AI481+0.063)</f>
        <v>9.1571504607964442</v>
      </c>
      <c r="BE481" s="1">
        <f>0.013*G481*(M481*23.9+50)/(G481+15)</f>
        <v>5.9461786659716971</v>
      </c>
    </row>
    <row r="482" spans="1:57" ht="14" x14ac:dyDescent="0.15">
      <c r="A482" s="14">
        <v>2009</v>
      </c>
      <c r="B482" s="5">
        <v>43216</v>
      </c>
      <c r="C482">
        <v>116</v>
      </c>
      <c r="D482" s="11">
        <v>322.29206879999992</v>
      </c>
      <c r="E482" s="17">
        <v>16</v>
      </c>
      <c r="F482" s="17">
        <v>34.76</v>
      </c>
      <c r="G482" s="17">
        <v>25.3</v>
      </c>
      <c r="H482" s="11">
        <v>16.149999999999999</v>
      </c>
      <c r="I482" s="11">
        <v>52.84</v>
      </c>
      <c r="J482" s="11">
        <v>28.619722222222215</v>
      </c>
      <c r="K482" s="11">
        <v>2.7148280472025097</v>
      </c>
      <c r="L482" s="11">
        <v>0</v>
      </c>
      <c r="M482" s="15">
        <f>+D482*86400/1000000</f>
        <v>27.846034744319994</v>
      </c>
      <c r="N482" s="3">
        <f>K482*4.87/LN(67.8*$S$4-5.42)</f>
        <v>2.2054068629005652</v>
      </c>
      <c r="O482" s="16">
        <f>0.26*(1+0.54*N482)*(AD482-AE482)</f>
        <v>1.569339124025056</v>
      </c>
      <c r="X482" s="9">
        <f>1+0.033*COS(2*$S$9*C482/365)</f>
        <v>0.98636180594316414</v>
      </c>
      <c r="Y482" s="9">
        <f>0.409*SIN((2*$S$9*C482/365)-1.39)</f>
        <v>0.23324494259523124</v>
      </c>
      <c r="Z482" s="9">
        <f>ACOS(-TAN($U$2)*TAN(Y482))</f>
        <v>1.7028668482187606</v>
      </c>
      <c r="AA482" s="10">
        <f>(24*60/$S$9)*$S$7*X482*(Z482*SIN($U$2)*SIN(Y482)+COS($U$2)*COS(Y482)*SIN(Z482))</f>
        <v>38.346660201682433</v>
      </c>
      <c r="AB482" s="9">
        <f>AA482*(0.75+0.00002*$S$3)</f>
        <v>28.913381792068556</v>
      </c>
      <c r="AC482" s="9">
        <f>1.35*(M482/AB482)-0.35</f>
        <v>0.9501643036839148</v>
      </c>
      <c r="AD482" s="9">
        <f>(0.6108*EXP(17.27*E482/(E482+237.3))+0.6108*EXP(17.27*F482/(F482+237.3)))/2</f>
        <v>3.6834054174876165</v>
      </c>
      <c r="AE482" s="9">
        <f>(H482*0.6108*EXP(17.27*F482/(F482+237.3))+I482*0.6108*EXP(17.27*E482/(E482+237.3)))/(2*100)</f>
        <v>0.92843466645932426</v>
      </c>
      <c r="AF482" s="10">
        <f>$S$8*0.5*((E482+273)^4+(F482+273)^4)*(0.34-0.14*SQRT(AE482))*AC482</f>
        <v>7.6077809747445357</v>
      </c>
      <c r="AG482" s="9">
        <f>(1-0.23)*M482-AF482</f>
        <v>13.83366577838186</v>
      </c>
      <c r="AH482" s="9">
        <v>0</v>
      </c>
      <c r="AI482" s="8">
        <f>4098*0.6108*EXP(17.27*0.5*(E482+F482)/(0.5*(E482+F482)+237.3))/(0.5*(E482+F482)+237.3)^2</f>
        <v>0.19243700818143614</v>
      </c>
      <c r="AJ482" s="7">
        <f>(0.408*AI482*(AG482-AH482)+(900*$S$10/((E482+F482)*0.5+273))*N482*(AD482-AE482))/(AI482+$S$10*(1+0.34*N482))</f>
        <v>7.452000297230982</v>
      </c>
      <c r="AK482" s="27">
        <f>0.408*AI482*$S$8*0.98*1.14*100000000/(AI482+$S$10*(1.034*N482))</f>
        <v>0.12538821349756391</v>
      </c>
      <c r="AL482" s="12">
        <f>1.24*(AE482*10/(G482+273.16))^(1/7)</f>
        <v>0.75529518424122899</v>
      </c>
      <c r="AM482" s="12">
        <f>AI482*0.77*M482</f>
        <v>4.1261278642532115</v>
      </c>
      <c r="AN482" s="12">
        <f>AI482*0.98*$S$8*(-2.6*10000000000-AL482*(G482+273.16)^4)</f>
        <v>-29.540254138467482</v>
      </c>
      <c r="AO482" s="13">
        <f>1.17*1.013*(10^-3)*(AD482-AE482)*N482*86400/208</f>
        <v>2.9912411638784424</v>
      </c>
      <c r="AP482" s="12">
        <f>0.408*(AM482+AN482+AO482)/(AI482+$S$10*(1+0.34*N482))</f>
        <v>-29.742744685000801</v>
      </c>
      <c r="AQ482">
        <v>38</v>
      </c>
      <c r="AR482">
        <v>2.3546999999999998</v>
      </c>
      <c r="AS482" s="7"/>
      <c r="AT482" s="1">
        <f>AJ482*28.4</f>
        <v>211.63680844135988</v>
      </c>
      <c r="AU482">
        <f>1.26*AI482*0.408*(AG482-AH482)/(AI482+0.063)</f>
        <v>5.3576305772388002</v>
      </c>
      <c r="AV482">
        <f>AU482*28.4</f>
        <v>152.15670839358191</v>
      </c>
      <c r="AW482">
        <f>0.65*AI482*D482/(0.063+AI482)</f>
        <v>157.82207617181217</v>
      </c>
      <c r="AX482" s="1">
        <f>AW482*0.035</f>
        <v>5.5237726660134268</v>
      </c>
      <c r="AY482" s="1">
        <f>(0.2*(0.00738*G482+0.8072)^7)-0.00016</f>
        <v>0.19147359707927294</v>
      </c>
      <c r="AZ482" s="1">
        <f>0.408*(AI482*(AG482-AH482)+0.063*6.43*(1+0.0536*N482)*(AD482-AE482))/(AI482+0.063)</f>
        <v>6.2453670572699291</v>
      </c>
      <c r="BA482" s="2">
        <f>(AI482*(AG482)+0.063*2.7*(1+0.864*N482)*(AD482-AE482))/(AI482+0.063)</f>
        <v>15.752113900964341</v>
      </c>
      <c r="BB482" s="1">
        <f>0.4+1.4*EXP(-(((C482-173)/58)^2))</f>
        <v>0.93294221788274279</v>
      </c>
      <c r="BC482" s="1">
        <f>0.605+0.345*EXP(-(((C482-243)/80)^2))</f>
        <v>0.63275422739174436</v>
      </c>
      <c r="BD482" s="1">
        <f>0.408*(AI482*(AG482-AH482)+0.063*6.43*(BB482+BC482*N482)*(AD482-AE482))/(AI482+0.063)</f>
        <v>8.4026476976260209</v>
      </c>
      <c r="BE482" s="1">
        <f>0.013*G482*(M482*23.9+50)/(G482+15)</f>
        <v>5.8395683318864409</v>
      </c>
    </row>
    <row r="483" spans="1:57" ht="14" x14ac:dyDescent="0.15">
      <c r="A483" s="14">
        <v>2009</v>
      </c>
      <c r="B483" s="5">
        <v>43217</v>
      </c>
      <c r="C483">
        <v>117</v>
      </c>
      <c r="D483" s="11">
        <v>295.46065567199997</v>
      </c>
      <c r="E483" s="17">
        <v>15.04</v>
      </c>
      <c r="F483" s="17">
        <v>34</v>
      </c>
      <c r="G483" s="17">
        <v>23.48</v>
      </c>
      <c r="H483" s="11">
        <v>16.63</v>
      </c>
      <c r="I483" s="11">
        <v>51.61</v>
      </c>
      <c r="J483" s="11">
        <v>30.807986111111102</v>
      </c>
      <c r="K483" s="11">
        <v>2.5285105385261484</v>
      </c>
      <c r="L483" s="11">
        <v>0</v>
      </c>
      <c r="M483" s="15">
        <f>+D483*86400/1000000</f>
        <v>25.527800650060797</v>
      </c>
      <c r="N483" s="3">
        <f>K483*4.87/LN(67.8*$S$4-5.42)</f>
        <v>2.054050716150571</v>
      </c>
      <c r="O483" s="16">
        <f>0.26*(1+0.54*N483)*(AD483-AE483)</f>
        <v>1.4428139595497165</v>
      </c>
      <c r="X483" s="9">
        <f>1+0.033*COS(2*$S$9*C483/365)</f>
        <v>0.9858465660488881</v>
      </c>
      <c r="Y483" s="9">
        <f>0.409*SIN((2*$S$9*C483/365)-1.39)</f>
        <v>0.23899360621141433</v>
      </c>
      <c r="Z483" s="9">
        <f>ACOS(-TAN($U$2)*TAN(Y483))</f>
        <v>1.7062682696424667</v>
      </c>
      <c r="AA483" s="10">
        <f>(24*60/$S$9)*$S$7*X483*(Z483*SIN($U$2)*SIN(Y483)+COS($U$2)*COS(Y483)*SIN(Z483))</f>
        <v>38.45458276044301</v>
      </c>
      <c r="AB483" s="9">
        <f>AA483*(0.75+0.00002*$S$3)</f>
        <v>28.994755401374029</v>
      </c>
      <c r="AC483" s="9">
        <f>1.35*(M483/AB483)-0.35</f>
        <v>0.83857808595098338</v>
      </c>
      <c r="AD483" s="9">
        <f>(0.6108*EXP(17.27*E483/(E483+237.3))+0.6108*EXP(17.27*F483/(F483+237.3)))/2</f>
        <v>3.5145015288999777</v>
      </c>
      <c r="AE483" s="9">
        <f>(H483*0.6108*EXP(17.27*F483/(F483+237.3))+I483*0.6108*EXP(17.27*E483/(E483+237.3)))/(2*100)</f>
        <v>0.88349562836078599</v>
      </c>
      <c r="AF483" s="10">
        <f>$S$8*0.5*((E483+273)^4+(F483+273)^4)*(0.34-0.14*SQRT(AE483))*AC483</f>
        <v>6.7453033429154505</v>
      </c>
      <c r="AG483" s="9">
        <f>(1-0.23)*M483-AF483</f>
        <v>12.911103157631365</v>
      </c>
      <c r="AH483" s="9">
        <v>0</v>
      </c>
      <c r="AI483" s="8">
        <f>4098*0.6108*EXP(17.27*0.5*(E483+F483)/(0.5*(E483+F483)+237.3))/(0.5*(E483+F483)+237.3)^2</f>
        <v>0.18402684673054193</v>
      </c>
      <c r="AJ483" s="7">
        <f>(0.408*AI483*(AG483-AH483)+(900*$S$10/((E483+F483)*0.5+273))*N483*(AD483-AE483))/(AI483+$S$10*(1+0.34*N483))</f>
        <v>6.9143330602277748</v>
      </c>
      <c r="AK483" s="27">
        <f>0.408*AI483*$S$8*0.98*1.14*100000000/(AI483+$S$10*(1.034*N483))</f>
        <v>0.12683673585572969</v>
      </c>
      <c r="AL483" s="12">
        <f>1.24*(AE483*10/(G483+273.16))^(1/7)</f>
        <v>0.75061643602280581</v>
      </c>
      <c r="AM483" s="12">
        <f>AI483*0.77*M483</f>
        <v>3.6173065063493568</v>
      </c>
      <c r="AN483" s="12">
        <f>AI483*0.98*$S$8*(-2.6*10000000000-AL483*(G483+273.16)^4)</f>
        <v>-28.089351342490982</v>
      </c>
      <c r="AO483" s="13">
        <f>1.17*1.013*(10^-3)*(AD483-AE483)*N483*86400/208</f>
        <v>2.6605945624840959</v>
      </c>
      <c r="AP483" s="12">
        <f>0.408*(AM483+AN483+AO483)/(AI483+$S$10*(1+0.34*N483))</f>
        <v>-30.085552546422257</v>
      </c>
      <c r="AQ483">
        <v>39</v>
      </c>
      <c r="AR483">
        <v>2.1013999999999999</v>
      </c>
      <c r="AS483" s="7"/>
      <c r="AT483" s="1">
        <f>AJ483*28.4</f>
        <v>196.36705891046878</v>
      </c>
      <c r="AU483">
        <f>1.26*AI483*0.408*(AG483-AH483)/(AI483+0.063)</f>
        <v>4.9445991426312448</v>
      </c>
      <c r="AV483">
        <f>AU483*28.4</f>
        <v>140.42661565072734</v>
      </c>
      <c r="AW483">
        <f>0.65*AI483*D483/(0.063+AI483)</f>
        <v>143.07048316945998</v>
      </c>
      <c r="AX483" s="1">
        <f>AW483*0.035</f>
        <v>5.0074669109310994</v>
      </c>
      <c r="AY483" s="1">
        <f>(0.2*(0.00738*G483+0.8072)^7)-0.00016</f>
        <v>0.17406425335985651</v>
      </c>
      <c r="AZ483" s="1">
        <f>0.408*(AI483*(AG483-AH483)+0.063*6.43*(1+0.0536*N483)*(AD483-AE483))/(AI483+0.063)</f>
        <v>5.8784009774656996</v>
      </c>
      <c r="BA483" s="2">
        <f>(AI483*(AG483)+0.063*2.7*(1+0.864*N483)*(AD483-AE483))/(AI483+0.063)</f>
        <v>14.645219522353576</v>
      </c>
      <c r="BB483" s="1">
        <f>0.4+1.4*EXP(-(((C483-173)/58)^2))</f>
        <v>0.95114832880181754</v>
      </c>
      <c r="BC483" s="1">
        <f>0.605+0.345*EXP(-(((C483-243)/80)^2))</f>
        <v>0.6338733613379679</v>
      </c>
      <c r="BD483" s="1">
        <f>0.408*(AI483*(AG483-AH483)+0.063*6.43*(BB483+BC483*N483)*(AD483-AE483))/(AI483+0.063)</f>
        <v>7.8905405035891834</v>
      </c>
      <c r="BE483" s="1">
        <f>0.013*G483*(M483*23.9+50)/(G483+15)</f>
        <v>5.2363131575661876</v>
      </c>
    </row>
    <row r="484" spans="1:57" ht="14" x14ac:dyDescent="0.15">
      <c r="A484" s="14">
        <v>2009</v>
      </c>
      <c r="B484" s="5">
        <v>43218</v>
      </c>
      <c r="C484">
        <v>118</v>
      </c>
      <c r="D484" s="11">
        <v>325.94437995600003</v>
      </c>
      <c r="E484" s="17">
        <v>11.27</v>
      </c>
      <c r="F484" s="17">
        <v>33.799999999999997</v>
      </c>
      <c r="G484" s="17">
        <v>22.75</v>
      </c>
      <c r="H484" s="11">
        <v>18.760000000000002</v>
      </c>
      <c r="I484" s="11">
        <v>46.32</v>
      </c>
      <c r="J484" s="11">
        <v>30.469027777777764</v>
      </c>
      <c r="K484" s="11">
        <v>2.545050974805974</v>
      </c>
      <c r="L484" s="11">
        <v>0</v>
      </c>
      <c r="M484" s="15">
        <f>+D484*86400/1000000</f>
        <v>28.161594428198406</v>
      </c>
      <c r="N484" s="3">
        <f>K484*4.87/LN(67.8*$S$4-5.42)</f>
        <v>2.0674874388647355</v>
      </c>
      <c r="O484" s="16">
        <f>0.26*(1+0.54*N484)*(AD484-AE484)</f>
        <v>1.3731813293578357</v>
      </c>
      <c r="X484" s="9">
        <f>1+0.033*COS(2*$S$9*C484/365)</f>
        <v>0.98533552012254777</v>
      </c>
      <c r="Y484" s="9">
        <f>0.409*SIN((2*$S$9*C484/365)-1.39)</f>
        <v>0.2446714508641725</v>
      </c>
      <c r="Z484" s="9">
        <f>ACOS(-TAN($U$2)*TAN(Y484))</f>
        <v>1.7096387086188414</v>
      </c>
      <c r="AA484" s="10">
        <f>(24*60/$S$9)*$S$7*X484*(Z484*SIN($U$2)*SIN(Y484)+COS($U$2)*COS(Y484)*SIN(Z484))</f>
        <v>38.560068756903185</v>
      </c>
      <c r="AB484" s="9">
        <f>AA484*(0.75+0.00002*$S$3)</f>
        <v>29.074291842705001</v>
      </c>
      <c r="AC484" s="9">
        <f>1.35*(M484/AB484)-0.35</f>
        <v>0.95762092792320053</v>
      </c>
      <c r="AD484" s="9">
        <f>(0.6108*EXP(17.27*E484/(E484+237.3))+0.6108*EXP(17.27*F484/(F484+237.3)))/2</f>
        <v>3.2983860049224947</v>
      </c>
      <c r="AE484" s="9">
        <f>(H484*0.6108*EXP(17.27*F484/(F484+237.3))+I484*0.6108*EXP(17.27*E484/(E484+237.3)))/(2*100)</f>
        <v>0.80294147374571623</v>
      </c>
      <c r="AF484" s="10">
        <f>$S$8*0.5*((E484+273)^4+(F484+273)^4)*(0.34-0.14*SQRT(AE484))*AC484</f>
        <v>7.7405200541828565</v>
      </c>
      <c r="AG484" s="9">
        <f>(1-0.23)*M484-AF484</f>
        <v>13.943907655529916</v>
      </c>
      <c r="AH484" s="9">
        <v>0</v>
      </c>
      <c r="AI484" s="8">
        <f>4098*0.6108*EXP(17.27*0.5*(E484+F484)/(0.5*(E484+F484)+237.3))/(0.5*(E484+F484)+237.3)^2</f>
        <v>0.16579048219607748</v>
      </c>
      <c r="AJ484" s="7">
        <f>(0.408*AI484*(AG484-AH484)+(900*$S$10/((E484+F484)*0.5+273))*N484*(AD484-AE484))/(AI484+$S$10*(1+0.34*N484))</f>
        <v>7.1157095351520798</v>
      </c>
      <c r="AK484" s="27">
        <f>0.408*AI484*$S$8*0.98*1.14*100000000/(AI484+$S$10*(1.034*N484))</f>
        <v>0.12072621025212649</v>
      </c>
      <c r="AL484" s="12">
        <f>1.24*(AE484*10/(G484+273.16))^(1/7)</f>
        <v>0.74069503751964616</v>
      </c>
      <c r="AM484" s="12">
        <f>AI484*0.77*M484</f>
        <v>3.5950717261392646</v>
      </c>
      <c r="AN484" s="12">
        <f>AI484*0.98*$S$8*(-2.6*10000000000-AL484*(G484+273.16)^4)</f>
        <v>-25.199947911563996</v>
      </c>
      <c r="AO484" s="13">
        <f>1.17*1.013*(10^-3)*(AD484-AE484)*N484*86400/208</f>
        <v>2.5400163669858951</v>
      </c>
      <c r="AP484" s="12">
        <f>0.408*(AM484+AN484+AO484)/(AI484+$S$10*(1+0.34*N484))</f>
        <v>-27.994535240189496</v>
      </c>
      <c r="AQ484">
        <v>40</v>
      </c>
      <c r="AR484">
        <v>2.0108000000000001</v>
      </c>
      <c r="AS484" s="7"/>
      <c r="AT484" s="1">
        <f>AJ484*28.4</f>
        <v>202.08615079831907</v>
      </c>
      <c r="AU484">
        <f>1.26*AI484*0.408*(AG484-AH484)/(AI484+0.063)</f>
        <v>5.1944174309841049</v>
      </c>
      <c r="AV484">
        <f>AU484*28.4</f>
        <v>147.52145503994856</v>
      </c>
      <c r="AW484">
        <f>0.65*AI484*D484/(0.063+AI484)</f>
        <v>153.52478395146537</v>
      </c>
      <c r="AX484" s="1">
        <f>AW484*0.035</f>
        <v>5.3733674383012886</v>
      </c>
      <c r="AY484" s="1">
        <f>(0.2*(0.00738*G484+0.8072)^7)-0.00016</f>
        <v>0.167472608187344</v>
      </c>
      <c r="AZ484" s="1">
        <f>0.408*(AI484*(AG484-AH484)+0.063*6.43*(1+0.0536*N484)*(AD484-AE484))/(AI484+0.063)</f>
        <v>6.1250155839453209</v>
      </c>
      <c r="BA484" s="2">
        <f>(AI484*(AG484)+0.063*2.7*(1+0.864*N484)*(AD484-AE484))/(AI484+0.063)</f>
        <v>15.273738817070694</v>
      </c>
      <c r="BB484" s="1">
        <f>0.4+1.4*EXP(-(((C484-173)/58)^2))</f>
        <v>0.96963762043041457</v>
      </c>
      <c r="BC484" s="1">
        <f>0.605+0.345*EXP(-(((C484-243)/80)^2))</f>
        <v>0.63502823684139709</v>
      </c>
      <c r="BD484" s="1">
        <f>0.408*(AI484*(AG484-AH484)+0.063*6.43*(BB484+BC484*N484)*(AD484-AE484))/(AI484+0.063)</f>
        <v>8.237290233371116</v>
      </c>
      <c r="BE484" s="1">
        <f>0.013*G484*(M484*23.9+50)/(G484+15)</f>
        <v>5.6647845853281673</v>
      </c>
    </row>
    <row r="485" spans="1:57" ht="14" x14ac:dyDescent="0.15">
      <c r="A485" s="14">
        <v>2009</v>
      </c>
      <c r="B485" s="5">
        <v>43219</v>
      </c>
      <c r="C485">
        <v>119</v>
      </c>
      <c r="D485" s="11">
        <v>339.61286556599998</v>
      </c>
      <c r="E485" s="17">
        <v>11.83</v>
      </c>
      <c r="F485" s="17">
        <v>32.619999999999997</v>
      </c>
      <c r="G485" s="17">
        <v>22.23</v>
      </c>
      <c r="H485" s="11">
        <v>21.6</v>
      </c>
      <c r="I485" s="11">
        <v>65.02</v>
      </c>
      <c r="J485" s="11">
        <v>41.611458333333331</v>
      </c>
      <c r="K485" s="11">
        <v>3.2863885158512525</v>
      </c>
      <c r="L485" s="11">
        <v>0</v>
      </c>
      <c r="M485" s="15">
        <f>+D485*86400/1000000</f>
        <v>29.342551584902399</v>
      </c>
      <c r="N485" s="3">
        <f>K485*4.87/LN(67.8*$S$4-5.42)</f>
        <v>2.6697174410307358</v>
      </c>
      <c r="O485" s="16">
        <f>0.26*(1+0.54*N485)*(AD485-AE485)</f>
        <v>1.3793219292647352</v>
      </c>
      <c r="X485" s="9">
        <f>1+0.033*COS(2*$S$9*C485/365)</f>
        <v>0.98482881959808055</v>
      </c>
      <c r="Y485" s="9">
        <f>0.409*SIN((2*$S$9*C485/365)-1.39)</f>
        <v>0.25027679408559728</v>
      </c>
      <c r="Z485" s="9">
        <f>ACOS(-TAN($U$2)*TAN(Y485))</f>
        <v>1.7129770602024554</v>
      </c>
      <c r="AA485" s="10">
        <f>(24*60/$S$9)*$S$7*X485*(Z485*SIN($U$2)*SIN(Y485)+COS($U$2)*COS(Y485)*SIN(Z485))</f>
        <v>38.663123610049219</v>
      </c>
      <c r="AB485" s="9">
        <f>AA485*(0.75+0.00002*$S$3)</f>
        <v>29.151995201977112</v>
      </c>
      <c r="AC485" s="9">
        <f>1.35*(M485/AB485)-0.35</f>
        <v>1.0088244771984489</v>
      </c>
      <c r="AD485" s="9">
        <f>(0.6108*EXP(17.27*E485/(E485+237.3))+0.6108*EXP(17.27*F485/(F485+237.3)))/2</f>
        <v>3.1554183314621556</v>
      </c>
      <c r="AE485" s="9">
        <f>(H485*0.6108*EXP(17.27*F485/(F485+237.3))+I485*0.6108*EXP(17.27*E485/(E485+237.3)))/(2*100)</f>
        <v>0.98267041385693721</v>
      </c>
      <c r="AF485" s="10">
        <f>$S$8*0.5*((E485+273)^4+(F485+273)^4)*(0.34-0.14*SQRT(AE485))*AC485</f>
        <v>7.6060022105450935</v>
      </c>
      <c r="AG485" s="9">
        <f>(1-0.23)*M485-AF485</f>
        <v>14.987762509829754</v>
      </c>
      <c r="AH485" s="9">
        <v>0</v>
      </c>
      <c r="AI485" s="8">
        <f>4098*0.6108*EXP(17.27*0.5*(E485+F485)/(0.5*(E485+F485)+237.3))/(0.5*(E485+F485)+237.3)^2</f>
        <v>0.16308518135273123</v>
      </c>
      <c r="AJ485" s="7">
        <f>(0.408*AI485*(AG485-AH485)+(900*$S$10/((E485+F485)*0.5+273))*N485*(AD485-AE485))/(AI485+$S$10*(1+0.34*N485))</f>
        <v>7.4870539109562202</v>
      </c>
      <c r="AK485" s="27">
        <f>0.408*AI485*$S$8*0.98*1.14*100000000/(AI485+$S$10*(1.034*N485))</f>
        <v>0.10557206863670773</v>
      </c>
      <c r="AL485" s="12">
        <f>1.24*(AE485*10/(G485+273.16))^(1/7)</f>
        <v>0.76257147417774807</v>
      </c>
      <c r="AM485" s="12">
        <f>AI485*0.77*M485</f>
        <v>3.6847082168632723</v>
      </c>
      <c r="AN485" s="12">
        <f>AI485*0.98*$S$8*(-2.6*10000000000-AL485*(G485+273.16)^4)</f>
        <v>-24.887920379835091</v>
      </c>
      <c r="AO485" s="13">
        <f>1.17*1.013*(10^-3)*(AD485-AE485)*N485*86400/208</f>
        <v>2.8557511193295491</v>
      </c>
      <c r="AP485" s="12">
        <f>0.408*(AM485+AN485+AO485)/(AI485+$S$10*(1+0.34*N485))</f>
        <v>-25.935886864342343</v>
      </c>
      <c r="AQ485">
        <v>41</v>
      </c>
      <c r="AR485">
        <v>1.6597999999999999</v>
      </c>
      <c r="AS485" s="7"/>
      <c r="AT485" s="1">
        <f>AJ485*28.4</f>
        <v>212.63233107115664</v>
      </c>
      <c r="AU485">
        <f>1.26*AI485*0.408*(AG485-AH485)/(AI485+0.063)</f>
        <v>5.5578895798056083</v>
      </c>
      <c r="AV485">
        <f>AU485*28.4</f>
        <v>157.84406406647926</v>
      </c>
      <c r="AW485">
        <f>0.65*AI485*D485/(0.063+AI485)</f>
        <v>159.23549936115171</v>
      </c>
      <c r="AX485" s="1">
        <f>AW485*0.035</f>
        <v>5.57324247764031</v>
      </c>
      <c r="AY485" s="1">
        <f>(0.2*(0.00738*G485+0.8072)^7)-0.00016</f>
        <v>0.16290861425383268</v>
      </c>
      <c r="AZ485" s="1">
        <f>0.408*(AI485*(AG485-AH485)+0.063*6.43*(1+0.0536*N485)*(AD485-AE485))/(AI485+0.063)</f>
        <v>6.2266727486353117</v>
      </c>
      <c r="BA485" s="2">
        <f>(AI485*(AG485)+0.063*2.7*(1+0.864*N485)*(AD485-AE485))/(AI485+0.063)</f>
        <v>16.216733212938415</v>
      </c>
      <c r="BB485" s="1">
        <f>0.4+1.4*EXP(-(((C485-173)/58)^2))</f>
        <v>0.98839724558275077</v>
      </c>
      <c r="BC485" s="1">
        <f>0.605+0.345*EXP(-(((C485-243)/80)^2))</f>
        <v>0.63621954737397501</v>
      </c>
      <c r="BD485" s="1">
        <f>0.408*(AI485*(AG485-AH485)+0.063*6.43*(BB485+BC485*N485)*(AD485-AE485))/(AI485+0.063)</f>
        <v>8.6788254403495344</v>
      </c>
      <c r="BE485" s="1">
        <f>0.013*G485*(M485*23.9+50)/(G485+15)</f>
        <v>5.8317062901490875</v>
      </c>
    </row>
    <row r="486" spans="1:57" ht="14" x14ac:dyDescent="0.15">
      <c r="A486" s="14">
        <v>2009</v>
      </c>
      <c r="B486" s="5">
        <v>43220</v>
      </c>
      <c r="C486">
        <v>120</v>
      </c>
      <c r="D486" s="11">
        <v>339.23611628399999</v>
      </c>
      <c r="E486" s="17">
        <v>11.08</v>
      </c>
      <c r="F486" s="17">
        <v>28.68</v>
      </c>
      <c r="G486" s="17">
        <v>20.55</v>
      </c>
      <c r="H486" s="11">
        <v>23.16</v>
      </c>
      <c r="I486" s="11">
        <v>70.599999999999994</v>
      </c>
      <c r="J486" s="11">
        <v>46.417847222222193</v>
      </c>
      <c r="K486" s="11">
        <v>3.460384368829295</v>
      </c>
      <c r="L486" s="11">
        <v>0</v>
      </c>
      <c r="M486" s="15">
        <f>+D486*86400/1000000</f>
        <v>29.310000446937597</v>
      </c>
      <c r="N486" s="3">
        <f>K486*4.87/LN(67.8*$S$4-5.42)</f>
        <v>2.811064016799846</v>
      </c>
      <c r="O486" s="16">
        <f>0.26*(1+0.54*N486)*(AD486-AE486)</f>
        <v>1.1160525216433248</v>
      </c>
      <c r="X486" s="9">
        <f>1+0.033*COS(2*$S$9*C486/365)</f>
        <v>0.98432661462178739</v>
      </c>
      <c r="Y486" s="9">
        <f>0.409*SIN((2*$S$9*C486/365)-1.39)</f>
        <v>0.25580797489151891</v>
      </c>
      <c r="Z486" s="9">
        <f>ACOS(-TAN($U$2)*TAN(Y486))</f>
        <v>1.7162822049610154</v>
      </c>
      <c r="AA486" s="10">
        <f>(24*60/$S$9)*$S$7*X486*(Z486*SIN($U$2)*SIN(Y486)+COS($U$2)*COS(Y486)*SIN(Z486))</f>
        <v>38.763754041574359</v>
      </c>
      <c r="AB486" s="9">
        <f>AA486*(0.75+0.00002*$S$3)</f>
        <v>29.227870547347067</v>
      </c>
      <c r="AC486" s="9">
        <f>1.35*(M486/AB486)-0.35</f>
        <v>1.0037934807555553</v>
      </c>
      <c r="AD486" s="9">
        <f>(0.6108*EXP(17.27*E486/(E486+237.3))+0.6108*EXP(17.27*F486/(F486+237.3)))/2</f>
        <v>2.6259533105241268</v>
      </c>
      <c r="AE486" s="9">
        <f>(H486*0.6108*EXP(17.27*F486/(F486+237.3))+I486*0.6108*EXP(17.27*E486/(E486+237.3)))/(2*100)</f>
        <v>0.92120626845597808</v>
      </c>
      <c r="AF486" s="10">
        <f>$S$8*0.5*((E486+273)^4+(F486+273)^4)*(0.34-0.14*SQRT(AE486))*AC486</f>
        <v>7.4760958281943219</v>
      </c>
      <c r="AG486" s="9">
        <f>(1-0.23)*M486-AF486</f>
        <v>15.092604515947627</v>
      </c>
      <c r="AH486" s="9">
        <v>0</v>
      </c>
      <c r="AI486" s="8">
        <f>4098*0.6108*EXP(17.27*0.5*(E486+F486)/(0.5*(E486+F486)+237.3))/(0.5*(E486+F486)+237.3)^2</f>
        <v>0.14380259691513073</v>
      </c>
      <c r="AJ486" s="7">
        <f>(0.408*AI486*(AG486-AH486)+(900*$S$10/((E486+F486)*0.5+273))*N486*(AD486-AE486))/(AI486+$S$10*(1+0.34*N486))</f>
        <v>6.8056493253727846</v>
      </c>
      <c r="AK486" s="27">
        <f>0.408*AI486*$S$8*0.98*1.14*100000000/(AI486+$S$10*(1.034*N486))</f>
        <v>9.5774602976286691E-2</v>
      </c>
      <c r="AL486" s="12">
        <f>1.24*(AE486*10/(G486+273.16))^(1/7)</f>
        <v>0.75618339301714554</v>
      </c>
      <c r="AM486" s="12">
        <f>AI486*0.77*M486</f>
        <v>3.2454377184870169</v>
      </c>
      <c r="AN486" s="12">
        <f>AI486*0.98*$S$8*(-2.6*10000000000-AL486*(G486+273.16)^4)</f>
        <v>-21.822107342303774</v>
      </c>
      <c r="AO486" s="13">
        <f>1.17*1.013*(10^-3)*(AD486-AE486)*N486*86400/208</f>
        <v>2.3592632139857725</v>
      </c>
      <c r="AP486" s="12">
        <f>0.408*(AM486+AN486+AO486)/(AI486+$S$10*(1+0.34*N486))</f>
        <v>-24.280967755851648</v>
      </c>
      <c r="AQ486">
        <v>42</v>
      </c>
      <c r="AR486">
        <v>2.6440999999999999</v>
      </c>
      <c r="AS486" s="7"/>
      <c r="AT486" s="1">
        <f>AJ486*28.4</f>
        <v>193.28044084058706</v>
      </c>
      <c r="AU486">
        <f>1.26*AI486*0.408*(AG486-AH486)/(AI486+0.063)</f>
        <v>5.3951763035616542</v>
      </c>
      <c r="AV486">
        <f>AU486*28.4</f>
        <v>153.22300702115098</v>
      </c>
      <c r="AW486">
        <f>0.65*AI486*D486/(0.063+AI486)</f>
        <v>153.32966263905564</v>
      </c>
      <c r="AX486" s="1">
        <f>AW486*0.035</f>
        <v>5.3665381923669475</v>
      </c>
      <c r="AY486" s="1">
        <f>(0.2*(0.00738*G486+0.8072)^7)-0.00016</f>
        <v>0.14888356788378668</v>
      </c>
      <c r="AZ486" s="1">
        <f>0.408*(AI486*(AG486-AH486)+0.063*6.43*(1+0.0536*N486)*(AD486-AE486))/(AI486+0.063)</f>
        <v>5.8496026291957648</v>
      </c>
      <c r="BA486" s="2">
        <f>(AI486*(AG486)+0.063*2.7*(1+0.864*N486)*(AD486-AE486))/(AI486+0.063)</f>
        <v>15.302606095271557</v>
      </c>
      <c r="BB486" s="1">
        <f>0.4+1.4*EXP(-(((C486-173)/58)^2))</f>
        <v>1.0074134401383443</v>
      </c>
      <c r="BC486" s="1">
        <f>0.605+0.345*EXP(-(((C486-243)/80)^2))</f>
        <v>0.63744797920287122</v>
      </c>
      <c r="BD486" s="1">
        <f>0.408*(AI486*(AG486-AH486)+0.063*6.43*(BB486+BC486*N486)*(AD486-AE486))/(AI486+0.063)</f>
        <v>8.0957768964665267</v>
      </c>
      <c r="BE486" s="1">
        <f>0.013*G486*(M486*23.9+50)/(G486+15)</f>
        <v>5.6399010465160373</v>
      </c>
    </row>
    <row r="487" spans="1:57" ht="14" x14ac:dyDescent="0.15">
      <c r="A487" s="14">
        <v>2009</v>
      </c>
      <c r="B487" s="5">
        <v>43221</v>
      </c>
      <c r="C487">
        <v>121</v>
      </c>
      <c r="D487" s="11">
        <v>313.810839966</v>
      </c>
      <c r="E487" s="17">
        <v>12.71</v>
      </c>
      <c r="F487" s="17">
        <v>27.55</v>
      </c>
      <c r="G487" s="17">
        <v>20.29</v>
      </c>
      <c r="H487" s="11">
        <v>26.56</v>
      </c>
      <c r="I487" s="11">
        <v>65.13</v>
      </c>
      <c r="J487" s="11">
        <v>43.994027777777788</v>
      </c>
      <c r="K487" s="11">
        <v>3.7038987388859304</v>
      </c>
      <c r="L487" s="11">
        <v>0</v>
      </c>
      <c r="M487" s="15">
        <f>+D487*86400/1000000</f>
        <v>27.113256573062401</v>
      </c>
      <c r="N487" s="3">
        <f>K487*4.87/LN(67.8*$S$4-5.42)</f>
        <v>3.0088843772794758</v>
      </c>
      <c r="O487" s="16">
        <f>0.26*(1+0.54*N487)*(AD487-AE487)</f>
        <v>1.0975518591364066</v>
      </c>
      <c r="X487" s="9">
        <f>1+0.033*COS(2*$S$9*C487/365)</f>
        <v>0.98382905400784104</v>
      </c>
      <c r="Y487" s="9">
        <f>0.409*SIN((2*$S$9*C487/365)-1.39)</f>
        <v>0.26126335427369202</v>
      </c>
      <c r="Z487" s="9">
        <f>ACOS(-TAN($U$2)*TAN(Y487))</f>
        <v>1.7195530094064622</v>
      </c>
      <c r="AA487" s="10">
        <f>(24*60/$S$9)*$S$7*X487*(Z487*SIN($U$2)*SIN(Y487)+COS($U$2)*COS(Y487)*SIN(Z487))</f>
        <v>38.861968018383692</v>
      </c>
      <c r="AB487" s="9">
        <f>AA487*(0.75+0.00002*$S$3)</f>
        <v>29.301923885861303</v>
      </c>
      <c r="AC487" s="9">
        <f>1.35*(M487/AB487)-0.35</f>
        <v>0.89916358789996675</v>
      </c>
      <c r="AD487" s="9">
        <f>(0.6108*EXP(17.27*E487/(E487+237.3))+0.6108*EXP(17.27*F487/(F487+237.3)))/2</f>
        <v>2.5758030581714904</v>
      </c>
      <c r="AE487" s="9">
        <f>(H487*0.6108*EXP(17.27*F487/(F487+237.3))+I487*0.6108*EXP(17.27*E487/(E487+237.3)))/(2*100)</f>
        <v>0.96754443941137713</v>
      </c>
      <c r="AF487" s="10">
        <f>$S$8*0.5*((E487+273)^4+(F487+273)^4)*(0.34-0.14*SQRT(AE487))*AC487</f>
        <v>6.600298434032899</v>
      </c>
      <c r="AG487" s="9">
        <f>(1-0.23)*M487-AF487</f>
        <v>14.276909127225151</v>
      </c>
      <c r="AH487" s="9">
        <v>0</v>
      </c>
      <c r="AI487" s="8">
        <f>4098*0.6108*EXP(17.27*0.5*(E487+F487)/(0.5*(E487+F487)+237.3))/(0.5*(E487+F487)+237.3)^2</f>
        <v>0.14576174347757043</v>
      </c>
      <c r="AJ487" s="7">
        <f>(0.408*AI487*(AG487-AH487)+(900*$S$10/((E487+F487)*0.5+273))*N487*(AD487-AE487))/(AI487+$S$10*(1+0.34*N487))</f>
        <v>6.550172826433478</v>
      </c>
      <c r="AK487" s="27">
        <f>0.408*AI487*$S$8*0.98*1.14*100000000/(AI487+$S$10*(1.034*N487))</f>
        <v>9.2808551584202939E-2</v>
      </c>
      <c r="AL487" s="12">
        <f>1.24*(AE487*10/(G487+273.16))^(1/7)</f>
        <v>0.76160001402630917</v>
      </c>
      <c r="AM487" s="12">
        <f>AI487*0.77*M487</f>
        <v>3.0430981730720892</v>
      </c>
      <c r="AN487" s="12">
        <f>AI487*0.98*$S$8*(-2.6*10000000000-AL487*(G487+273.16)^4)</f>
        <v>-22.133583088546111</v>
      </c>
      <c r="AO487" s="13">
        <f>1.17*1.013*(10^-3)*(AD487-AE487)*N487*86400/208</f>
        <v>2.3823584248712582</v>
      </c>
      <c r="AP487" s="12">
        <f>0.408*(AM487+AN487+AO487)/(AI487+$S$10*(1+0.34*N487))</f>
        <v>-24.442942907453354</v>
      </c>
      <c r="AQ487">
        <v>43</v>
      </c>
      <c r="AR487">
        <v>2.6934</v>
      </c>
      <c r="AS487" s="7"/>
      <c r="AT487" s="1">
        <f>AJ487*28.4</f>
        <v>186.02490827071077</v>
      </c>
      <c r="AU487">
        <f>1.26*AI487*0.408*(AG487-AH487)/(AI487+0.063)</f>
        <v>5.1245713299849447</v>
      </c>
      <c r="AV487">
        <f>AU487*28.4</f>
        <v>145.53782577157241</v>
      </c>
      <c r="AW487">
        <f>0.65*AI487*D487/(0.063+AI487)</f>
        <v>142.42096926316239</v>
      </c>
      <c r="AX487" s="1">
        <f>AW487*0.035</f>
        <v>4.9847339242106843</v>
      </c>
      <c r="AY487" s="1">
        <f>(0.2*(0.00738*G487+0.8072)^7)-0.00016</f>
        <v>0.14680827271436009</v>
      </c>
      <c r="AZ487" s="1">
        <f>0.408*(AI487*(AG487-AH487)+0.063*6.43*(1+0.0536*N487)*(AD487-AE487))/(AI487+0.063)</f>
        <v>5.5457251496691216</v>
      </c>
      <c r="BA487" s="2">
        <f>(AI487*(AG487)+0.063*2.7*(1+0.864*N487)*(AD487-AE487))/(AI487+0.063)</f>
        <v>14.685505856926628</v>
      </c>
      <c r="BB487" s="1">
        <f>0.4+1.4*EXP(-(((C487-173)/58)^2))</f>
        <v>1.0266715261049755</v>
      </c>
      <c r="BC487" s="1">
        <f>0.605+0.345*EXP(-(((C487-243)/80)^2))</f>
        <v>0.63871421023014319</v>
      </c>
      <c r="BD487" s="1">
        <f>0.408*(AI487*(AG487-AH487)+0.063*6.43*(BB487+BC487*N487)*(AD487-AE487))/(AI487+0.063)</f>
        <v>7.8213090833704584</v>
      </c>
      <c r="BE487" s="1">
        <f>0.013*G487*(M487*23.9+50)/(G487+15)</f>
        <v>5.2171510938513013</v>
      </c>
    </row>
    <row r="488" spans="1:57" ht="14" x14ac:dyDescent="0.15">
      <c r="A488" s="14">
        <v>2009</v>
      </c>
      <c r="B488" s="5">
        <v>43222</v>
      </c>
      <c r="C488">
        <v>122</v>
      </c>
      <c r="D488" s="11">
        <v>341.66755872600004</v>
      </c>
      <c r="E488" s="17">
        <v>10.28</v>
      </c>
      <c r="F488" s="17">
        <v>25.89</v>
      </c>
      <c r="G488" s="17">
        <v>18.84</v>
      </c>
      <c r="H488" s="11">
        <v>26.93</v>
      </c>
      <c r="I488" s="11">
        <v>63.29</v>
      </c>
      <c r="J488" s="11">
        <v>42.790624999999984</v>
      </c>
      <c r="K488" s="11">
        <v>2.5797254371661702</v>
      </c>
      <c r="L488" s="11">
        <v>0</v>
      </c>
      <c r="M488" s="15">
        <f>+D488*86400/1000000</f>
        <v>29.520077073926405</v>
      </c>
      <c r="N488" s="3">
        <f>K488*4.87/LN(67.8*$S$4-5.42)</f>
        <v>2.0956554465348214</v>
      </c>
      <c r="O488" s="16">
        <f>0.26*(1+0.54*N488)*(AD488-AE488)</f>
        <v>0.80352019170887756</v>
      </c>
      <c r="X488" s="9">
        <f>1+0.033*COS(2*$S$9*C488/365)</f>
        <v>0.98333628519418981</v>
      </c>
      <c r="Y488" s="9">
        <f>0.409*SIN((2*$S$9*C488/365)-1.39)</f>
        <v>0.26664131568546878</v>
      </c>
      <c r="Z488" s="9">
        <f>ACOS(-TAN($U$2)*TAN(Y488))</f>
        <v>1.722788326492297</v>
      </c>
      <c r="AA488" s="10">
        <f>(24*60/$S$9)*$S$7*X488*(Z488*SIN($U$2)*SIN(Y488)+COS($U$2)*COS(Y488)*SIN(Z488))</f>
        <v>38.957774694138912</v>
      </c>
      <c r="AB488" s="9">
        <f>AA488*(0.75+0.00002*$S$3)</f>
        <v>29.374162119380738</v>
      </c>
      <c r="AC488" s="9">
        <f>1.35*(M488/AB488)-0.35</f>
        <v>1.0067060700433288</v>
      </c>
      <c r="AD488" s="9">
        <f>(0.6108*EXP(17.27*E488/(E488+237.3))+0.6108*EXP(17.27*F488/(F488+237.3)))/2</f>
        <v>2.2954187895609306</v>
      </c>
      <c r="AE488" s="9">
        <f>(H488*0.6108*EXP(17.27*F488/(F488+237.3))+I488*0.6108*EXP(17.27*E488/(E488+237.3)))/(2*100)</f>
        <v>0.84562329688033122</v>
      </c>
      <c r="AF488" s="10">
        <f>$S$8*0.5*((E488+273)^4+(F488+273)^4)*(0.34-0.14*SQRT(AE488))*AC488</f>
        <v>7.5077273241163027</v>
      </c>
      <c r="AG488" s="9">
        <f>(1-0.23)*M488-AF488</f>
        <v>15.22273202280703</v>
      </c>
      <c r="AH488" s="9">
        <v>0</v>
      </c>
      <c r="AI488" s="8">
        <f>4098*0.6108*EXP(17.27*0.5*(E488+F488)/(0.5*(E488+F488)+237.3))/(0.5*(E488+F488)+237.3)^2</f>
        <v>0.13037938257867615</v>
      </c>
      <c r="AJ488" s="7">
        <f>(0.408*AI488*(AG488-AH488)+(900*$S$10/((E488+F488)*0.5+273))*N488*(AD488-AE488))/(AI488+$S$10*(1+0.34*N488))</f>
        <v>5.8745526960007979</v>
      </c>
      <c r="AK488" s="27">
        <f>0.408*AI488*$S$8*0.98*1.14*100000000/(AI488+$S$10*(1.034*N488))</f>
        <v>0.10658957954208813</v>
      </c>
      <c r="AL488" s="12">
        <f>1.24*(AE488*10/(G488+273.16))^(1/7)</f>
        <v>0.74761496045379427</v>
      </c>
      <c r="AM488" s="12">
        <f>AI488*0.77*M488</f>
        <v>2.9635832553815624</v>
      </c>
      <c r="AN488" s="12">
        <f>AI488*0.98*$S$8*(-2.6*10000000000-AL488*(G488+273.16)^4)</f>
        <v>-19.664892246652688</v>
      </c>
      <c r="AO488" s="13">
        <f>1.17*1.013*(10^-3)*(AD488-AE488)*N488*86400/208</f>
        <v>1.4957959061730344</v>
      </c>
      <c r="AP488" s="12">
        <f>0.408*(AM488+AN488+AO488)/(AI488+$S$10*(1+0.34*N488))</f>
        <v>-25.522302265470007</v>
      </c>
      <c r="AQ488">
        <v>44</v>
      </c>
      <c r="AR488">
        <v>2.7038000000000002</v>
      </c>
      <c r="AS488" s="7"/>
      <c r="AT488" s="1">
        <f>AJ488*28.4</f>
        <v>166.83729656642265</v>
      </c>
      <c r="AU488">
        <f>1.26*AI488*0.408*(AG488-AH488)/(AI488+0.063)</f>
        <v>5.2762098606675494</v>
      </c>
      <c r="AV488">
        <f>AU488*28.4</f>
        <v>149.84436004295839</v>
      </c>
      <c r="AW488">
        <f>0.65*AI488*D488/(0.063+AI488)</f>
        <v>149.73242283586401</v>
      </c>
      <c r="AX488" s="1">
        <f>AW488*0.035</f>
        <v>5.2406347992552407</v>
      </c>
      <c r="AY488" s="1">
        <f>(0.2*(0.00738*G488+0.8072)^7)-0.00016</f>
        <v>0.13568277518467234</v>
      </c>
      <c r="AZ488" s="1">
        <f>0.408*(AI488*(AG488-AH488)+0.063*6.43*(1+0.0536*N488)*(AD488-AE488))/(AI488+0.063)</f>
        <v>5.5657587365165027</v>
      </c>
      <c r="BA488" s="2">
        <f>(AI488*(AG488)+0.063*2.7*(1+0.864*N488)*(AD488-AE488))/(AI488+0.063)</f>
        <v>13.847724879380051</v>
      </c>
      <c r="BB488" s="1">
        <f>0.4+1.4*EXP(-(((C488-173)/58)^2))</f>
        <v>1.0461559175407396</v>
      </c>
      <c r="BC488" s="1">
        <f>0.605+0.345*EXP(-(((C488-243)/80)^2))</f>
        <v>0.64001890879988221</v>
      </c>
      <c r="BD488" s="1">
        <f>0.408*(AI488*(AG488-AH488)+0.063*6.43*(BB488+BC488*N488)*(AD488-AE488))/(AI488+0.063)</f>
        <v>7.1457270789071838</v>
      </c>
      <c r="BE488" s="1">
        <f>0.013*G488*(M488*23.9+50)/(G488+15)</f>
        <v>5.468214211554689</v>
      </c>
    </row>
    <row r="489" spans="1:57" ht="14" x14ac:dyDescent="0.15">
      <c r="A489" s="14">
        <v>2009</v>
      </c>
      <c r="B489" s="5">
        <v>43223</v>
      </c>
      <c r="C489">
        <v>123</v>
      </c>
      <c r="D489" s="11">
        <v>356.00849505000002</v>
      </c>
      <c r="E489" s="17">
        <v>7.0869999999999997</v>
      </c>
      <c r="F489" s="17">
        <v>30.89</v>
      </c>
      <c r="G489" s="17">
        <v>19.18</v>
      </c>
      <c r="H489" s="11">
        <v>9.58</v>
      </c>
      <c r="I489" s="11">
        <v>63.98</v>
      </c>
      <c r="J489" s="11">
        <v>35.356666666666662</v>
      </c>
      <c r="K489" s="11">
        <v>2.2299371333057487</v>
      </c>
      <c r="L489" s="11">
        <v>0</v>
      </c>
      <c r="M489" s="15">
        <f>+D489*86400/1000000</f>
        <v>30.759133972320001</v>
      </c>
      <c r="N489" s="3">
        <f>K489*4.87/LN(67.8*$S$4-5.42)</f>
        <v>1.8115028179029504</v>
      </c>
      <c r="O489" s="16">
        <f>0.26*(1+0.54*N489)*(AD489-AE489)</f>
        <v>1.1315016992252762</v>
      </c>
      <c r="X489" s="9">
        <f>1+0.033*COS(2*$S$9*C489/365)</f>
        <v>0.98284845419886802</v>
      </c>
      <c r="Y489" s="9">
        <f>0.409*SIN((2*$S$9*C489/365)-1.39)</f>
        <v>0.27194026552081696</v>
      </c>
      <c r="Z489" s="9">
        <f>ACOS(-TAN($U$2)*TAN(Y489))</f>
        <v>1.7259869961783227</v>
      </c>
      <c r="AA489" s="10">
        <f>(24*60/$S$9)*$S$7*X489*(Z489*SIN($U$2)*SIN(Y489)+COS($U$2)*COS(Y489)*SIN(Z489))</f>
        <v>39.051184349972075</v>
      </c>
      <c r="AB489" s="9">
        <f>AA489*(0.75+0.00002*$S$3)</f>
        <v>29.444592999878946</v>
      </c>
      <c r="AC489" s="9">
        <f>1.35*(M489/AB489)-0.35</f>
        <v>1.0602701593736654</v>
      </c>
      <c r="AD489" s="9">
        <f>(0.6108*EXP(17.27*E489/(E489+237.3))+0.6108*EXP(17.27*F489/(F489+237.3)))/2</f>
        <v>2.7361967521078729</v>
      </c>
      <c r="AE489" s="9">
        <f>(H489*0.6108*EXP(17.27*F489/(F489+237.3))+I489*0.6108*EXP(17.27*E489/(E489+237.3)))/(2*100)</f>
        <v>0.53626536724953555</v>
      </c>
      <c r="AF489" s="10">
        <f>$S$8*0.5*((E489+273)^4+(F489+273)^4)*(0.34-0.14*SQRT(AE489))*AC489</f>
        <v>9.050090154094578</v>
      </c>
      <c r="AG489" s="9">
        <f>(1-0.23)*M489-AF489</f>
        <v>14.634443004591825</v>
      </c>
      <c r="AH489" s="9">
        <v>0</v>
      </c>
      <c r="AI489" s="8">
        <f>4098*0.6108*EXP(17.27*0.5*(E489+F489)/(0.5*(E489+F489)+237.3))/(0.5*(E489+F489)+237.3)^2</f>
        <v>0.1369966408367124</v>
      </c>
      <c r="AJ489" s="7">
        <f>(0.408*AI489*(AG489-AH489)+(900*$S$10/((E489+F489)*0.5+273))*N489*(AD489-AE489))/(AI489+$S$10*(1+0.34*N489))</f>
        <v>6.6835151297196216</v>
      </c>
      <c r="AK489" s="27">
        <f>0.408*AI489*$S$8*0.98*1.14*100000000/(AI489+$S$10*(1.034*N489))</f>
        <v>0.11747235233008506</v>
      </c>
      <c r="AL489" s="12">
        <f>1.24*(AE489*10/(G489+273.16))^(1/7)</f>
        <v>0.70040468664919475</v>
      </c>
      <c r="AM489" s="12">
        <f>AI489*0.77*M489</f>
        <v>3.2447014825257665</v>
      </c>
      <c r="AN489" s="12">
        <f>AI489*0.98*$S$8*(-2.6*10000000000-AL489*(G489+273.16)^4)</f>
        <v>-20.452974489308843</v>
      </c>
      <c r="AO489" s="13">
        <f>1.17*1.013*(10^-3)*(AD489-AE489)*N489*86400/208</f>
        <v>1.9619767840542079</v>
      </c>
      <c r="AP489" s="12">
        <f>0.408*(AM489+AN489+AO489)/(AI489+$S$10*(1+0.34*N489))</f>
        <v>-25.563464990421039</v>
      </c>
      <c r="AQ489">
        <v>45</v>
      </c>
      <c r="AR489">
        <v>2.4651000000000001</v>
      </c>
      <c r="AS489" s="7"/>
      <c r="AT489" s="1">
        <f>AJ489*28.4</f>
        <v>189.81182968403724</v>
      </c>
      <c r="AU489">
        <f>1.26*AI489*0.408*(AG489-AH489)/(AI489+0.063)</f>
        <v>5.1534032010407431</v>
      </c>
      <c r="AV489">
        <f>AU489*28.4</f>
        <v>146.35665090955709</v>
      </c>
      <c r="AW489">
        <f>0.65*AI489*D489/(0.063+AI489)</f>
        <v>158.51155810737922</v>
      </c>
      <c r="AX489" s="1">
        <f>AW489*0.035</f>
        <v>5.5479045337582731</v>
      </c>
      <c r="AY489" s="1">
        <f>(0.2*(0.00738*G489+0.8072)^7)-0.00016</f>
        <v>0.13822448158563508</v>
      </c>
      <c r="AZ489" s="1">
        <f>0.408*(AI489*(AG489-AH489)+0.063*6.43*(1+0.0536*N489)*(AD489-AE489))/(AI489+0.063)</f>
        <v>6.0845435466857003</v>
      </c>
      <c r="BA489" s="2">
        <f>(AI489*(AG489)+0.063*2.7*(1+0.864*N489)*(AD489-AE489))/(AI489+0.063)</f>
        <v>14.824077474078528</v>
      </c>
      <c r="BB489" s="1">
        <f>0.4+1.4*EXP(-(((C489-173)/58)^2))</f>
        <v>1.0658501294061153</v>
      </c>
      <c r="BC489" s="1">
        <f>0.605+0.345*EXP(-(((C489-243)/80)^2))</f>
        <v>0.64136273247384312</v>
      </c>
      <c r="BD489" s="1">
        <f>0.408*(AI489*(AG489-AH489)+0.063*6.43*(BB489+BC489*N489)*(AD489-AE489))/(AI489+0.063)</f>
        <v>8.139965285097114</v>
      </c>
      <c r="BE489" s="1">
        <f>0.013*G489*(M489*23.9+50)/(G489+15)</f>
        <v>5.7275491780378172</v>
      </c>
    </row>
    <row r="490" spans="1:57" ht="14" x14ac:dyDescent="0.15">
      <c r="A490" s="14">
        <v>2009</v>
      </c>
      <c r="B490" s="5">
        <v>43224</v>
      </c>
      <c r="C490">
        <v>124</v>
      </c>
      <c r="D490" s="11">
        <v>344.37439030799999</v>
      </c>
      <c r="E490" s="17">
        <v>8.94</v>
      </c>
      <c r="F490" s="17">
        <v>35.799999999999997</v>
      </c>
      <c r="G490" s="17">
        <v>21.35</v>
      </c>
      <c r="H490" s="11">
        <v>10.32</v>
      </c>
      <c r="I490" s="11">
        <v>76.25</v>
      </c>
      <c r="J490" s="11">
        <v>38.228750000000019</v>
      </c>
      <c r="K490" s="11">
        <v>1.8767469906826262</v>
      </c>
      <c r="L490" s="11">
        <v>0</v>
      </c>
      <c r="M490" s="15">
        <f>+D490*86400/1000000</f>
        <v>29.753947322611197</v>
      </c>
      <c r="N490" s="3">
        <f>K490*4.87/LN(67.8*$S$4-5.42)</f>
        <v>1.5245866851289027</v>
      </c>
      <c r="O490" s="16">
        <f>0.26*(1+0.54*N490)*(AD490-AE490)</f>
        <v>1.3134226477291173</v>
      </c>
      <c r="X490" s="9">
        <f>1+0.033*COS(2*$S$9*C490/365)</f>
        <v>0.98236570557672775</v>
      </c>
      <c r="Y490" s="9">
        <f>0.409*SIN((2*$S$9*C490/365)-1.39)</f>
        <v>0.27715863358653975</v>
      </c>
      <c r="Z490" s="9">
        <f>ACOS(-TAN($U$2)*TAN(Y490))</f>
        <v>1.7291478460638388</v>
      </c>
      <c r="AA490" s="10">
        <f>(24*60/$S$9)*$S$7*X490*(Z490*SIN($U$2)*SIN(Y490)+COS($U$2)*COS(Y490)*SIN(Z490))</f>
        <v>39.142208334497646</v>
      </c>
      <c r="AB490" s="9">
        <f>AA490*(0.75+0.00002*$S$3)</f>
        <v>29.513225084211225</v>
      </c>
      <c r="AC490" s="9">
        <f>1.35*(M490/AB490)-0.35</f>
        <v>1.0110111660420946</v>
      </c>
      <c r="AD490" s="9">
        <f>(0.6108*EXP(17.27*E490/(E490+237.3))+0.6108*EXP(17.27*F490/(F490+237.3)))/2</f>
        <v>3.5097646390501609</v>
      </c>
      <c r="AE490" s="9">
        <f>(H490*0.6108*EXP(17.27*F490/(F490+237.3))+I490*0.6108*EXP(17.27*E490/(E490+237.3)))/(2*100)</f>
        <v>0.73913456216506157</v>
      </c>
      <c r="AF490" s="10">
        <f>$S$8*0.5*((E490+273)^4+(F490+273)^4)*(0.34-0.14*SQRT(AE490))*AC490</f>
        <v>8.3777220995964932</v>
      </c>
      <c r="AG490" s="9">
        <f>(1-0.23)*M490-AF490</f>
        <v>14.53281733881413</v>
      </c>
      <c r="AH490" s="9">
        <v>0</v>
      </c>
      <c r="AI490" s="8">
        <f>4098*0.6108*EXP(17.27*0.5*(E490+F490)/(0.5*(E490+F490)+237.3))/(0.5*(E490+F490)+237.3)^2</f>
        <v>0.16434588658930765</v>
      </c>
      <c r="AJ490" s="7">
        <f>(0.408*AI490*(AG490-AH490)+(900*$S$10/((E490+F490)*0.5+273))*N490*(AD490-AE490))/(AI490+$S$10*(1+0.34*N490))</f>
        <v>6.8925709460215172</v>
      </c>
      <c r="AK490" s="27">
        <f>0.408*AI490*$S$8*0.98*1.14*100000000/(AI490+$S$10*(1.034*N490))</f>
        <v>0.13680992427352148</v>
      </c>
      <c r="AL490" s="12">
        <f>1.24*(AE490*10/(G490+273.16))^(1/7)</f>
        <v>0.73248117193574758</v>
      </c>
      <c r="AM490" s="12">
        <f>AI490*0.77*M490</f>
        <v>3.7652529162448922</v>
      </c>
      <c r="AN490" s="12">
        <f>AI490*0.98*$S$8*(-2.6*10000000000-AL490*(G490+273.16)^4)</f>
        <v>-24.847494582965258</v>
      </c>
      <c r="AO490" s="13">
        <f>1.17*1.013*(10^-3)*(AD490-AE490)*N490*86400/208</f>
        <v>2.0795835894216861</v>
      </c>
      <c r="AP490" s="12">
        <f>0.408*(AM490+AN490+AO490)/(AI490+$S$10*(1+0.34*N490))</f>
        <v>-29.338318981817206</v>
      </c>
      <c r="AQ490">
        <v>46</v>
      </c>
      <c r="AR490">
        <v>2.3121</v>
      </c>
      <c r="AS490" s="7"/>
      <c r="AT490" s="1">
        <f>AJ490*28.4</f>
        <v>195.74901486701108</v>
      </c>
      <c r="AU490">
        <f>1.26*AI490*0.408*(AG490-AH490)/(AI490+0.063)</f>
        <v>5.4007274497762001</v>
      </c>
      <c r="AV490">
        <f>AU490*28.4</f>
        <v>153.38065957364407</v>
      </c>
      <c r="AW490">
        <f>0.65*AI490*D490/(0.063+AI490)</f>
        <v>161.81394338327792</v>
      </c>
      <c r="AX490" s="1">
        <f>AW490*0.035</f>
        <v>5.6634880184147276</v>
      </c>
      <c r="AY490" s="1">
        <f>(0.2*(0.00738*G490+0.8072)^7)-0.00016</f>
        <v>0.15542741700797269</v>
      </c>
      <c r="AZ490" s="1">
        <f>0.408*(AI490*(AG490-AH490)+0.063*6.43*(1+0.0536*N490)*(AD490-AE490))/(AI490+0.063)</f>
        <v>6.4650904091142269</v>
      </c>
      <c r="BA490" s="2">
        <f>(AI490*(AG490)+0.063*2.7*(1+0.864*N490)*(AD490-AE490))/(AI490+0.063)</f>
        <v>15.309222046610646</v>
      </c>
      <c r="BB490" s="1">
        <f>0.4+1.4*EXP(-(((C490-173)/58)^2))</f>
        <v>1.0857367894068604</v>
      </c>
      <c r="BC490" s="1">
        <f>0.605+0.345*EXP(-(((C490-243)/80)^2))</f>
        <v>0.64274632677666743</v>
      </c>
      <c r="BD490" s="1">
        <f>0.408*(AI490*(AG490-AH490)+0.063*6.43*(BB490+BC490*N490)*(AD490-AE490))/(AI490+0.063)</f>
        <v>8.4469476996255413</v>
      </c>
      <c r="BE490" s="1">
        <f>0.013*G490*(M490*23.9+50)/(G490+15)</f>
        <v>5.8115178293655738</v>
      </c>
    </row>
    <row r="491" spans="1:57" ht="14" x14ac:dyDescent="0.15">
      <c r="A491" s="14">
        <v>2009</v>
      </c>
      <c r="B491" s="5">
        <v>43225</v>
      </c>
      <c r="C491">
        <v>125</v>
      </c>
      <c r="D491" s="11">
        <v>319.39953177599989</v>
      </c>
      <c r="E491" s="17">
        <v>11.29</v>
      </c>
      <c r="F491" s="17">
        <v>35.119999999999997</v>
      </c>
      <c r="G491" s="17">
        <v>23.84</v>
      </c>
      <c r="H491" s="11">
        <v>14.04</v>
      </c>
      <c r="I491" s="11">
        <v>39.94</v>
      </c>
      <c r="J491" s="11">
        <v>24.926736111111115</v>
      </c>
      <c r="K491" s="11">
        <v>2.5650939122272187</v>
      </c>
      <c r="L491" s="11">
        <v>0</v>
      </c>
      <c r="M491" s="15">
        <f>+D491*86400/1000000</f>
        <v>27.596119545446392</v>
      </c>
      <c r="N491" s="3">
        <f>K491*4.87/LN(67.8*$S$4-5.42)</f>
        <v>2.0837694394087656</v>
      </c>
      <c r="O491" s="16">
        <f>0.26*(1+0.54*N491)*(AD491-AE491)</f>
        <v>1.5662760264812239</v>
      </c>
      <c r="X491" s="9">
        <f>1+0.033*COS(2*$S$9*C491/365)</f>
        <v>0.98188818237660425</v>
      </c>
      <c r="Y491" s="9">
        <f>0.409*SIN((2*$S$9*C491/365)-1.39)</f>
        <v>0.28229487356755767</v>
      </c>
      <c r="Z491" s="9">
        <f>ACOS(-TAN($U$2)*TAN(Y491))</f>
        <v>1.732269692090145</v>
      </c>
      <c r="AA491" s="10">
        <f>(24*60/$S$9)*$S$7*X491*(Z491*SIN($U$2)*SIN(Y491)+COS($U$2)*COS(Y491)*SIN(Z491))</f>
        <v>39.230859003250735</v>
      </c>
      <c r="AB491" s="9">
        <f>AA491*(0.75+0.00002*$S$3)</f>
        <v>29.580067688451056</v>
      </c>
      <c r="AC491" s="9">
        <f>1.35*(M491/AB491)-0.35</f>
        <v>0.90945490655175221</v>
      </c>
      <c r="AD491" s="9">
        <f>(0.6108*EXP(17.27*E491/(E491+237.3))+0.6108*EXP(17.27*F491/(F491+237.3)))/2</f>
        <v>3.4991577015181603</v>
      </c>
      <c r="AE491" s="9">
        <f>(H491*0.6108*EXP(17.27*F491/(F491+237.3))+I491*0.6108*EXP(17.27*E491/(E491+237.3)))/(2*100)</f>
        <v>0.66458309974001095</v>
      </c>
      <c r="AF491" s="10">
        <f>$S$8*0.5*((E491+273)^4+(F491+273)^4)*(0.34-0.14*SQRT(AE491))*AC491</f>
        <v>7.8171129378930857</v>
      </c>
      <c r="AG491" s="9">
        <f>(1-0.23)*M491-AF491</f>
        <v>13.431899112100638</v>
      </c>
      <c r="AH491" s="9">
        <v>0</v>
      </c>
      <c r="AI491" s="8">
        <f>4098*0.6108*EXP(17.27*0.5*(E491+F491)/(0.5*(E491+F491)+237.3))/(0.5*(E491+F491)+237.3)^2</f>
        <v>0.17176707172548941</v>
      </c>
      <c r="AJ491" s="7">
        <f>(0.408*AI491*(AG491-AH491)+(900*$S$10/((E491+F491)*0.5+273))*N491*(AD491-AE491))/(AI491+$S$10*(1+0.34*N491))</f>
        <v>7.4678731251311063</v>
      </c>
      <c r="AK491" s="27">
        <f>0.408*AI491*$S$8*0.98*1.14*100000000/(AI491+$S$10*(1.034*N491))</f>
        <v>0.12225225678321797</v>
      </c>
      <c r="AL491" s="12">
        <f>1.24*(AE491*10/(G491+273.16))^(1/7)</f>
        <v>0.72057270249887606</v>
      </c>
      <c r="AM491" s="12">
        <f>AI491*0.77*M491</f>
        <v>3.6498805768870604</v>
      </c>
      <c r="AN491" s="12">
        <f>AI491*0.98*$S$8*(-2.6*10000000000-AL491*(G491+273.16)^4)</f>
        <v>-26.048690272198456</v>
      </c>
      <c r="AO491" s="13">
        <f>1.17*1.013*(10^-3)*(AD491-AE491)*N491*86400/208</f>
        <v>2.9079254638009067</v>
      </c>
      <c r="AP491" s="12">
        <f>0.408*(AM491+AN491+AO491)/(AI491+$S$10*(1+0.34*N491))</f>
        <v>-27.981543186367389</v>
      </c>
      <c r="AQ491">
        <v>47</v>
      </c>
      <c r="AR491">
        <v>2.6698</v>
      </c>
      <c r="AS491" s="7"/>
      <c r="AT491" s="1">
        <f>AJ491*28.4</f>
        <v>212.0875967537234</v>
      </c>
      <c r="AU491">
        <f>1.26*AI491*0.408*(AG491-AH491)/(AI491+0.063)</f>
        <v>5.0520874359192049</v>
      </c>
      <c r="AV491">
        <f>AU491*28.4</f>
        <v>143.47928318010543</v>
      </c>
      <c r="AW491">
        <f>0.65*AI491*D491/(0.063+AI491)</f>
        <v>151.89740717162323</v>
      </c>
      <c r="AX491" s="1">
        <f>AW491*0.035</f>
        <v>5.3164092510068137</v>
      </c>
      <c r="AY491" s="1">
        <f>(0.2*(0.00738*G491+0.8072)^7)-0.00016</f>
        <v>0.17739589056898392</v>
      </c>
      <c r="AZ491" s="1">
        <f>0.408*(AI491*(AG491-AH491)+0.063*6.43*(1+0.0536*N491)*(AD491-AE491))/(AI491+0.063)</f>
        <v>6.2280251430959606</v>
      </c>
      <c r="BA491" s="2">
        <f>(AI491*(AG491)+0.063*2.7*(1+0.864*N491)*(AD491-AE491))/(AI491+0.063)</f>
        <v>15.578806767368276</v>
      </c>
      <c r="BB491" s="1">
        <f>0.4+1.4*EXP(-(((C491-173)/58)^2))</f>
        <v>1.1057976528778306</v>
      </c>
      <c r="BC491" s="1">
        <f>0.605+0.345*EXP(-(((C491-243)/80)^2))</f>
        <v>0.64417032391192053</v>
      </c>
      <c r="BD491" s="1">
        <f>0.408*(AI491*(AG491-AH491)+0.063*6.43*(BB491+BC491*N491)*(AD491-AE491))/(AI491+0.063)</f>
        <v>8.8948968594415234</v>
      </c>
      <c r="BE491" s="1">
        <f>0.013*G491*(M491*23.9+50)/(G491+15)</f>
        <v>5.6617632835129079</v>
      </c>
    </row>
    <row r="492" spans="1:57" ht="14" x14ac:dyDescent="0.15">
      <c r="A492" s="14">
        <v>2009</v>
      </c>
      <c r="B492" s="5">
        <v>43226</v>
      </c>
      <c r="C492">
        <v>126</v>
      </c>
      <c r="D492" s="11">
        <v>340.89708697200007</v>
      </c>
      <c r="E492" s="17">
        <v>13.96</v>
      </c>
      <c r="F492" s="17">
        <v>36.56</v>
      </c>
      <c r="G492" s="17">
        <v>24.82</v>
      </c>
      <c r="H492" s="11">
        <v>8.7899999999999991</v>
      </c>
      <c r="I492" s="11">
        <v>51.73</v>
      </c>
      <c r="J492" s="11">
        <v>23.896874999999984</v>
      </c>
      <c r="K492" s="11">
        <v>2.3969304864225216</v>
      </c>
      <c r="L492" s="11">
        <v>0</v>
      </c>
      <c r="M492" s="15">
        <f>+D492*86400/1000000</f>
        <v>29.453508314380805</v>
      </c>
      <c r="N492" s="3">
        <f>K492*4.87/LN(67.8*$S$4-5.42)</f>
        <v>1.9471608708695134</v>
      </c>
      <c r="O492" s="16">
        <f>0.26*(1+0.54*N492)*(AD492-AE492)</f>
        <v>1.6953948168854558</v>
      </c>
      <c r="X492" s="9">
        <f>1+0.033*COS(2*$S$9*C492/365)</f>
        <v>0.98141602609892764</v>
      </c>
      <c r="Y492" s="9">
        <f>0.409*SIN((2*$S$9*C492/365)-1.39)</f>
        <v>0.28734746348511525</v>
      </c>
      <c r="Z492" s="9">
        <f>ACOS(-TAN($U$2)*TAN(Y492))</f>
        <v>1.7353513393130362</v>
      </c>
      <c r="AA492" s="10">
        <f>(24*60/$S$9)*$S$7*X492*(Z492*SIN($U$2)*SIN(Y492)+COS($U$2)*COS(Y492)*SIN(Z492))</f>
        <v>39.317149657679053</v>
      </c>
      <c r="AB492" s="9">
        <f>AA492*(0.75+0.00002*$S$3)</f>
        <v>29.645130841890005</v>
      </c>
      <c r="AC492" s="9">
        <f>1.35*(M492/AB492)-0.35</f>
        <v>0.99127376385966659</v>
      </c>
      <c r="AD492" s="9">
        <f>(0.6108*EXP(17.27*E492/(E492+237.3))+0.6108*EXP(17.27*F492/(F492+237.3)))/2</f>
        <v>3.8602230590292859</v>
      </c>
      <c r="AE492" s="9">
        <f>(H492*0.6108*EXP(17.27*F492/(F492+237.3))+I492*0.6108*EXP(17.27*E492/(E492+237.3)))/(2*100)</f>
        <v>0.68164416496381863</v>
      </c>
      <c r="AF492" s="10">
        <f>$S$8*0.5*((E492+273)^4+(F492+273)^4)*(0.34-0.14*SQRT(AE492))*AC492</f>
        <v>8.6933928230006892</v>
      </c>
      <c r="AG492" s="9">
        <f>(1-0.23)*M492-AF492</f>
        <v>13.985808579072533</v>
      </c>
      <c r="AH492" s="9">
        <v>0</v>
      </c>
      <c r="AI492" s="8">
        <f>4098*0.6108*EXP(17.27*0.5*(E492+F492)/(0.5*(E492+F492)+237.3))/(0.5*(E492+F492)+237.3)^2</f>
        <v>0.19124442222087984</v>
      </c>
      <c r="AJ492" s="7">
        <f>(0.408*AI492*(AG492-AH492)+(900*$S$10/((E492+F492)*0.5+273))*N492*(AD492-AE492))/(AI492+$S$10*(1+0.34*N492))</f>
        <v>7.718397705384044</v>
      </c>
      <c r="AK492" s="27">
        <f>0.408*AI492*$S$8*0.98*1.14*100000000/(AI492+$S$10*(1.034*N492))</f>
        <v>0.13183398027489793</v>
      </c>
      <c r="AL492" s="12">
        <f>1.24*(AE492*10/(G492+273.16))^(1/7)</f>
        <v>0.72284645816718751</v>
      </c>
      <c r="AM492" s="12">
        <f>AI492*0.77*M492</f>
        <v>4.3372707685704608</v>
      </c>
      <c r="AN492" s="12">
        <f>AI492*0.98*$S$8*(-2.6*10000000000-AL492*(G492+273.16)^4)</f>
        <v>-29.087143972511758</v>
      </c>
      <c r="AO492" s="13">
        <f>1.17*1.013*(10^-3)*(AD492-AE492)*N492*86400/208</f>
        <v>3.0470567551823207</v>
      </c>
      <c r="AP492" s="12">
        <f>0.408*(AM492+AN492+AO492)/(AI492+$S$10*(1+0.34*N492))</f>
        <v>-29.455135686710744</v>
      </c>
      <c r="AQ492">
        <v>48</v>
      </c>
      <c r="AR492">
        <v>2.5874000000000001</v>
      </c>
      <c r="AS492" s="7"/>
      <c r="AT492" s="1">
        <f>AJ492*28.4</f>
        <v>219.20249483290684</v>
      </c>
      <c r="AU492">
        <f>1.26*AI492*0.408*(AG492-AH492)/(AI492+0.063)</f>
        <v>5.4082359622746674</v>
      </c>
      <c r="AV492">
        <f>AU492*28.4</f>
        <v>153.59390132860054</v>
      </c>
      <c r="AW492">
        <f>0.65*AI492*D492/(0.063+AI492)</f>
        <v>166.67635345709303</v>
      </c>
      <c r="AX492" s="1">
        <f>AW492*0.035</f>
        <v>5.833672370998257</v>
      </c>
      <c r="AY492" s="1">
        <f>(0.2*(0.00738*G492+0.8072)^7)-0.00016</f>
        <v>0.18674341709905642</v>
      </c>
      <c r="AZ492" s="1">
        <f>0.408*(AI492*(AG492-AH492)+0.063*6.43*(1+0.0536*N492)*(AD492-AE492))/(AI492+0.063)</f>
        <v>6.5742053191208178</v>
      </c>
      <c r="BA492" s="2">
        <f>(AI492*(AG492)+0.063*2.7*(1+0.864*N492)*(AD492-AE492))/(AI492+0.063)</f>
        <v>16.224502434928123</v>
      </c>
      <c r="BB492" s="1">
        <f>0.4+1.4*EXP(-(((C492-173)/58)^2))</f>
        <v>1.1260136207465081</v>
      </c>
      <c r="BC492" s="1">
        <f>0.605+0.345*EXP(-(((C492-243)/80)^2))</f>
        <v>0.6456353414502769</v>
      </c>
      <c r="BD492" s="1">
        <f>0.408*(AI492*(AG492-AH492)+0.063*6.43*(BB492+BC492*N492)*(AD492-AE492))/(AI492+0.063)</f>
        <v>9.2165924300844466</v>
      </c>
      <c r="BE492" s="1">
        <f>0.013*G492*(M492*23.9+50)/(G492+15)</f>
        <v>6.1091388479649131</v>
      </c>
    </row>
    <row r="493" spans="1:57" ht="14" x14ac:dyDescent="0.15">
      <c r="A493" s="14">
        <v>2009</v>
      </c>
      <c r="B493" s="5">
        <v>43227</v>
      </c>
      <c r="C493">
        <v>127</v>
      </c>
      <c r="D493" s="11">
        <v>344.89260366600001</v>
      </c>
      <c r="E493" s="17">
        <v>12.63</v>
      </c>
      <c r="F493" s="17">
        <v>38.26</v>
      </c>
      <c r="G493" s="17">
        <v>25.76</v>
      </c>
      <c r="H493" s="11">
        <v>9.51</v>
      </c>
      <c r="I493" s="11">
        <v>42.66</v>
      </c>
      <c r="J493" s="11">
        <v>20.258958333333325</v>
      </c>
      <c r="K493" s="11">
        <v>2.5126857591603122</v>
      </c>
      <c r="L493" s="11">
        <v>0</v>
      </c>
      <c r="M493" s="15">
        <f>+D493*86400/1000000</f>
        <v>29.798720956742404</v>
      </c>
      <c r="N493" s="3">
        <f>K493*4.87/LN(67.8*$S$4-5.42)</f>
        <v>2.0411953616270075</v>
      </c>
      <c r="O493" s="16">
        <f>0.26*(1+0.54*N493)*(AD493-AE493)</f>
        <v>1.8905767275160714</v>
      </c>
      <c r="X493" s="9">
        <f>1+0.033*COS(2*$S$9*C493/365)</f>
        <v>0.980949376653793</v>
      </c>
      <c r="Y493" s="9">
        <f>0.409*SIN((2*$S$9*C493/365)-1.39)</f>
        <v>0.29231490614777594</v>
      </c>
      <c r="Z493" s="9">
        <f>ACOS(-TAN($U$2)*TAN(Y493))</f>
        <v>1.7383915827457537</v>
      </c>
      <c r="AA493" s="10">
        <f>(24*60/$S$9)*$S$7*X493*(Z493*SIN($U$2)*SIN(Y493)+COS($U$2)*COS(Y493)*SIN(Z493))</f>
        <v>39.401094483813885</v>
      </c>
      <c r="AB493" s="9">
        <f>AA493*(0.75+0.00002*$S$3)</f>
        <v>29.70842524079567</v>
      </c>
      <c r="AC493" s="9">
        <f>1.35*(M493/AB493)-0.35</f>
        <v>1.0041031867404637</v>
      </c>
      <c r="AD493" s="9">
        <f>(0.6108*EXP(17.27*E493/(E493+237.3))+0.6108*EXP(17.27*F493/(F493+237.3)))/2</f>
        <v>4.0901830388258222</v>
      </c>
      <c r="AE493" s="9">
        <f>(H493*0.6108*EXP(17.27*F493/(F493+237.3))+I493*0.6108*EXP(17.27*E493/(E493+237.3)))/(2*100)</f>
        <v>0.6312868403010653</v>
      </c>
      <c r="AF493" s="10">
        <f>$S$8*0.5*((E493+273)^4+(F493+273)^4)*(0.34-0.14*SQRT(AE493))*AC493</f>
        <v>9.0208222612086395</v>
      </c>
      <c r="AG493" s="9">
        <f>(1-0.23)*M493-AF493</f>
        <v>13.924192875483012</v>
      </c>
      <c r="AH493" s="9">
        <v>0</v>
      </c>
      <c r="AI493" s="8">
        <f>4098*0.6108*EXP(17.27*0.5*(E493+F493)/(0.5*(E493+F493)+237.3))/(0.5*(E493+F493)+237.3)^2</f>
        <v>0.19308560300844446</v>
      </c>
      <c r="AJ493" s="7">
        <f>(0.408*AI493*(AG493-AH493)+(900*$S$10/((E493+F493)*0.5+273))*N493*(AD493-AE493))/(AI493+$S$10*(1+0.34*N493))</f>
        <v>8.202059500244264</v>
      </c>
      <c r="AK493" s="27">
        <f>0.408*AI493*$S$8*0.98*1.14*100000000/(AI493+$S$10*(1.034*N493))</f>
        <v>0.12979956252074357</v>
      </c>
      <c r="AL493" s="12">
        <f>1.24*(AE493*10/(G493+273.16))^(1/7)</f>
        <v>0.71464289421087124</v>
      </c>
      <c r="AM493" s="12">
        <f>AI493*0.77*M493</f>
        <v>4.4303520837059933</v>
      </c>
      <c r="AN493" s="12">
        <f>AI493*0.98*$S$8*(-2.6*10000000000-AL493*(G493+273.16)^4)</f>
        <v>-29.373434599685897</v>
      </c>
      <c r="AO493" s="13">
        <f>1.17*1.013*(10^-3)*(AD493-AE493)*N493*86400/208</f>
        <v>3.4759043453296021</v>
      </c>
      <c r="AP493" s="12">
        <f>0.408*(AM493+AN493+AO493)/(AI493+$S$10*(1+0.34*N493))</f>
        <v>-28.757923341382917</v>
      </c>
      <c r="AQ493">
        <v>49</v>
      </c>
      <c r="AR493">
        <v>2.0207000000000002</v>
      </c>
      <c r="AS493" s="7"/>
      <c r="AT493" s="1">
        <f>AJ493*28.4</f>
        <v>232.9384898069371</v>
      </c>
      <c r="AU493">
        <f>1.26*AI493*0.408*(AG493-AH493)/(AI493+0.063)</f>
        <v>5.3971621755779315</v>
      </c>
      <c r="AV493">
        <f>AU493*28.4</f>
        <v>153.27940578641324</v>
      </c>
      <c r="AW493">
        <f>0.65*AI493*D493/(0.063+AI493)</f>
        <v>169.02928989480904</v>
      </c>
      <c r="AX493" s="1">
        <f>AW493*0.035</f>
        <v>5.9160251463183169</v>
      </c>
      <c r="AY493" s="1">
        <f>(0.2*(0.00738*G493+0.8072)^7)-0.00016</f>
        <v>0.19610260266964422</v>
      </c>
      <c r="AZ493" s="1">
        <f>0.408*(AI493*(AG493-AH493)+0.063*6.43*(1+0.0536*N493)*(AD493-AE493))/(AI493+0.063)</f>
        <v>6.7600592143344373</v>
      </c>
      <c r="BA493" s="2">
        <f>(AI493*(AG493)+0.063*2.7*(1+0.864*N493)*(AD493-AE493))/(AI493+0.063)</f>
        <v>16.848052869168992</v>
      </c>
      <c r="BB493" s="1">
        <f>0.4+1.4*EXP(-(((C493-173)/58)^2))</f>
        <v>1.146364760603209</v>
      </c>
      <c r="BC493" s="1">
        <f>0.605+0.345*EXP(-(((C493-243)/80)^2))</f>
        <v>0.64714198099129649</v>
      </c>
      <c r="BD493" s="1">
        <f>0.408*(AI493*(AG493-AH493)+0.063*6.43*(BB493+BC493*N493)*(AD493-AE493))/(AI493+0.063)</f>
        <v>9.7913793700008469</v>
      </c>
      <c r="BE493" s="1">
        <f>0.013*G493*(M493*23.9+50)/(G493+15)</f>
        <v>6.262070574299659</v>
      </c>
    </row>
    <row r="494" spans="1:57" ht="14" x14ac:dyDescent="0.15">
      <c r="A494" s="14">
        <v>2009</v>
      </c>
      <c r="B494" s="5">
        <v>43228</v>
      </c>
      <c r="C494">
        <v>128</v>
      </c>
      <c r="D494" s="11">
        <v>341.26110462600002</v>
      </c>
      <c r="E494" s="17">
        <v>14.4</v>
      </c>
      <c r="F494" s="17">
        <v>35.619999999999997</v>
      </c>
      <c r="G494" s="17">
        <v>25.01</v>
      </c>
      <c r="H494" s="11">
        <v>11.34</v>
      </c>
      <c r="I494" s="11">
        <v>51.69</v>
      </c>
      <c r="J494" s="11">
        <v>26.615833333333331</v>
      </c>
      <c r="K494" s="11">
        <v>3.2096040820413645</v>
      </c>
      <c r="L494" s="11">
        <v>0</v>
      </c>
      <c r="M494" s="15">
        <f>+D494*86400/1000000</f>
        <v>29.484959439686403</v>
      </c>
      <c r="N494" s="3">
        <f>K494*4.87/LN(67.8*$S$4-5.42)</f>
        <v>2.6073411452418527</v>
      </c>
      <c r="O494" s="16">
        <f>0.26*(1+0.54*N494)*(AD494-AE494)</f>
        <v>1.8628790545512546</v>
      </c>
      <c r="X494" s="9">
        <f>1+0.033*COS(2*$S$9*C494/365)</f>
        <v>0.98048837231950192</v>
      </c>
      <c r="Y494" s="9">
        <f>0.409*SIN((2*$S$9*C494/365)-1.39)</f>
        <v>0.29719572959507262</v>
      </c>
      <c r="Z494" s="9">
        <f>ACOS(-TAN($U$2)*TAN(Y494))</f>
        <v>1.7413892082726501</v>
      </c>
      <c r="AA494" s="10">
        <f>(24*60/$S$9)*$S$7*X494*(Z494*SIN($U$2)*SIN(Y494)+COS($U$2)*COS(Y494)*SIN(Z494))</f>
        <v>39.482708490744535</v>
      </c>
      <c r="AB494" s="9">
        <f>AA494*(0.75+0.00002*$S$3)</f>
        <v>29.769962202021379</v>
      </c>
      <c r="AC494" s="9">
        <f>1.35*(M494/AB494)-0.35</f>
        <v>0.98707577367612209</v>
      </c>
      <c r="AD494" s="9">
        <f>(0.6108*EXP(17.27*E494/(E494+237.3))+0.6108*EXP(17.27*F494/(F494+237.3)))/2</f>
        <v>3.72941055157525</v>
      </c>
      <c r="AE494" s="9">
        <f>(H494*0.6108*EXP(17.27*F494/(F494+237.3))+I494*0.6108*EXP(17.27*E494/(E494+237.3)))/(2*100)</f>
        <v>0.7539014531670063</v>
      </c>
      <c r="AF494" s="10">
        <f>$S$8*0.5*((E494+273)^4+(F494+273)^4)*(0.34-0.14*SQRT(AE494))*AC494</f>
        <v>8.3896061145846605</v>
      </c>
      <c r="AG494" s="9">
        <f>(1-0.23)*M494-AF494</f>
        <v>14.313812653973871</v>
      </c>
      <c r="AH494" s="9">
        <v>0</v>
      </c>
      <c r="AI494" s="8">
        <f>4098*0.6108*EXP(17.27*0.5*(E494+F494)/(0.5*(E494+F494)+237.3))/(0.5*(E494+F494)+237.3)^2</f>
        <v>0.18877985050456811</v>
      </c>
      <c r="AJ494" s="7">
        <f>(0.408*AI494*(AG494-AH494)+(900*$S$10/((E494+F494)*0.5+273))*N494*(AD494-AE494))/(AI494+$S$10*(1+0.34*N494))</f>
        <v>8.4503927785058526</v>
      </c>
      <c r="AK494" s="27">
        <f>0.408*AI494*$S$8*0.98*1.14*100000000/(AI494+$S$10*(1.034*N494))</f>
        <v>0.115047021104632</v>
      </c>
      <c r="AL494" s="12">
        <f>1.24*(AE494*10/(G494+273.16))^(1/7)</f>
        <v>0.73325914853482888</v>
      </c>
      <c r="AM494" s="12">
        <f>AI494*0.77*M494</f>
        <v>4.2859480010710849</v>
      </c>
      <c r="AN494" s="12">
        <f>AI494*0.98*$S$8*(-2.6*10000000000-AL494*(G494+273.16)^4)</f>
        <v>-28.800024519677507</v>
      </c>
      <c r="AO494" s="13">
        <f>1.17*1.013*(10^-3)*(AD494-AE494)*N494*86400/208</f>
        <v>3.8194854089595838</v>
      </c>
      <c r="AP494" s="12">
        <f>0.408*(AM494+AN494+AO494)/(AI494+$S$10*(1+0.34*N494))</f>
        <v>-26.982183233863534</v>
      </c>
      <c r="AQ494">
        <v>50</v>
      </c>
      <c r="AR494">
        <v>2.7029999999999998</v>
      </c>
      <c r="AS494" s="7"/>
      <c r="AT494" s="1">
        <f>AJ494*28.4</f>
        <v>239.99115490956621</v>
      </c>
      <c r="AU494">
        <f>1.26*AI494*0.408*(AG494-AH494)/(AI494+0.063)</f>
        <v>5.5172251005573285</v>
      </c>
      <c r="AV494">
        <f>AU494*28.4</f>
        <v>156.68919285582811</v>
      </c>
      <c r="AW494">
        <f>0.65*AI494*D494/(0.063+AI494)</f>
        <v>166.31630021381829</v>
      </c>
      <c r="AX494" s="1">
        <f>AW494*0.035</f>
        <v>5.8210705074836406</v>
      </c>
      <c r="AY494" s="1">
        <f>(0.2*(0.00738*G494+0.8072)^7)-0.00016</f>
        <v>0.18860367074643769</v>
      </c>
      <c r="AZ494" s="1">
        <f>0.408*(AI494*(AG494-AH494)+0.063*6.43*(1+0.0536*N494)*(AD494-AE494))/(AI494+0.063)</f>
        <v>6.6049436581370982</v>
      </c>
      <c r="BA494" s="2">
        <f>(AI494*(AG494)+0.063*2.7*(1+0.864*N494)*(AD494-AE494))/(AI494+0.063)</f>
        <v>17.270974705157638</v>
      </c>
      <c r="BB494" s="1">
        <f>0.4+1.4*EXP(-(((C494-173)/58)^2))</f>
        <v>1.1668303308926178</v>
      </c>
      <c r="BC494" s="1">
        <f>0.605+0.345*EXP(-(((C494-243)/80)^2))</f>
        <v>0.64869082680035473</v>
      </c>
      <c r="BD494" s="1">
        <f>0.408*(AI494*(AG494-AH494)+0.063*6.43*(BB494+BC494*N494)*(AD494-AE494))/(AI494+0.063)</f>
        <v>9.9614319667831293</v>
      </c>
      <c r="BE494" s="1">
        <f>0.013*G494*(M494*23.9+50)/(G494+15)</f>
        <v>6.1327801103909829</v>
      </c>
    </row>
    <row r="495" spans="1:57" ht="14" x14ac:dyDescent="0.15">
      <c r="A495" s="14">
        <v>2009</v>
      </c>
      <c r="B495" s="5">
        <v>43229</v>
      </c>
      <c r="C495">
        <v>129</v>
      </c>
      <c r="D495" s="11">
        <v>353.93721745200003</v>
      </c>
      <c r="E495" s="17">
        <v>13.21</v>
      </c>
      <c r="F495" s="17">
        <v>36.04</v>
      </c>
      <c r="G495" s="17">
        <v>24.42</v>
      </c>
      <c r="H495" s="11">
        <v>12.84</v>
      </c>
      <c r="I495" s="11">
        <v>61.64</v>
      </c>
      <c r="J495" s="11">
        <v>30.318055555555564</v>
      </c>
      <c r="K495" s="11">
        <v>2.431805727154122</v>
      </c>
      <c r="L495" s="11">
        <v>0</v>
      </c>
      <c r="M495" s="15">
        <f>+D495*86400/1000000</f>
        <v>30.580175587852803</v>
      </c>
      <c r="N495" s="3">
        <f>K495*4.87/LN(67.8*$S$4-5.42)</f>
        <v>1.9754919820550034</v>
      </c>
      <c r="O495" s="16">
        <f>0.26*(1+0.54*N495)*(AD495-AE495)</f>
        <v>1.5508274096419576</v>
      </c>
      <c r="X495" s="9">
        <f>1+0.033*COS(2*$S$9*C495/365)</f>
        <v>0.98003314970158795</v>
      </c>
      <c r="Y495" s="9">
        <f>0.409*SIN((2*$S$9*C495/365)-1.39)</f>
        <v>0.30198848753368118</v>
      </c>
      <c r="Z495" s="9">
        <f>ACOS(-TAN($U$2)*TAN(Y495))</f>
        <v>1.7443429936335857</v>
      </c>
      <c r="AA495" s="10">
        <f>(24*60/$S$9)*$S$7*X495*(Z495*SIN($U$2)*SIN(Y495)+COS($U$2)*COS(Y495)*SIN(Z495))</f>
        <v>39.562007449017479</v>
      </c>
      <c r="AB495" s="9">
        <f>AA495*(0.75+0.00002*$S$3)</f>
        <v>29.829753616559181</v>
      </c>
      <c r="AC495" s="9">
        <f>1.35*(M495/AB495)-0.35</f>
        <v>1.0339617173600795</v>
      </c>
      <c r="AD495" s="9">
        <f>(0.6108*EXP(17.27*E495/(E495+237.3))+0.6108*EXP(17.27*F495/(F495+237.3)))/2</f>
        <v>3.7362593724350495</v>
      </c>
      <c r="AE495" s="9">
        <f>(H495*0.6108*EXP(17.27*F495/(F495+237.3))+I495*0.6108*EXP(17.27*E495/(E495+237.3)))/(2*100)</f>
        <v>0.85024239818299696</v>
      </c>
      <c r="AF495" s="10">
        <f>$S$8*0.5*((E495+273)^4+(F495+273)^4)*(0.34-0.14*SQRT(AE495))*AC495</f>
        <v>8.4514982195383723</v>
      </c>
      <c r="AG495" s="9">
        <f>(1-0.23)*M495-AF495</f>
        <v>15.095236983108286</v>
      </c>
      <c r="AH495" s="9">
        <v>0</v>
      </c>
      <c r="AI495" s="8">
        <f>4098*0.6108*EXP(17.27*0.5*(E495+F495)/(0.5*(E495+F495)+237.3))/(0.5*(E495+F495)+237.3)^2</f>
        <v>0.18503676443873154</v>
      </c>
      <c r="AJ495" s="7">
        <f>(0.408*AI495*(AG495-AH495)+(900*$S$10/((E495+F495)*0.5+273))*N495*(AD495-AE495))/(AI495+$S$10*(1+0.34*N495))</f>
        <v>7.7078435101130589</v>
      </c>
      <c r="AK495" s="27">
        <f>0.408*AI495*$S$8*0.98*1.14*100000000/(AI495+$S$10*(1.034*N495))</f>
        <v>0.12926363249712583</v>
      </c>
      <c r="AL495" s="12">
        <f>1.24*(AE495*10/(G495+273.16))^(1/7)</f>
        <v>0.74617646154122941</v>
      </c>
      <c r="AM495" s="12">
        <f>AI495*0.77*M495</f>
        <v>4.3570116949933171</v>
      </c>
      <c r="AN495" s="12">
        <f>AI495*0.98*$S$8*(-2.6*10000000000-AL495*(G495+273.16)^4)</f>
        <v>-28.278308837529</v>
      </c>
      <c r="AO495" s="13">
        <f>1.17*1.013*(10^-3)*(AD495-AE495)*N495*86400/208</f>
        <v>2.8068542836919903</v>
      </c>
      <c r="AP495" s="12">
        <f>0.408*(AM495+AN495+AO495)/(AI495+$S$10*(1+0.34*N495))</f>
        <v>-29.197952676183018</v>
      </c>
      <c r="AQ495">
        <v>51</v>
      </c>
      <c r="AR495">
        <v>2.0394999999999999</v>
      </c>
      <c r="AS495" s="7"/>
      <c r="AT495" s="1">
        <f>AJ495*28.4</f>
        <v>218.90275568721086</v>
      </c>
      <c r="AU495">
        <f>1.26*AI495*0.408*(AG495-AH495)/(AI495+0.063)</f>
        <v>5.7891207998387477</v>
      </c>
      <c r="AV495">
        <f>AU495*28.4</f>
        <v>164.41103071542042</v>
      </c>
      <c r="AW495">
        <f>0.65*AI495*D495/(0.063+AI495)</f>
        <v>171.62539792024668</v>
      </c>
      <c r="AX495" s="1">
        <f>AW495*0.035</f>
        <v>6.0068889272086343</v>
      </c>
      <c r="AY495" s="1">
        <f>(0.2*(0.00738*G495+0.8072)^7)-0.00016</f>
        <v>0.18287839578145518</v>
      </c>
      <c r="AZ495" s="1">
        <f>0.408*(AI495*(AG495-AH495)+0.063*6.43*(1+0.0536*N495)*(AD495-AE495))/(AI495+0.063)</f>
        <v>6.7212343604272995</v>
      </c>
      <c r="BA495" s="2">
        <f>(AI495*(AG495)+0.063*2.7*(1+0.864*N495)*(AD495-AE495))/(AI495+0.063)</f>
        <v>16.618445017101521</v>
      </c>
      <c r="BB495" s="1">
        <f>0.4+1.4*EXP(-(((C495-173)/58)^2))</f>
        <v>1.1873888082285546</v>
      </c>
      <c r="BC495" s="1">
        <f>0.605+0.345*EXP(-(((C495-243)/80)^2))</f>
        <v>0.6502824444223958</v>
      </c>
      <c r="BD495" s="1">
        <f>0.408*(AI495*(AG495-AH495)+0.063*6.43*(BB495+BC495*N495)*(AD495-AE495))/(AI495+0.063)</f>
        <v>9.3483948190174946</v>
      </c>
      <c r="BE495" s="1">
        <f>0.013*G495*(M495*23.9+50)/(G495+15)</f>
        <v>6.2885282282258252</v>
      </c>
    </row>
    <row r="496" spans="1:57" ht="14" x14ac:dyDescent="0.15">
      <c r="A496" s="14">
        <v>2009</v>
      </c>
      <c r="B496" s="5">
        <v>43230</v>
      </c>
      <c r="C496">
        <v>130</v>
      </c>
      <c r="D496" s="11">
        <v>351.77186881200009</v>
      </c>
      <c r="E496" s="17">
        <v>13.49</v>
      </c>
      <c r="F496" s="17">
        <v>36.14</v>
      </c>
      <c r="G496" s="17">
        <v>24.58</v>
      </c>
      <c r="H496" s="11">
        <v>14.67</v>
      </c>
      <c r="I496" s="11">
        <v>52.6</v>
      </c>
      <c r="J496" s="11">
        <v>29.776388888888889</v>
      </c>
      <c r="K496" s="11">
        <v>2.6197706461676113</v>
      </c>
      <c r="L496" s="11">
        <v>0</v>
      </c>
      <c r="M496" s="15">
        <f>+D496*86400/1000000</f>
        <v>30.393089465356809</v>
      </c>
      <c r="N496" s="3">
        <f>K496*4.87/LN(67.8*$S$4-5.42)</f>
        <v>2.1281864124827643</v>
      </c>
      <c r="O496" s="16">
        <f>0.26*(1+0.54*N496)*(AD496-AE496)</f>
        <v>1.6321200715350503</v>
      </c>
      <c r="X496" s="9">
        <f>1+0.033*COS(2*$S$9*C496/365)</f>
        <v>0.97958384369233742</v>
      </c>
      <c r="Y496" s="9">
        <f>0.409*SIN((2*$S$9*C496/365)-1.39)</f>
        <v>0.30669175976598817</v>
      </c>
      <c r="Z496" s="9">
        <f>ACOS(-TAN($U$2)*TAN(Y496))</f>
        <v>1.747251709478824</v>
      </c>
      <c r="AA496" s="10">
        <f>(24*60/$S$9)*$S$7*X496*(Z496*SIN($U$2)*SIN(Y496)+COS($U$2)*COS(Y496)*SIN(Z496))</f>
        <v>39.639007829080036</v>
      </c>
      <c r="AB496" s="9">
        <f>AA496*(0.75+0.00002*$S$3)</f>
        <v>29.887811903126348</v>
      </c>
      <c r="AC496" s="9">
        <f>1.35*(M496/AB496)-0.35</f>
        <v>1.022822838661527</v>
      </c>
      <c r="AD496" s="9">
        <f>(0.6108*EXP(17.27*E496/(E496+237.3))+0.6108*EXP(17.27*F496/(F496+237.3)))/2</f>
        <v>3.7666221014742094</v>
      </c>
      <c r="AE496" s="9">
        <f>(H496*0.6108*EXP(17.27*F496/(F496+237.3))+I496*0.6108*EXP(17.27*E496/(E496+237.3)))/(2*100)</f>
        <v>0.8458494700988517</v>
      </c>
      <c r="AF496" s="10">
        <f>$S$8*0.5*((E496+273)^4+(F496+273)^4)*(0.34-0.14*SQRT(AE496))*AC496</f>
        <v>8.3938435353878589</v>
      </c>
      <c r="AG496" s="9">
        <f>(1-0.23)*M496-AF496</f>
        <v>15.008835352936885</v>
      </c>
      <c r="AH496" s="9">
        <v>0</v>
      </c>
      <c r="AI496" s="8">
        <f>4098*0.6108*EXP(17.27*0.5*(E496+F496)/(0.5*(E496+F496)+237.3))/(0.5*(E496+F496)+237.3)^2</f>
        <v>0.18687610826642928</v>
      </c>
      <c r="AJ496" s="7">
        <f>(0.408*AI496*(AG496-AH496)+(900*$S$10/((E496+F496)*0.5+273))*N496*(AD496-AE496))/(AI496+$S$10*(1+0.34*N496))</f>
        <v>7.9271350502821027</v>
      </c>
      <c r="AK496" s="27">
        <f>0.408*AI496*$S$8*0.98*1.14*100000000/(AI496+$S$10*(1.034*N496))</f>
        <v>0.12573522297044179</v>
      </c>
      <c r="AL496" s="12">
        <f>1.24*(AE496*10/(G496+273.16))^(1/7)</f>
        <v>0.74556723379485312</v>
      </c>
      <c r="AM496" s="12">
        <f>AI496*0.77*M496</f>
        <v>4.373401553659054</v>
      </c>
      <c r="AN496" s="12">
        <f>AI496*0.98*$S$8*(-2.6*10000000000-AL496*(G496+273.16)^4)</f>
        <v>-28.566407185972633</v>
      </c>
      <c r="AO496" s="13">
        <f>1.17*1.013*(10^-3)*(AD496-AE496)*N496*86400/208</f>
        <v>3.0602233966616441</v>
      </c>
      <c r="AP496" s="12">
        <f>0.408*(AM496+AN496+AO496)/(AI496+$S$10*(1+0.34*N496))</f>
        <v>-28.711852540359843</v>
      </c>
      <c r="AQ496">
        <v>52</v>
      </c>
      <c r="AR496">
        <v>0.35264000000000001</v>
      </c>
      <c r="AS496" s="7"/>
      <c r="AT496" s="1">
        <f>AJ496*28.4</f>
        <v>225.13063542801171</v>
      </c>
      <c r="AU496">
        <f>1.26*AI496*0.408*(AG496-AH496)/(AI496+0.063)</f>
        <v>5.7704110327795064</v>
      </c>
      <c r="AV496">
        <f>AU496*28.4</f>
        <v>163.87967333093798</v>
      </c>
      <c r="AW496">
        <f>0.65*AI496*D496/(0.063+AI496)</f>
        <v>171.00291377684212</v>
      </c>
      <c r="AX496" s="1">
        <f>AW496*0.035</f>
        <v>5.9851019821894749</v>
      </c>
      <c r="AY496" s="1">
        <f>(0.2*(0.00738*G496+0.8072)^7)-0.00016</f>
        <v>0.18441610138545159</v>
      </c>
      <c r="AZ496" s="1">
        <f>0.408*(AI496*(AG496-AH496)+0.063*6.43*(1+0.0536*N496)*(AD496-AE496))/(AI496+0.063)</f>
        <v>6.7319649562740933</v>
      </c>
      <c r="BA496" s="2">
        <f>(AI496*(AG496)+0.063*2.7*(1+0.864*N496)*(AD496-AE496))/(AI496+0.063)</f>
        <v>16.868966731783956</v>
      </c>
      <c r="BB496" s="1">
        <f>0.4+1.4*EXP(-(((C496-173)/58)^2))</f>
        <v>1.2080179178207704</v>
      </c>
      <c r="BC496" s="1">
        <f>0.605+0.345*EXP(-(((C496-243)/80)^2))</f>
        <v>0.6519173792742996</v>
      </c>
      <c r="BD496" s="1">
        <f>0.408*(AI496*(AG496-AH496)+0.063*6.43*(BB496+BC496*N496)*(AD496-AE496))/(AI496+0.063)</f>
        <v>9.5937831662459434</v>
      </c>
      <c r="BE496" s="1">
        <f>0.013*G496*(M496*23.9+50)/(G496+15)</f>
        <v>6.2680446337914786</v>
      </c>
    </row>
    <row r="497" spans="1:57" ht="14" x14ac:dyDescent="0.15">
      <c r="A497" s="14">
        <v>2009</v>
      </c>
      <c r="B497" s="5">
        <v>43231</v>
      </c>
      <c r="C497">
        <v>131</v>
      </c>
      <c r="D497" s="11">
        <v>345.79712544</v>
      </c>
      <c r="E497" s="17">
        <v>13.11</v>
      </c>
      <c r="F497" s="17">
        <v>33.92</v>
      </c>
      <c r="G497" s="17">
        <v>24.08</v>
      </c>
      <c r="H497" s="11">
        <v>16.850000000000001</v>
      </c>
      <c r="I497" s="11">
        <v>50.65</v>
      </c>
      <c r="J497" s="11">
        <v>36.370347222222229</v>
      </c>
      <c r="K497" s="11">
        <v>3.6812247811846759</v>
      </c>
      <c r="L497" s="11">
        <v>0</v>
      </c>
      <c r="M497" s="15">
        <f>+D497*86400/1000000</f>
        <v>29.876871638015999</v>
      </c>
      <c r="N497" s="3">
        <f>K497*4.87/LN(67.8*$S$4-5.42)</f>
        <v>2.9904650516153732</v>
      </c>
      <c r="O497" s="16">
        <f>0.26*(1+0.54*N497)*(AD497-AE497)</f>
        <v>1.7498905486754102</v>
      </c>
      <c r="X497" s="9">
        <f>1+0.033*COS(2*$S$9*C497/365)</f>
        <v>0.97914058743081744</v>
      </c>
      <c r="Y497" s="9">
        <f>0.409*SIN((2*$S$9*C497/365)-1.39)</f>
        <v>0.31130415261092631</v>
      </c>
      <c r="Z497" s="9">
        <f>ACOS(-TAN($U$2)*TAN(Y497))</f>
        <v>1.7501141204939343</v>
      </c>
      <c r="AA497" s="10">
        <f>(24*60/$S$9)*$S$7*X497*(Z497*SIN($U$2)*SIN(Y497)+COS($U$2)*COS(Y497)*SIN(Z497))</f>
        <v>39.713726739884841</v>
      </c>
      <c r="AB497" s="9">
        <f>AA497*(0.75+0.00002*$S$3)</f>
        <v>29.944149961873169</v>
      </c>
      <c r="AC497" s="9">
        <f>1.35*(M497/AB497)-0.35</f>
        <v>0.99696682866861075</v>
      </c>
      <c r="AD497" s="9">
        <f>(0.6108*EXP(17.27*E497/(E497+237.3))+0.6108*EXP(17.27*F497/(F497+237.3)))/2</f>
        <v>3.4020972606234525</v>
      </c>
      <c r="AE497" s="9">
        <f>(H497*0.6108*EXP(17.27*F497/(F497+237.3))+I497*0.6108*EXP(17.27*E497/(E497+237.3)))/(2*100)</f>
        <v>0.82820378256045468</v>
      </c>
      <c r="AF497" s="10">
        <f>$S$8*0.5*((E497+273)^4+(F497+273)^4)*(0.34-0.14*SQRT(AE497))*AC497</f>
        <v>8.0807799631562656</v>
      </c>
      <c r="AG497" s="9">
        <f>(1-0.23)*M497-AF497</f>
        <v>14.924411198116053</v>
      </c>
      <c r="AH497" s="9">
        <v>0</v>
      </c>
      <c r="AI497" s="8">
        <f>4098*0.6108*EXP(17.27*0.5*(E497+F497)/(0.5*(E497+F497)+237.3))/(0.5*(E497+F497)+237.3)^2</f>
        <v>0.17459326886994211</v>
      </c>
      <c r="AJ497" s="7">
        <f>(0.408*AI497*(AG497-AH497)+(900*$S$10/((E497+F497)*0.5+273))*N497*(AD497-AE497))/(AI497+$S$10*(1+0.34*N497))</f>
        <v>8.4623450933417317</v>
      </c>
      <c r="AK497" s="27">
        <f>0.408*AI497*$S$8*0.98*1.14*100000000/(AI497+$S$10*(1.034*N497))</f>
        <v>0.10305719948043317</v>
      </c>
      <c r="AL497" s="12">
        <f>1.24*(AE497*10/(G497+273.16))^(1/7)</f>
        <v>0.74350365462187473</v>
      </c>
      <c r="AM497" s="12">
        <f>AI497*0.77*M497</f>
        <v>4.0165515258244344</v>
      </c>
      <c r="AN497" s="12">
        <f>AI497*0.98*$S$8*(-2.6*10000000000-AL497*(G497+273.16)^4)</f>
        <v>-26.642436318388551</v>
      </c>
      <c r="AO497" s="13">
        <f>1.17*1.013*(10^-3)*(AD497-AE497)*N497*86400/208</f>
        <v>3.78943982846293</v>
      </c>
      <c r="AP497" s="12">
        <f>0.408*(AM497+AN497+AO497)/(AI497+$S$10*(1+0.34*N497))</f>
        <v>-25.008169808104636</v>
      </c>
      <c r="AQ497">
        <v>53</v>
      </c>
      <c r="AR497">
        <v>2.0899000000000001</v>
      </c>
      <c r="AS497" s="7"/>
      <c r="AT497" s="1">
        <f>AJ497*28.4</f>
        <v>240.33060065090515</v>
      </c>
      <c r="AU497">
        <f>1.26*AI497*0.408*(AG497-AH497)/(AI497+0.063)</f>
        <v>5.6379507523417418</v>
      </c>
      <c r="AV497">
        <f>AU497*28.4</f>
        <v>160.11780136650546</v>
      </c>
      <c r="AW497">
        <f>0.65*AI497*D497/(0.063+AI497)</f>
        <v>165.16883247286299</v>
      </c>
      <c r="AX497" s="1">
        <f>AW497*0.035</f>
        <v>5.7809091365502052</v>
      </c>
      <c r="AY497" s="1">
        <f>(0.2*(0.00738*G497+0.8072)^7)-0.00016</f>
        <v>0.17964719207345053</v>
      </c>
      <c r="AZ497" s="1">
        <f>0.408*(AI497*(AG497-AH497)+0.063*6.43*(1+0.0536*N497)*(AD497-AE497))/(AI497+0.063)</f>
        <v>6.5520317392200873</v>
      </c>
      <c r="BA497" s="2">
        <f>(AI497*(AG497)+0.063*2.7*(1+0.864*N497)*(AD497-AE497))/(AI497+0.063)</f>
        <v>17.570959699702978</v>
      </c>
      <c r="BB497" s="1">
        <f>0.4+1.4*EXP(-(((C497-173)/58)^2))</f>
        <v>1.2286946669891239</v>
      </c>
      <c r="BC497" s="1">
        <f>0.605+0.345*EXP(-(((C497-243)/80)^2))</f>
        <v>0.65359615521776049</v>
      </c>
      <c r="BD497" s="1">
        <f>0.408*(AI497*(AG497-AH497)+0.063*6.43*(BB497+BC497*N497)*(AD497-AE497))/(AI497+0.063)</f>
        <v>10.17409382341982</v>
      </c>
      <c r="BE497" s="1">
        <f>0.013*G497*(M497*23.9+50)/(G497+15)</f>
        <v>6.1202782996876204</v>
      </c>
    </row>
    <row r="498" spans="1:57" ht="14" x14ac:dyDescent="0.15">
      <c r="A498" s="14">
        <v>2009</v>
      </c>
      <c r="B498" s="5">
        <v>43232</v>
      </c>
      <c r="C498">
        <v>132</v>
      </c>
      <c r="D498" s="11">
        <v>337.21418936399999</v>
      </c>
      <c r="E498" s="17">
        <v>14.22</v>
      </c>
      <c r="F498" s="17">
        <v>31.27</v>
      </c>
      <c r="G498" s="17">
        <v>22.77</v>
      </c>
      <c r="H498" s="11">
        <v>24.11</v>
      </c>
      <c r="I498" s="11">
        <v>69.540000000000006</v>
      </c>
      <c r="J498" s="11">
        <v>47.393263888888882</v>
      </c>
      <c r="K498" s="11">
        <v>2.5844198162372436</v>
      </c>
      <c r="L498" s="11">
        <v>0</v>
      </c>
      <c r="M498" s="15">
        <f>+D498*86400/1000000</f>
        <v>29.135305961049596</v>
      </c>
      <c r="N498" s="3">
        <f>K498*4.87/LN(67.8*$S$4-5.42)</f>
        <v>2.0994689535564062</v>
      </c>
      <c r="O498" s="16">
        <f>0.26*(1+0.54*N498)*(AD498-AE498)</f>
        <v>1.0973587038643975</v>
      </c>
      <c r="X498" s="9">
        <f>1+0.033*COS(2*$S$9*C498/365)</f>
        <v>0.97870351226342489</v>
      </c>
      <c r="Y498" s="9">
        <f>0.409*SIN((2*$S$9*C498/365)-1.39)</f>
        <v>0.31582429931695188</v>
      </c>
      <c r="Z498" s="9">
        <f>ACOS(-TAN($U$2)*TAN(Y498))</f>
        <v>1.7529289865939248</v>
      </c>
      <c r="AA498" s="10">
        <f>(24*60/$S$9)*$S$7*X498*(Z498*SIN($U$2)*SIN(Y498)+COS($U$2)*COS(Y498)*SIN(Z498))</f>
        <v>39.786181867768789</v>
      </c>
      <c r="AB498" s="9">
        <f>AA498*(0.75+0.00002*$S$3)</f>
        <v>29.998781128297669</v>
      </c>
      <c r="AC498" s="9">
        <f>1.35*(M498/AB498)-0.35</f>
        <v>0.96114203871152271</v>
      </c>
      <c r="AD498" s="9">
        <f>(0.6108*EXP(17.27*E498/(E498+237.3))+0.6108*EXP(17.27*F498/(F498+237.3)))/2</f>
        <v>3.0918418112746724</v>
      </c>
      <c r="AE498" s="9">
        <f>(H498*0.6108*EXP(17.27*F498/(F498+237.3))+I498*0.6108*EXP(17.27*E498/(E498+237.3)))/(2*100)</f>
        <v>1.1137829370062249</v>
      </c>
      <c r="AF498" s="10">
        <f>$S$8*0.5*((E498+273)^4+(F498+273)^4)*(0.34-0.14*SQRT(AE498))*AC498</f>
        <v>6.9554369182352396</v>
      </c>
      <c r="AG498" s="9">
        <f>(1-0.23)*M498-AF498</f>
        <v>15.478748671772951</v>
      </c>
      <c r="AH498" s="9">
        <v>0</v>
      </c>
      <c r="AI498" s="8">
        <f>4098*0.6108*EXP(17.27*0.5*(E498+F498)/(0.5*(E498+F498)+237.3))/(0.5*(E498+F498)+237.3)^2</f>
        <v>0.16764454975129447</v>
      </c>
      <c r="AJ498" s="7">
        <f>(0.408*AI498*(AG498-AH498)+(900*$S$10/((E498+F498)*0.5+273))*N498*(AD498-AE498))/(AI498+$S$10*(1+0.34*N498))</f>
        <v>6.7411428038324201</v>
      </c>
      <c r="AK498" s="27">
        <f>0.408*AI498*$S$8*0.98*1.14*100000000/(AI498+$S$10*(1.034*N498))</f>
        <v>0.12049179610706043</v>
      </c>
      <c r="AL498" s="12">
        <f>1.24*(AE498*10/(G498+273.16))^(1/7)</f>
        <v>0.77613563386759798</v>
      </c>
      <c r="AM498" s="12">
        <f>AI498*0.77*M498</f>
        <v>3.7609689422739012</v>
      </c>
      <c r="AN498" s="12">
        <f>AI498*0.98*$S$8*(-2.6*10000000000-AL498*(G498+273.16)^4)</f>
        <v>-25.701631100964814</v>
      </c>
      <c r="AO498" s="13">
        <f>1.17*1.013*(10^-3)*(AD498-AE498)*N498*86400/208</f>
        <v>2.04453422553396</v>
      </c>
      <c r="AP498" s="12">
        <f>0.408*(AM498+AN498+AO498)/(AI498+$S$10*(1+0.34*N498))</f>
        <v>-28.94744806589047</v>
      </c>
      <c r="AQ498">
        <v>54</v>
      </c>
      <c r="AR498">
        <v>2.4580000000000002</v>
      </c>
      <c r="AS498" s="7"/>
      <c r="AT498" s="1">
        <f>AJ498*28.4</f>
        <v>191.44845562884072</v>
      </c>
      <c r="AU498">
        <f>1.26*AI498*0.408*(AG498-AH498)/(AI498+0.063)</f>
        <v>5.7837937704928049</v>
      </c>
      <c r="AV498">
        <f>AU498*28.4</f>
        <v>164.25974308199565</v>
      </c>
      <c r="AW498">
        <f>0.65*AI498*D498/(0.063+AI498)</f>
        <v>159.31821781313462</v>
      </c>
      <c r="AX498" s="1">
        <f>AW498*0.035</f>
        <v>5.5761376234597124</v>
      </c>
      <c r="AY498" s="1">
        <f>(0.2*(0.00738*G498+0.8072)^7)-0.00016</f>
        <v>0.16765031054609242</v>
      </c>
      <c r="AZ498" s="1">
        <f>0.408*(AI498*(AG498-AH498)+0.063*6.43*(1+0.0536*N498)*(AD498-AE498))/(AI498+0.063)</f>
        <v>6.1672701762039086</v>
      </c>
      <c r="BA498" s="2">
        <f>(AI498*(AG498)+0.063*2.7*(1+0.864*N498)*(AD498-AE498))/(AI498+0.063)</f>
        <v>15.355786612890313</v>
      </c>
      <c r="BB498" s="1">
        <f>0.4+1.4*EXP(-(((C498-173)/58)^2))</f>
        <v>1.2493953817268213</v>
      </c>
      <c r="BC498" s="1">
        <f>0.605+0.345*EXP(-(((C498-243)/80)^2))</f>
        <v>0.65531927311469329</v>
      </c>
      <c r="BD498" s="1">
        <f>0.408*(AI498*(AG498-AH498)+0.063*6.43*(BB498+BC498*N498)*(AD498-AE498))/(AI498+0.063)</f>
        <v>8.3114271673198079</v>
      </c>
      <c r="BE498" s="1">
        <f>0.013*G498*(M498*23.9+50)/(G498+15)</f>
        <v>5.8491467256810683</v>
      </c>
    </row>
    <row r="499" spans="1:57" ht="14" x14ac:dyDescent="0.15">
      <c r="A499" s="14">
        <v>2009</v>
      </c>
      <c r="B499" s="5">
        <v>43233</v>
      </c>
      <c r="C499">
        <v>133</v>
      </c>
      <c r="D499" s="11">
        <v>336.39274944600004</v>
      </c>
      <c r="E499" s="17">
        <v>12.89</v>
      </c>
      <c r="F499" s="17">
        <v>33.28</v>
      </c>
      <c r="G499" s="17">
        <v>23.04</v>
      </c>
      <c r="H499" s="11">
        <v>16.54</v>
      </c>
      <c r="I499" s="11">
        <v>70.209999999999994</v>
      </c>
      <c r="J499" s="11">
        <v>40.06374999999997</v>
      </c>
      <c r="K499" s="11">
        <v>2.4171560908314444</v>
      </c>
      <c r="L499" s="11">
        <v>0</v>
      </c>
      <c r="M499" s="15">
        <f>+D499*86400/1000000</f>
        <v>29.064333552134404</v>
      </c>
      <c r="N499" s="3">
        <f>K499*4.87/LN(67.8*$S$4-5.42)</f>
        <v>1.9635912620376443</v>
      </c>
      <c r="O499" s="16">
        <f>0.26*(1+0.54*N499)*(AD499-AE499)</f>
        <v>1.2608849564086464</v>
      </c>
      <c r="X499" s="9">
        <f>1+0.033*COS(2*$S$9*C499/365)</f>
        <v>0.97827274770496442</v>
      </c>
      <c r="Y499" s="9">
        <f>0.409*SIN((2*$S$9*C499/365)-1.39)</f>
        <v>0.32025086046704321</v>
      </c>
      <c r="Z499" s="9">
        <f>ACOS(-TAN($U$2)*TAN(Y499))</f>
        <v>1.7556950641855453</v>
      </c>
      <c r="AA499" s="10">
        <f>(24*60/$S$9)*$S$7*X499*(Z499*SIN($U$2)*SIN(Y499)+COS($U$2)*COS(Y499)*SIN(Z499))</f>
        <v>39.856391415716352</v>
      </c>
      <c r="AB499" s="9">
        <f>AA499*(0.75+0.00002*$S$3)</f>
        <v>30.051719127450131</v>
      </c>
      <c r="AC499" s="9">
        <f>1.35*(M499/AB499)-0.35</f>
        <v>0.95564411736236898</v>
      </c>
      <c r="AD499" s="9">
        <f>(0.6108*EXP(17.27*E499/(E499+237.3))+0.6108*EXP(17.27*F499/(F499+237.3)))/2</f>
        <v>3.2983589117585361</v>
      </c>
      <c r="AE499" s="9">
        <f>(H499*0.6108*EXP(17.27*F499/(F499+237.3))+I499*0.6108*EXP(17.27*E499/(E499+237.3)))/(2*100)</f>
        <v>0.94459243834682782</v>
      </c>
      <c r="AF499" s="10">
        <f>$S$8*0.5*((E499+273)^4+(F499+273)^4)*(0.34-0.14*SQRT(AE499))*AC499</f>
        <v>7.3853574412017959</v>
      </c>
      <c r="AG499" s="9">
        <f>(1-0.23)*M499-AF499</f>
        <v>14.994179393941694</v>
      </c>
      <c r="AH499" s="9">
        <v>0</v>
      </c>
      <c r="AI499" s="8">
        <f>4098*0.6108*EXP(17.27*0.5*(E499+F499)/(0.5*(E499+F499)+237.3))/(0.5*(E499+F499)+237.3)^2</f>
        <v>0.17068347247943907</v>
      </c>
      <c r="AJ499" s="7">
        <f>(0.408*AI499*(AG499-AH499)+(900*$S$10/((E499+F499)*0.5+273))*N499*(AD499-AE499))/(AI499+$S$10*(1+0.34*N499))</f>
        <v>7.0203898029515583</v>
      </c>
      <c r="AK499" s="27">
        <f>0.408*AI499*$S$8*0.98*1.14*100000000/(AI499+$S$10*(1.034*N499))</f>
        <v>0.12517823803276346</v>
      </c>
      <c r="AL499" s="12">
        <f>1.24*(AE499*10/(G499+273.16))^(1/7)</f>
        <v>0.75798174055947976</v>
      </c>
      <c r="AM499" s="12">
        <f>AI499*0.77*M499</f>
        <v>3.8198170595038077</v>
      </c>
      <c r="AN499" s="12">
        <f>AI499*0.98*$S$8*(-2.6*10000000000-AL499*(G499+273.16)^4)</f>
        <v>-26.070906336228781</v>
      </c>
      <c r="AO499" s="13">
        <f>1.17*1.013*(10^-3)*(AD499-AE499)*N499*86400/208</f>
        <v>2.2754127014127103</v>
      </c>
      <c r="AP499" s="12">
        <f>0.408*(AM499+AN499+AO499)/(AI499+$S$10*(1+0.34*N499))</f>
        <v>-29.063316557255238</v>
      </c>
      <c r="AQ499">
        <v>55</v>
      </c>
      <c r="AR499">
        <v>3.0407999999999999</v>
      </c>
      <c r="AS499" s="7"/>
      <c r="AT499" s="1">
        <f>AJ499*28.4</f>
        <v>199.37907040382424</v>
      </c>
      <c r="AU499">
        <f>1.26*AI499*0.408*(AG499-AH499)/(AI499+0.063)</f>
        <v>5.6301100380822682</v>
      </c>
      <c r="AV499">
        <f>AU499*28.4</f>
        <v>159.89512508153641</v>
      </c>
      <c r="AW499">
        <f>0.65*AI499*D499/(0.063+AI499)</f>
        <v>159.70681746998901</v>
      </c>
      <c r="AX499" s="1">
        <f>AW499*0.035</f>
        <v>5.5897386114496159</v>
      </c>
      <c r="AY499" s="1">
        <f>(0.2*(0.00738*G499+0.8072)^7)-0.00016</f>
        <v>0.17006514340526444</v>
      </c>
      <c r="AZ499" s="1">
        <f>0.408*(AI499*(AG499-AH499)+0.063*6.43*(1+0.0536*N499)*(AD499-AE499))/(AI499+0.063)</f>
        <v>6.3082954096760036</v>
      </c>
      <c r="BA499" s="2">
        <f>(AI499*(AG499)+0.063*2.7*(1+0.864*N499)*(AD499-AE499))/(AI499+0.063)</f>
        <v>15.571870517671146</v>
      </c>
      <c r="BB499" s="1">
        <f>0.4+1.4*EXP(-(((C499-173)/58)^2))</f>
        <v>1.2700957462605342</v>
      </c>
      <c r="BC499" s="1">
        <f>0.605+0.345*EXP(-(((C499-243)/80)^2))</f>
        <v>0.65708720936729048</v>
      </c>
      <c r="BD499" s="1">
        <f>0.408*(AI499*(AG499-AH499)+0.063*6.43*(BB499+BC499*N499)*(AD499-AE499))/(AI499+0.063)</f>
        <v>8.730658784705021</v>
      </c>
      <c r="BE499" s="1">
        <f>0.013*G499*(M499*23.9+50)/(G499+15)</f>
        <v>5.8631399982727004</v>
      </c>
    </row>
    <row r="500" spans="1:57" ht="14" x14ac:dyDescent="0.15">
      <c r="A500" s="14">
        <v>2009</v>
      </c>
      <c r="B500" s="5">
        <v>43234</v>
      </c>
      <c r="C500">
        <v>134</v>
      </c>
      <c r="D500" s="11">
        <v>351.99563723999995</v>
      </c>
      <c r="E500" s="17">
        <v>12.65</v>
      </c>
      <c r="F500" s="17">
        <v>35.32</v>
      </c>
      <c r="G500" s="17">
        <v>24.2</v>
      </c>
      <c r="H500" s="11">
        <v>11.46</v>
      </c>
      <c r="I500" s="11">
        <v>60.43</v>
      </c>
      <c r="J500" s="11">
        <v>27.56305555555555</v>
      </c>
      <c r="K500" s="11">
        <v>2.5319370148786935</v>
      </c>
      <c r="L500" s="11">
        <v>0</v>
      </c>
      <c r="M500" s="15">
        <f>+D500*86400/1000000</f>
        <v>30.412423057535996</v>
      </c>
      <c r="N500" s="3">
        <f>K500*4.87/LN(67.8*$S$4-5.42)</f>
        <v>2.0568342347867721</v>
      </c>
      <c r="O500" s="16">
        <f>0.26*(1+0.54*N500)*(AD500-AE500)</f>
        <v>1.5492825946917437</v>
      </c>
      <c r="X500" s="9">
        <f>1+0.033*COS(2*$S$9*C500/365)</f>
        <v>0.97784842140027151</v>
      </c>
      <c r="Y500" s="9">
        <f>0.409*SIN((2*$S$9*C500/365)-1.39)</f>
        <v>0.32458252437559854</v>
      </c>
      <c r="Z500" s="9">
        <f>ACOS(-TAN($U$2)*TAN(Y500))</f>
        <v>1.7584111074963891</v>
      </c>
      <c r="AA500" s="10">
        <f>(24*60/$S$9)*$S$7*X500*(Z500*SIN($U$2)*SIN(Y500)+COS($U$2)*COS(Y500)*SIN(Z500))</f>
        <v>39.924374043114199</v>
      </c>
      <c r="AB500" s="9">
        <f>AA500*(0.75+0.00002*$S$3)</f>
        <v>30.102978028508105</v>
      </c>
      <c r="AC500" s="9">
        <f>1.35*(M500/AB500)-0.35</f>
        <v>1.0138773907615399</v>
      </c>
      <c r="AD500" s="9">
        <f>(0.6108*EXP(17.27*E500/(E500+237.3))+0.6108*EXP(17.27*F500/(F500+237.3)))/2</f>
        <v>3.5933578427695076</v>
      </c>
      <c r="AE500" s="9">
        <f>(H500*0.6108*EXP(17.27*F500/(F500+237.3))+I500*0.6108*EXP(17.27*E500/(E500+237.3)))/(2*100)</f>
        <v>0.77021572522025661</v>
      </c>
      <c r="AF500" s="10">
        <f>$S$8*0.5*((E500+273)^4+(F500+273)^4)*(0.34-0.14*SQRT(AE500))*AC500</f>
        <v>8.4580762673350751</v>
      </c>
      <c r="AG500" s="9">
        <f>(1-0.23)*M500-AF500</f>
        <v>14.959489486967643</v>
      </c>
      <c r="AH500" s="9">
        <v>0</v>
      </c>
      <c r="AI500" s="8">
        <f>4098*0.6108*EXP(17.27*0.5*(E500+F500)/(0.5*(E500+F500)+237.3))/(0.5*(E500+F500)+237.3)^2</f>
        <v>0.17895291384781573</v>
      </c>
      <c r="AJ500" s="7">
        <f>(0.408*AI500*(AG500-AH500)+(900*$S$10/((E500+F500)*0.5+273))*N500*(AD500-AE500))/(AI500+$S$10*(1+0.34*N500))</f>
        <v>7.7386402582542866</v>
      </c>
      <c r="AK500" s="27">
        <f>0.408*AI500*$S$8*0.98*1.14*100000000/(AI500+$S$10*(1.034*N500))</f>
        <v>0.12522874540186657</v>
      </c>
      <c r="AL500" s="12">
        <f>1.24*(AE500*10/(G500+273.16))^(1/7)</f>
        <v>0.73579107981980241</v>
      </c>
      <c r="AM500" s="12">
        <f>AI500*0.77*M500</f>
        <v>4.1906416269552942</v>
      </c>
      <c r="AN500" s="12">
        <f>AI500*0.98*$S$8*(-2.6*10000000000-AL500*(G500+273.16)^4)</f>
        <v>-27.263981083069613</v>
      </c>
      <c r="AO500" s="13">
        <f>1.17*1.013*(10^-3)*(AD500-AE500)*N500*86400/208</f>
        <v>2.8587603375090498</v>
      </c>
      <c r="AP500" s="12">
        <f>0.408*(AM500+AN500+AO500)/(AI500+$S$10*(1+0.34*N500))</f>
        <v>-28.363480408271581</v>
      </c>
      <c r="AQ500">
        <v>56</v>
      </c>
      <c r="AR500">
        <v>0.87802000000000002</v>
      </c>
      <c r="AS500" s="7"/>
      <c r="AT500" s="1">
        <f>AJ500*28.4</f>
        <v>219.77738333442173</v>
      </c>
      <c r="AU500">
        <f>1.26*AI500*0.408*(AG500-AH500)/(AI500+0.063)</f>
        <v>5.6879451361175128</v>
      </c>
      <c r="AV500">
        <f>AU500*28.4</f>
        <v>161.53764186573736</v>
      </c>
      <c r="AW500">
        <f>0.65*AI500*D500/(0.063+AI500)</f>
        <v>169.22267462558395</v>
      </c>
      <c r="AX500" s="1">
        <f>AW500*0.035</f>
        <v>5.9227936118954387</v>
      </c>
      <c r="AY500" s="1">
        <f>(0.2*(0.00738*G500+0.8072)^7)-0.00016</f>
        <v>0.18078198774349169</v>
      </c>
      <c r="AZ500" s="1">
        <f>0.408*(AI500*(AG500-AH500)+0.063*6.43*(1+0.0536*N500)*(AD500-AE500))/(AI500+0.063)</f>
        <v>6.6553222484480292</v>
      </c>
      <c r="BA500" s="2">
        <f>(AI500*(AG500)+0.063*2.7*(1+0.864*N500)*(AD500-AE500))/(AI500+0.063)</f>
        <v>16.576182675211832</v>
      </c>
      <c r="BB500" s="1">
        <f>0.4+1.4*EXP(-(((C500-173)/58)^2))</f>
        <v>1.2907708455412408</v>
      </c>
      <c r="BC500" s="1">
        <f>0.605+0.345*EXP(-(((C500-243)/80)^2))</f>
        <v>0.65890041444496772</v>
      </c>
      <c r="BD500" s="1">
        <f>0.408*(AI500*(AG500-AH500)+0.063*6.43*(BB500+BC500*N500)*(AD500-AE500))/(AI500+0.063)</f>
        <v>9.6170199493504569</v>
      </c>
      <c r="BE500" s="1">
        <f>0.013*G500*(M500*23.9+50)/(G500+15)</f>
        <v>6.2346730669446346</v>
      </c>
    </row>
    <row r="501" spans="1:57" ht="14" x14ac:dyDescent="0.15">
      <c r="A501" s="14">
        <v>2009</v>
      </c>
      <c r="B501" s="5">
        <v>43235</v>
      </c>
      <c r="C501">
        <v>135</v>
      </c>
      <c r="D501" s="11">
        <v>355.60894824000002</v>
      </c>
      <c r="E501" s="17">
        <v>10.86</v>
      </c>
      <c r="F501" s="17">
        <v>36.94</v>
      </c>
      <c r="G501" s="17">
        <v>24.82</v>
      </c>
      <c r="H501" s="11">
        <v>11.33</v>
      </c>
      <c r="I501" s="11">
        <v>29.36</v>
      </c>
      <c r="J501" s="11">
        <v>18.837430555555557</v>
      </c>
      <c r="K501" s="11">
        <v>2.4102119116682723</v>
      </c>
      <c r="L501" s="11">
        <v>0</v>
      </c>
      <c r="M501" s="15">
        <f>+D501*86400/1000000</f>
        <v>30.724613127936003</v>
      </c>
      <c r="N501" s="3">
        <f>K501*4.87/LN(67.8*$S$4-5.42)</f>
        <v>1.957950116404332</v>
      </c>
      <c r="O501" s="16">
        <f>0.26*(1+0.54*N501)*(AD501-AE501)</f>
        <v>1.7288990000331816</v>
      </c>
      <c r="X501" s="9">
        <f>1+0.033*COS(2*$S$9*C501/365)</f>
        <v>0.97743065908638782</v>
      </c>
      <c r="Y501" s="9">
        <f>0.409*SIN((2*$S$9*C501/365)-1.39)</f>
        <v>0.32881800747711681</v>
      </c>
      <c r="Z501" s="9">
        <f>ACOS(-TAN($U$2)*TAN(Y501))</f>
        <v>1.7610758699691125</v>
      </c>
      <c r="AA501" s="10">
        <f>(24*60/$S$9)*$S$7*X501*(Z501*SIN($U$2)*SIN(Y501)+COS($U$2)*COS(Y501)*SIN(Z501))</f>
        <v>39.990148806099285</v>
      </c>
      <c r="AB501" s="9">
        <f>AA501*(0.75+0.00002*$S$3)</f>
        <v>30.152572199798861</v>
      </c>
      <c r="AC501" s="9">
        <f>1.35*(M501/AB501)-0.35</f>
        <v>1.025611587889351</v>
      </c>
      <c r="AD501" s="9">
        <f>(0.6108*EXP(17.27*E501/(E501+237.3))+0.6108*EXP(17.27*F501/(F501+237.3)))/2</f>
        <v>3.777442690199456</v>
      </c>
      <c r="AE501" s="9">
        <f>(H501*0.6108*EXP(17.27*F501/(F501+237.3))+I501*0.6108*EXP(17.27*E501/(E501+237.3)))/(2*100)</f>
        <v>0.54522864221623135</v>
      </c>
      <c r="AF501" s="10">
        <f>$S$8*0.5*((E501+273)^4+(F501+273)^4)*(0.34-0.14*SQRT(AE501))*AC501</f>
        <v>9.3395128732970587</v>
      </c>
      <c r="AG501" s="9">
        <f>(1-0.23)*M501-AF501</f>
        <v>14.318439235213665</v>
      </c>
      <c r="AH501" s="9">
        <v>0</v>
      </c>
      <c r="AI501" s="8">
        <f>4098*0.6108*EXP(17.27*0.5*(E501+F501)/(0.5*(E501+F501)+237.3))/(0.5*(E501+F501)+237.3)^2</f>
        <v>0.17815773880284055</v>
      </c>
      <c r="AJ501" s="7">
        <f>(0.408*AI501*(AG501-AH501)+(900*$S$10/((E501+F501)*0.5+273))*N501*(AD501-AE501))/(AI501+$S$10*(1+0.34*N501))</f>
        <v>8.0035792063063784</v>
      </c>
      <c r="AK501" s="27">
        <f>0.408*AI501*$S$8*0.98*1.14*100000000/(AI501+$S$10*(1.034*N501))</f>
        <v>0.12768462654170953</v>
      </c>
      <c r="AL501" s="12">
        <f>1.24*(AE501*10/(G501+273.16))^(1/7)</f>
        <v>0.70015131059425251</v>
      </c>
      <c r="AM501" s="12">
        <f>AI501*0.77*M501</f>
        <v>4.2148472523581644</v>
      </c>
      <c r="AN501" s="12">
        <f>AI501*0.98*$S$8*(-2.6*10000000000-AL501*(G501+273.16)^4)</f>
        <v>-26.943785462141477</v>
      </c>
      <c r="AO501" s="13">
        <f>1.17*1.013*(10^-3)*(AD501-AE501)*N501*86400/208</f>
        <v>3.1156412921854302</v>
      </c>
      <c r="AP501" s="12">
        <f>0.408*(AM501+AN501+AO501)/(AI501+$S$10*(1+0.34*N501))</f>
        <v>-27.807431866096973</v>
      </c>
      <c r="AQ501">
        <v>57</v>
      </c>
      <c r="AR501">
        <v>0.88488</v>
      </c>
      <c r="AS501" s="7"/>
      <c r="AT501" s="1">
        <f>AJ501*28.4</f>
        <v>227.30164945910113</v>
      </c>
      <c r="AU501">
        <f>1.26*AI501*0.408*(AG501-AH501)/(AI501+0.063)</f>
        <v>5.4378832337664607</v>
      </c>
      <c r="AV501">
        <f>AU501*28.4</f>
        <v>154.43588383896747</v>
      </c>
      <c r="AW501">
        <f>0.65*AI501*D501/(0.063+AI501)</f>
        <v>170.76132899632472</v>
      </c>
      <c r="AX501" s="1">
        <f>AW501*0.035</f>
        <v>5.9766465148713657</v>
      </c>
      <c r="AY501" s="1">
        <f>(0.2*(0.00738*G501+0.8072)^7)-0.00016</f>
        <v>0.18674341709905642</v>
      </c>
      <c r="AZ501" s="1">
        <f>0.408*(AI501*(AG501-AH501)+0.063*6.43*(1+0.0536*N501)*(AD501-AE501))/(AI501+0.063)</f>
        <v>6.7634437762149995</v>
      </c>
      <c r="BA501" s="2">
        <f>(AI501*(AG501)+0.063*2.7*(1+0.864*N501)*(AD501-AE501))/(AI501+0.063)</f>
        <v>16.714451246502232</v>
      </c>
      <c r="BB501" s="1">
        <f>0.4+1.4*EXP(-(((C501-173)/58)^2))</f>
        <v>1.3113952105856121</v>
      </c>
      <c r="BC501" s="1">
        <f>0.605+0.345*EXP(-(((C501-243)/80)^2))</f>
        <v>0.660759311400542</v>
      </c>
      <c r="BD501" s="1">
        <f>0.408*(AI501*(AG501-AH501)+0.063*6.43*(BB501+BC501*N501)*(AD501-AE501))/(AI501+0.063)</f>
        <v>10.086630878533773</v>
      </c>
      <c r="BE501" s="1">
        <f>0.013*G501*(M501*23.9+50)/(G501+15)</f>
        <v>6.3553020531755378</v>
      </c>
    </row>
    <row r="502" spans="1:57" ht="14" x14ac:dyDescent="0.15">
      <c r="A502" s="14">
        <v>2009</v>
      </c>
      <c r="B502" s="5">
        <v>43236</v>
      </c>
      <c r="C502">
        <v>136</v>
      </c>
      <c r="D502" s="11">
        <v>357.76702166400003</v>
      </c>
      <c r="E502" s="17">
        <v>14.27</v>
      </c>
      <c r="F502" s="17">
        <v>38.409999999999997</v>
      </c>
      <c r="G502" s="17">
        <v>26.75</v>
      </c>
      <c r="H502" s="11">
        <v>6.3140000000000001</v>
      </c>
      <c r="I502" s="11">
        <v>20.71</v>
      </c>
      <c r="J502" s="11">
        <v>10.614097222222219</v>
      </c>
      <c r="K502" s="11">
        <v>3.0740558317469655</v>
      </c>
      <c r="L502" s="11">
        <v>0</v>
      </c>
      <c r="M502" s="15">
        <f>+D502*86400/1000000</f>
        <v>30.911070671769604</v>
      </c>
      <c r="N502" s="3">
        <f>K502*4.87/LN(67.8*$S$4-5.42)</f>
        <v>2.4972277103370257</v>
      </c>
      <c r="O502" s="16">
        <f>0.26*(1+0.54*N502)*(AD502-AE502)</f>
        <v>2.3311006922563773</v>
      </c>
      <c r="X502" s="9">
        <f>1+0.033*COS(2*$S$9*C502/365)</f>
        <v>0.97701958455530324</v>
      </c>
      <c r="Y502" s="9">
        <f>0.409*SIN((2*$S$9*C502/365)-1.39)</f>
        <v>0.33295605470654577</v>
      </c>
      <c r="Z502" s="9">
        <f>ACOS(-TAN($U$2)*TAN(Y502))</f>
        <v>1.7636881057187637</v>
      </c>
      <c r="AA502" s="10">
        <f>(24*60/$S$9)*$S$7*X502*(Z502*SIN($U$2)*SIN(Y502)+COS($U$2)*COS(Y502)*SIN(Z502))</f>
        <v>40.053735098599496</v>
      </c>
      <c r="AB502" s="9">
        <f>AA502*(0.75+0.00002*$S$3)</f>
        <v>30.200516264344021</v>
      </c>
      <c r="AC502" s="9">
        <f>1.35*(M502/AB502)-0.35</f>
        <v>1.0317626507318045</v>
      </c>
      <c r="AD502" s="9">
        <f>(0.6108*EXP(17.27*E502/(E502+237.3))+0.6108*EXP(17.27*F502/(F502+237.3)))/2</f>
        <v>4.1999374034301198</v>
      </c>
      <c r="AE502" s="9">
        <f>(H502*0.6108*EXP(17.27*F502/(F502+237.3))+I502*0.6108*EXP(17.27*E502/(E502+237.3)))/(2*100)</f>
        <v>0.38228333514700241</v>
      </c>
      <c r="AF502" s="10">
        <f>$S$8*0.5*((E502+273)^4+(F502+273)^4)*(0.34-0.14*SQRT(AE502))*AC502</f>
        <v>10.379380657420739</v>
      </c>
      <c r="AG502" s="9">
        <f>(1-0.23)*M502-AF502</f>
        <v>13.422143759841855</v>
      </c>
      <c r="AH502" s="9">
        <v>0</v>
      </c>
      <c r="AI502" s="8">
        <f>4098*0.6108*EXP(17.27*0.5*(E502+F502)/(0.5*(E502+F502)+237.3))/(0.5*(E502+F502)+237.3)^2</f>
        <v>0.20220513177078497</v>
      </c>
      <c r="AJ502" s="7">
        <f>(0.408*AI502*(AG502-AH502)+(900*$S$10/((E502+F502)*0.5+273))*N502*(AD502-AE502))/(AI502+$S$10*(1+0.34*N502))</f>
        <v>9.2427488893039218</v>
      </c>
      <c r="AK502" s="27">
        <f>0.408*AI502*$S$8*0.98*1.14*100000000/(AI502+$S$10*(1.034*N502))</f>
        <v>0.12126413665666681</v>
      </c>
      <c r="AL502" s="12">
        <f>1.24*(AE502*10/(G502+273.16))^(1/7)</f>
        <v>0.66491134798463736</v>
      </c>
      <c r="AM502" s="12">
        <f>AI502*0.77*M502</f>
        <v>4.8127903811381394</v>
      </c>
      <c r="AN502" s="12">
        <f>AI502*0.98*$S$8*(-2.6*10000000000-AL502*(G502+273.16)^4)</f>
        <v>-30.444105087825672</v>
      </c>
      <c r="AO502" s="13">
        <f>1.17*1.013*(10^-3)*(AD502-AE502)*N502*86400/208</f>
        <v>4.6935390210621994</v>
      </c>
      <c r="AP502" s="12">
        <f>0.408*(AM502+AN502+AO502)/(AI502+$S$10*(1+0.34*N502))</f>
        <v>-26.375342498456497</v>
      </c>
      <c r="AQ502">
        <v>58</v>
      </c>
      <c r="AR502">
        <v>1.9386000000000001</v>
      </c>
      <c r="AS502" s="7"/>
      <c r="AT502" s="1">
        <f>AJ502*28.4</f>
        <v>262.49406845623139</v>
      </c>
      <c r="AU502">
        <f>1.26*AI502*0.408*(AG502-AH502)/(AI502+0.063)</f>
        <v>5.2609338871420768</v>
      </c>
      <c r="AV502">
        <f>AU502*28.4</f>
        <v>149.41052239483497</v>
      </c>
      <c r="AW502">
        <f>0.65*AI502*D502/(0.063+AI502)</f>
        <v>177.30619588412796</v>
      </c>
      <c r="AX502" s="1">
        <f>AW502*0.035</f>
        <v>6.2057168559444795</v>
      </c>
      <c r="AY502" s="1">
        <f>(0.2*(0.00738*G502+0.8072)^7)-0.00016</f>
        <v>0.20639114376826537</v>
      </c>
      <c r="AZ502" s="1">
        <f>0.408*(AI502*(AG502-AH502)+0.063*6.43*(1+0.0536*N502)*(AD502-AE502))/(AI502+0.063)</f>
        <v>6.872974943325608</v>
      </c>
      <c r="BA502" s="2">
        <f>(AI502*(AG502)+0.063*2.7*(1+0.864*N502)*(AD502-AE502))/(AI502+0.063)</f>
        <v>17.965418014584422</v>
      </c>
      <c r="BB502" s="1">
        <f>0.4+1.4*EXP(-(((C502-173)/58)^2))</f>
        <v>1.3319428665738</v>
      </c>
      <c r="BC502" s="1">
        <f>0.605+0.345*EXP(-(((C502-243)/80)^2))</f>
        <v>0.66266429437809438</v>
      </c>
      <c r="BD502" s="1">
        <f>0.408*(AI502*(AG502-AH502)+0.063*6.43*(BB502+BC502*N502)*(AD502-AE502))/(AI502+0.063)</f>
        <v>11.281383688921505</v>
      </c>
      <c r="BE502" s="1">
        <f>0.013*G502*(M502*23.9+50)/(G502+15)</f>
        <v>6.5699727747060681</v>
      </c>
    </row>
    <row r="503" spans="1:57" ht="14" x14ac:dyDescent="0.15">
      <c r="A503" s="14">
        <v>2009</v>
      </c>
      <c r="B503" s="5">
        <v>43237</v>
      </c>
      <c r="C503">
        <v>137</v>
      </c>
      <c r="D503" s="11">
        <v>364.98053716800007</v>
      </c>
      <c r="E503" s="17">
        <v>12.91</v>
      </c>
      <c r="F503" s="17">
        <v>35.520000000000003</v>
      </c>
      <c r="G503" s="17">
        <v>24.6</v>
      </c>
      <c r="H503" s="11">
        <v>8.57</v>
      </c>
      <c r="I503" s="11">
        <v>39.64</v>
      </c>
      <c r="J503" s="11">
        <v>18.629374999999992</v>
      </c>
      <c r="K503" s="11">
        <v>2.7867873625948207</v>
      </c>
      <c r="L503" s="11">
        <v>0</v>
      </c>
      <c r="M503" s="15">
        <f>+D503*86400/1000000</f>
        <v>31.534318411315205</v>
      </c>
      <c r="N503" s="3">
        <f>K503*4.87/LN(67.8*$S$4-5.42)</f>
        <v>2.2638634447748243</v>
      </c>
      <c r="O503" s="16">
        <f>0.26*(1+0.54*N503)*(AD503-AE503)</f>
        <v>1.7881943670617011</v>
      </c>
      <c r="X503" s="9">
        <f>1+0.033*COS(2*$S$9*C503/365)</f>
        <v>0.97661531961727288</v>
      </c>
      <c r="Y503" s="9">
        <f>0.409*SIN((2*$S$9*C503/365)-1.39)</f>
        <v>0.33699543987118497</v>
      </c>
      <c r="Z503" s="9">
        <f>ACOS(-TAN($U$2)*TAN(Y503))</f>
        <v>1.7662465710508843</v>
      </c>
      <c r="AA503" s="10">
        <f>(24*60/$S$9)*$S$7*X503*(Z503*SIN($U$2)*SIN(Y503)+COS($U$2)*COS(Y503)*SIN(Z503))</f>
        <v>40.115152594160769</v>
      </c>
      <c r="AB503" s="9">
        <f>AA503*(0.75+0.00002*$S$3)</f>
        <v>30.24682505599722</v>
      </c>
      <c r="AC503" s="9">
        <f>1.35*(M503/AB503)-0.35</f>
        <v>1.0574644124287897</v>
      </c>
      <c r="AD503" s="9">
        <f>(0.6108*EXP(17.27*E503/(E503+237.3))+0.6108*EXP(17.27*F503/(F503+237.3)))/2</f>
        <v>3.6376424710208628</v>
      </c>
      <c r="AE503" s="9">
        <f>(H503*0.6108*EXP(17.27*F503/(F503+237.3))+I503*0.6108*EXP(17.27*E503/(E503+237.3)))/(2*100)</f>
        <v>0.5430583713230247</v>
      </c>
      <c r="AF503" s="10">
        <f>$S$8*0.5*((E503+273)^4+(F503+273)^4)*(0.34-0.14*SQRT(AE503))*AC503</f>
        <v>9.6512216848122527</v>
      </c>
      <c r="AG503" s="9">
        <f>(1-0.23)*M503-AF503</f>
        <v>14.630203491900456</v>
      </c>
      <c r="AH503" s="9">
        <v>0</v>
      </c>
      <c r="AI503" s="8">
        <f>4098*0.6108*EXP(17.27*0.5*(E503+F503)/(0.5*(E503+F503)+237.3))/(0.5*(E503+F503)+237.3)^2</f>
        <v>0.1811195829384265</v>
      </c>
      <c r="AJ503" s="7">
        <f>(0.408*AI503*(AG503-AH503)+(900*$S$10/((E503+F503)*0.5+273))*N503*(AD503-AE503))/(AI503+$S$10*(1+0.34*N503))</f>
        <v>8.3243785365195251</v>
      </c>
      <c r="AK503" s="27">
        <f>0.408*AI503*$S$8*0.98*1.14*100000000/(AI503+$S$10*(1.034*N503))</f>
        <v>0.12059839901953627</v>
      </c>
      <c r="AL503" s="12">
        <f>1.24*(AE503*10/(G503+273.16))^(1/7)</f>
        <v>0.69982633134665617</v>
      </c>
      <c r="AM503" s="12">
        <f>AI503*0.77*M503</f>
        <v>4.3978416011568147</v>
      </c>
      <c r="AN503" s="12">
        <f>AI503*0.98*$S$8*(-2.6*10000000000-AL503*(G503+273.16)^4)</f>
        <v>-27.375350592035847</v>
      </c>
      <c r="AO503" s="13">
        <f>1.17*1.013*(10^-3)*(AD503-AE503)*N503*86400/208</f>
        <v>3.4490400011137621</v>
      </c>
      <c r="AP503" s="12">
        <f>0.408*(AM503+AN503+AO503)/(AI503+$S$10*(1+0.34*N503))</f>
        <v>-26.774756745787219</v>
      </c>
      <c r="AQ503">
        <v>59</v>
      </c>
      <c r="AR503">
        <v>2.2229000000000001</v>
      </c>
      <c r="AS503" s="7"/>
      <c r="AT503" s="1">
        <f>AJ503*28.4</f>
        <v>236.41235043715449</v>
      </c>
      <c r="AU503">
        <f>1.26*AI503*0.408*(AG503-AH503)/(AI503+0.063)</f>
        <v>5.5801241967434931</v>
      </c>
      <c r="AV503">
        <f>AU503*28.4</f>
        <v>158.47552718751518</v>
      </c>
      <c r="AW503">
        <f>0.65*AI503*D503/(0.063+AI503)</f>
        <v>176.01344890045115</v>
      </c>
      <c r="AX503" s="1">
        <f>AW503*0.035</f>
        <v>6.1604707115157913</v>
      </c>
      <c r="AY503" s="1">
        <f>(0.2*(0.00738*G503+0.8072)^7)-0.00016</f>
        <v>0.18460909085488553</v>
      </c>
      <c r="AZ503" s="1">
        <f>0.408*(AI503*(AG503-AH503)+0.063*6.43*(1+0.0536*N503)*(AD503-AE503))/(AI503+0.063)</f>
        <v>6.7780315836257152</v>
      </c>
      <c r="BA503" s="2">
        <f>(AI503*(AG503)+0.063*2.7*(1+0.864*N503)*(AD503-AE503))/(AI503+0.063)</f>
        <v>17.22848242239553</v>
      </c>
      <c r="BB503" s="1">
        <f>0.4+1.4*EXP(-(((C503-173)/58)^2))</f>
        <v>1.3523873835956142</v>
      </c>
      <c r="BC503" s="1">
        <f>0.605+0.345*EXP(-(((C503-243)/80)^2))</f>
        <v>0.66461572711507233</v>
      </c>
      <c r="BD503" s="1">
        <f>0.408*(AI503*(AG503-AH503)+0.063*6.43*(BB503+BC503*N503)*(AD503-AE503))/(AI503+0.063)</f>
        <v>10.41443364446579</v>
      </c>
      <c r="BE503" s="1">
        <f>0.013*G503*(M503*23.9+50)/(G503+15)</f>
        <v>6.4902457870639543</v>
      </c>
    </row>
    <row r="504" spans="1:57" ht="14" x14ac:dyDescent="0.15">
      <c r="A504" s="14">
        <v>2009</v>
      </c>
      <c r="B504" s="5">
        <v>43238</v>
      </c>
      <c r="C504">
        <v>138</v>
      </c>
      <c r="D504" s="11">
        <v>366.23592844799998</v>
      </c>
      <c r="E504" s="17">
        <v>11.61</v>
      </c>
      <c r="F504" s="17">
        <v>32.409999999999997</v>
      </c>
      <c r="G504" s="17">
        <v>22.15</v>
      </c>
      <c r="H504" s="11">
        <v>10.08</v>
      </c>
      <c r="I504" s="11">
        <v>58.01</v>
      </c>
      <c r="J504" s="11">
        <v>29.95180555555557</v>
      </c>
      <c r="K504" s="11">
        <v>3.0825258074552289</v>
      </c>
      <c r="L504" s="11">
        <v>0</v>
      </c>
      <c r="M504" s="15">
        <f>+D504*86400/1000000</f>
        <v>31.642784217907199</v>
      </c>
      <c r="N504" s="3">
        <f>K504*4.87/LN(67.8*$S$4-5.42)</f>
        <v>2.5041083459540237</v>
      </c>
      <c r="O504" s="16">
        <f>0.26*(1+0.54*N504)*(AD504-AE504)</f>
        <v>1.5135043305744995</v>
      </c>
      <c r="X504" s="9">
        <f>1+0.033*COS(2*$S$9*C504/365)</f>
        <v>0.9762179840647226</v>
      </c>
      <c r="Y504" s="9">
        <f>0.409*SIN((2*$S$9*C504/365)-1.39)</f>
        <v>0.34093496601403311</v>
      </c>
      <c r="Z504" s="9">
        <f>ACOS(-TAN($U$2)*TAN(Y504))</f>
        <v>1.7687500260377036</v>
      </c>
      <c r="AA504" s="10">
        <f>(24*60/$S$9)*$S$7*X504*(Z504*SIN($U$2)*SIN(Y504)+COS($U$2)*COS(Y504)*SIN(Z504))</f>
        <v>40.174421188650967</v>
      </c>
      <c r="AB504" s="9">
        <f>AA504*(0.75+0.00002*$S$3)</f>
        <v>30.291513576242831</v>
      </c>
      <c r="AC504" s="9">
        <f>1.35*(M504/AB504)-0.35</f>
        <v>1.0602219945746656</v>
      </c>
      <c r="AD504" s="9">
        <f>(0.6108*EXP(17.27*E504/(E504+237.3))+0.6108*EXP(17.27*F504/(F504+237.3)))/2</f>
        <v>3.116475832836227</v>
      </c>
      <c r="AE504" s="9">
        <f>(H504*0.6108*EXP(17.27*F504/(F504+237.3))+I504*0.6108*EXP(17.27*E504/(E504+237.3)))/(2*100)</f>
        <v>0.64171828571902068</v>
      </c>
      <c r="AF504" s="10">
        <f>$S$8*0.5*((E504+273)^4+(F504+273)^4)*(0.34-0.14*SQRT(AE504))*AC504</f>
        <v>9.0252816911764011</v>
      </c>
      <c r="AG504" s="9">
        <f>(1-0.23)*M504-AF504</f>
        <v>15.339662156612141</v>
      </c>
      <c r="AH504" s="9">
        <v>0</v>
      </c>
      <c r="AI504" s="8">
        <f>4098*0.6108*EXP(17.27*0.5*(E504+F504)/(0.5*(E504+F504)+237.3))/(0.5*(E504+F504)+237.3)^2</f>
        <v>0.16123089747161953</v>
      </c>
      <c r="AJ504" s="7">
        <f>(0.408*AI504*(AG504-AH504)+(900*$S$10/((E504+F504)*0.5+273))*N504*(AD504-AE504))/(AI504+$S$10*(1+0.34*N504))</f>
        <v>7.959992219764203</v>
      </c>
      <c r="AK504" s="27">
        <f>0.408*AI504*$S$8*0.98*1.14*100000000/(AI504+$S$10*(1.034*N504))</f>
        <v>0.10850195330960097</v>
      </c>
      <c r="AL504" s="12">
        <f>1.24*(AE504*10/(G504+273.16))^(1/7)</f>
        <v>0.71756248044930593</v>
      </c>
      <c r="AM504" s="12">
        <f>AI504*0.77*M504</f>
        <v>3.9283817634245621</v>
      </c>
      <c r="AN504" s="12">
        <f>AI504*0.98*$S$8*(-2.6*10000000000-AL504*(G504+273.16)^4)</f>
        <v>-24.335274402394361</v>
      </c>
      <c r="AO504" s="13">
        <f>1.17*1.013*(10^-3)*(AD504-AE504)*N504*86400/208</f>
        <v>3.0509246911577481</v>
      </c>
      <c r="AP504" s="12">
        <f>0.408*(AM504+AN504+AO504)/(AI504+$S$10*(1+0.34*N504))</f>
        <v>-25.016194654312073</v>
      </c>
      <c r="AQ504">
        <v>60</v>
      </c>
      <c r="AR504">
        <v>2.5381</v>
      </c>
      <c r="AS504" s="7"/>
      <c r="AT504" s="1">
        <f>AJ504*28.4</f>
        <v>226.06377904130335</v>
      </c>
      <c r="AU504">
        <f>1.26*AI504*0.408*(AG504-AH504)/(AI504+0.063)</f>
        <v>5.6702122932079524</v>
      </c>
      <c r="AV504">
        <f>AU504*28.4</f>
        <v>161.03402912710584</v>
      </c>
      <c r="AW504">
        <f>0.65*AI504*D504/(0.063+AI504)</f>
        <v>171.169790882065</v>
      </c>
      <c r="AX504" s="1">
        <f>AW504*0.035</f>
        <v>5.9909426808722754</v>
      </c>
      <c r="AY504" s="1">
        <f>(0.2*(0.00738*G504+0.8072)^7)-0.00016</f>
        <v>0.16221600462816449</v>
      </c>
      <c r="AZ504" s="1">
        <f>0.408*(AI504*(AG504-AH504)+0.063*6.43*(1+0.0536*N504)*(AD504-AE504))/(AI504+0.063)</f>
        <v>6.5691007308195584</v>
      </c>
      <c r="BA504" s="2">
        <f>(AI504*(AG504)+0.063*2.7*(1+0.864*N504)*(AD504-AE504))/(AI504+0.063)</f>
        <v>16.968863559609062</v>
      </c>
      <c r="BB504" s="1">
        <f>0.4+1.4*EXP(-(((C504-173)/58)^2))</f>
        <v>1.3727019299233896</v>
      </c>
      <c r="BC504" s="1">
        <f>0.605+0.345*EXP(-(((C504-243)/80)^2))</f>
        <v>0.66661394144129027</v>
      </c>
      <c r="BD504" s="1">
        <f>0.408*(AI504*(AG504-AH504)+0.063*6.43*(BB504+BC504*N504)*(AD504-AE504))/(AI504+0.063)</f>
        <v>10.049039052611397</v>
      </c>
      <c r="BE504" s="1">
        <f>0.013*G504*(M504*23.9+50)/(G504+15)</f>
        <v>6.2493485653178578</v>
      </c>
    </row>
    <row r="505" spans="1:57" ht="14" x14ac:dyDescent="0.15">
      <c r="A505" s="14">
        <v>2009</v>
      </c>
      <c r="B505" s="5">
        <v>43239</v>
      </c>
      <c r="C505">
        <v>139</v>
      </c>
      <c r="D505" s="11">
        <v>362.77675761600005</v>
      </c>
      <c r="E505" s="17">
        <v>11.33</v>
      </c>
      <c r="F505" s="17">
        <v>31.81</v>
      </c>
      <c r="G505" s="17">
        <v>21.17</v>
      </c>
      <c r="H505" s="11">
        <v>13.27</v>
      </c>
      <c r="I505" s="11">
        <v>52.16</v>
      </c>
      <c r="J505" s="11">
        <v>30.488125</v>
      </c>
      <c r="K505" s="11">
        <v>2.8635174551701845</v>
      </c>
      <c r="L505" s="11">
        <v>0</v>
      </c>
      <c r="M505" s="15">
        <f>+D505*86400/1000000</f>
        <v>31.343911858022402</v>
      </c>
      <c r="N505" s="3">
        <f>K505*4.87/LN(67.8*$S$4-5.42)</f>
        <v>2.3261955961355989</v>
      </c>
      <c r="O505" s="16">
        <f>0.26*(1+0.54*N505)*(AD505-AE505)</f>
        <v>1.3848572481985431</v>
      </c>
      <c r="X505" s="9">
        <f>1+0.033*COS(2*$S$9*C505/365)</f>
        <v>0.97582769563675187</v>
      </c>
      <c r="Y505" s="9">
        <f>0.409*SIN((2*$S$9*C505/365)-1.39)</f>
        <v>0.34477346576847218</v>
      </c>
      <c r="Z505" s="9">
        <f>ACOS(-TAN($U$2)*TAN(Y505))</f>
        <v>1.7711972361494044</v>
      </c>
      <c r="AA505" s="10">
        <f>(24*60/$S$9)*$S$7*X505*(Z505*SIN($U$2)*SIN(Y505)+COS($U$2)*COS(Y505)*SIN(Z505))</f>
        <v>40.231560943925302</v>
      </c>
      <c r="AB505" s="9">
        <f>AA505*(0.75+0.00002*$S$3)</f>
        <v>30.334596951719679</v>
      </c>
      <c r="AC505" s="9">
        <f>1.35*(M505/AB505)-0.35</f>
        <v>1.0449181878261755</v>
      </c>
      <c r="AD505" s="9">
        <f>(0.6108*EXP(17.27*E505/(E505+237.3))+0.6108*EXP(17.27*F505/(F505+237.3)))/2</f>
        <v>3.0228753305972553</v>
      </c>
      <c r="AE505" s="9">
        <f>(H505*0.6108*EXP(17.27*F505/(F505+237.3))+I505*0.6108*EXP(17.27*E505/(E505+237.3)))/(2*100)</f>
        <v>0.66204632213278192</v>
      </c>
      <c r="AF505" s="10">
        <f>$S$8*0.5*((E505+273)^4+(F505+273)^4)*(0.34-0.14*SQRT(AE505))*AC505</f>
        <v>8.7718672434415428</v>
      </c>
      <c r="AG505" s="9">
        <f>(1-0.23)*M505-AF505</f>
        <v>15.362944887235708</v>
      </c>
      <c r="AH505" s="9">
        <v>0</v>
      </c>
      <c r="AI505" s="8">
        <f>4098*0.6108*EXP(17.27*0.5*(E505+F505)/(0.5*(E505+F505)+237.3))/(0.5*(E505+F505)+237.3)^2</f>
        <v>0.1574915452509377</v>
      </c>
      <c r="AJ505" s="7">
        <f>(0.408*AI505*(AG505-AH505)+(900*$S$10/((E505+F505)*0.5+273))*N505*(AD505-AE505))/(AI505+$S$10*(1+0.34*N505))</f>
        <v>7.5953333284117432</v>
      </c>
      <c r="AK505" s="27">
        <f>0.408*AI505*$S$8*0.98*1.14*100000000/(AI505+$S$10*(1.034*N505))</f>
        <v>0.11130376578761442</v>
      </c>
      <c r="AL505" s="12">
        <f>1.24*(AE505*10/(G505+273.16))^(1/7)</f>
        <v>0.72110881770615798</v>
      </c>
      <c r="AM505" s="12">
        <f>AI505*0.77*M505</f>
        <v>3.8010288568014361</v>
      </c>
      <c r="AN505" s="12">
        <f>AI505*0.98*$S$8*(-2.6*10000000000-AL505*(G505+273.16)^4)</f>
        <v>-23.736521138927973</v>
      </c>
      <c r="AO505" s="13">
        <f>1.17*1.013*(10^-3)*(AD505-AE505)*N505*86400/208</f>
        <v>2.7036873975314459</v>
      </c>
      <c r="AP505" s="12">
        <f>0.408*(AM505+AN505+AO505)/(AI505+$S$10*(1+0.34*N505))</f>
        <v>-25.533608049470661</v>
      </c>
      <c r="AQ505">
        <v>61</v>
      </c>
      <c r="AR505">
        <v>2.4363000000000001</v>
      </c>
      <c r="AS505" s="7"/>
      <c r="AT505" s="1">
        <f>AJ505*28.4</f>
        <v>215.70746652689348</v>
      </c>
      <c r="AU505">
        <f>1.26*AI505*0.408*(AG505-AH505)/(AI505+0.063)</f>
        <v>5.6411868367343425</v>
      </c>
      <c r="AV505">
        <f>AU505*28.4</f>
        <v>160.20970616325533</v>
      </c>
      <c r="AW505">
        <f>0.65*AI505*D505/(0.063+AI505)</f>
        <v>168.42948262473905</v>
      </c>
      <c r="AX505" s="1">
        <f>AW505*0.035</f>
        <v>5.8950318918658677</v>
      </c>
      <c r="AY505" s="1">
        <f>(0.2*(0.00738*G505+0.8072)^7)-0.00016</f>
        <v>0.15393397904423653</v>
      </c>
      <c r="AZ505" s="1">
        <f>0.408*(AI505*(AG505-AH505)+0.063*6.43*(1+0.0536*N505)*(AD505-AE505))/(AI505+0.063)</f>
        <v>6.4674153779604753</v>
      </c>
      <c r="BA505" s="2">
        <f>(AI505*(AG505)+0.063*2.7*(1+0.864*N505)*(AD505-AE505))/(AI505+0.063)</f>
        <v>16.455114746393718</v>
      </c>
      <c r="BB505" s="1">
        <f>0.4+1.4*EXP(-(((C505-173)/58)^2))</f>
        <v>1.3928593276764611</v>
      </c>
      <c r="BC505" s="1">
        <f>0.605+0.345*EXP(-(((C505-243)/80)^2))</f>
        <v>0.66865923577758124</v>
      </c>
      <c r="BD505" s="1">
        <f>0.408*(AI505*(AG505-AH505)+0.063*6.43*(BB505+BC505*N505)*(AD505-AE505))/(AI505+0.063)</f>
        <v>9.6945391779134074</v>
      </c>
      <c r="BE505" s="1">
        <f>0.013*G505*(M505*23.9+50)/(G505+15)</f>
        <v>6.0803338617768219</v>
      </c>
    </row>
    <row r="506" spans="1:57" ht="14" x14ac:dyDescent="0.15">
      <c r="A506" s="14">
        <v>2009</v>
      </c>
      <c r="B506" s="5">
        <v>43240</v>
      </c>
      <c r="C506">
        <v>140</v>
      </c>
      <c r="D506" s="11">
        <v>361.10795635200003</v>
      </c>
      <c r="E506" s="17">
        <v>10.44</v>
      </c>
      <c r="F506" s="17">
        <v>32.67</v>
      </c>
      <c r="G506" s="17">
        <v>21.63</v>
      </c>
      <c r="H506" s="11">
        <v>14.34</v>
      </c>
      <c r="I506" s="11">
        <v>60.07</v>
      </c>
      <c r="J506" s="11">
        <v>37.764999999999993</v>
      </c>
      <c r="K506" s="11">
        <v>2.6392776233364184</v>
      </c>
      <c r="L506" s="11">
        <v>0</v>
      </c>
      <c r="M506" s="15">
        <f>+D506*86400/1000000</f>
        <v>31.199727428812803</v>
      </c>
      <c r="N506" s="3">
        <f>K506*4.87/LN(67.8*$S$4-5.42)</f>
        <v>2.1440330224980331</v>
      </c>
      <c r="O506" s="16">
        <f>0.26*(1+0.54*N506)*(AD506-AE506)</f>
        <v>1.3281293909248097</v>
      </c>
      <c r="X506" s="9">
        <f>1+0.033*COS(2*$S$9*C506/365)</f>
        <v>0.97544456998424511</v>
      </c>
      <c r="Y506" s="9">
        <f>0.409*SIN((2*$S$9*C506/365)-1.39)</f>
        <v>0.34850980170418311</v>
      </c>
      <c r="Z506" s="9">
        <f>ACOS(-TAN($U$2)*TAN(Y506))</f>
        <v>1.773586973937098</v>
      </c>
      <c r="AA506" s="10">
        <f>(24*60/$S$9)*$S$7*X506*(Z506*SIN($U$2)*SIN(Y506)+COS($U$2)*COS(Y506)*SIN(Z506))</f>
        <v>40.286592032534415</v>
      </c>
      <c r="AB506" s="9">
        <f>AA506*(0.75+0.00002*$S$3)</f>
        <v>30.376090392530948</v>
      </c>
      <c r="AC506" s="9">
        <f>1.35*(M506/AB506)-0.35</f>
        <v>1.0366047764742596</v>
      </c>
      <c r="AD506" s="9">
        <f>(0.6108*EXP(17.27*E506/(E506+237.3))+0.6108*EXP(17.27*F506/(F506+237.3)))/2</f>
        <v>3.1012123309141395</v>
      </c>
      <c r="AE506" s="9">
        <f>(H506*0.6108*EXP(17.27*F506/(F506+237.3))+I506*0.6108*EXP(17.27*E506/(E506+237.3)))/(2*100)</f>
        <v>0.73387409572235529</v>
      </c>
      <c r="AF506" s="10">
        <f>$S$8*0.5*((E506+273)^4+(F506+273)^4)*(0.34-0.14*SQRT(AE506))*AC506</f>
        <v>8.4795067765706289</v>
      </c>
      <c r="AG506" s="9">
        <f>(1-0.23)*M506-AF506</f>
        <v>15.544283343615229</v>
      </c>
      <c r="AH506" s="9">
        <v>0</v>
      </c>
      <c r="AI506" s="8">
        <f>4098*0.6108*EXP(17.27*0.5*(E506+F506)/(0.5*(E506+F506)+237.3))/(0.5*(E506+F506)+237.3)^2</f>
        <v>0.15736537024815306</v>
      </c>
      <c r="AJ506" s="7">
        <f>(0.408*AI506*(AG506-AH506)+(900*$S$10/((E506+F506)*0.5+273))*N506*(AD506-AE506))/(AI506+$S$10*(1+0.34*N506))</f>
        <v>7.4447054673953428</v>
      </c>
      <c r="AK506" s="27">
        <f>0.408*AI506*$S$8*0.98*1.14*100000000/(AI506+$S$10*(1.034*N506))</f>
        <v>0.11580662442182195</v>
      </c>
      <c r="AL506" s="12">
        <f>1.24*(AE506*10/(G506+273.16))^(1/7)</f>
        <v>0.73163483045927269</v>
      </c>
      <c r="AM506" s="12">
        <f>AI506*0.77*M506</f>
        <v>3.7805126270269693</v>
      </c>
      <c r="AN506" s="12">
        <f>AI506*0.98*$S$8*(-2.6*10000000000-AL506*(G506+273.16)^4)</f>
        <v>-23.803128443801743</v>
      </c>
      <c r="AO506" s="13">
        <f>1.17*1.013*(10^-3)*(AD506-AE506)*N506*86400/208</f>
        <v>2.4988345221531456</v>
      </c>
      <c r="AP506" s="12">
        <f>0.408*(AM506+AN506+AO506)/(AI506+$S$10*(1+0.34*N506))</f>
        <v>-26.368653316642888</v>
      </c>
      <c r="AQ506">
        <v>62</v>
      </c>
      <c r="AR506">
        <v>1.3419000000000001</v>
      </c>
      <c r="AS506" s="7"/>
      <c r="AT506" s="1">
        <f>AJ506*28.4</f>
        <v>211.42963527402773</v>
      </c>
      <c r="AU506">
        <f>1.26*AI506*0.408*(AG506-AH506)/(AI506+0.063)</f>
        <v>5.7064659823449535</v>
      </c>
      <c r="AV506">
        <f>AU506*28.4</f>
        <v>162.06363389859666</v>
      </c>
      <c r="AW506">
        <f>0.65*AI506*D506/(0.063+AI506)</f>
        <v>167.61629411863422</v>
      </c>
      <c r="AX506" s="1">
        <f>AW506*0.035</f>
        <v>5.866570294152198</v>
      </c>
      <c r="AY506" s="1">
        <f>(0.2*(0.00738*G506+0.8072)^7)-0.00016</f>
        <v>0.1577751995440077</v>
      </c>
      <c r="AZ506" s="1">
        <f>0.408*(AI506*(AG506-AH506)+0.063*6.43*(1+0.0536*N506)*(AD506-AE506))/(AI506+0.063)</f>
        <v>6.5085183633459103</v>
      </c>
      <c r="BA506" s="2">
        <f>(AI506*(AG506)+0.063*2.7*(1+0.864*N506)*(AD506-AE506))/(AI506+0.063)</f>
        <v>16.312755221833836</v>
      </c>
      <c r="BB506" s="1">
        <f>0.4+1.4*EXP(-(((C506-173)/58)^2))</f>
        <v>1.4128321107290782</v>
      </c>
      <c r="BC506" s="1">
        <f>0.605+0.345*EXP(-(((C506-243)/80)^2))</f>
        <v>0.6707518736369521</v>
      </c>
      <c r="BD506" s="1">
        <f>0.408*(AI506*(AG506-AH506)+0.063*6.43*(BB506+BC506*N506)*(AD506-AE506))/(AI506+0.063)</f>
        <v>9.590889310893008</v>
      </c>
      <c r="BE506" s="1">
        <f>0.013*G506*(M506*23.9+50)/(G506+15)</f>
        <v>6.1079832760419919</v>
      </c>
    </row>
    <row r="507" spans="1:57" ht="14" x14ac:dyDescent="0.15">
      <c r="A507" s="14">
        <v>2009</v>
      </c>
      <c r="B507" s="5">
        <v>43241</v>
      </c>
      <c r="C507">
        <v>141</v>
      </c>
      <c r="D507" s="11">
        <v>356.61396934800007</v>
      </c>
      <c r="E507" s="17">
        <v>11.81</v>
      </c>
      <c r="F507" s="17">
        <v>31.99</v>
      </c>
      <c r="G507" s="17">
        <v>21.98</v>
      </c>
      <c r="H507" s="11">
        <v>21.33</v>
      </c>
      <c r="I507" s="11">
        <v>71.680000000000007</v>
      </c>
      <c r="J507" s="11">
        <v>42.984236111111102</v>
      </c>
      <c r="K507" s="11">
        <v>2.8463761749342726</v>
      </c>
      <c r="L507" s="11">
        <v>0</v>
      </c>
      <c r="M507" s="15">
        <f>+D507*86400/1000000</f>
        <v>30.811446951667204</v>
      </c>
      <c r="N507" s="3">
        <f>K507*4.87/LN(67.8*$S$4-5.42)</f>
        <v>2.3122707742264783</v>
      </c>
      <c r="O507" s="16">
        <f>0.26*(1+0.54*N507)*(AD507-AE507)</f>
        <v>1.2074995091069984</v>
      </c>
      <c r="X507" s="9">
        <f>1+0.033*COS(2*$S$9*C507/365)</f>
        <v>0.97506872063560157</v>
      </c>
      <c r="Y507" s="9">
        <f>0.409*SIN((2*$S$9*C507/365)-1.39)</f>
        <v>0.35214286666419159</v>
      </c>
      <c r="Z507" s="9">
        <f>ACOS(-TAN($U$2)*TAN(Y507))</f>
        <v>1.7759180207637899</v>
      </c>
      <c r="AA507" s="10">
        <f>(24*60/$S$9)*$S$7*X507*(Z507*SIN($U$2)*SIN(Y507)+COS($U$2)*COS(Y507)*SIN(Z507))</f>
        <v>40.339534683550319</v>
      </c>
      <c r="AB507" s="9">
        <f>AA507*(0.75+0.00002*$S$3)</f>
        <v>30.416009151396942</v>
      </c>
      <c r="AC507" s="9">
        <f>1.35*(M507/AB507)-0.35</f>
        <v>1.0175513173903799</v>
      </c>
      <c r="AD507" s="9">
        <f>(0.6108*EXP(17.27*E507/(E507+237.3))+0.6108*EXP(17.27*F507/(F507+237.3)))/2</f>
        <v>3.0685887063615178</v>
      </c>
      <c r="AE507" s="9">
        <f>(H507*0.6108*EXP(17.27*F507/(F507+237.3))+I507*0.6108*EXP(17.27*E507/(E507+237.3)))/(2*100)</f>
        <v>1.0032259333785043</v>
      </c>
      <c r="AF507" s="10">
        <f>$S$8*0.5*((E507+273)^4+(F507+273)^4)*(0.34-0.14*SQRT(AE507))*AC507</f>
        <v>7.5801358873118891</v>
      </c>
      <c r="AG507" s="9">
        <f>(1-0.23)*M507-AF507</f>
        <v>16.144678265471857</v>
      </c>
      <c r="AH507" s="9">
        <v>0</v>
      </c>
      <c r="AI507" s="8">
        <f>4098*0.6108*EXP(17.27*0.5*(E507+F507)/(0.5*(E507+F507)+237.3))/(0.5*(E507+F507)+237.3)^2</f>
        <v>0.1602891009586542</v>
      </c>
      <c r="AJ507" s="7">
        <f>(0.408*AI507*(AG507-AH507)+(900*$S$10/((E507+F507)*0.5+273))*N507*(AD507-AE507))/(AI507+$S$10*(1+0.34*N507))</f>
        <v>7.2524236380721385</v>
      </c>
      <c r="AK507" s="27">
        <f>0.408*AI507*$S$8*0.98*1.14*100000000/(AI507+$S$10*(1.034*N507))</f>
        <v>0.11262106270320935</v>
      </c>
      <c r="AL507" s="12">
        <f>1.24*(AE507*10/(G507+273.16))^(1/7)</f>
        <v>0.76492260641554544</v>
      </c>
      <c r="AM507" s="12">
        <f>AI507*0.77*M507</f>
        <v>3.8028291309608622</v>
      </c>
      <c r="AN507" s="12">
        <f>AI507*0.98*$S$8*(-2.6*10000000000-AL507*(G507+273.16)^4)</f>
        <v>-24.459842583873296</v>
      </c>
      <c r="AO507" s="13">
        <f>1.17*1.013*(10^-3)*(AD507-AE507)*N507*86400/208</f>
        <v>2.351152230843887</v>
      </c>
      <c r="AP507" s="12">
        <f>0.408*(AM507+AN507+AO507)/(AI507+$S$10*(1+0.34*N507))</f>
        <v>-26.882403628037324</v>
      </c>
      <c r="AQ507">
        <v>63</v>
      </c>
      <c r="AR507">
        <v>3.3401000000000001</v>
      </c>
      <c r="AS507" s="7"/>
      <c r="AT507" s="1">
        <f>AJ507*28.4</f>
        <v>205.96883132124873</v>
      </c>
      <c r="AU507">
        <f>1.26*AI507*0.408*(AG507-AH507)/(AI507+0.063)</f>
        <v>5.9579461124044943</v>
      </c>
      <c r="AV507">
        <f>AU507*28.4</f>
        <v>169.20566959228762</v>
      </c>
      <c r="AW507">
        <f>0.65*AI507*D507/(0.063+AI507)</f>
        <v>166.39802833608553</v>
      </c>
      <c r="AX507" s="1">
        <f>AW507*0.035</f>
        <v>5.8239309917629942</v>
      </c>
      <c r="AY507" s="1">
        <f>(0.2*(0.00738*G507+0.8072)^7)-0.00016</f>
        <v>0.16075257690254624</v>
      </c>
      <c r="AZ507" s="1">
        <f>0.408*(AI507*(AG507-AH507)+0.063*6.43*(1+0.0536*N507)*(AD507-AE507))/(AI507+0.063)</f>
        <v>6.4467644047610193</v>
      </c>
      <c r="BA507" s="2">
        <f>(AI507*(AG507)+0.063*2.7*(1+0.864*N507)*(AD507-AE507))/(AI507+0.063)</f>
        <v>16.306207318219759</v>
      </c>
      <c r="BB507" s="1">
        <f>0.4+1.4*EXP(-(((C507-173)/58)^2))</f>
        <v>1.4325925847009784</v>
      </c>
      <c r="BC507" s="1">
        <f>0.605+0.345*EXP(-(((C507-243)/80)^2))</f>
        <v>0.67289208213117968</v>
      </c>
      <c r="BD507" s="1">
        <f>0.408*(AI507*(AG507-AH507)+0.063*6.43*(BB507+BC507*N507)*(AD507-AE507))/(AI507+0.063)</f>
        <v>9.2972424422874909</v>
      </c>
      <c r="BE507" s="1">
        <f>0.013*G507*(M507*23.9+50)/(G507+15)</f>
        <v>6.0763683656589595</v>
      </c>
    </row>
    <row r="508" spans="1:57" ht="14" x14ac:dyDescent="0.15">
      <c r="A508" s="14">
        <v>2009</v>
      </c>
      <c r="B508" s="5">
        <v>43242</v>
      </c>
      <c r="C508">
        <v>142</v>
      </c>
      <c r="D508" s="11">
        <v>352.87078741200008</v>
      </c>
      <c r="E508" s="17">
        <v>14.54</v>
      </c>
      <c r="F508" s="17">
        <v>31.43</v>
      </c>
      <c r="G508" s="17">
        <v>22.64</v>
      </c>
      <c r="H508" s="11">
        <v>25.86</v>
      </c>
      <c r="I508" s="11">
        <v>77.02</v>
      </c>
      <c r="J508" s="11">
        <v>48.030833333333341</v>
      </c>
      <c r="K508" s="11">
        <v>3.0297482639280182</v>
      </c>
      <c r="L508" s="11">
        <v>0</v>
      </c>
      <c r="M508" s="15">
        <f>+D508*86400/1000000</f>
        <v>30.48803603239681</v>
      </c>
      <c r="N508" s="3">
        <f>K508*4.87/LN(67.8*$S$4-5.42)</f>
        <v>2.4612341916141625</v>
      </c>
      <c r="O508" s="16">
        <f>0.26*(1+0.54*N508)*(AD508-AE508)</f>
        <v>1.1486368035041812</v>
      </c>
      <c r="X508" s="9">
        <f>1+0.033*COS(2*$S$9*C508/365)</f>
        <v>0.97470025896309476</v>
      </c>
      <c r="Y508" s="9">
        <f>0.409*SIN((2*$S$9*C508/365)-1.39)</f>
        <v>0.35567158409294203</v>
      </c>
      <c r="Z508" s="9">
        <f>ACOS(-TAN($U$2)*TAN(Y508))</f>
        <v>1.7781891685792885</v>
      </c>
      <c r="AA508" s="10">
        <f>(24*60/$S$9)*$S$7*X508*(Z508*SIN($U$2)*SIN(Y508)+COS($U$2)*COS(Y508)*SIN(Z508))</f>
        <v>40.390409129581421</v>
      </c>
      <c r="AB508" s="9">
        <f>AA508*(0.75+0.00002*$S$3)</f>
        <v>30.454368483704393</v>
      </c>
      <c r="AC508" s="9">
        <f>1.35*(M508/AB508)-0.35</f>
        <v>1.0014924358309738</v>
      </c>
      <c r="AD508" s="9">
        <f>(0.6108*EXP(17.27*E508/(E508+237.3))+0.6108*EXP(17.27*F508/(F508+237.3)))/2</f>
        <v>3.1296212137667392</v>
      </c>
      <c r="AE508" s="9">
        <f>(H508*0.6108*EXP(17.27*F508/(F508+237.3))+I508*0.6108*EXP(17.27*E508/(E508+237.3)))/(2*100)</f>
        <v>1.2327951983140268</v>
      </c>
      <c r="AF508" s="10">
        <f>$S$8*0.5*((E508+273)^4+(F508+273)^4)*(0.34-0.14*SQRT(AE508))*AC508</f>
        <v>6.9793156279539268</v>
      </c>
      <c r="AG508" s="9">
        <f>(1-0.23)*M508-AF508</f>
        <v>16.496472116991619</v>
      </c>
      <c r="AH508" s="9">
        <v>0</v>
      </c>
      <c r="AI508" s="8">
        <f>4098*0.6108*EXP(17.27*0.5*(E508+F508)/(0.5*(E508+F508)+237.3))/(0.5*(E508+F508)+237.3)^2</f>
        <v>0.16978488489505705</v>
      </c>
      <c r="AJ508" s="7">
        <f>(0.408*AI508*(AG508-AH508)+(900*$S$10/((E508+F508)*0.5+273))*N508*(AD508-AE508))/(AI508+$S$10*(1+0.34*N508))</f>
        <v>7.1455067064769242</v>
      </c>
      <c r="AK508" s="27">
        <f>0.408*AI508*$S$8*0.98*1.14*100000000/(AI508+$S$10*(1.034*N508))</f>
        <v>0.11234883310184182</v>
      </c>
      <c r="AL508" s="12">
        <f>1.24*(AE508*10/(G508+273.16))^(1/7)</f>
        <v>0.7875234755095043</v>
      </c>
      <c r="AM508" s="12">
        <f>AI508*0.77*M508</f>
        <v>3.9858339200963706</v>
      </c>
      <c r="AN508" s="12">
        <f>AI508*0.98*$S$8*(-2.6*10000000000-AL508*(G508+273.16)^4)</f>
        <v>-26.092274648383682</v>
      </c>
      <c r="AO508" s="13">
        <f>1.17*1.013*(10^-3)*(AD508-AE508)*N508*86400/208</f>
        <v>2.2984028515377695</v>
      </c>
      <c r="AP508" s="12">
        <f>0.408*(AM508+AN508+AO508)/(AI508+$S$10*(1+0.34*N508))</f>
        <v>-27.804510638328175</v>
      </c>
      <c r="AQ508">
        <v>64</v>
      </c>
      <c r="AR508">
        <v>3.0169000000000001</v>
      </c>
      <c r="AS508" s="7"/>
      <c r="AT508" s="1">
        <f>AJ508*28.4</f>
        <v>202.93239046394464</v>
      </c>
      <c r="AU508">
        <f>1.26*AI508*0.408*(AG508-AH508)/(AI508+0.063)</f>
        <v>6.185374970679292</v>
      </c>
      <c r="AV508">
        <f>AU508*28.4</f>
        <v>175.66464916729188</v>
      </c>
      <c r="AW508">
        <f>0.65*AI508*D508/(0.063+AI508)</f>
        <v>167.29128239094871</v>
      </c>
      <c r="AX508" s="1">
        <f>AW508*0.035</f>
        <v>5.8551948836832057</v>
      </c>
      <c r="AY508" s="1">
        <f>(0.2*(0.00738*G508+0.8072)^7)-0.00016</f>
        <v>0.16649812552801374</v>
      </c>
      <c r="AZ508" s="1">
        <f>0.408*(AI508*(AG508-AH508)+0.063*6.43*(1+0.0536*N508)*(AD508-AE508))/(AI508+0.063)</f>
        <v>6.4334348620871564</v>
      </c>
      <c r="BA508" s="2">
        <f>(AI508*(AG508)+0.063*2.7*(1+0.864*N508)*(AD508-AE508))/(AI508+0.063)</f>
        <v>16.365406290771713</v>
      </c>
      <c r="BB508" s="1">
        <f>0.4+1.4*EXP(-(((C508-173)/58)^2))</f>
        <v>1.4521128888576946</v>
      </c>
      <c r="BC508" s="1">
        <f>0.605+0.345*EXP(-(((C508-243)/80)^2))</f>
        <v>0.67508005048587605</v>
      </c>
      <c r="BD508" s="1">
        <f>0.408*(AI508*(AG508-AH508)+0.063*6.43*(BB508+BC508*N508)*(AD508-AE508))/(AI508+0.063)</f>
        <v>9.1023015543336374</v>
      </c>
      <c r="BE508" s="1">
        <f>0.013*G508*(M508*23.9+50)/(G508+15)</f>
        <v>6.0886399172373844</v>
      </c>
    </row>
    <row r="509" spans="1:57" ht="14" x14ac:dyDescent="0.15">
      <c r="A509" s="14">
        <v>2009</v>
      </c>
      <c r="B509" s="5">
        <v>43243</v>
      </c>
      <c r="C509">
        <v>143</v>
      </c>
      <c r="D509" s="11">
        <v>356.04619011000005</v>
      </c>
      <c r="E509" s="17">
        <v>12.65</v>
      </c>
      <c r="F509" s="17">
        <v>32.659999999999997</v>
      </c>
      <c r="G509" s="17">
        <v>22.6</v>
      </c>
      <c r="H509" s="11">
        <v>18.559999999999999</v>
      </c>
      <c r="I509" s="11">
        <v>73.510000000000005</v>
      </c>
      <c r="J509" s="11">
        <v>39.100972222222225</v>
      </c>
      <c r="K509" s="11">
        <v>2.5934068717314669</v>
      </c>
      <c r="L509" s="11">
        <v>0</v>
      </c>
      <c r="M509" s="15">
        <f>+D509*86400/1000000</f>
        <v>30.762390825504006</v>
      </c>
      <c r="N509" s="3">
        <f>K509*4.87/LN(67.8*$S$4-5.42)</f>
        <v>2.1067696420418711</v>
      </c>
      <c r="O509" s="16">
        <f>0.26*(1+0.54*N509)*(AD509-AE509)</f>
        <v>1.2246388876473993</v>
      </c>
      <c r="X509" s="9">
        <f>1+0.033*COS(2*$S$9*C509/365)</f>
        <v>0.97433929414987031</v>
      </c>
      <c r="Y509" s="9">
        <f>0.409*SIN((2*$S$9*C509/365)-1.39)</f>
        <v>0.35909490835530428</v>
      </c>
      <c r="Z509" s="9">
        <f>ACOS(-TAN($U$2)*TAN(Y509))</f>
        <v>1.7803992217346576</v>
      </c>
      <c r="AA509" s="10">
        <f>(24*60/$S$9)*$S$7*X509*(Z509*SIN($U$2)*SIN(Y509)+COS($U$2)*COS(Y509)*SIN(Z509))</f>
        <v>40.439235555042359</v>
      </c>
      <c r="AB509" s="9">
        <f>AA509*(0.75+0.00002*$S$3)</f>
        <v>30.491183608501938</v>
      </c>
      <c r="AC509" s="9">
        <f>1.35*(M509/AB509)-0.35</f>
        <v>1.0120077248444597</v>
      </c>
      <c r="AD509" s="9">
        <f>(0.6108*EXP(17.27*E509/(E509+237.3))+0.6108*EXP(17.27*F509/(F509+237.3)))/2</f>
        <v>3.1994149633681022</v>
      </c>
      <c r="AE509" s="9">
        <f>(H509*0.6108*EXP(17.27*F509/(F509+237.3))+I509*0.6108*EXP(17.27*E509/(E509+237.3)))/(2*100)</f>
        <v>0.99599662361966101</v>
      </c>
      <c r="AF509" s="10">
        <f>$S$8*0.5*((E509+273)^4+(F509+273)^4)*(0.34-0.14*SQRT(AE509))*AC509</f>
        <v>7.634475708137705</v>
      </c>
      <c r="AG509" s="9">
        <f>(1-0.23)*M509-AF509</f>
        <v>16.052565227500381</v>
      </c>
      <c r="AH509" s="9">
        <v>0</v>
      </c>
      <c r="AI509" s="8">
        <f>4098*0.6108*EXP(17.27*0.5*(E509+F509)/(0.5*(E509+F509)+237.3))/(0.5*(E509+F509)+237.3)^2</f>
        <v>0.16684781765207926</v>
      </c>
      <c r="AJ509" s="7">
        <f>(0.408*AI509*(AG509-AH509)+(900*$S$10/((E509+F509)*0.5+273))*N509*(AD509-AE509))/(AI509+$S$10*(1+0.34*N509))</f>
        <v>7.2292021052992048</v>
      </c>
      <c r="AK509" s="27">
        <f>0.408*AI509*$S$8*0.98*1.14*100000000/(AI509+$S$10*(1.034*N509))</f>
        <v>0.12003511750786823</v>
      </c>
      <c r="AL509" s="12">
        <f>1.24*(AE509*10/(G509+273.16))^(1/7)</f>
        <v>0.76390368237623907</v>
      </c>
      <c r="AM509" s="12">
        <f>AI509*0.77*M509</f>
        <v>3.9521310867466797</v>
      </c>
      <c r="AN509" s="12">
        <f>AI509*0.98*$S$8*(-2.6*10000000000-AL509*(G509+273.16)^4)</f>
        <v>-25.493616089900069</v>
      </c>
      <c r="AO509" s="13">
        <f>1.17*1.013*(10^-3)*(AD509-AE509)*N509*86400/208</f>
        <v>2.28538686068263</v>
      </c>
      <c r="AP509" s="12">
        <f>0.408*(AM509+AN509+AO509)/(AI509+$S$10*(1+0.34*N509))</f>
        <v>-28.07967238396677</v>
      </c>
      <c r="AQ509">
        <v>65</v>
      </c>
      <c r="AR509">
        <v>3.2753000000000001</v>
      </c>
      <c r="AS509" s="7"/>
      <c r="AT509" s="1">
        <f>AJ509*28.4</f>
        <v>205.3093397904974</v>
      </c>
      <c r="AU509">
        <f>1.26*AI509*0.408*(AG509-AH509)/(AI509+0.063)</f>
        <v>5.9903927543409043</v>
      </c>
      <c r="AV509">
        <f>AU509*28.4</f>
        <v>170.12715422328168</v>
      </c>
      <c r="AW509">
        <f>0.65*AI509*D509/(0.063+AI509)</f>
        <v>167.99634978707283</v>
      </c>
      <c r="AX509" s="1">
        <f>AW509*0.035</f>
        <v>5.8798722425475498</v>
      </c>
      <c r="AY509" s="1">
        <f>(0.2*(0.00738*G509+0.8072)^7)-0.00016</f>
        <v>0.1661449741308158</v>
      </c>
      <c r="AZ509" s="1">
        <f>0.408*(AI509*(AG509-AH509)+0.063*6.43*(1+0.0536*N509)*(AD509-AE509))/(AI509+0.063)</f>
        <v>6.5176088461807318</v>
      </c>
      <c r="BA509" s="2">
        <f>(AI509*(AG509)+0.063*2.7*(1+0.864*N509)*(AD509-AE509))/(AI509+0.063)</f>
        <v>16.251487374217099</v>
      </c>
      <c r="BB509" s="1">
        <f>0.4+1.4*EXP(-(((C509-173)/58)^2))</f>
        <v>1.4713650597361196</v>
      </c>
      <c r="BC509" s="1">
        <f>0.605+0.345*EXP(-(((C509-243)/80)^2))</f>
        <v>0.67731592856712874</v>
      </c>
      <c r="BD509" s="1">
        <f>0.408*(AI509*(AG509-AH509)+0.063*6.43*(BB509+BC509*N509)*(AD509-AE509))/(AI509+0.063)</f>
        <v>9.3464044203176346</v>
      </c>
      <c r="BE509" s="1">
        <f>0.013*G509*(M509*23.9+50)/(G509+15)</f>
        <v>6.1355843389984184</v>
      </c>
    </row>
    <row r="510" spans="1:57" ht="14" x14ac:dyDescent="0.15">
      <c r="A510" s="14">
        <v>2009</v>
      </c>
      <c r="B510" s="5">
        <v>43244</v>
      </c>
      <c r="C510">
        <v>144</v>
      </c>
      <c r="D510" s="11">
        <v>358.55030835000002</v>
      </c>
      <c r="E510" s="17">
        <v>12.05</v>
      </c>
      <c r="F510" s="17">
        <v>35.119999999999997</v>
      </c>
      <c r="G510" s="17">
        <v>23.93</v>
      </c>
      <c r="H510" s="11">
        <v>12.25</v>
      </c>
      <c r="I510" s="11">
        <v>46.44</v>
      </c>
      <c r="J510" s="11">
        <v>27.842499999999994</v>
      </c>
      <c r="K510" s="11">
        <v>2.2414843694266007</v>
      </c>
      <c r="L510" s="11">
        <v>0</v>
      </c>
      <c r="M510" s="15">
        <f>+D510*86400/1000000</f>
        <v>30.978746641440001</v>
      </c>
      <c r="N510" s="3">
        <f>K510*4.87/LN(67.8*$S$4-5.42)</f>
        <v>1.8208832844907705</v>
      </c>
      <c r="O510" s="16">
        <f>0.26*(1+0.54*N510)*(AD510-AE510)</f>
        <v>1.4748716484743116</v>
      </c>
      <c r="X510" s="9">
        <f>1+0.033*COS(2*$S$9*C510/365)</f>
        <v>0.97398593315759263</v>
      </c>
      <c r="Y510" s="9">
        <f>0.409*SIN((2*$S$9*C510/365)-1.39)</f>
        <v>0.36241182504641795</v>
      </c>
      <c r="Z510" s="9">
        <f>ACOS(-TAN($U$2)*TAN(Y510))</f>
        <v>1.7825469988314888</v>
      </c>
      <c r="AA510" s="10">
        <f>(24*60/$S$9)*$S$7*X510*(Z510*SIN($U$2)*SIN(Y510)+COS($U$2)*COS(Y510)*SIN(Z510))</f>
        <v>40.486034045739572</v>
      </c>
      <c r="AB510" s="9">
        <f>AA510*(0.75+0.00002*$S$3)</f>
        <v>30.526469670487639</v>
      </c>
      <c r="AC510" s="9">
        <f>1.35*(M510/AB510)-0.35</f>
        <v>1.0200014583204813</v>
      </c>
      <c r="AD510" s="9">
        <f>(0.6108*EXP(17.27*E510/(E510+237.3))+0.6108*EXP(17.27*F510/(F510+237.3)))/2</f>
        <v>3.5336378827915169</v>
      </c>
      <c r="AE510" s="9">
        <f>(H510*0.6108*EXP(17.27*F510/(F510+237.3))+I510*0.6108*EXP(17.27*E510/(E510+237.3)))/(2*100)</f>
        <v>0.67343059011346018</v>
      </c>
      <c r="AF510" s="10">
        <f>$S$8*0.5*((E510+273)^4+(F510+273)^4)*(0.34-0.14*SQRT(AE510))*AC510</f>
        <v>8.7773313054332647</v>
      </c>
      <c r="AG510" s="9">
        <f>(1-0.23)*M510-AF510</f>
        <v>15.076303608475538</v>
      </c>
      <c r="AH510" s="9">
        <v>0</v>
      </c>
      <c r="AI510" s="8">
        <f>4098*0.6108*EXP(17.27*0.5*(E510+F510)/(0.5*(E510+F510)+237.3))/(0.5*(E510+F510)+237.3)^2</f>
        <v>0.17523684181142443</v>
      </c>
      <c r="AJ510" s="7">
        <f>(0.408*AI510*(AG510-AH510)+(900*$S$10/((E510+F510)*0.5+273))*N510*(AD510-AE510))/(AI510+$S$10*(1+0.34*N510))</f>
        <v>7.5161333289840266</v>
      </c>
      <c r="AK510" s="27">
        <f>0.408*AI510*$S$8*0.98*1.14*100000000/(AI510+$S$10*(1.034*N510))</f>
        <v>0.13073329404654316</v>
      </c>
      <c r="AL510" s="12">
        <f>1.24*(AE510*10/(G510+273.16))^(1/7)</f>
        <v>0.72190411041207225</v>
      </c>
      <c r="AM510" s="12">
        <f>AI510*0.77*M510</f>
        <v>4.1800356480361076</v>
      </c>
      <c r="AN510" s="12">
        <f>AI510*0.98*$S$8*(-2.6*10000000000-AL510*(G510+273.16)^4)</f>
        <v>-26.589322650719918</v>
      </c>
      <c r="AO510" s="13">
        <f>1.17*1.013*(10^-3)*(AD510-AE510)*N510*86400/208</f>
        <v>2.5640431724732227</v>
      </c>
      <c r="AP510" s="12">
        <f>0.408*(AM510+AN510+AO510)/(AI510+$S$10*(1+0.34*N510))</f>
        <v>-28.734154023134685</v>
      </c>
      <c r="AQ510">
        <v>66</v>
      </c>
      <c r="AR510">
        <v>3.4344999999999999</v>
      </c>
      <c r="AS510" s="7"/>
      <c r="AT510" s="1">
        <f>AJ510*28.4</f>
        <v>213.45818654314635</v>
      </c>
      <c r="AU510">
        <f>1.26*AI510*0.408*(AG510-AH510)/(AI510+0.063)</f>
        <v>5.7008823340546115</v>
      </c>
      <c r="AV510">
        <f>AU510*28.4</f>
        <v>161.90505828715095</v>
      </c>
      <c r="AW510">
        <f>0.65*AI510*D510/(0.063+AI510)</f>
        <v>171.42728669596437</v>
      </c>
      <c r="AX510" s="1">
        <f>AW510*0.035</f>
        <v>5.9999550343587531</v>
      </c>
      <c r="AY510" s="1">
        <f>(0.2*(0.00738*G510+0.8072)^7)-0.00016</f>
        <v>0.17823728047738546</v>
      </c>
      <c r="AZ510" s="1">
        <f>0.408*(AI510*(AG510-AH510)+0.063*6.43*(1+0.0536*N510)*(AD510-AE510))/(AI510+0.063)</f>
        <v>6.7024407595473203</v>
      </c>
      <c r="BA510" s="2">
        <f>(AI510*(AG510)+0.063*2.7*(1+0.864*N510)*(AD510-AE510))/(AI510+0.063)</f>
        <v>16.344496953530335</v>
      </c>
      <c r="BB510" s="1">
        <f>0.4+1.4*EXP(-(((C510-173)/58)^2))</f>
        <v>1.4903210962999669</v>
      </c>
      <c r="BC510" s="1">
        <f>0.605+0.345*EXP(-(((C510-243)/80)^2))</f>
        <v>0.67959982542289898</v>
      </c>
      <c r="BD510" s="1">
        <f>0.408*(AI510*(AG510-AH510)+0.063*6.43*(BB510+BC510*N510)*(AD510-AE510))/(AI510+0.063)</f>
        <v>9.9371815583433598</v>
      </c>
      <c r="BE510" s="1">
        <f>0.013*G510*(M510*23.9+50)/(G510+15)</f>
        <v>6.3160303415151571</v>
      </c>
    </row>
    <row r="511" spans="1:57" ht="14" x14ac:dyDescent="0.15">
      <c r="A511" s="14">
        <v>2009</v>
      </c>
      <c r="B511" s="5">
        <v>43245</v>
      </c>
      <c r="C511">
        <v>145</v>
      </c>
      <c r="D511" s="11">
        <v>342.85752165600002</v>
      </c>
      <c r="E511" s="17">
        <v>13.47</v>
      </c>
      <c r="F511" s="17">
        <v>38.700000000000003</v>
      </c>
      <c r="G511" s="17">
        <v>27.21</v>
      </c>
      <c r="H511" s="11">
        <v>8.94</v>
      </c>
      <c r="I511" s="11">
        <v>42.03</v>
      </c>
      <c r="J511" s="11">
        <v>22.616805555555558</v>
      </c>
      <c r="K511" s="11">
        <v>2.6806254685194264</v>
      </c>
      <c r="L511" s="11">
        <v>0</v>
      </c>
      <c r="M511" s="15">
        <f>+D511*86400/1000000</f>
        <v>29.622889871078403</v>
      </c>
      <c r="N511" s="3">
        <f>K511*4.87/LN(67.8*$S$4-5.42)</f>
        <v>2.1776221927685855</v>
      </c>
      <c r="O511" s="16">
        <f>0.26*(1+0.54*N511)*(AD511-AE511)</f>
        <v>2.0253226738163539</v>
      </c>
      <c r="X511" s="9">
        <f>1+0.033*COS(2*$S$9*C511/365)</f>
        <v>0.97364028069474995</v>
      </c>
      <c r="Y511" s="9">
        <f>0.409*SIN((2*$S$9*C511/365)-1.39)</f>
        <v>0.36562135129228263</v>
      </c>
      <c r="Z511" s="9">
        <f>ACOS(-TAN($U$2)*TAN(Y511))</f>
        <v>1.7846313346009537</v>
      </c>
      <c r="AA511" s="10">
        <f>(24*60/$S$9)*$S$7*X511*(Z511*SIN($U$2)*SIN(Y511)+COS($U$2)*COS(Y511)*SIN(Z511))</f>
        <v>40.530824539828693</v>
      </c>
      <c r="AB511" s="9">
        <f>AA511*(0.75+0.00002*$S$3)</f>
        <v>30.560241703030833</v>
      </c>
      <c r="AC511" s="9">
        <f>1.35*(M511/AB511)-0.35</f>
        <v>0.95859244225119211</v>
      </c>
      <c r="AD511" s="9">
        <f>(0.6108*EXP(17.27*E511/(E511+237.3))+0.6108*EXP(17.27*F511/(F511+237.3)))/2</f>
        <v>4.2120505545280205</v>
      </c>
      <c r="AE511" s="9">
        <f>(H511*0.6108*EXP(17.27*F511/(F511+237.3))+I511*0.6108*EXP(17.27*E511/(E511+237.3)))/(2*100)</f>
        <v>0.63208577255088005</v>
      </c>
      <c r="AF511" s="10">
        <f>$S$8*0.5*((E511+273)^4+(F511+273)^4)*(0.34-0.14*SQRT(AE511))*AC511</f>
        <v>8.6800553455601825</v>
      </c>
      <c r="AG511" s="9">
        <f>(1-0.23)*M511-AF511</f>
        <v>14.129569855170187</v>
      </c>
      <c r="AH511" s="9">
        <v>0</v>
      </c>
      <c r="AI511" s="8">
        <f>4098*0.6108*EXP(17.27*0.5*(E511+F511)/(0.5*(E511+F511)+237.3))/(0.5*(E511+F511)+237.3)^2</f>
        <v>0.19957066330353307</v>
      </c>
      <c r="AJ511" s="7">
        <f>(0.408*AI511*(AG511-AH511)+(900*$S$10/((E511+F511)*0.5+273))*N511*(AD511-AE511))/(AI511+$S$10*(1+0.34*N511))</f>
        <v>8.5777110686457068</v>
      </c>
      <c r="AK511" s="27">
        <f>0.408*AI511*$S$8*0.98*1.14*100000000/(AI511+$S$10*(1.034*N511))</f>
        <v>0.12807577202671636</v>
      </c>
      <c r="AL511" s="12">
        <f>1.24*(AE511*10/(G511+273.16))^(1/7)</f>
        <v>0.71427807969590884</v>
      </c>
      <c r="AM511" s="12">
        <f>AI511*0.77*M511</f>
        <v>4.552132031014744</v>
      </c>
      <c r="AN511" s="12">
        <f>AI511*0.98*$S$8*(-2.6*10000000000-AL511*(G511+273.16)^4)</f>
        <v>-30.463924169579148</v>
      </c>
      <c r="AO511" s="13">
        <f>1.17*1.013*(10^-3)*(AD511-AE511)*N511*86400/208</f>
        <v>3.8380179610344021</v>
      </c>
      <c r="AP511" s="12">
        <f>0.408*(AM511+AN511+AO511)/(AI511+$S$10*(1+0.34*N511))</f>
        <v>-28.672637165493189</v>
      </c>
      <c r="AQ511">
        <v>67</v>
      </c>
      <c r="AR511">
        <v>3.2589000000000001</v>
      </c>
      <c r="AS511" s="7"/>
      <c r="AT511" s="1">
        <f>AJ511*28.4</f>
        <v>243.60699434953807</v>
      </c>
      <c r="AU511">
        <f>1.26*AI511*0.408*(AG511-AH511)/(AI511+0.063)</f>
        <v>5.5209034035310216</v>
      </c>
      <c r="AV511">
        <f>AU511*28.4</f>
        <v>156.79365666028102</v>
      </c>
      <c r="AW511">
        <f>0.65*AI511*D511/(0.063+AI511)</f>
        <v>169.3860098477812</v>
      </c>
      <c r="AX511" s="1">
        <f>AW511*0.035</f>
        <v>5.9285103446723424</v>
      </c>
      <c r="AY511" s="1">
        <f>(0.2*(0.00738*G511+0.8072)^7)-0.00016</f>
        <v>0.21132680510230117</v>
      </c>
      <c r="AZ511" s="1">
        <f>0.408*(AI511*(AG511-AH511)+0.063*6.43*(1+0.0536*N511)*(AD511-AE511))/(AI511+0.063)</f>
        <v>6.8981219215608904</v>
      </c>
      <c r="BA511" s="2">
        <f>(AI511*(AG511)+0.063*2.7*(1+0.864*N511)*(AD511-AE511))/(AI511+0.063)</f>
        <v>17.422060112570108</v>
      </c>
      <c r="BB511" s="1">
        <f>0.4+1.4*EXP(-(((C511-173)/58)^2))</f>
        <v>1.5089530264195612</v>
      </c>
      <c r="BC511" s="1">
        <f>0.605+0.345*EXP(-(((C511-243)/80)^2))</f>
        <v>0.68193180784243212</v>
      </c>
      <c r="BD511" s="1">
        <f>0.408*(AI511*(AG511-AH511)+0.063*6.43*(BB511+BC511*N511)*(AD511-AE511))/(AI511+0.063)</f>
        <v>11.128312627635236</v>
      </c>
      <c r="BE511" s="1">
        <f>0.013*G511*(M511*23.9+50)/(G511+15)</f>
        <v>6.3521147958992614</v>
      </c>
    </row>
    <row r="512" spans="1:57" ht="14" x14ac:dyDescent="0.15">
      <c r="A512" s="14">
        <v>2009</v>
      </c>
      <c r="B512" s="5">
        <v>43246</v>
      </c>
      <c r="C512">
        <v>146</v>
      </c>
      <c r="D512" s="11">
        <v>359.58773471400002</v>
      </c>
      <c r="E512" s="17">
        <v>14.78</v>
      </c>
      <c r="F512" s="17">
        <v>35.32</v>
      </c>
      <c r="G512" s="17">
        <v>26.19</v>
      </c>
      <c r="H512" s="11">
        <v>8.52</v>
      </c>
      <c r="I512" s="11">
        <v>25.21</v>
      </c>
      <c r="J512" s="11">
        <v>16.194930555555555</v>
      </c>
      <c r="K512" s="11">
        <v>3.447472306910186</v>
      </c>
      <c r="L512" s="11">
        <v>0</v>
      </c>
      <c r="M512" s="15">
        <f>+D512*86400/1000000</f>
        <v>31.068380279289602</v>
      </c>
      <c r="N512" s="3">
        <f>K512*4.87/LN(67.8*$S$4-5.42)</f>
        <v>2.8005748257809362</v>
      </c>
      <c r="O512" s="16">
        <f>0.26*(1+0.54*N512)*(AD512-AE512)</f>
        <v>2.1205436359336201</v>
      </c>
      <c r="X512" s="9">
        <f>1+0.033*COS(2*$S$9*C512/365)</f>
        <v>0.97330243918562676</v>
      </c>
      <c r="Y512" s="9">
        <f>0.409*SIN((2*$S$9*C512/365)-1.39)</f>
        <v>0.3687225360410043</v>
      </c>
      <c r="Z512" s="9">
        <f>ACOS(-TAN($U$2)*TAN(Y512))</f>
        <v>1.7866510818072747</v>
      </c>
      <c r="AA512" s="10">
        <f>(24*60/$S$9)*$S$7*X512*(Z512*SIN($U$2)*SIN(Y512)+COS($U$2)*COS(Y512)*SIN(Z512))</f>
        <v>40.573626780194779</v>
      </c>
      <c r="AB512" s="9">
        <f>AA512*(0.75+0.00002*$S$3)</f>
        <v>30.592514592266863</v>
      </c>
      <c r="AC512" s="9">
        <f>1.35*(M512/AB512)-0.35</f>
        <v>1.0209992112790589</v>
      </c>
      <c r="AD512" s="9">
        <f>(0.6108*EXP(17.27*E512/(E512+237.3))+0.6108*EXP(17.27*F512/(F512+237.3)))/2</f>
        <v>3.7021174401901153</v>
      </c>
      <c r="AE512" s="9">
        <f>(H512*0.6108*EXP(17.27*F512/(F512+237.3))+I512*0.6108*EXP(17.27*E512/(E512+237.3)))/(2*100)</f>
        <v>0.45572836260679012</v>
      </c>
      <c r="AF512" s="10">
        <f>$S$8*0.5*((E512+273)^4+(F512+273)^4)*(0.34-0.14*SQRT(AE512))*AC512</f>
        <v>9.7530250043595128</v>
      </c>
      <c r="AG512" s="9">
        <f>(1-0.23)*M512-AF512</f>
        <v>14.169627810693482</v>
      </c>
      <c r="AH512" s="9">
        <v>0</v>
      </c>
      <c r="AI512" s="8">
        <f>4098*0.6108*EXP(17.27*0.5*(E512+F512)/(0.5*(E512+F512)+237.3))/(0.5*(E512+F512)+237.3)^2</f>
        <v>0.18917237426716429</v>
      </c>
      <c r="AJ512" s="7">
        <f>(0.408*AI512*(AG512-AH512)+(900*$S$10/((E512+F512)*0.5+273))*N512*(AD512-AE512))/(AI512+$S$10*(1+0.34*N512))</f>
        <v>9.1307402721495734</v>
      </c>
      <c r="AK512" s="27">
        <f>0.408*AI512*$S$8*0.98*1.14*100000000/(AI512+$S$10*(1.034*N512))</f>
        <v>0.11117523924058972</v>
      </c>
      <c r="AL512" s="12">
        <f>1.24*(AE512*10/(G512+273.16))^(1/7)</f>
        <v>0.68199730103020417</v>
      </c>
      <c r="AM512" s="12">
        <f>AI512*0.77*M512</f>
        <v>4.5255050317926369</v>
      </c>
      <c r="AN512" s="12">
        <f>AI512*0.98*$S$8*(-2.6*10000000000-AL512*(G512+273.16)^4)</f>
        <v>-28.570052979165155</v>
      </c>
      <c r="AO512" s="13">
        <f>1.17*1.013*(10^-3)*(AD512-AE512)*N512*86400/208</f>
        <v>4.4760348967391348</v>
      </c>
      <c r="AP512" s="12">
        <f>0.408*(AM512+AN512+AO512)/(AI512+$S$10*(1+0.34*N512))</f>
        <v>-25.135165079789839</v>
      </c>
      <c r="AQ512">
        <v>68</v>
      </c>
      <c r="AR512">
        <v>2.8481999999999998</v>
      </c>
      <c r="AS512" s="7"/>
      <c r="AT512" s="1">
        <f>AJ512*28.4</f>
        <v>259.31302372904787</v>
      </c>
      <c r="AU512">
        <f>1.26*AI512*0.408*(AG512-AH512)/(AI512+0.063)</f>
        <v>5.4644865116050161</v>
      </c>
      <c r="AV512">
        <f>AU512*28.4</f>
        <v>155.19141692958246</v>
      </c>
      <c r="AW512">
        <f>0.65*AI512*D512/(0.063+AI512)</f>
        <v>175.33896298146752</v>
      </c>
      <c r="AX512" s="1">
        <f>AW512*0.035</f>
        <v>6.1368637043513639</v>
      </c>
      <c r="AY512" s="1">
        <f>(0.2*(0.00738*G512+0.8072)^7)-0.00016</f>
        <v>0.20051605735594391</v>
      </c>
      <c r="AZ512" s="1">
        <f>0.408*(AI512*(AG512-AH512)+0.063*6.43*(1+0.0536*N512)*(AD512-AE512))/(AI512+0.063)</f>
        <v>6.784009356076858</v>
      </c>
      <c r="BA512" s="2">
        <f>(AI512*(AG512)+0.063*2.7*(1+0.864*N512)*(AD512-AE512))/(AI512+0.063)</f>
        <v>18.118144424222592</v>
      </c>
      <c r="BB512" s="1">
        <f>0.4+1.4*EXP(-(((C512-173)/58)^2))</f>
        <v>1.5272329744610538</v>
      </c>
      <c r="BC512" s="1">
        <f>0.605+0.345*EXP(-(((C512-243)/80)^2))</f>
        <v>0.68431189893699751</v>
      </c>
      <c r="BD512" s="1">
        <f>0.408*(AI512*(AG512-AH512)+0.063*6.43*(BB512+BC512*N512)*(AD512-AE512))/(AI512+0.063)</f>
        <v>11.664127246307482</v>
      </c>
      <c r="BE512" s="1">
        <f>0.013*G512*(M512*23.9+50)/(G512+15)</f>
        <v>6.5509625944448793</v>
      </c>
    </row>
    <row r="513" spans="1:57" ht="14" x14ac:dyDescent="0.15">
      <c r="A513" s="14">
        <v>2009</v>
      </c>
      <c r="B513" s="5">
        <v>43247</v>
      </c>
      <c r="C513">
        <v>147</v>
      </c>
      <c r="D513" s="11">
        <v>366.68421504000003</v>
      </c>
      <c r="E513" s="17">
        <v>11.82</v>
      </c>
      <c r="F513" s="17">
        <v>36.44</v>
      </c>
      <c r="G513" s="17">
        <v>24.15</v>
      </c>
      <c r="H513" s="11">
        <v>11.61</v>
      </c>
      <c r="I513" s="11">
        <v>38.39</v>
      </c>
      <c r="J513" s="11">
        <v>21.681666666666665</v>
      </c>
      <c r="K513" s="11">
        <v>2.609343974158433</v>
      </c>
      <c r="L513" s="11">
        <v>0</v>
      </c>
      <c r="M513" s="15">
        <f>+D513*86400/1000000</f>
        <v>31.681516179456004</v>
      </c>
      <c r="N513" s="3">
        <f>K513*4.87/LN(67.8*$S$4-5.42)</f>
        <v>2.119716242878487</v>
      </c>
      <c r="O513" s="16">
        <f>0.26*(1+0.54*N513)*(AD513-AE513)</f>
        <v>1.7378614181986851</v>
      </c>
      <c r="X513" s="9">
        <f>1+0.033*COS(2*$S$9*C513/365)</f>
        <v>0.97297250873995333</v>
      </c>
      <c r="Y513" s="9">
        <f>0.409*SIN((2*$S$9*C513/365)-1.39)</f>
        <v>0.37171446034461308</v>
      </c>
      <c r="Z513" s="9">
        <f>ACOS(-TAN($U$2)*TAN(Y513))</f>
        <v>1.7886051131699747</v>
      </c>
      <c r="AA513" s="10">
        <f>(24*60/$S$9)*$S$7*X513*(Z513*SIN($U$2)*SIN(Y513)+COS($U$2)*COS(Y513)*SIN(Z513))</f>
        <v>40.614460268301592</v>
      </c>
      <c r="AB513" s="9">
        <f>AA513*(0.75+0.00002*$S$3)</f>
        <v>30.623303042299401</v>
      </c>
      <c r="AC513" s="9">
        <f>1.35*(M513/AB513)-0.35</f>
        <v>1.0466503477168394</v>
      </c>
      <c r="AD513" s="9">
        <f>(0.6108*EXP(17.27*E513/(E513+237.3))+0.6108*EXP(17.27*F513/(F513+237.3)))/2</f>
        <v>3.7359671726254775</v>
      </c>
      <c r="AE513" s="9">
        <f>(H513*0.6108*EXP(17.27*F513/(F513+237.3))+I513*0.6108*EXP(17.27*E513/(E513+237.3)))/(2*100)</f>
        <v>0.61933161865522601</v>
      </c>
      <c r="AF513" s="10">
        <f>$S$8*0.5*((E513+273)^4+(F513+273)^4)*(0.34-0.14*SQRT(AE513))*AC513</f>
        <v>9.2741501933699357</v>
      </c>
      <c r="AG513" s="9">
        <f>(1-0.23)*M513-AF513</f>
        <v>15.120617264811189</v>
      </c>
      <c r="AH513" s="9">
        <v>0</v>
      </c>
      <c r="AI513" s="8">
        <f>4098*0.6108*EXP(17.27*0.5*(E513+F513)/(0.5*(E513+F513)+237.3))/(0.5*(E513+F513)+237.3)^2</f>
        <v>0.18031629554701836</v>
      </c>
      <c r="AJ513" s="7">
        <f>(0.408*AI513*(AG513-AH513)+(900*$S$10/((E513+F513)*0.5+273))*N513*(AD513-AE513))/(AI513+$S$10*(1+0.34*N513))</f>
        <v>8.2753925541839788</v>
      </c>
      <c r="AK513" s="27">
        <f>0.408*AI513*$S$8*0.98*1.14*100000000/(AI513+$S$10*(1.034*N513))</f>
        <v>0.12398919709398355</v>
      </c>
      <c r="AL513" s="12">
        <f>1.24*(AE513*10/(G513+273.16))^(1/7)</f>
        <v>0.71324368166913521</v>
      </c>
      <c r="AM513" s="12">
        <f>AI513*0.77*M513</f>
        <v>4.3987740987901738</v>
      </c>
      <c r="AN513" s="12">
        <f>AI513*0.98*$S$8*(-2.6*10000000000-AL513*(G513+273.16)^4)</f>
        <v>-27.315931118651768</v>
      </c>
      <c r="AO513" s="13">
        <f>1.17*1.013*(10^-3)*(AD513-AE513)*N513*86400/208</f>
        <v>3.2524412691827886</v>
      </c>
      <c r="AP513" s="12">
        <f>0.408*(AM513+AN513+AO513)/(AI513+$S$10*(1+0.34*N513))</f>
        <v>-27.331562266967673</v>
      </c>
      <c r="AQ513">
        <v>69</v>
      </c>
      <c r="AR513">
        <v>3.1871</v>
      </c>
      <c r="AS513" s="7"/>
      <c r="AT513" s="1">
        <f>AJ513*28.4</f>
        <v>235.02114853882497</v>
      </c>
      <c r="AU513">
        <f>1.26*AI513*0.408*(AG513-AH513)/(AI513+0.063)</f>
        <v>5.7605507835542662</v>
      </c>
      <c r="AV513">
        <f>AU513*28.4</f>
        <v>163.59964225294115</v>
      </c>
      <c r="AW513">
        <f>0.65*AI513*D513/(0.063+AI513)</f>
        <v>176.63198612696888</v>
      </c>
      <c r="AX513" s="1">
        <f>AW513*0.035</f>
        <v>6.1821195144439116</v>
      </c>
      <c r="AY513" s="1">
        <f>(0.2*(0.00738*G513+0.8072)^7)-0.00016</f>
        <v>0.18030841243503076</v>
      </c>
      <c r="AZ513" s="1">
        <f>0.408*(AI513*(AG513-AH513)+0.063*6.43*(1+0.0536*N513)*(AD513-AE513))/(AI513+0.063)</f>
        <v>6.9294231305870486</v>
      </c>
      <c r="BA513" s="2">
        <f>(AI513*(AG513)+0.063*2.7*(1+0.864*N513)*(AD513-AE513))/(AI513+0.063)</f>
        <v>17.374708575699447</v>
      </c>
      <c r="BB513" s="1">
        <f>0.4+1.4*EXP(-(((C513-173)/58)^2))</f>
        <v>1.5451332297615936</v>
      </c>
      <c r="BC513" s="1">
        <f>0.605+0.345*EXP(-(((C513-243)/80)^2))</f>
        <v>0.686740076745332</v>
      </c>
      <c r="BD513" s="1">
        <f>0.408*(AI513*(AG513-AH513)+0.063*6.43*(BB513+BC513*N513)*(AD513-AE513))/(AI513+0.063)</f>
        <v>10.924699830564537</v>
      </c>
      <c r="BE513" s="1">
        <f>0.013*G513*(M513*23.9+50)/(G513+15)</f>
        <v>6.4729692696937686</v>
      </c>
    </row>
    <row r="514" spans="1:57" ht="14" x14ac:dyDescent="0.15">
      <c r="A514" s="14">
        <v>2009</v>
      </c>
      <c r="B514" s="5">
        <v>43248</v>
      </c>
      <c r="C514">
        <v>148</v>
      </c>
      <c r="D514" s="11">
        <v>362.98013739000021</v>
      </c>
      <c r="E514" s="17">
        <v>13.41</v>
      </c>
      <c r="F514" s="17">
        <v>36.97</v>
      </c>
      <c r="G514" s="17">
        <v>24.48</v>
      </c>
      <c r="H514" s="11">
        <v>13.83</v>
      </c>
      <c r="I514" s="11">
        <v>76.73</v>
      </c>
      <c r="J514" s="11">
        <v>36.009374999999984</v>
      </c>
      <c r="K514" s="11">
        <v>2.3828798894711789</v>
      </c>
      <c r="L514" s="11">
        <v>0</v>
      </c>
      <c r="M514" s="15">
        <f>+D514*86400/1000000</f>
        <v>31.36148387049602</v>
      </c>
      <c r="N514" s="3">
        <f>K514*4.87/LN(67.8*$S$4-5.42)</f>
        <v>1.9357467840818541</v>
      </c>
      <c r="O514" s="16">
        <f>0.26*(1+0.54*N514)*(AD514-AE514)</f>
        <v>1.530504376315261</v>
      </c>
      <c r="X514" s="9">
        <f>1+0.033*COS(2*$S$9*C514/365)</f>
        <v>0.97265058712324137</v>
      </c>
      <c r="Y514" s="9">
        <f>0.409*SIN((2*$S$9*C514/365)-1.39)</f>
        <v>0.37459623763136657</v>
      </c>
      <c r="Z514" s="9">
        <f>ACOS(-TAN($U$2)*TAN(Y514))</f>
        <v>1.7904923232989869</v>
      </c>
      <c r="AA514" s="10">
        <f>(24*60/$S$9)*$S$7*X514*(Z514*SIN($U$2)*SIN(Y514)+COS($U$2)*COS(Y514)*SIN(Z514))</f>
        <v>40.653344219551499</v>
      </c>
      <c r="AB514" s="9">
        <f>AA514*(0.75+0.00002*$S$3)</f>
        <v>30.65262154154183</v>
      </c>
      <c r="AC514" s="9">
        <f>1.35*(M514/AB514)-0.35</f>
        <v>1.0312196509127691</v>
      </c>
      <c r="AD514" s="9">
        <f>(0.6108*EXP(17.27*E514/(E514+237.3))+0.6108*EXP(17.27*F514/(F514+237.3)))/2</f>
        <v>3.9014928001723757</v>
      </c>
      <c r="AE514" s="9">
        <f>(H514*0.6108*EXP(17.27*F514/(F514+237.3))+I514*0.6108*EXP(17.27*E514/(E514+237.3)))/(2*100)</f>
        <v>1.0234084598957871</v>
      </c>
      <c r="AF514" s="10">
        <f>$S$8*0.5*((E514+273)^4+(F514+273)^4)*(0.34-0.14*SQRT(AE514))*AC514</f>
        <v>7.9926653472281854</v>
      </c>
      <c r="AG514" s="9">
        <f>(1-0.23)*M514-AF514</f>
        <v>16.155677233053751</v>
      </c>
      <c r="AH514" s="9">
        <v>0</v>
      </c>
      <c r="AI514" s="8">
        <f>4098*0.6108*EXP(17.27*0.5*(E514+F514)/(0.5*(E514+F514)+237.3))/(0.5*(E514+F514)+237.3)^2</f>
        <v>0.19055162618444987</v>
      </c>
      <c r="AJ514" s="7">
        <f>(0.408*AI514*(AG514-AH514)+(900*$S$10/((E514+F514)*0.5+273))*N514*(AD514-AE514))/(AI514+$S$10*(1+0.34*N514))</f>
        <v>7.8839492149936614</v>
      </c>
      <c r="AK514" s="27">
        <f>0.408*AI514*$S$8*0.98*1.14*100000000/(AI514+$S$10*(1.034*N514))</f>
        <v>0.13195535420928031</v>
      </c>
      <c r="AL514" s="12">
        <f>1.24*(AE514*10/(G514+273.16))^(1/7)</f>
        <v>0.76617844366116306</v>
      </c>
      <c r="AM514" s="12">
        <f>AI514*0.77*M514</f>
        <v>4.6015059483319174</v>
      </c>
      <c r="AN514" s="12">
        <f>AI514*0.98*$S$8*(-2.6*10000000000-AL514*(G514+273.16)^4)</f>
        <v>-29.268957433260343</v>
      </c>
      <c r="AO514" s="13">
        <f>1.17*1.013*(10^-3)*(AD514-AE514)*N514*86400/208</f>
        <v>2.7428229680722316</v>
      </c>
      <c r="AP514" s="12">
        <f>0.408*(AM514+AN514+AO514)/(AI514+$S$10*(1+0.34*N514))</f>
        <v>-29.850330693433165</v>
      </c>
      <c r="AQ514">
        <v>70</v>
      </c>
      <c r="AR514">
        <v>2.9253</v>
      </c>
      <c r="AS514" s="7"/>
      <c r="AT514" s="1">
        <f>AJ514*28.4</f>
        <v>223.90415770581998</v>
      </c>
      <c r="AU514">
        <f>1.26*AI514*0.408*(AG514-AH514)/(AI514+0.063)</f>
        <v>6.2416891402350805</v>
      </c>
      <c r="AV514">
        <f>AU514*28.4</f>
        <v>177.26397158267628</v>
      </c>
      <c r="AW514">
        <f>0.65*AI514*D514/(0.063+AI514)</f>
        <v>177.31377518873504</v>
      </c>
      <c r="AX514" s="1">
        <f>AW514*0.035</f>
        <v>6.2059821316057269</v>
      </c>
      <c r="AY514" s="1">
        <f>(0.2*(0.00738*G514+0.8072)^7)-0.00016</f>
        <v>0.18345374353294069</v>
      </c>
      <c r="AZ514" s="1">
        <f>0.408*(AI514*(AG514-AH514)+0.063*6.43*(1+0.0536*N514)*(AD514-AE514))/(AI514+0.063)</f>
        <v>7.0244439801345306</v>
      </c>
      <c r="BA514" s="2">
        <f>(AI514*(AG514)+0.063*2.7*(1+0.864*N514)*(AD514-AE514))/(AI514+0.063)</f>
        <v>17.301558013254681</v>
      </c>
      <c r="BB514" s="1">
        <f>0.4+1.4*EXP(-(((C514-173)/58)^2))</f>
        <v>1.5626263157594167</v>
      </c>
      <c r="BC514" s="1">
        <f>0.605+0.345*EXP(-(((C514-243)/80)^2))</f>
        <v>0.6892162728672161</v>
      </c>
      <c r="BD514" s="1">
        <f>0.408*(AI514*(AG514-AH514)+0.063*6.43*(BB514+BC514*N514)*(AD514-AE514))/(AI514+0.063)</f>
        <v>10.388270308221999</v>
      </c>
      <c r="BE514" s="1">
        <f>0.013*G514*(M514*23.9+50)/(G514+15)</f>
        <v>6.4449199388050893</v>
      </c>
    </row>
    <row r="515" spans="1:57" ht="14" x14ac:dyDescent="0.15">
      <c r="A515" s="14">
        <v>2009</v>
      </c>
      <c r="B515" s="5">
        <v>43249</v>
      </c>
      <c r="C515">
        <v>149</v>
      </c>
      <c r="D515" s="11">
        <v>359.60831774400009</v>
      </c>
      <c r="E515" s="17">
        <v>13.72</v>
      </c>
      <c r="F515" s="17">
        <v>35.9</v>
      </c>
      <c r="G515" s="17">
        <v>25.05</v>
      </c>
      <c r="H515" s="11">
        <v>12.52</v>
      </c>
      <c r="I515" s="11">
        <v>67.69</v>
      </c>
      <c r="J515" s="11">
        <v>31.86722222222221</v>
      </c>
      <c r="K515" s="11">
        <v>2.791881988661467</v>
      </c>
      <c r="L515" s="11">
        <v>0</v>
      </c>
      <c r="M515" s="15">
        <f>+D515*86400/1000000</f>
        <v>31.070158653081606</v>
      </c>
      <c r="N515" s="3">
        <f>K515*4.87/LN(67.8*$S$4-5.42)</f>
        <v>2.2680020948461879</v>
      </c>
      <c r="O515" s="16">
        <f>0.26*(1+0.54*N515)*(AD515-AE515)</f>
        <v>1.6415586254770886</v>
      </c>
      <c r="X515" s="9">
        <f>1+0.033*COS(2*$S$9*C515/365)</f>
        <v>0.97233676972781347</v>
      </c>
      <c r="Y515" s="9">
        <f>0.409*SIN((2*$S$9*C515/365)-1.39)</f>
        <v>0.37736701396846101</v>
      </c>
      <c r="Z515" s="9">
        <f>ACOS(-TAN($U$2)*TAN(Y515))</f>
        <v>1.7923116306364508</v>
      </c>
      <c r="AA515" s="10">
        <f>(24*60/$S$9)*$S$7*X515*(Z515*SIN($U$2)*SIN(Y515)+COS($U$2)*COS(Y515)*SIN(Z515))</f>
        <v>40.690297520192729</v>
      </c>
      <c r="AB515" s="9">
        <f>AA515*(0.75+0.00002*$S$3)</f>
        <v>30.680484330225319</v>
      </c>
      <c r="AC515" s="9">
        <f>1.35*(M515/AB515)-0.35</f>
        <v>1.0171464156234893</v>
      </c>
      <c r="AD515" s="9">
        <f>(0.6108*EXP(17.27*E515/(E515+237.3))+0.6108*EXP(17.27*F515/(F515+237.3)))/2</f>
        <v>3.7391334024729601</v>
      </c>
      <c r="AE515" s="9">
        <f>(H515*0.6108*EXP(17.27*F515/(F515+237.3))+I515*0.6108*EXP(17.27*E515/(E515+237.3)))/(2*100)</f>
        <v>0.90116556350516785</v>
      </c>
      <c r="AF515" s="10">
        <f>$S$8*0.5*((E515+273)^4+(F515+273)^4)*(0.34-0.14*SQRT(AE515))*AC515</f>
        <v>8.1800878485881423</v>
      </c>
      <c r="AG515" s="9">
        <f>(1-0.23)*M515-AF515</f>
        <v>15.743934314284695</v>
      </c>
      <c r="AH515" s="9">
        <v>0</v>
      </c>
      <c r="AI515" s="8">
        <f>4098*0.6108*EXP(17.27*0.5*(E515+F515)/(0.5*(E515+F515)+237.3))/(0.5*(E515+F515)+237.3)^2</f>
        <v>0.18682750786824281</v>
      </c>
      <c r="AJ515" s="7">
        <f>(0.408*AI515*(AG515-AH515)+(900*$S$10/((E515+F515)*0.5+273))*N515*(AD515-AE515))/(AI515+$S$10*(1+0.34*N515))</f>
        <v>8.1750370944030557</v>
      </c>
      <c r="AK515" s="27">
        <f>0.408*AI515*$S$8*0.98*1.14*100000000/(AI515+$S$10*(1.034*N515))</f>
        <v>0.12221497460487699</v>
      </c>
      <c r="AL515" s="12">
        <f>1.24*(AE515*10/(G515+273.16))^(1/7)</f>
        <v>0.75217547455863232</v>
      </c>
      <c r="AM515" s="12">
        <f>AI515*0.77*M515</f>
        <v>4.4696654388741406</v>
      </c>
      <c r="AN515" s="12">
        <f>AI515*0.98*$S$8*(-2.6*10000000000-AL515*(G515+273.16)^4)</f>
        <v>-28.639067547797211</v>
      </c>
      <c r="AO515" s="13">
        <f>1.17*1.013*(10^-3)*(AD515-AE515)*N515*86400/208</f>
        <v>3.1688131783186857</v>
      </c>
      <c r="AP515" s="12">
        <f>0.408*(AM515+AN515+AO515)/(AI515+$S$10*(1+0.34*N515))</f>
        <v>-28.242610402757691</v>
      </c>
      <c r="AQ515">
        <v>71</v>
      </c>
      <c r="AR515">
        <v>3.6585999999999999</v>
      </c>
      <c r="AS515" s="7"/>
      <c r="AT515" s="1">
        <f>AJ515*28.4</f>
        <v>232.17105348104678</v>
      </c>
      <c r="AU515">
        <f>1.26*AI515*0.408*(AG515-AH515)/(AI515+0.063)</f>
        <v>6.0526358008410561</v>
      </c>
      <c r="AV515">
        <f>AU515*28.4</f>
        <v>171.89485674388598</v>
      </c>
      <c r="AW515">
        <f>0.65*AI515*D515/(0.063+AI515)</f>
        <v>174.80089422880147</v>
      </c>
      <c r="AX515" s="1">
        <f>AW515*0.035</f>
        <v>6.1180312980080522</v>
      </c>
      <c r="AY515" s="1">
        <f>(0.2*(0.00738*G515+0.8072)^7)-0.00016</f>
        <v>0.18899731869874786</v>
      </c>
      <c r="AZ515" s="1">
        <f>0.408*(AI515*(AG515-AH515)+0.063*6.43*(1+0.0536*N515)*(AD515-AE515))/(AI515+0.063)</f>
        <v>6.9094122562608424</v>
      </c>
      <c r="BA515" s="2">
        <f>(AI515*(AG515)+0.063*2.7*(1+0.864*N515)*(AD515-AE515))/(AI515+0.063)</f>
        <v>17.492429521780565</v>
      </c>
      <c r="BB515" s="1">
        <f>0.4+1.4*EXP(-(((C515-173)/58)^2))</f>
        <v>1.5796850595411733</v>
      </c>
      <c r="BC515" s="1">
        <f>0.605+0.345*EXP(-(((C515-243)/80)^2))</f>
        <v>0.69174037112865183</v>
      </c>
      <c r="BD515" s="1">
        <f>0.408*(AI515*(AG515-AH515)+0.063*6.43*(BB515+BC515*N515)*(AD515-AE515))/(AI515+0.063)</f>
        <v>10.715074480140995</v>
      </c>
      <c r="BE515" s="1">
        <f>0.013*G515*(M515*23.9+50)/(G515+15)</f>
        <v>6.4445101686014228</v>
      </c>
    </row>
    <row r="516" spans="1:57" ht="14" x14ac:dyDescent="0.15">
      <c r="A516" s="14">
        <v>2009</v>
      </c>
      <c r="B516" s="5">
        <v>43250</v>
      </c>
      <c r="C516">
        <v>150</v>
      </c>
      <c r="D516" s="11">
        <v>358.42741412400011</v>
      </c>
      <c r="E516" s="17">
        <v>14.64</v>
      </c>
      <c r="F516" s="17">
        <v>36.46</v>
      </c>
      <c r="G516" s="17">
        <v>25.41</v>
      </c>
      <c r="H516" s="11">
        <v>20.73</v>
      </c>
      <c r="I516" s="11">
        <v>67.03</v>
      </c>
      <c r="J516" s="11">
        <v>37.905972222222196</v>
      </c>
      <c r="K516" s="11">
        <v>2.4287338428250931</v>
      </c>
      <c r="L516" s="11">
        <v>0</v>
      </c>
      <c r="M516" s="15">
        <f>+D516*86400/1000000</f>
        <v>30.968128580313607</v>
      </c>
      <c r="N516" s="3">
        <f>K516*4.87/LN(67.8*$S$4-5.42)</f>
        <v>1.9729965183779361</v>
      </c>
      <c r="O516" s="16">
        <f>0.26*(1+0.54*N516)*(AD516-AE516)</f>
        <v>1.4442714971168469</v>
      </c>
      <c r="X516" s="9">
        <f>1+0.033*COS(2*$S$9*C516/365)</f>
        <v>0.97203114954453662</v>
      </c>
      <c r="Y516" s="9">
        <f>0.409*SIN((2*$S$9*C516/365)-1.39)</f>
        <v>0.38002596831506935</v>
      </c>
      <c r="Z516" s="9">
        <f>ACOS(-TAN($U$2)*TAN(Y516))</f>
        <v>1.7940619793988046</v>
      </c>
      <c r="AA516" s="10">
        <f>(24*60/$S$9)*$S$7*X516*(Z516*SIN($U$2)*SIN(Y516)+COS($U$2)*COS(Y516)*SIN(Z516))</f>
        <v>40.725338685806406</v>
      </c>
      <c r="AB516" s="9">
        <f>AA516*(0.75+0.00002*$S$3)</f>
        <v>30.706905369098031</v>
      </c>
      <c r="AC516" s="9">
        <f>1.35*(M516/AB516)-0.35</f>
        <v>1.011484430974146</v>
      </c>
      <c r="AD516" s="9">
        <f>(0.6108*EXP(17.27*E516/(E516+237.3))+0.6108*EXP(17.27*F516/(F516+237.3)))/2</f>
        <v>3.8794059231177958</v>
      </c>
      <c r="AE516" s="9">
        <f>(H516*0.6108*EXP(17.27*F516/(F516+237.3))+I516*0.6108*EXP(17.27*E516/(E516+237.3)))/(2*100)</f>
        <v>1.1899309350071543</v>
      </c>
      <c r="AF516" s="10">
        <f>$S$8*0.5*((E516+273)^4+(F516+273)^4)*(0.34-0.14*SQRT(AE516))*AC516</f>
        <v>7.4273296315409283</v>
      </c>
      <c r="AG516" s="9">
        <f>(1-0.23)*M516-AF516</f>
        <v>16.418129375300548</v>
      </c>
      <c r="AH516" s="9">
        <v>0</v>
      </c>
      <c r="AI516" s="8">
        <f>4098*0.6108*EXP(17.27*0.5*(E516+F516)/(0.5*(E516+F516)+237.3))/(0.5*(E516+F516)+237.3)^2</f>
        <v>0.19413722151601151</v>
      </c>
      <c r="AJ516" s="7">
        <f>(0.408*AI516*(AG516-AH516)+(900*$S$10/((E516+F516)*0.5+273))*N516*(AD516-AE516))/(AI516+$S$10*(1+0.34*N516))</f>
        <v>7.7382503976626102</v>
      </c>
      <c r="AK516" s="27">
        <f>0.408*AI516*$S$8*0.98*1.14*100000000/(AI516+$S$10*(1.034*N516))</f>
        <v>0.13193279872931568</v>
      </c>
      <c r="AL516" s="12">
        <f>1.24*(AE516*10/(G516+273.16))^(1/7)</f>
        <v>0.7825095133255493</v>
      </c>
      <c r="AM516" s="12">
        <f>AI516*0.77*M516</f>
        <v>4.6292911573621556</v>
      </c>
      <c r="AN516" s="12">
        <f>AI516*0.98*$S$8*(-2.6*10000000000-AL516*(G516+273.16)^4)</f>
        <v>-30.010927861248003</v>
      </c>
      <c r="AO516" s="13">
        <f>1.17*1.013*(10^-3)*(AD516-AE516)*N516*86400/208</f>
        <v>2.6123992068834858</v>
      </c>
      <c r="AP516" s="12">
        <f>0.408*(AM516+AN516+AO516)/(AI516+$S$10*(1+0.34*N516))</f>
        <v>-30.549766487725563</v>
      </c>
      <c r="AQ516">
        <v>72</v>
      </c>
      <c r="AR516">
        <v>2.8294999999999999</v>
      </c>
      <c r="AS516" s="7"/>
      <c r="AT516" s="1">
        <f>AJ516*28.4</f>
        <v>219.76631129361812</v>
      </c>
      <c r="AU516">
        <f>1.26*AI516*0.408*(AG516-AH516)/(AI516+0.063)</f>
        <v>6.3723298008682461</v>
      </c>
      <c r="AV516">
        <f>AU516*28.4</f>
        <v>180.97416634465819</v>
      </c>
      <c r="AW516">
        <f>0.65*AI516*D516/(0.063+AI516)</f>
        <v>175.89700247953041</v>
      </c>
      <c r="AX516" s="1">
        <f>AW516*0.035</f>
        <v>6.1563950867835651</v>
      </c>
      <c r="AY516" s="1">
        <f>(0.2*(0.00738*G516+0.8072)^7)-0.00016</f>
        <v>0.19257193058534466</v>
      </c>
      <c r="AZ516" s="1">
        <f>0.408*(AI516*(AG516-AH516)+0.063*6.43*(1+0.0536*N516)*(AD516-AE516))/(AI516+0.063)</f>
        <v>6.9688954510874179</v>
      </c>
      <c r="BA516" s="2">
        <f>(AI516*(AG516)+0.063*2.7*(1+0.864*N516)*(AD516-AE516))/(AI516+0.063)</f>
        <v>17.207548328074687</v>
      </c>
      <c r="BB516" s="1">
        <f>0.4+1.4*EXP(-(((C516-173)/58)^2))</f>
        <v>1.5962826615632322</v>
      </c>
      <c r="BC516" s="1">
        <f>0.605+0.345*EXP(-(((C516-243)/80)^2))</f>
        <v>0.6943122062821504</v>
      </c>
      <c r="BD516" s="1">
        <f>0.408*(AI516*(AG516-AH516)+0.063*6.43*(BB516+BC516*N516)*(AD516-AE516))/(AI516+0.063)</f>
        <v>10.184938768491499</v>
      </c>
      <c r="BE516" s="1">
        <f>0.013*G516*(M516*23.9+50)/(G516+15)</f>
        <v>6.4589551037625927</v>
      </c>
    </row>
    <row r="517" spans="1:57" ht="14" x14ac:dyDescent="0.15">
      <c r="A517" s="14">
        <v>2009</v>
      </c>
      <c r="B517" s="5">
        <v>43251</v>
      </c>
      <c r="C517">
        <v>151</v>
      </c>
      <c r="D517" s="11">
        <v>353.94855373800021</v>
      </c>
      <c r="E517" s="17">
        <v>14.48</v>
      </c>
      <c r="F517" s="17">
        <v>38.42</v>
      </c>
      <c r="G517" s="17">
        <v>26.21</v>
      </c>
      <c r="H517" s="11">
        <v>13.5</v>
      </c>
      <c r="I517" s="11">
        <v>59.14</v>
      </c>
      <c r="J517" s="11">
        <v>29.631805555555566</v>
      </c>
      <c r="K517" s="11">
        <v>2.4329646117969879</v>
      </c>
      <c r="L517" s="11">
        <v>0</v>
      </c>
      <c r="M517" s="15">
        <f>+D517*86400/1000000</f>
        <v>30.581155042963218</v>
      </c>
      <c r="N517" s="3">
        <f>K517*4.87/LN(67.8*$S$4-5.42)</f>
        <v>1.9764334089521212</v>
      </c>
      <c r="O517" s="16">
        <f>0.26*(1+0.54*N517)*(AD517-AE517)</f>
        <v>1.7564296854654049</v>
      </c>
      <c r="X517" s="9">
        <f>1+0.033*COS(2*$S$9*C517/365)</f>
        <v>0.97173381713526685</v>
      </c>
      <c r="Y517" s="9">
        <f>0.409*SIN((2*$S$9*C517/365)-1.39)</f>
        <v>0.38257231276563386</v>
      </c>
      <c r="Z517" s="9">
        <f>ACOS(-TAN($U$2)*TAN(Y517))</f>
        <v>1.79574234151257</v>
      </c>
      <c r="AA517" s="10">
        <f>(24*60/$S$9)*$S$7*X517*(Z517*SIN($U$2)*SIN(Y517)+COS($U$2)*COS(Y517)*SIN(Z517))</f>
        <v>40.758485821401322</v>
      </c>
      <c r="AB517" s="9">
        <f>AA517*(0.75+0.00002*$S$3)</f>
        <v>30.731898309336596</v>
      </c>
      <c r="AC517" s="9">
        <f>1.35*(M517/AB517)-0.35</f>
        <v>0.99337810480967803</v>
      </c>
      <c r="AD517" s="9">
        <f>(0.6108*EXP(17.27*E517/(E517+237.3))+0.6108*EXP(17.27*F517/(F517+237.3)))/2</f>
        <v>4.2128910146568934</v>
      </c>
      <c r="AE517" s="9">
        <f>(H517*0.6108*EXP(17.27*F517/(F517+237.3))+I517*0.6108*EXP(17.27*E517/(E517+237.3)))/(2*100)</f>
        <v>0.94506166217989274</v>
      </c>
      <c r="AF517" s="10">
        <f>$S$8*0.5*((E517+273)^4+(F517+273)^4)*(0.34-0.14*SQRT(AE517))*AC517</f>
        <v>8.0503622821492904</v>
      </c>
      <c r="AG517" s="9">
        <f>(1-0.23)*M517-AF517</f>
        <v>15.497127100932389</v>
      </c>
      <c r="AH517" s="9">
        <v>0</v>
      </c>
      <c r="AI517" s="8">
        <f>4098*0.6108*EXP(17.27*0.5*(E517+F517)/(0.5*(E517+F517)+237.3))/(0.5*(E517+F517)+237.3)^2</f>
        <v>0.20335056951978114</v>
      </c>
      <c r="AJ517" s="7">
        <f>(0.408*AI517*(AG517-AH517)+(900*$S$10/((E517+F517)*0.5+273))*N517*(AD517-AE517))/(AI517+$S$10*(1+0.34*N517))</f>
        <v>8.1791237200089615</v>
      </c>
      <c r="AK517" s="27">
        <f>0.408*AI517*$S$8*0.98*1.14*100000000/(AI517+$S$10*(1.034*N517))</f>
        <v>0.13432961249307987</v>
      </c>
      <c r="AL517" s="12">
        <f>1.24*(AE517*10/(G517+273.16))^(1/7)</f>
        <v>0.75688359964515983</v>
      </c>
      <c r="AM517" s="12">
        <f>AI517*0.77*M517</f>
        <v>4.7883953768106586</v>
      </c>
      <c r="AN517" s="12">
        <f>AI517*0.98*$S$8*(-2.6*10000000000-AL517*(G517+273.16)^4)</f>
        <v>-31.299643872413156</v>
      </c>
      <c r="AO517" s="13">
        <f>1.17*1.013*(10^-3)*(AD517-AE517)*N517*86400/208</f>
        <v>3.1797082264190641</v>
      </c>
      <c r="AP517" s="12">
        <f>0.408*(AM517+AN517+AO517)/(AI517+$S$10*(1+0.34*N517))</f>
        <v>-30.376189825487607</v>
      </c>
      <c r="AQ517">
        <v>73</v>
      </c>
      <c r="AR517">
        <v>1.3324</v>
      </c>
      <c r="AS517" s="7"/>
      <c r="AT517" s="1">
        <f>AJ517*28.4</f>
        <v>232.28711364825449</v>
      </c>
      <c r="AU517">
        <f>1.26*AI517*0.408*(AG517-AH517)/(AI517+0.063)</f>
        <v>6.0823816391482639</v>
      </c>
      <c r="AV517">
        <f>AU517*28.4</f>
        <v>172.73963855181069</v>
      </c>
      <c r="AW517">
        <f>0.65*AI517*D517/(0.063+AI517)</f>
        <v>175.64883031228831</v>
      </c>
      <c r="AX517" s="1">
        <f>AW517*0.035</f>
        <v>6.1477090609300911</v>
      </c>
      <c r="AY517" s="1">
        <f>(0.2*(0.00738*G517+0.8072)^7)-0.00016</f>
        <v>0.20072338767153233</v>
      </c>
      <c r="AZ517" s="1">
        <f>0.408*(AI517*(AG517-AH517)+0.063*6.43*(1+0.0536*N517)*(AD517-AE517))/(AI517+0.063)</f>
        <v>7.0698659925283804</v>
      </c>
      <c r="BA517" s="2">
        <f>(AI517*(AG517)+0.063*2.7*(1+0.864*N517)*(AD517-AE517))/(AI517+0.063)</f>
        <v>17.482266012539078</v>
      </c>
      <c r="BB517" s="1">
        <f>0.4+1.4*EXP(-(((C517-173)/58)^2))</f>
        <v>1.6123927652991696</v>
      </c>
      <c r="BC517" s="1">
        <f>0.605+0.345*EXP(-(((C517-243)/80)^2))</f>
        <v>0.69693156274566581</v>
      </c>
      <c r="BD517" s="1">
        <f>0.408*(AI517*(AG517-AH517)+0.063*6.43*(BB517+BC517*N517)*(AD517-AE517))/(AI517+0.063)</f>
        <v>10.889960110526628</v>
      </c>
      <c r="BE517" s="1">
        <f>0.013*G517*(M517*23.9+50)/(G517+15)</f>
        <v>6.4565036469583506</v>
      </c>
    </row>
    <row r="518" spans="1:57" ht="14" x14ac:dyDescent="0.15">
      <c r="A518" s="14">
        <v>2009</v>
      </c>
      <c r="B518" s="5">
        <v>43252</v>
      </c>
      <c r="C518">
        <v>152</v>
      </c>
      <c r="D518" s="11">
        <v>344.67582583200004</v>
      </c>
      <c r="E518" s="17">
        <v>13.88</v>
      </c>
      <c r="F518" s="17">
        <v>39.78</v>
      </c>
      <c r="G518" s="17">
        <v>27.58</v>
      </c>
      <c r="H518" s="11">
        <v>6.0110000000000001</v>
      </c>
      <c r="I518" s="11">
        <v>42.52</v>
      </c>
      <c r="J518" s="11">
        <v>19.612069444444447</v>
      </c>
      <c r="K518" s="11">
        <v>2.7496722004563785</v>
      </c>
      <c r="L518" s="11">
        <v>0</v>
      </c>
      <c r="M518" s="15">
        <f>+D518*86400/1000000</f>
        <v>29.779991351884803</v>
      </c>
      <c r="N518" s="3">
        <f>K518*4.87/LN(67.8*$S$4-5.42)</f>
        <v>2.2337127199868831</v>
      </c>
      <c r="O518" s="16">
        <f>0.26*(1+0.54*N518)*(AD518-AE518)</f>
        <v>2.226520728472893</v>
      </c>
      <c r="X518" s="9">
        <f>1+0.033*COS(2*$S$9*C518/365)</f>
        <v>0.9714448606060142</v>
      </c>
      <c r="Y518" s="9">
        <f>0.409*SIN((2*$S$9*C518/365)-1.39)</f>
        <v>0.38500529278333917</v>
      </c>
      <c r="Z518" s="9">
        <f>ACOS(-TAN($U$2)*TAN(Y518))</f>
        <v>1.7973517185370689</v>
      </c>
      <c r="AA518" s="10">
        <f>(24*60/$S$9)*$S$7*X518*(Z518*SIN($U$2)*SIN(Y518)+COS($U$2)*COS(Y518)*SIN(Z518))</f>
        <v>40.789756583140381</v>
      </c>
      <c r="AB518" s="9">
        <f>AA518*(0.75+0.00002*$S$3)</f>
        <v>30.755476463687849</v>
      </c>
      <c r="AC518" s="9">
        <f>1.35*(M518/AB518)-0.35</f>
        <v>0.95718145018858858</v>
      </c>
      <c r="AD518" s="9">
        <f>(0.6108*EXP(17.27*E518/(E518+237.3))+0.6108*EXP(17.27*F518/(F518+237.3)))/2</f>
        <v>4.4378850699800845</v>
      </c>
      <c r="AE518" s="9">
        <f>(H518*0.6108*EXP(17.27*F518/(F518+237.3))+I518*0.6108*EXP(17.27*E518/(E518+237.3)))/(2*100)</f>
        <v>0.55631387752656691</v>
      </c>
      <c r="AF518" s="10">
        <f>$S$8*0.5*((E518+273)^4+(F518+273)^4)*(0.34-0.14*SQRT(AE518))*AC518</f>
        <v>9.0221079676884397</v>
      </c>
      <c r="AG518" s="9">
        <f>(1-0.23)*M518-AF518</f>
        <v>13.908485373262858</v>
      </c>
      <c r="AH518" s="9">
        <v>0</v>
      </c>
      <c r="AI518" s="8">
        <f>4098*0.6108*EXP(17.27*0.5*(E518+F518)/(0.5*(E518+F518)+237.3))/(0.5*(E518+F518)+237.3)^2</f>
        <v>0.2073496323623584</v>
      </c>
      <c r="AJ518" s="7">
        <f>(0.408*AI518*(AG518-AH518)+(900*$S$10/((E518+F518)*0.5+273))*N518*(AD518-AE518))/(AI518+$S$10*(1+0.34*N518))</f>
        <v>8.9415171683968797</v>
      </c>
      <c r="AK518" s="27">
        <f>0.408*AI518*$S$8*0.98*1.14*100000000/(AI518+$S$10*(1.034*N518))</f>
        <v>0.12877399485966057</v>
      </c>
      <c r="AL518" s="12">
        <f>1.24*(AE518*10/(G518+273.16))^(1/7)</f>
        <v>0.70124316636638118</v>
      </c>
      <c r="AM518" s="12">
        <f>AI518*0.77*M518</f>
        <v>4.7546500990969953</v>
      </c>
      <c r="AN518" s="12">
        <f>AI518*0.98*$S$8*(-2.6*10000000000-AL518*(G518+273.16)^4)</f>
        <v>-31.573834677774123</v>
      </c>
      <c r="AO518" s="13">
        <f>1.17*1.013*(10^-3)*(AD518-AE518)*N518*86400/208</f>
        <v>4.2685521136429587</v>
      </c>
      <c r="AP518" s="12">
        <f>0.408*(AM518+AN518+AO518)/(AI518+$S$10*(1+0.34*N518))</f>
        <v>-28.473124935078001</v>
      </c>
      <c r="AQ518">
        <v>74</v>
      </c>
      <c r="AR518">
        <v>2.82</v>
      </c>
      <c r="AS518" s="7"/>
      <c r="AT518" s="1">
        <f>AJ518*28.4</f>
        <v>253.93908758247136</v>
      </c>
      <c r="AU518">
        <f>1.26*AI518*0.408*(AG518-AH518)/(AI518+0.063)</f>
        <v>5.4838811343190992</v>
      </c>
      <c r="AV518">
        <f>AU518*28.4</f>
        <v>155.7422242146624</v>
      </c>
      <c r="AW518">
        <f>0.65*AI518*D518/(0.063+AI518)</f>
        <v>171.83105945020458</v>
      </c>
      <c r="AX518" s="1">
        <f>AW518*0.035</f>
        <v>6.0140870807571609</v>
      </c>
      <c r="AY518" s="1">
        <f>(0.2*(0.00738*G518+0.8072)^7)-0.00016</f>
        <v>0.21536982256038267</v>
      </c>
      <c r="AZ518" s="1">
        <f>0.408*(AI518*(AG518-AH518)+0.063*6.43*(1+0.0536*N518)*(AD518-AE518))/(AI518+0.063)</f>
        <v>7.0093726035882824</v>
      </c>
      <c r="BA518" s="2">
        <f>(AI518*(AG518)+0.063*2.7*(1+0.864*N518)*(AD518-AE518))/(AI518+0.063)</f>
        <v>17.822918866553213</v>
      </c>
      <c r="BB518" s="1">
        <f>0.4+1.4*EXP(-(((C518-173)/58)^2))</f>
        <v>1.6279895265622626</v>
      </c>
      <c r="BC518" s="1">
        <f>0.605+0.345*EXP(-(((C518-243)/80)^2))</f>
        <v>0.69959817338373076</v>
      </c>
      <c r="BD518" s="1">
        <f>0.408*(AI518*(AG518-AH518)+0.063*6.43*(BB518+BC518*N518)*(AD518-AE518))/(AI518+0.063)</f>
        <v>11.923721419711006</v>
      </c>
      <c r="BE518" s="1">
        <f>0.013*G518*(M518*23.9+50)/(G518+15)</f>
        <v>6.4141592901217512</v>
      </c>
    </row>
    <row r="519" spans="1:57" ht="14" x14ac:dyDescent="0.15">
      <c r="A519" s="14">
        <v>2009</v>
      </c>
      <c r="B519" s="5">
        <v>43253</v>
      </c>
      <c r="C519">
        <v>153</v>
      </c>
      <c r="D519" s="11">
        <v>362.59865366399998</v>
      </c>
      <c r="E519" s="17">
        <v>14.76</v>
      </c>
      <c r="F519" s="17">
        <v>41.68</v>
      </c>
      <c r="G519" s="17">
        <v>28.65</v>
      </c>
      <c r="H519" s="11">
        <v>3.9220000000000002</v>
      </c>
      <c r="I519" s="11">
        <v>25.42</v>
      </c>
      <c r="J519" s="11">
        <v>11.169652777777779</v>
      </c>
      <c r="K519" s="11">
        <v>2.3475234926058852</v>
      </c>
      <c r="L519" s="11">
        <v>0</v>
      </c>
      <c r="M519" s="15">
        <f>+D519*86400/1000000</f>
        <v>31.328523676569599</v>
      </c>
      <c r="N519" s="3">
        <f>K519*4.87/LN(67.8*$S$4-5.42)</f>
        <v>1.9070248028224868</v>
      </c>
      <c r="O519" s="16">
        <f>0.26*(1+0.54*N519)*(AD519-AE519)</f>
        <v>2.3743964635919528</v>
      </c>
      <c r="X519" s="9">
        <f>1+0.033*COS(2*$S$9*C519/365)</f>
        <v>0.9711643655808343</v>
      </c>
      <c r="Y519" s="9">
        <f>0.409*SIN((2*$S$9*C519/365)-1.39)</f>
        <v>0.38732418742369806</v>
      </c>
      <c r="Z519" s="9">
        <f>ACOS(-TAN($U$2)*TAN(Y519))</f>
        <v>1.7988891435671646</v>
      </c>
      <c r="AA519" s="10">
        <f>(24*60/$S$9)*$S$7*X519*(Z519*SIN($U$2)*SIN(Y519)+COS($U$2)*COS(Y519)*SIN(Z519))</f>
        <v>40.819168141718457</v>
      </c>
      <c r="AB519" s="9">
        <f>AA519*(0.75+0.00002*$S$3)</f>
        <v>30.777652778855717</v>
      </c>
      <c r="AC519" s="9">
        <f>1.35*(M519/AB519)-0.35</f>
        <v>1.024162846896</v>
      </c>
      <c r="AD519" s="9">
        <f>(0.6108*EXP(17.27*E519/(E519+237.3))+0.6108*EXP(17.27*F519/(F519+237.3)))/2</f>
        <v>4.8706461131032315</v>
      </c>
      <c r="AE519" s="9">
        <f>(H519*0.6108*EXP(17.27*F519/(F519+237.3))+I519*0.6108*EXP(17.27*E519/(E519+237.3)))/(2*100)</f>
        <v>0.37152116773984112</v>
      </c>
      <c r="AF519" s="10">
        <f>$S$8*0.5*((E519+273)^4+(F519+273)^4)*(0.34-0.14*SQRT(AE519))*AC519</f>
        <v>10.638765031487923</v>
      </c>
      <c r="AG519" s="9">
        <f>(1-0.23)*M519-AF519</f>
        <v>13.48419819947067</v>
      </c>
      <c r="AH519" s="9">
        <v>0</v>
      </c>
      <c r="AI519" s="8">
        <f>4098*0.6108*EXP(17.27*0.5*(E519+F519)/(0.5*(E519+F519)+237.3))/(0.5*(E519+F519)+237.3)^2</f>
        <v>0.22254602315599689</v>
      </c>
      <c r="AJ519" s="7">
        <f>(0.408*AI519*(AG519-AH519)+(900*$S$10/((E519+F519)*0.5+273))*N519*(AD519-AE519))/(AI519+$S$10*(1+0.34*N519))</f>
        <v>8.7950496663280155</v>
      </c>
      <c r="AK519" s="27">
        <f>0.408*AI519*$S$8*0.98*1.14*100000000/(AI519+$S$10*(1.034*N519))</f>
        <v>0.14097072364516464</v>
      </c>
      <c r="AL519" s="12">
        <f>1.24*(AE519*10/(G519+273.16))^(1/7)</f>
        <v>0.66160723790332565</v>
      </c>
      <c r="AM519" s="12">
        <f>AI519*0.77*M519</f>
        <v>5.3684695337881729</v>
      </c>
      <c r="AN519" s="12">
        <f>AI519*0.98*$S$8*(-2.6*10000000000-AL519*(G519+273.16)^4)</f>
        <v>-33.624313734096162</v>
      </c>
      <c r="AO519" s="13">
        <f>1.17*1.013*(10^-3)*(AD519-AE519)*N519*86400/208</f>
        <v>4.2240603098382872</v>
      </c>
      <c r="AP519" s="12">
        <f>0.408*(AM519+AN519+AO519)/(AI519+$S$10*(1+0.34*N519))</f>
        <v>-29.620312627303093</v>
      </c>
      <c r="AQ519">
        <v>75</v>
      </c>
      <c r="AR519">
        <v>3.0661</v>
      </c>
      <c r="AS519" s="7"/>
      <c r="AT519" s="1">
        <f>AJ519*28.4</f>
        <v>249.77941052371563</v>
      </c>
      <c r="AU519">
        <f>1.26*AI519*0.408*(AG519-AH519)/(AI519+0.063)</f>
        <v>5.4025594868399711</v>
      </c>
      <c r="AV519">
        <f>AU519*28.4</f>
        <v>153.43268942625517</v>
      </c>
      <c r="AW519">
        <f>0.65*AI519*D519/(0.063+AI519)</f>
        <v>183.68904901491933</v>
      </c>
      <c r="AX519" s="1">
        <f>AW519*0.035</f>
        <v>6.4291167155221771</v>
      </c>
      <c r="AY519" s="1">
        <f>(0.2*(0.00738*G519+0.8072)^7)-0.00016</f>
        <v>0.22743678597472847</v>
      </c>
      <c r="AZ519" s="1">
        <f>0.408*(AI519*(AG519-AH519)+0.063*6.43*(1+0.0536*N519)*(AD519-AE519))/(AI519+0.063)</f>
        <v>7.1580671187515783</v>
      </c>
      <c r="BA519" s="2">
        <f>(AI519*(AG519)+0.063*2.7*(1+0.864*N519)*(AD519-AE519))/(AI519+0.063)</f>
        <v>17.60528512002643</v>
      </c>
      <c r="BB519" s="1">
        <f>0.4+1.4*EXP(-(((C519-173)/58)^2))</f>
        <v>1.6430476822495583</v>
      </c>
      <c r="BC519" s="1">
        <f>0.605+0.345*EXP(-(((C519-243)/80)^2))</f>
        <v>0.70231171833436634</v>
      </c>
      <c r="BD519" s="1">
        <f>0.408*(AI519*(AG519-AH519)+0.063*6.43*(BB519+BC519*N519)*(AD519-AE519))/(AI519+0.063)</f>
        <v>12.05425127144076</v>
      </c>
      <c r="BE519" s="1">
        <f>0.013*G519*(M519*23.9+50)/(G519+15)</f>
        <v>6.8154656718393234</v>
      </c>
    </row>
    <row r="520" spans="1:57" ht="14" x14ac:dyDescent="0.15">
      <c r="A520" s="14">
        <v>2009</v>
      </c>
      <c r="B520" s="5">
        <v>43254</v>
      </c>
      <c r="C520">
        <v>154</v>
      </c>
      <c r="D520" s="11">
        <v>369.89935374600003</v>
      </c>
      <c r="E520" s="17">
        <v>12.95</v>
      </c>
      <c r="F520" s="17">
        <v>40.6</v>
      </c>
      <c r="G520" s="17">
        <v>27.55</v>
      </c>
      <c r="H520" s="11">
        <v>6.577</v>
      </c>
      <c r="I520" s="11">
        <v>43.34</v>
      </c>
      <c r="J520" s="11">
        <v>14.876631944444439</v>
      </c>
      <c r="K520" s="11">
        <v>2.5743124036425042</v>
      </c>
      <c r="L520" s="11">
        <v>0</v>
      </c>
      <c r="M520" s="15">
        <f>+D520*86400/1000000</f>
        <v>31.959304163654402</v>
      </c>
      <c r="N520" s="3">
        <f>K520*4.87/LN(67.8*$S$4-5.42)</f>
        <v>2.0912581362541554</v>
      </c>
      <c r="O520" s="16">
        <f>0.26*(1+0.54*N520)*(AD520-AE520)</f>
        <v>2.2033214524207323</v>
      </c>
      <c r="X520" s="9">
        <f>1+0.033*COS(2*$S$9*C520/365)</f>
        <v>0.97089241517645686</v>
      </c>
      <c r="Y520" s="9">
        <f>0.409*SIN((2*$S$9*C520/365)-1.39)</f>
        <v>0.38952830954818274</v>
      </c>
      <c r="Z520" s="9">
        <f>ACOS(-TAN($U$2)*TAN(Y520))</f>
        <v>1.800353683109025</v>
      </c>
      <c r="AA520" s="10">
        <f>(24*60/$S$9)*$S$7*X520*(Z520*SIN($U$2)*SIN(Y520)+COS($U$2)*COS(Y520)*SIN(Z520))</f>
        <v>40.846737147408206</v>
      </c>
      <c r="AB520" s="9">
        <f>AA520*(0.75+0.00002*$S$3)</f>
        <v>30.798439809145787</v>
      </c>
      <c r="AC520" s="9">
        <f>1.35*(M520/AB520)-0.35</f>
        <v>1.0508846191007781</v>
      </c>
      <c r="AD520" s="9">
        <f>(0.6108*EXP(17.27*E520/(E520+237.3))+0.6108*EXP(17.27*F520/(F520+237.3)))/2</f>
        <v>4.5538153077942765</v>
      </c>
      <c r="AE520" s="9">
        <f>(H520*0.6108*EXP(17.27*F520/(F520+237.3))+I520*0.6108*EXP(17.27*E520/(E520+237.3)))/(2*100)</f>
        <v>0.57391802230737055</v>
      </c>
      <c r="AF520" s="10">
        <f>$S$8*0.5*((E520+273)^4+(F520+273)^4)*(0.34-0.14*SQRT(AE520))*AC520</f>
        <v>9.844438537334268</v>
      </c>
      <c r="AG520" s="9">
        <f>(1-0.23)*M520-AF520</f>
        <v>14.764225668679623</v>
      </c>
      <c r="AH520" s="9">
        <v>0</v>
      </c>
      <c r="AI520" s="8">
        <f>4098*0.6108*EXP(17.27*0.5*(E520+F520)/(0.5*(E520+F520)+237.3))/(0.5*(E520+F520)+237.3)^2</f>
        <v>0.20676675942854292</v>
      </c>
      <c r="AJ520" s="7">
        <f>(0.408*AI520*(AG520-AH520)+(900*$S$10/((E520+F520)*0.5+273))*N520*(AD520-AE520))/(AI520+$S$10*(1+0.34*N520))</f>
        <v>9.0488824431190356</v>
      </c>
      <c r="AK520" s="27">
        <f>0.408*AI520*$S$8*0.98*1.14*100000000/(AI520+$S$10*(1.034*N520))</f>
        <v>0.13219232217465959</v>
      </c>
      <c r="AL520" s="12">
        <f>1.24*(AE520*10/(G520+273.16))^(1/7)</f>
        <v>0.70438108314051429</v>
      </c>
      <c r="AM520" s="12">
        <f>AI520*0.77*M520</f>
        <v>5.0882537517426689</v>
      </c>
      <c r="AN520" s="12">
        <f>AI520*0.98*$S$8*(-2.6*10000000000-AL520*(G520+273.16)^4)</f>
        <v>-31.508263677890429</v>
      </c>
      <c r="AO520" s="13">
        <f>1.17*1.013*(10^-3)*(AD520-AE520)*N520*86400/208</f>
        <v>4.0975590608676713</v>
      </c>
      <c r="AP520" s="12">
        <f>0.408*(AM520+AN520+AO520)/(AI520+$S$10*(1+0.34*N520))</f>
        <v>-28.517749937708842</v>
      </c>
      <c r="AQ520">
        <v>76</v>
      </c>
      <c r="AR520">
        <v>3.3803000000000001</v>
      </c>
      <c r="AS520" s="7"/>
      <c r="AT520" s="1">
        <f>AJ520*28.4</f>
        <v>256.9882613845806</v>
      </c>
      <c r="AU520">
        <f>1.26*AI520*0.408*(AG520-AH520)/(AI520+0.063)</f>
        <v>5.8174635276127908</v>
      </c>
      <c r="AV520">
        <f>AU520*28.4</f>
        <v>165.21596418420324</v>
      </c>
      <c r="AW520">
        <f>0.65*AI520*D520/(0.063+AI520)</f>
        <v>184.28467262984157</v>
      </c>
      <c r="AX520" s="1">
        <f>AW520*0.035</f>
        <v>6.449963542044455</v>
      </c>
      <c r="AY520" s="1">
        <f>(0.2*(0.00738*G520+0.8072)^7)-0.00016</f>
        <v>0.21503956100637117</v>
      </c>
      <c r="AZ520" s="1">
        <f>0.408*(AI520*(AG520-AH520)+0.063*6.43*(1+0.0536*N520)*(AD520-AE520))/(AI520+0.063)</f>
        <v>7.3286968922302478</v>
      </c>
      <c r="BA520" s="2">
        <f>(AI520*(AG520)+0.063*2.7*(1+0.864*N520)*(AD520-AE520))/(AI520+0.063)</f>
        <v>18.360052559505778</v>
      </c>
      <c r="BB520" s="1">
        <f>0.4+1.4*EXP(-(((C520-173)/58)^2))</f>
        <v>1.6575426182530126</v>
      </c>
      <c r="BC520" s="1">
        <f>0.605+0.345*EXP(-(((C520-243)/80)^2))</f>
        <v>0.7050718238853354</v>
      </c>
      <c r="BD520" s="1">
        <f>0.408*(AI520*(AG520-AH520)+0.063*6.43*(BB520+BC520*N520)*(AD520-AE520))/(AI520+0.063)</f>
        <v>12.254003070940245</v>
      </c>
      <c r="BE520" s="1">
        <f>0.013*G520*(M520*23.9+50)/(G520+15)</f>
        <v>6.8501121595884014</v>
      </c>
    </row>
    <row r="521" spans="1:57" ht="14" x14ac:dyDescent="0.15">
      <c r="A521" s="14">
        <v>2009</v>
      </c>
      <c r="B521" s="5">
        <v>43255</v>
      </c>
      <c r="C521">
        <v>155</v>
      </c>
      <c r="D521" s="11">
        <v>351.08706133800007</v>
      </c>
      <c r="E521" s="17">
        <v>14.78</v>
      </c>
      <c r="F521" s="17">
        <v>37.18</v>
      </c>
      <c r="G521" s="17">
        <v>26.89</v>
      </c>
      <c r="H521" s="11">
        <v>20.77</v>
      </c>
      <c r="I521" s="11">
        <v>57.51</v>
      </c>
      <c r="J521" s="11">
        <v>38.158333333333339</v>
      </c>
      <c r="K521" s="11">
        <v>3.4381945526760771</v>
      </c>
      <c r="L521" s="11">
        <v>0</v>
      </c>
      <c r="M521" s="15">
        <f>+D521*86400/1000000</f>
        <v>30.333922099603207</v>
      </c>
      <c r="N521" s="3">
        <f>K521*4.87/LN(67.8*$S$4-5.42)</f>
        <v>2.7930379864288848</v>
      </c>
      <c r="O521" s="16">
        <f>0.26*(1+0.54*N521)*(AD521-AE521)</f>
        <v>1.8699819428782978</v>
      </c>
      <c r="X521" s="9">
        <f>1+0.033*COS(2*$S$9*C521/365)</f>
        <v>0.97062908997765562</v>
      </c>
      <c r="Y521" s="9">
        <f>0.409*SIN((2*$S$9*C521/365)-1.39)</f>
        <v>0.39161700602783883</v>
      </c>
      <c r="Z521" s="9">
        <f>ACOS(-TAN($U$2)*TAN(Y521))</f>
        <v>1.8017444389218313</v>
      </c>
      <c r="AA521" s="10">
        <f>(24*60/$S$9)*$S$7*X521*(Z521*SIN($U$2)*SIN(Y521)+COS($U$2)*COS(Y521)*SIN(Z521))</f>
        <v>40.872479696786236</v>
      </c>
      <c r="AB521" s="9">
        <f>AA521*(0.75+0.00002*$S$3)</f>
        <v>30.817849691376821</v>
      </c>
      <c r="AC521" s="9">
        <f>1.35*(M521/AB521)-0.35</f>
        <v>0.97880117349403595</v>
      </c>
      <c r="AD521" s="9">
        <f>(0.6108*EXP(17.27*E521/(E521+237.3))+0.6108*EXP(17.27*F521/(F521+237.3)))/2</f>
        <v>4.0089689093543335</v>
      </c>
      <c r="AE521" s="9">
        <f>(H521*0.6108*EXP(17.27*F521/(F521+237.3))+I521*0.6108*EXP(17.27*E521/(E521+237.3)))/(2*100)</f>
        <v>1.1415252947948389</v>
      </c>
      <c r="AF521" s="10">
        <f>$S$8*0.5*((E521+273)^4+(F521+273)^4)*(0.34-0.14*SQRT(AE521))*AC521</f>
        <v>7.3529457835623528</v>
      </c>
      <c r="AG521" s="9">
        <f>(1-0.23)*M521-AF521</f>
        <v>16.004174233132119</v>
      </c>
      <c r="AH521" s="9">
        <v>0</v>
      </c>
      <c r="AI521" s="8">
        <f>4098*0.6108*EXP(17.27*0.5*(E521+F521)/(0.5*(E521+F521)+237.3))/(0.5*(E521+F521)+237.3)^2</f>
        <v>0.19849431039520554</v>
      </c>
      <c r="AJ521" s="7">
        <f>(0.408*AI521*(AG521-AH521)+(900*$S$10/((E521+F521)*0.5+273))*N521*(AD521-AE521))/(AI521+$S$10*(1+0.34*N521))</f>
        <v>8.8209289631910082</v>
      </c>
      <c r="AK521" s="27">
        <f>0.408*AI521*$S$8*0.98*1.14*100000000/(AI521+$S$10*(1.034*N521))</f>
        <v>0.11400890375081751</v>
      </c>
      <c r="AL521" s="12">
        <f>1.24*(AE521*10/(G521+273.16))^(1/7)</f>
        <v>0.77733145775663415</v>
      </c>
      <c r="AM521" s="12">
        <f>AI521*0.77*M521</f>
        <v>4.6362554305318202</v>
      </c>
      <c r="AN521" s="12">
        <f>AI521*0.98*$S$8*(-2.6*10000000000-AL521*(G521+273.16)^4)</f>
        <v>-30.762803730734323</v>
      </c>
      <c r="AO521" s="13">
        <f>1.17*1.013*(10^-3)*(AD521-AE521)*N521*86400/208</f>
        <v>3.9429152616912777</v>
      </c>
      <c r="AP521" s="12">
        <f>0.408*(AM521+AN521+AO521)/(AI521+$S$10*(1+0.34*N521))</f>
        <v>-27.696102411016582</v>
      </c>
      <c r="AQ521">
        <v>77</v>
      </c>
      <c r="AR521">
        <v>3.8206000000000002</v>
      </c>
      <c r="AS521" s="7"/>
      <c r="AT521" s="1">
        <f>AJ521*28.4</f>
        <v>250.51438255462463</v>
      </c>
      <c r="AU521">
        <f>1.26*AI521*0.408*(AG521-AH521)/(AI521+0.063)</f>
        <v>6.2452495652739577</v>
      </c>
      <c r="AV521">
        <f>AU521*28.4</f>
        <v>177.36508765378039</v>
      </c>
      <c r="AW521">
        <f>0.65*AI521*D521/(0.063+AI521)</f>
        <v>173.22636815832664</v>
      </c>
      <c r="AX521" s="1">
        <f>AW521*0.035</f>
        <v>6.0629228855414325</v>
      </c>
      <c r="AY521" s="1">
        <f>(0.2*(0.00738*G521+0.8072)^7)-0.00016</f>
        <v>0.20788273756262199</v>
      </c>
      <c r="AZ521" s="1">
        <f>0.408*(AI521*(AG521-AH521)+0.063*6.43*(1+0.0536*N521)*(AD521-AE521))/(AI521+0.063)</f>
        <v>7.0402292828098929</v>
      </c>
      <c r="BA521" s="2">
        <f>(AI521*(AG521)+0.063*2.7*(1+0.864*N521)*(AD521-AE521))/(AI521+0.063)</f>
        <v>18.514841814838093</v>
      </c>
      <c r="BB521" s="1">
        <f>0.4+1.4*EXP(-(((C521-173)/58)^2))</f>
        <v>1.6714504362833442</v>
      </c>
      <c r="BC521" s="1">
        <f>0.605+0.345*EXP(-(((C521-243)/80)^2))</f>
        <v>0.70787806140331111</v>
      </c>
      <c r="BD521" s="1">
        <f>0.408*(AI521*(AG521-AH521)+0.063*6.43*(BB521+BC521*N521)*(AD521-AE521))/(AI521+0.063)</f>
        <v>11.569086950272489</v>
      </c>
      <c r="BE521" s="1">
        <f>0.013*G521*(M521*23.9+50)/(G521+15)</f>
        <v>6.4671763343462203</v>
      </c>
    </row>
    <row r="522" spans="1:57" ht="14" x14ac:dyDescent="0.15">
      <c r="A522" s="14">
        <v>2009</v>
      </c>
      <c r="B522" s="5">
        <v>43256</v>
      </c>
      <c r="C522">
        <v>156</v>
      </c>
      <c r="D522" s="11">
        <v>334.90547453999983</v>
      </c>
      <c r="E522" s="17">
        <v>18.89</v>
      </c>
      <c r="F522" s="17">
        <v>35.42</v>
      </c>
      <c r="G522" s="17">
        <v>27.04</v>
      </c>
      <c r="H522" s="11">
        <v>25.44</v>
      </c>
      <c r="I522" s="11">
        <v>65.459999999999994</v>
      </c>
      <c r="J522" s="11">
        <v>44.601666666666688</v>
      </c>
      <c r="K522" s="11">
        <v>2.5079734860787588</v>
      </c>
      <c r="L522" s="11">
        <v>0</v>
      </c>
      <c r="M522" s="15">
        <f>+D522*86400/1000000</f>
        <v>28.935833000255986</v>
      </c>
      <c r="N522" s="3">
        <f>K522*4.87/LN(67.8*$S$4-5.42)</f>
        <v>2.0373673182985805</v>
      </c>
      <c r="O522" s="16">
        <f>0.26*(1+0.54*N522)*(AD522-AE522)</f>
        <v>1.3772274763900021</v>
      </c>
      <c r="X522" s="9">
        <f>1+0.033*COS(2*$S$9*C522/365)</f>
        <v>0.97037446801337024</v>
      </c>
      <c r="Y522" s="9">
        <f>0.409*SIN((2*$S$9*C522/365)-1.39)</f>
        <v>0.3935896579368216</v>
      </c>
      <c r="Z522" s="9">
        <f>ACOS(-TAN($U$2)*TAN(Y522))</f>
        <v>1.8030605498183394</v>
      </c>
      <c r="AA522" s="10">
        <f>(24*60/$S$9)*$S$7*X522*(Z522*SIN($U$2)*SIN(Y522)+COS($U$2)*COS(Y522)*SIN(Z522))</f>
        <v>40.896411301149499</v>
      </c>
      <c r="AB522" s="9">
        <f>AA522*(0.75+0.00002*$S$3)</f>
        <v>30.835894121066723</v>
      </c>
      <c r="AC522" s="9">
        <f>1.35*(M522/AB522)-0.35</f>
        <v>0.91681504343530429</v>
      </c>
      <c r="AD522" s="9">
        <f>(0.6108*EXP(17.27*E522/(E522+237.3))+0.6108*EXP(17.27*F522/(F522+237.3)))/2</f>
        <v>3.9684421042521585</v>
      </c>
      <c r="AE522" s="9">
        <f>(H522*0.6108*EXP(17.27*F522/(F522+237.3))+I522*0.6108*EXP(17.27*E522/(E522+237.3)))/(2*100)</f>
        <v>1.4462616662901389</v>
      </c>
      <c r="AF522" s="10">
        <f>$S$8*0.5*((E522+273)^4+(F522+273)^4)*(0.34-0.14*SQRT(AE522))*AC522</f>
        <v>6.2817864380492558</v>
      </c>
      <c r="AG522" s="9">
        <f>(1-0.23)*M522-AF522</f>
        <v>15.998804972147855</v>
      </c>
      <c r="AH522" s="9">
        <v>0</v>
      </c>
      <c r="AI522" s="8">
        <f>4098*0.6108*EXP(17.27*0.5*(E522+F522)/(0.5*(E522+F522)+237.3))/(0.5*(E522+F522)+237.3)^2</f>
        <v>0.21082216610836832</v>
      </c>
      <c r="AJ522" s="7">
        <f>(0.408*AI522*(AG522-AH522)+(900*$S$10/((E522+F522)*0.5+273))*N522*(AD522-AE522))/(AI522+$S$10*(1+0.34*N522))</f>
        <v>7.4177099510111386</v>
      </c>
      <c r="AK522" s="27">
        <f>0.408*AI522*$S$8*0.98*1.14*100000000/(AI522+$S$10*(1.034*N522))</f>
        <v>0.1346352503017634</v>
      </c>
      <c r="AL522" s="12">
        <f>1.24*(AE522*10/(G522+273.16))^(1/7)</f>
        <v>0.80399884750218964</v>
      </c>
      <c r="AM522" s="12">
        <f>AI522*0.77*M522</f>
        <v>4.6972425432732594</v>
      </c>
      <c r="AN522" s="12">
        <f>AI522*0.98*$S$8*(-2.6*10000000000-AL522*(G522+273.16)^4)</f>
        <v>-32.905220668643722</v>
      </c>
      <c r="AO522" s="13">
        <f>1.17*1.013*(10^-3)*(AD522-AE522)*N522*86400/208</f>
        <v>2.5298292109591221</v>
      </c>
      <c r="AP522" s="12">
        <f>0.408*(AM522+AN522+AO522)/(AI522+$S$10*(1+0.34*N522))</f>
        <v>-32.514655140728721</v>
      </c>
      <c r="AQ522">
        <v>78</v>
      </c>
      <c r="AR522">
        <v>4.0654000000000003</v>
      </c>
      <c r="AS522" s="7"/>
      <c r="AT522" s="1">
        <f>AJ522*28.4</f>
        <v>210.66296260871633</v>
      </c>
      <c r="AU522">
        <f>1.26*AI522*0.408*(AG522-AH522)/(AI522+0.063)</f>
        <v>6.3323647410243762</v>
      </c>
      <c r="AV522">
        <f>AU522*28.4</f>
        <v>179.83915864509228</v>
      </c>
      <c r="AW522">
        <f>0.65*AI522*D522/(0.063+AI522)</f>
        <v>167.6035730850403</v>
      </c>
      <c r="AX522" s="1">
        <f>AW522*0.035</f>
        <v>5.8661250579764106</v>
      </c>
      <c r="AY522" s="1">
        <f>(0.2*(0.00738*G522+0.8072)^7)-0.00016</f>
        <v>0.20949110989658543</v>
      </c>
      <c r="AZ522" s="1">
        <f>0.408*(AI522*(AG522-AH522)+0.063*6.43*(1+0.0536*N522)*(AD522-AE522))/(AI522+0.063)</f>
        <v>6.7142996916504911</v>
      </c>
      <c r="BA522" s="2">
        <f>(AI522*(AG522)+0.063*2.7*(1+0.864*N522)*(AD522-AE522))/(AI522+0.063)</f>
        <v>16.64265678230964</v>
      </c>
      <c r="BB522" s="1">
        <f>0.4+1.4*EXP(-(((C522-173)/58)^2))</f>
        <v>1.6847480193535977</v>
      </c>
      <c r="BC522" s="1">
        <f>0.605+0.345*EXP(-(((C522-243)/80)^2))</f>
        <v>0.71072994631951014</v>
      </c>
      <c r="BD522" s="1">
        <f>0.408*(AI522*(AG522-AH522)+0.063*6.43*(BB522+BC522*N522)*(AD522-AE522))/(AI522+0.063)</f>
        <v>9.7949044879650735</v>
      </c>
      <c r="BE522" s="1">
        <f>0.013*G522*(M522*23.9+50)/(G522+15)</f>
        <v>6.2006523308366948</v>
      </c>
    </row>
    <row r="523" spans="1:57" ht="14" x14ac:dyDescent="0.15">
      <c r="A523" s="14">
        <v>2009</v>
      </c>
      <c r="B523" s="5">
        <v>43257</v>
      </c>
      <c r="C523">
        <v>157</v>
      </c>
      <c r="D523" s="11">
        <v>334.41259948200002</v>
      </c>
      <c r="E523" s="17">
        <v>17.75</v>
      </c>
      <c r="F523" s="17">
        <v>35.89</v>
      </c>
      <c r="G523" s="17">
        <v>27.37</v>
      </c>
      <c r="H523" s="11">
        <v>29.19</v>
      </c>
      <c r="I523" s="11">
        <v>52.26</v>
      </c>
      <c r="J523" s="11">
        <v>39.254513888888887</v>
      </c>
      <c r="K523" s="11">
        <v>2.5762746695443042</v>
      </c>
      <c r="L523" s="11">
        <v>0</v>
      </c>
      <c r="M523" s="15">
        <f>+D523*86400/1000000</f>
        <v>28.893248595244803</v>
      </c>
      <c r="N523" s="3">
        <f>K523*4.87/LN(67.8*$S$4-5.42)</f>
        <v>2.0928521947401522</v>
      </c>
      <c r="O523" s="16">
        <f>0.26*(1+0.54*N523)*(AD523-AE523)</f>
        <v>1.4265339471291956</v>
      </c>
      <c r="X523" s="9">
        <f>1+0.033*COS(2*$S$9*C523/365)</f>
        <v>0.97012862473358386</v>
      </c>
      <c r="Y523" s="9">
        <f>0.409*SIN((2*$S$9*C523/365)-1.39)</f>
        <v>0.39544568073579722</v>
      </c>
      <c r="Z523" s="9">
        <f>ACOS(-TAN($U$2)*TAN(Y523))</f>
        <v>1.8043011934172042</v>
      </c>
      <c r="AA523" s="10">
        <f>(24*60/$S$9)*$S$7*X523*(Z523*SIN($U$2)*SIN(Y523)+COS($U$2)*COS(Y523)*SIN(Z523))</f>
        <v>40.918546856628218</v>
      </c>
      <c r="AB523" s="9">
        <f>AA523*(0.75+0.00002*$S$3)</f>
        <v>30.852584329897677</v>
      </c>
      <c r="AC523" s="9">
        <f>1.35*(M523/AB523)-0.35</f>
        <v>0.91426639617939098</v>
      </c>
      <c r="AD523" s="9">
        <f>(0.6108*EXP(17.27*E523/(E523+237.3))+0.6108*EXP(17.27*F523/(F523+237.3)))/2</f>
        <v>3.968501350978463</v>
      </c>
      <c r="AE523" s="9">
        <f>(H523*0.6108*EXP(17.27*F523/(F523+237.3))+I523*0.6108*EXP(17.27*E523/(E523+237.3)))/(2*100)</f>
        <v>1.392769919946526</v>
      </c>
      <c r="AF523" s="10">
        <f>$S$8*0.5*((E523+273)^4+(F523+273)^4)*(0.34-0.14*SQRT(AE523))*AC523</f>
        <v>6.3565575795832379</v>
      </c>
      <c r="AG523" s="9">
        <f>(1-0.23)*M523-AF523</f>
        <v>15.891243838755258</v>
      </c>
      <c r="AH523" s="9">
        <v>0</v>
      </c>
      <c r="AI523" s="8">
        <f>4098*0.6108*EXP(17.27*0.5*(E523+F523)/(0.5*(E523+F523)+237.3))/(0.5*(E523+F523)+237.3)^2</f>
        <v>0.20724355279504839</v>
      </c>
      <c r="AJ523" s="7">
        <f>(0.408*AI523*(AG523-AH523)+(900*$S$10/((E523+F523)*0.5+273))*N523*(AD523-AE523))/(AI523+$S$10*(1+0.34*N523))</f>
        <v>7.5296233329674669</v>
      </c>
      <c r="AK523" s="27">
        <f>0.408*AI523*$S$8*0.98*1.14*100000000/(AI523+$S$10*(1.034*N523))</f>
        <v>0.13227537140463735</v>
      </c>
      <c r="AL523" s="12">
        <f>1.24*(AE523*10/(G523+273.16))^(1/7)</f>
        <v>0.79955629901259462</v>
      </c>
      <c r="AM523" s="12">
        <f>AI523*0.77*M523</f>
        <v>4.6107134078151875</v>
      </c>
      <c r="AN523" s="12">
        <f>AI523*0.98*$S$8*(-2.6*10000000000-AL523*(G523+273.16)^4)</f>
        <v>-32.339230797341912</v>
      </c>
      <c r="AO523" s="13">
        <f>1.17*1.013*(10^-3)*(AD523-AE523)*N523*86400/208</f>
        <v>2.6539018066269815</v>
      </c>
      <c r="AP523" s="12">
        <f>0.408*(AM523+AN523+AO523)/(AI523+$S$10*(1+0.34*N523))</f>
        <v>-31.982421633267911</v>
      </c>
      <c r="AQ523">
        <v>79</v>
      </c>
      <c r="AR523">
        <v>3.3454000000000002</v>
      </c>
      <c r="AS523" s="7"/>
      <c r="AT523" s="1">
        <f>AJ523*28.4</f>
        <v>213.84130265627604</v>
      </c>
      <c r="AU523">
        <f>1.26*AI523*0.408*(AG523-AH523)/(AI523+0.063)</f>
        <v>6.2649020725730908</v>
      </c>
      <c r="AV523">
        <f>AU523*28.4</f>
        <v>177.92321886107578</v>
      </c>
      <c r="AW523">
        <f>0.65*AI523*D523/(0.063+AI523)</f>
        <v>166.69465533786311</v>
      </c>
      <c r="AX523" s="1">
        <f>AW523*0.035</f>
        <v>5.8343129368252091</v>
      </c>
      <c r="AY523" s="1">
        <f>(0.2*(0.00738*G523+0.8072)^7)-0.00016</f>
        <v>0.21306708628335977</v>
      </c>
      <c r="AZ523" s="1">
        <f>0.408*(AI523*(AG523-AH523)+0.063*6.43*(1+0.0536*N523)*(AD523-AE523))/(AI523+0.063)</f>
        <v>6.7241311137161119</v>
      </c>
      <c r="BA523" s="2">
        <f>(AI523*(AG523)+0.063*2.7*(1+0.864*N523)*(AD523-AE523))/(AI523+0.063)</f>
        <v>16.739457712644654</v>
      </c>
      <c r="BB523" s="1">
        <f>0.4+1.4*EXP(-(((C523-173)/58)^2))</f>
        <v>1.6974130956719895</v>
      </c>
      <c r="BC523" s="1">
        <f>0.605+0.345*EXP(-(((C523-243)/80)^2))</f>
        <v>0.71362693717532366</v>
      </c>
      <c r="BD523" s="1">
        <f>0.408*(AI523*(AG523-AH523)+0.063*6.43*(BB523+BC523*N523)*(AD523-AE523))/(AI523+0.063)</f>
        <v>9.9987411200737775</v>
      </c>
      <c r="BE523" s="1">
        <f>0.013*G523*(M523*23.9+50)/(G523+15)</f>
        <v>6.2188957306091543</v>
      </c>
    </row>
    <row r="524" spans="1:57" ht="14" x14ac:dyDescent="0.15">
      <c r="A524" s="14">
        <v>2009</v>
      </c>
      <c r="B524" s="5">
        <v>43258</v>
      </c>
      <c r="C524">
        <v>158</v>
      </c>
      <c r="D524" s="11">
        <v>335.04293308199988</v>
      </c>
      <c r="E524" s="17">
        <v>19.14</v>
      </c>
      <c r="F524" s="17">
        <v>36.56</v>
      </c>
      <c r="G524" s="17">
        <v>28.21</v>
      </c>
      <c r="H524" s="11">
        <v>27.9</v>
      </c>
      <c r="I524" s="11">
        <v>69.06</v>
      </c>
      <c r="J524" s="11">
        <v>43.403888888888893</v>
      </c>
      <c r="K524" s="11">
        <v>2.3102396296085264</v>
      </c>
      <c r="L524" s="11">
        <v>0</v>
      </c>
      <c r="M524" s="15">
        <f>+D524*86400/1000000</f>
        <v>28.947709418284788</v>
      </c>
      <c r="N524" s="3">
        <f>K524*4.87/LN(67.8*$S$4-5.42)</f>
        <v>1.8767370328789914</v>
      </c>
      <c r="O524" s="16">
        <f>0.26*(1+0.54*N524)*(AD524-AE524)</f>
        <v>1.3356083502520033</v>
      </c>
      <c r="X524" s="9">
        <f>1+0.033*COS(2*$S$9*C524/365)</f>
        <v>0.96989163298696601</v>
      </c>
      <c r="Y524" s="9">
        <f>0.409*SIN((2*$S$9*C524/365)-1.39)</f>
        <v>0.39718452444515417</v>
      </c>
      <c r="Z524" s="9">
        <f>ACOS(-TAN($U$2)*TAN(Y524))</f>
        <v>1.805465587840041</v>
      </c>
      <c r="AA524" s="10">
        <f>(24*60/$S$9)*$S$7*X524*(Z524*SIN($U$2)*SIN(Y524)+COS($U$2)*COS(Y524)*SIN(Z524))</f>
        <v>40.938900615999607</v>
      </c>
      <c r="AB524" s="9">
        <f>AA524*(0.75+0.00002*$S$3)</f>
        <v>30.867931064463704</v>
      </c>
      <c r="AC524" s="9">
        <f>1.35*(M524/AB524)-0.35</f>
        <v>0.91601966400249324</v>
      </c>
      <c r="AD524" s="9">
        <f>(0.6108*EXP(17.27*E524/(E524+237.3))+0.6108*EXP(17.27*F524/(F524+237.3)))/2</f>
        <v>4.1713226618624404</v>
      </c>
      <c r="AE524" s="9">
        <f>(H524*0.6108*EXP(17.27*F524/(F524+237.3))+I524*0.6108*EXP(17.27*E524/(E524+237.3)))/(2*100)</f>
        <v>1.6199874834235897</v>
      </c>
      <c r="AF524" s="10">
        <f>$S$8*0.5*((E524+273)^4+(F524+273)^4)*(0.34-0.14*SQRT(AE524))*AC524</f>
        <v>5.9748906549348719</v>
      </c>
      <c r="AG524" s="9">
        <f>(1-0.23)*M524-AF524</f>
        <v>16.314845597144416</v>
      </c>
      <c r="AH524" s="9">
        <v>0</v>
      </c>
      <c r="AI524" s="8">
        <f>4098*0.6108*EXP(17.27*0.5*(E524+F524)/(0.5*(E524+F524)+237.3))/(0.5*(E524+F524)+237.3)^2</f>
        <v>0.21841239036576385</v>
      </c>
      <c r="AJ524" s="7">
        <f>(0.408*AI524*(AG524-AH524)+(900*$S$10/((E524+F524)*0.5+273))*N524*(AD524-AE524))/(AI524+$S$10*(1+0.34*N524))</f>
        <v>7.346399470514247</v>
      </c>
      <c r="AK524" s="27">
        <f>0.408*AI524*$S$8*0.98*1.14*100000000/(AI524+$S$10*(1.034*N524))</f>
        <v>0.14082844290231239</v>
      </c>
      <c r="AL524" s="12">
        <f>1.24*(AE524*10/(G524+273.16))^(1/7)</f>
        <v>0.81667999900912547</v>
      </c>
      <c r="AM524" s="12">
        <f>AI524*0.77*M524</f>
        <v>4.8683545754390591</v>
      </c>
      <c r="AN524" s="12">
        <f>AI524*0.98*$S$8*(-2.6*10000000000-AL524*(G524+273.16)^4)</f>
        <v>-34.306833897960679</v>
      </c>
      <c r="AO524" s="13">
        <f>1.17*1.013*(10^-3)*(AD524-AE524)*N524*86400/208</f>
        <v>2.3573097675278825</v>
      </c>
      <c r="AP524" s="12">
        <f>0.408*(AM524+AN524+AO524)/(AI524+$S$10*(1+0.34*N524))</f>
        <v>-33.871131975228288</v>
      </c>
      <c r="AQ524">
        <v>80</v>
      </c>
      <c r="AR524">
        <v>3.5724999999999998</v>
      </c>
      <c r="AS524" s="7"/>
      <c r="AT524" s="1">
        <f>AJ524*28.4</f>
        <v>208.63774496260461</v>
      </c>
      <c r="AU524">
        <f>1.26*AI524*0.408*(AG524-AH524)/(AI524+0.063)</f>
        <v>6.5095015233263522</v>
      </c>
      <c r="AV524">
        <f>AU524*28.4</f>
        <v>184.86984326246841</v>
      </c>
      <c r="AW524">
        <f>0.65*AI524*D524/(0.063+AI524)</f>
        <v>169.02380547784259</v>
      </c>
      <c r="AX524" s="1">
        <f>AW524*0.035</f>
        <v>5.9158331917244915</v>
      </c>
      <c r="AY524" s="1">
        <f>(0.2*(0.00738*G524+0.8072)^7)-0.00016</f>
        <v>0.22240638436347146</v>
      </c>
      <c r="AZ524" s="1">
        <f>0.408*(AI524*(AG524-AH524)+0.063*6.43*(1+0.0536*N524)*(AD524-AE524))/(AI524+0.063)</f>
        <v>6.8154309845923322</v>
      </c>
      <c r="BA524" s="2">
        <f>(AI524*(AG524)+0.063*2.7*(1+0.864*N524)*(AD524-AE524))/(AI524+0.063)</f>
        <v>16.705195092160995</v>
      </c>
      <c r="BB524" s="1">
        <f>0.4+1.4*EXP(-(((C524-173)/58)^2))</f>
        <v>1.709424300697425</v>
      </c>
      <c r="BC524" s="1">
        <f>0.605+0.345*EXP(-(((C524-243)/80)^2))</f>
        <v>0.71656843473143916</v>
      </c>
      <c r="BD524" s="1">
        <f>0.408*(AI524*(AG524-AH524)+0.063*6.43*(BB524+BC524*N524)*(AD524-AE524))/(AI524+0.063)</f>
        <v>9.742823156953202</v>
      </c>
      <c r="BE524" s="1">
        <f>0.013*G524*(M524*23.9+50)/(G524+15)</f>
        <v>6.2961986589151859</v>
      </c>
    </row>
    <row r="525" spans="1:57" ht="14" x14ac:dyDescent="0.15">
      <c r="A525" s="14">
        <v>2009</v>
      </c>
      <c r="B525" s="5">
        <v>43259</v>
      </c>
      <c r="C525">
        <v>159</v>
      </c>
      <c r="D525" s="11">
        <v>345.15753815399978</v>
      </c>
      <c r="E525" s="17">
        <v>19.43</v>
      </c>
      <c r="F525" s="17">
        <v>40.299999999999997</v>
      </c>
      <c r="G525" s="17">
        <v>29.67</v>
      </c>
      <c r="H525" s="11">
        <v>14.89</v>
      </c>
      <c r="I525" s="11">
        <v>70.09</v>
      </c>
      <c r="J525" s="11">
        <v>38.723333333333365</v>
      </c>
      <c r="K525" s="11">
        <v>2.4207528862729943</v>
      </c>
      <c r="L525" s="11">
        <v>0</v>
      </c>
      <c r="M525" s="15">
        <f>+D525*86400/1000000</f>
        <v>29.82161129650558</v>
      </c>
      <c r="N525" s="3">
        <f>K525*4.87/LN(67.8*$S$4-5.42)</f>
        <v>1.9665131404083269</v>
      </c>
      <c r="O525" s="16">
        <f>0.26*(1+0.54*N525)*(AD525-AE525)</f>
        <v>1.8906926998576574</v>
      </c>
      <c r="X525" s="9">
        <f>1+0.033*COS(2*$S$9*C525/365)</f>
        <v>0.9696635629992858</v>
      </c>
      <c r="Y525" s="9">
        <f>0.409*SIN((2*$S$9*C525/365)-1.39)</f>
        <v>0.39880567380797383</v>
      </c>
      <c r="Z525" s="9">
        <f>ACOS(-TAN($U$2)*TAN(Y525))</f>
        <v>1.80655299334629</v>
      </c>
      <c r="AA525" s="10">
        <f>(24*60/$S$9)*$S$7*X525*(Z525*SIN($U$2)*SIN(Y525)+COS($U$2)*COS(Y525)*SIN(Z525))</f>
        <v>40.957486162203729</v>
      </c>
      <c r="AB525" s="9">
        <f>AA525*(0.75+0.00002*$S$3)</f>
        <v>30.881944566301613</v>
      </c>
      <c r="AC525" s="9">
        <f>1.35*(M525/AB525)-0.35</f>
        <v>0.95364767554868812</v>
      </c>
      <c r="AD525" s="9">
        <f>(0.6108*EXP(17.27*E525/(E525+237.3))+0.6108*EXP(17.27*F525/(F525+237.3)))/2</f>
        <v>4.8756978215246782</v>
      </c>
      <c r="AE525" s="9">
        <f>(H525*0.6108*EXP(17.27*F525/(F525+237.3))+I525*0.6108*EXP(17.27*E525/(E525+237.3)))/(2*100)</f>
        <v>1.3489338142846925</v>
      </c>
      <c r="AF525" s="10">
        <f>$S$8*0.5*((E525+273)^4+(F525+273)^4)*(0.34-0.14*SQRT(AE525))*AC525</f>
        <v>7.0187487392058747</v>
      </c>
      <c r="AG525" s="9">
        <f>(1-0.23)*M525-AF525</f>
        <v>15.943891959103421</v>
      </c>
      <c r="AH525" s="9">
        <v>0</v>
      </c>
      <c r="AI525" s="8">
        <f>4098*0.6108*EXP(17.27*0.5*(E525+F525)/(0.5*(E525+F525)+237.3))/(0.5*(E525+F525)+237.3)^2</f>
        <v>0.24172855113379402</v>
      </c>
      <c r="AJ525" s="7">
        <f>(0.408*AI525*(AG525-AH525)+(900*$S$10/((E525+F525)*0.5+273))*N525*(AD525-AE525))/(AI525+$S$10*(1+0.34*N525))</f>
        <v>8.3312263578654431</v>
      </c>
      <c r="AK525" s="27">
        <f>0.408*AI525*$S$8*0.98*1.14*100000000/(AI525+$S$10*(1.034*N525))</f>
        <v>0.14364987891330011</v>
      </c>
      <c r="AL525" s="12">
        <f>1.24*(AE525*10/(G525+273.16))^(1/7)</f>
        <v>0.79504540963866599</v>
      </c>
      <c r="AM525" s="12">
        <f>AI525*0.77*M525</f>
        <v>5.5507258662081984</v>
      </c>
      <c r="AN525" s="12">
        <f>AI525*0.98*$S$8*(-2.6*10000000000-AL525*(G525+273.16)^4)</f>
        <v>-37.910676668537036</v>
      </c>
      <c r="AO525" s="13">
        <f>1.17*1.013*(10^-3)*(AD525-AE525)*N525*86400/208</f>
        <v>3.4144359256001739</v>
      </c>
      <c r="AP525" s="12">
        <f>0.408*(AM525+AN525+AO525)/(AI525+$S$10*(1+0.34*N525))</f>
        <v>-33.594834147888314</v>
      </c>
      <c r="AQ525">
        <v>81</v>
      </c>
      <c r="AR525">
        <v>4.1468999999999996</v>
      </c>
      <c r="AS525" s="7"/>
      <c r="AT525" s="1">
        <f>AJ525*28.4</f>
        <v>236.60682856337857</v>
      </c>
      <c r="AU525">
        <f>1.26*AI525*0.408*(AG525-AH525)/(AI525+0.063)</f>
        <v>6.501893525015058</v>
      </c>
      <c r="AV525">
        <f>AU525*28.4</f>
        <v>184.65377611042763</v>
      </c>
      <c r="AW525">
        <f>0.65*AI525*D525/(0.063+AI525)</f>
        <v>177.96947593288223</v>
      </c>
      <c r="AX525" s="1">
        <f>AW525*0.035</f>
        <v>6.2289316576508789</v>
      </c>
      <c r="AY525" s="1">
        <f>(0.2*(0.00738*G525+0.8072)^7)-0.00016</f>
        <v>0.23947441847804382</v>
      </c>
      <c r="AZ525" s="1">
        <f>0.408*(AI525*(AG525-AH525)+0.063*6.43*(1+0.0536*N525)*(AD525-AE525))/(AI525+0.063)</f>
        <v>7.2746780113737222</v>
      </c>
      <c r="BA525" s="2">
        <f>(AI525*(AG525)+0.063*2.7*(1+0.864*N525)*(AD525-AE525))/(AI525+0.063)</f>
        <v>17.96113718526103</v>
      </c>
      <c r="BB525" s="1">
        <f>0.4+1.4*EXP(-(((C525-173)/58)^2))</f>
        <v>1.720761237116097</v>
      </c>
      <c r="BC525" s="1">
        <f>0.605+0.345*EXP(-(((C525-243)/80)^2))</f>
        <v>0.71955378114390789</v>
      </c>
      <c r="BD525" s="1">
        <f>0.408*(AI525*(AG525-AH525)+0.063*6.43*(BB525+BC525*N525)*(AD525-AE525))/(AI525+0.063)</f>
        <v>11.158414181239811</v>
      </c>
      <c r="BE525" s="1">
        <f>0.013*G525*(M525*23.9+50)/(G525+15)</f>
        <v>6.5859659562768407</v>
      </c>
    </row>
    <row r="526" spans="1:57" ht="14" x14ac:dyDescent="0.15">
      <c r="A526" s="14">
        <v>2009</v>
      </c>
      <c r="B526" s="5">
        <v>43260</v>
      </c>
      <c r="C526">
        <v>160</v>
      </c>
      <c r="D526" s="11">
        <v>341.50204062</v>
      </c>
      <c r="E526" s="17">
        <v>20.96</v>
      </c>
      <c r="F526" s="17">
        <v>39.24</v>
      </c>
      <c r="G526" s="17">
        <v>29.87</v>
      </c>
      <c r="H526" s="11">
        <v>21.26</v>
      </c>
      <c r="I526" s="11">
        <v>49.48</v>
      </c>
      <c r="J526" s="11">
        <v>35.484791666666666</v>
      </c>
      <c r="K526" s="11">
        <v>2.6282846163238407</v>
      </c>
      <c r="L526" s="11">
        <v>0</v>
      </c>
      <c r="M526" s="15">
        <f>+D526*86400/1000000</f>
        <v>29.505776309567999</v>
      </c>
      <c r="N526" s="3">
        <f>K526*4.87/LN(67.8*$S$4-5.42)</f>
        <v>2.1351027872536923</v>
      </c>
      <c r="O526" s="16">
        <f>0.26*(1+0.54*N526)*(AD526-AE526)</f>
        <v>1.9115410403343527</v>
      </c>
      <c r="X526" s="9">
        <f>1+0.033*COS(2*$S$9*C526/365)</f>
        <v>0.96944448235260294</v>
      </c>
      <c r="Y526" s="9">
        <f>0.409*SIN((2*$S$9*C526/365)-1.39)</f>
        <v>0.4003086484427128</v>
      </c>
      <c r="Z526" s="9">
        <f>ACOS(-TAN($U$2)*TAN(Y526))</f>
        <v>1.8075627138990957</v>
      </c>
      <c r="AA526" s="10">
        <f>(24*60/$S$9)*$S$7*X526*(Z526*SIN($U$2)*SIN(Y526)+COS($U$2)*COS(Y526)*SIN(Z526))</f>
        <v>40.974316383561231</v>
      </c>
      <c r="AB526" s="9">
        <f>AA526*(0.75+0.00002*$S$3)</f>
        <v>30.894634553205169</v>
      </c>
      <c r="AC526" s="9">
        <f>1.35*(M526/AB526)-0.35</f>
        <v>0.93931118927200064</v>
      </c>
      <c r="AD526" s="9">
        <f>(0.6108*EXP(17.27*E526/(E526+237.3))+0.6108*EXP(17.27*F526/(F526+237.3)))/2</f>
        <v>4.7814750332102722</v>
      </c>
      <c r="AE526" s="9">
        <f>(H526*0.6108*EXP(17.27*F526/(F526+237.3))+I526*0.6108*EXP(17.27*E526/(E526+237.3)))/(2*100)</f>
        <v>1.3665967847332445</v>
      </c>
      <c r="AF526" s="10">
        <f>$S$8*0.5*((E526+273)^4+(F526+273)^4)*(0.34-0.14*SQRT(AE526))*AC526</f>
        <v>6.881824969257476</v>
      </c>
      <c r="AG526" s="9">
        <f>(1-0.23)*M526-AF526</f>
        <v>15.837622789109883</v>
      </c>
      <c r="AH526" s="9">
        <v>0</v>
      </c>
      <c r="AI526" s="8">
        <f>4098*0.6108*EXP(17.27*0.5*(E526+F526)/(0.5*(E526+F526)+237.3))/(0.5*(E526+F526)+237.3)^2</f>
        <v>0.24457886384257066</v>
      </c>
      <c r="AJ526" s="7">
        <f>(0.408*AI526*(AG526-AH526)+(900*$S$10/((E526+F526)*0.5+273))*N526*(AD526-AE526))/(AI526+$S$10*(1+0.34*N526))</f>
        <v>8.3904604935280922</v>
      </c>
      <c r="AK526" s="27">
        <f>0.408*AI526*$S$8*0.98*1.14*100000000/(AI526+$S$10*(1.034*N526))</f>
        <v>0.14000436625624701</v>
      </c>
      <c r="AL526" s="12">
        <f>1.24*(AE526*10/(G526+273.16))^(1/7)</f>
        <v>0.79644920060429669</v>
      </c>
      <c r="AM526" s="12">
        <f>AI526*0.77*M526</f>
        <v>5.5566967198721278</v>
      </c>
      <c r="AN526" s="12">
        <f>AI526*0.98*$S$8*(-2.6*10000000000-AL526*(G526+273.16)^4)</f>
        <v>-38.392335623999053</v>
      </c>
      <c r="AO526" s="13">
        <f>1.17*1.013*(10^-3)*(AD526-AE526)*N526*86400/208</f>
        <v>3.5895476796051446</v>
      </c>
      <c r="AP526" s="12">
        <f>0.408*(AM526+AN526+AO526)/(AI526+$S$10*(1+0.34*N526))</f>
        <v>-33.31606420729257</v>
      </c>
      <c r="AQ526">
        <v>82</v>
      </c>
      <c r="AR526">
        <v>4.2041000000000004</v>
      </c>
      <c r="AS526" s="7"/>
      <c r="AT526" s="1">
        <f>AJ526*28.4</f>
        <v>238.28907801619781</v>
      </c>
      <c r="AU526">
        <f>1.26*AI526*0.408*(AG526-AH526)/(AI526+0.063)</f>
        <v>6.474155674540361</v>
      </c>
      <c r="AV526">
        <f>AU526*28.4</f>
        <v>183.86602115694623</v>
      </c>
      <c r="AW526">
        <f>0.65*AI526*D526/(0.063+AI526)</f>
        <v>176.50991044489066</v>
      </c>
      <c r="AX526" s="1">
        <f>AW526*0.035</f>
        <v>6.1778468655711736</v>
      </c>
      <c r="AY526" s="1">
        <f>(0.2*(0.00738*G526+0.8072)^7)-0.00016</f>
        <v>0.2418976283820129</v>
      </c>
      <c r="AZ526" s="1">
        <f>0.408*(AI526*(AG526-AH526)+0.063*6.43*(1+0.0536*N526)*(AD526-AE526))/(AI526+0.063)</f>
        <v>7.1831923677190561</v>
      </c>
      <c r="BA526" s="2">
        <f>(AI526*(AG526)+0.063*2.7*(1+0.864*N526)*(AD526-AE526))/(AI526+0.063)</f>
        <v>17.966018825308876</v>
      </c>
      <c r="BB526" s="1">
        <f>0.4+1.4*EXP(-(((C526-173)/58)^2))</f>
        <v>1.7314045325038232</v>
      </c>
      <c r="BC526" s="1">
        <f>0.605+0.345*EXP(-(((C526-243)/80)^2))</f>
        <v>0.72258225921055574</v>
      </c>
      <c r="BD526" s="1">
        <f>0.408*(AI526*(AG526-AH526)+0.063*6.43*(BB526+BC526*N526)*(AD526-AE526))/(AI526+0.063)</f>
        <v>11.14628285302533</v>
      </c>
      <c r="BE526" s="1">
        <f>0.013*G526*(M526*23.9+50)/(G526+15)</f>
        <v>6.5354819070774122</v>
      </c>
    </row>
    <row r="527" spans="1:57" ht="14" x14ac:dyDescent="0.15">
      <c r="A527" s="14">
        <v>2009</v>
      </c>
      <c r="B527" s="5">
        <v>43261</v>
      </c>
      <c r="C527">
        <v>161</v>
      </c>
      <c r="D527" s="11">
        <v>336.81418438200006</v>
      </c>
      <c r="E527" s="17">
        <v>21.24</v>
      </c>
      <c r="F527" s="17">
        <v>39.29</v>
      </c>
      <c r="G527" s="17">
        <v>29.41</v>
      </c>
      <c r="H527" s="11">
        <v>25.48</v>
      </c>
      <c r="I527" s="11">
        <v>59.32</v>
      </c>
      <c r="J527" s="11">
        <v>40.148055555555544</v>
      </c>
      <c r="K527" s="11">
        <v>2.3183377460909473</v>
      </c>
      <c r="L527" s="11">
        <v>0</v>
      </c>
      <c r="M527" s="15">
        <f>+D527*86400/1000000</f>
        <v>29.100745530604804</v>
      </c>
      <c r="N527" s="3">
        <f>K527*4.87/LN(67.8*$S$4-5.42)</f>
        <v>1.8833155864213798</v>
      </c>
      <c r="O527" s="16">
        <f>0.26*(1+0.54*N527)*(AD527-AE527)</f>
        <v>1.6567462617773692</v>
      </c>
      <c r="X527" s="9">
        <f>1+0.033*COS(2*$S$9*C527/365)</f>
        <v>0.96923445596524105</v>
      </c>
      <c r="Y527" s="9">
        <f>0.409*SIN((2*$S$9*C527/365)-1.39)</f>
        <v>0.40169300298555</v>
      </c>
      <c r="Z527" s="9">
        <f>ACOS(-TAN($U$2)*TAN(Y527))</f>
        <v>1.8084940986555942</v>
      </c>
      <c r="AA527" s="10">
        <f>(24*60/$S$9)*$S$7*X527*(Z527*SIN($U$2)*SIN(Y527)+COS($U$2)*COS(Y527)*SIN(Z527))</f>
        <v>40.989403450690489</v>
      </c>
      <c r="AB527" s="9">
        <f>AA527*(0.75+0.00002*$S$3)</f>
        <v>30.906010201820628</v>
      </c>
      <c r="AC527" s="9">
        <f>1.35*(M527/AB527)-0.35</f>
        <v>0.92114455116572136</v>
      </c>
      <c r="AD527" s="9">
        <f>(0.6108*EXP(17.27*E527/(E527+237.3))+0.6108*EXP(17.27*F527/(F527+237.3)))/2</f>
        <v>4.812476051014511</v>
      </c>
      <c r="AE527" s="9">
        <f>(H527*0.6108*EXP(17.27*F527/(F527+237.3))+I527*0.6108*EXP(17.27*E527/(E527+237.3)))/(2*100)</f>
        <v>1.6532637145652549</v>
      </c>
      <c r="AF527" s="10">
        <f>$S$8*0.5*((E527+273)^4+(F527+273)^4)*(0.34-0.14*SQRT(AE527))*AC527</f>
        <v>6.1355059316667155</v>
      </c>
      <c r="AG527" s="9">
        <f>(1-0.23)*M527-AF527</f>
        <v>16.272068126898986</v>
      </c>
      <c r="AH527" s="9">
        <v>0</v>
      </c>
      <c r="AI527" s="8">
        <f>4098*0.6108*EXP(17.27*0.5*(E527+F527)/(0.5*(E527+F527)+237.3))/(0.5*(E527+F527)+237.3)^2</f>
        <v>0.24659694535187682</v>
      </c>
      <c r="AJ527" s="7">
        <f>(0.408*AI527*(AG527-AH527)+(900*$S$10/((E527+F527)*0.5+273))*N527*(AD527-AE527))/(AI527+$S$10*(1+0.34*N527))</f>
        <v>7.8950509878610431</v>
      </c>
      <c r="AK527" s="27">
        <f>0.408*AI527*$S$8*0.98*1.14*100000000/(AI527+$S$10*(1.034*N527))</f>
        <v>0.1468529773266701</v>
      </c>
      <c r="AL527" s="12">
        <f>1.24*(AE527*10/(G527+273.16))^(1/7)</f>
        <v>0.81859081327518668</v>
      </c>
      <c r="AM527" s="12">
        <f>AI527*0.77*M527</f>
        <v>5.5256393155882586</v>
      </c>
      <c r="AN527" s="12">
        <f>AI527*0.98*$S$8*(-2.6*10000000000-AL527*(G527+273.16)^4)</f>
        <v>-38.880548614322443</v>
      </c>
      <c r="AO527" s="13">
        <f>1.17*1.013*(10^-3)*(AD527-AE527)*N527*86400/208</f>
        <v>2.9291906007916251</v>
      </c>
      <c r="AP527" s="12">
        <f>0.408*(AM527+AN527+AO527)/(AI527+$S$10*(1+0.34*N527))</f>
        <v>-35.013302738888385</v>
      </c>
      <c r="AQ527">
        <v>83</v>
      </c>
      <c r="AR527">
        <v>4.0209000000000001</v>
      </c>
      <c r="AS527" s="7"/>
      <c r="AT527" s="1">
        <f>AJ527*28.4</f>
        <v>224.21944805525362</v>
      </c>
      <c r="AU527">
        <f>1.26*AI527*0.408*(AG527-AH527)/(AI527+0.063)</f>
        <v>6.6629182936208284</v>
      </c>
      <c r="AV527">
        <f>AU527*28.4</f>
        <v>189.22687953883153</v>
      </c>
      <c r="AW527">
        <f>0.65*AI527*D527/(0.063+AI527)</f>
        <v>174.37922974821427</v>
      </c>
      <c r="AX527" s="1">
        <f>AW527*0.035</f>
        <v>6.1032730411875002</v>
      </c>
      <c r="AY527" s="1">
        <f>(0.2*(0.00738*G527+0.8072)^7)-0.00016</f>
        <v>0.23635535330767854</v>
      </c>
      <c r="AZ527" s="1">
        <f>0.408*(AI527*(AG527-AH527)+0.063*6.43*(1+0.0536*N527)*(AD527-AE527))/(AI527+0.063)</f>
        <v>7.1448073610939424</v>
      </c>
      <c r="BA527" s="2">
        <f>(AI527*(AG527)+0.063*2.7*(1+0.864*N527)*(AD527-AE527))/(AI527+0.063)</f>
        <v>17.520987125529228</v>
      </c>
      <c r="BB527" s="1">
        <f>0.4+1.4*EXP(-(((C527-173)/58)^2))</f>
        <v>1.741335894446185</v>
      </c>
      <c r="BC527" s="1">
        <f>0.605+0.345*EXP(-(((C527-243)/80)^2))</f>
        <v>0.7256530916910745</v>
      </c>
      <c r="BD527" s="1">
        <f>0.408*(AI527*(AG527-AH527)+0.063*6.43*(BB527+BC527*N527)*(AD527-AE527))/(AI527+0.063)</f>
        <v>10.529711637379975</v>
      </c>
      <c r="BE527" s="1">
        <f>0.013*G527*(M527*23.9+50)/(G527+15)</f>
        <v>6.4181491584173749</v>
      </c>
    </row>
    <row r="528" spans="1:57" ht="14" x14ac:dyDescent="0.15">
      <c r="A528" s="14">
        <v>2009</v>
      </c>
      <c r="B528" s="5">
        <v>43262</v>
      </c>
      <c r="C528">
        <v>162</v>
      </c>
      <c r="D528" s="11">
        <v>353.69081810400002</v>
      </c>
      <c r="E528" s="17">
        <v>18.899999999999999</v>
      </c>
      <c r="F528" s="17">
        <v>38.68</v>
      </c>
      <c r="G528" s="17">
        <v>29.27</v>
      </c>
      <c r="H528" s="11">
        <v>20.57</v>
      </c>
      <c r="I528" s="11">
        <v>67.67</v>
      </c>
      <c r="J528" s="11">
        <v>38.810277777777763</v>
      </c>
      <c r="K528" s="11">
        <v>2.5048132143848267</v>
      </c>
      <c r="L528" s="11">
        <v>0</v>
      </c>
      <c r="M528" s="15">
        <f>+D528*86400/1000000</f>
        <v>30.558886684185602</v>
      </c>
      <c r="N528" s="3">
        <f>K528*4.87/LN(67.8*$S$4-5.42)</f>
        <v>2.0348000526149916</v>
      </c>
      <c r="O528" s="16">
        <f>0.26*(1+0.54*N528)*(AD528-AE528)</f>
        <v>1.6819762054496312</v>
      </c>
      <c r="X528" s="9">
        <f>1+0.033*COS(2*$S$9*C528/365)</f>
        <v>0.96903354607255143</v>
      </c>
      <c r="Y528" s="9">
        <f>0.409*SIN((2*$S$9*C528/365)-1.39)</f>
        <v>0.40295832722235758</v>
      </c>
      <c r="Z528" s="9">
        <f>ACOS(-TAN($U$2)*TAN(Y528))</f>
        <v>1.8093465433752307</v>
      </c>
      <c r="AA528" s="10">
        <f>(24*60/$S$9)*$S$7*X528*(Z528*SIN($U$2)*SIN(Y528)+COS($U$2)*COS(Y528)*SIN(Z528))</f>
        <v>41.002758795120656</v>
      </c>
      <c r="AB528" s="9">
        <f>AA528*(0.75+0.00002*$S$3)</f>
        <v>30.916080131520975</v>
      </c>
      <c r="AC528" s="9">
        <f>1.35*(M528/AB528)-0.35</f>
        <v>0.98440257782191776</v>
      </c>
      <c r="AD528" s="9">
        <f>(0.6108*EXP(17.27*E528/(E528+237.3))+0.6108*EXP(17.27*F528/(F528+237.3)))/2</f>
        <v>4.5279894474346687</v>
      </c>
      <c r="AE528" s="9">
        <f>(H528*0.6108*EXP(17.27*F528/(F528+237.3))+I528*0.6108*EXP(17.27*E528/(E528+237.3)))/(2*100)</f>
        <v>1.4456739230023723</v>
      </c>
      <c r="AF528" s="10">
        <f>$S$8*0.5*((E528+273)^4+(F528+273)^4)*(0.34-0.14*SQRT(AE528))*AC528</f>
        <v>6.9074263278334476</v>
      </c>
      <c r="AG528" s="9">
        <f>(1-0.23)*M528-AF528</f>
        <v>16.622916418989465</v>
      </c>
      <c r="AH528" s="9">
        <v>0</v>
      </c>
      <c r="AI528" s="8">
        <f>4098*0.6108*EXP(17.27*0.5*(E528+F528)/(0.5*(E528+F528)+237.3))/(0.5*(E528+F528)+237.3)^2</f>
        <v>0.22904255784992539</v>
      </c>
      <c r="AJ528" s="7">
        <f>(0.408*AI528*(AG528-AH528)+(900*$S$10/((E528+F528)*0.5+273))*N528*(AD528-AE528))/(AI528+$S$10*(1+0.34*N528))</f>
        <v>8.1799354432104128</v>
      </c>
      <c r="AK528" s="27">
        <f>0.408*AI528*$S$8*0.98*1.14*100000000/(AI528+$S$10*(1.034*N528))</f>
        <v>0.13908865831824371</v>
      </c>
      <c r="AL528" s="12">
        <f>1.24*(AE528*10/(G528+273.16))^(1/7)</f>
        <v>0.8031026133645206</v>
      </c>
      <c r="AM528" s="12">
        <f>AI528*0.77*M528</f>
        <v>5.389449889817759</v>
      </c>
      <c r="AN528" s="12">
        <f>AI528*0.98*$S$8*(-2.6*10000000000-AL528*(G528+273.16)^4)</f>
        <v>-35.956439837481177</v>
      </c>
      <c r="AO528" s="13">
        <f>1.17*1.013*(10^-3)*(AD528-AE528)*N528*86400/208</f>
        <v>3.0877671921767242</v>
      </c>
      <c r="AP528" s="12">
        <f>0.408*(AM528+AN528+AO528)/(AI528+$S$10*(1+0.34*N528))</f>
        <v>-32.938526235845046</v>
      </c>
      <c r="AQ528">
        <v>84</v>
      </c>
      <c r="AR528">
        <v>1.4953000000000001</v>
      </c>
      <c r="AS528" s="7"/>
      <c r="AT528" s="1">
        <f>AJ528*28.4</f>
        <v>232.3101665871757</v>
      </c>
      <c r="AU528">
        <f>1.26*AI528*0.408*(AG528-AH528)/(AI528+0.063)</f>
        <v>6.7020547441319058</v>
      </c>
      <c r="AV528">
        <f>AU528*28.4</f>
        <v>190.33835473334611</v>
      </c>
      <c r="AW528">
        <f>0.65*AI528*D528/(0.063+AI528)</f>
        <v>180.30475650857545</v>
      </c>
      <c r="AX528" s="1">
        <f>AW528*0.035</f>
        <v>6.3106664778001411</v>
      </c>
      <c r="AY528" s="1">
        <f>(0.2*(0.00738*G528+0.8072)^7)-0.00016</f>
        <v>0.23469031767667428</v>
      </c>
      <c r="AZ528" s="1">
        <f>0.408*(AI528*(AG528-AH528)+0.063*6.43*(1+0.0536*N528)*(AD528-AE528))/(AI528+0.063)</f>
        <v>7.2537292112377738</v>
      </c>
      <c r="BA528" s="2">
        <f>(AI528*(AG528)+0.063*2.7*(1+0.864*N528)*(AD528-AE528))/(AI528+0.063)</f>
        <v>17.988525886551063</v>
      </c>
      <c r="BB528" s="1">
        <f>0.4+1.4*EXP(-(((C528-173)/58)^2))</f>
        <v>1.7505381628971288</v>
      </c>
      <c r="BC528" s="1">
        <f>0.605+0.345*EXP(-(((C528-243)/80)^2))</f>
        <v>0.72876544070405602</v>
      </c>
      <c r="BD528" s="1">
        <f>0.408*(AI528*(AG528-AH528)+0.063*6.43*(BB528+BC528*N528)*(AD528-AE528))/(AI528+0.063)</f>
        <v>10.959441859904389</v>
      </c>
      <c r="BE528" s="1">
        <f>0.013*G528*(M528*23.9+50)/(G528+15)</f>
        <v>6.7073365966922776</v>
      </c>
    </row>
    <row r="529" spans="1:57" ht="14" x14ac:dyDescent="0.15">
      <c r="A529" s="14">
        <v>2009</v>
      </c>
      <c r="B529" s="5">
        <v>43263</v>
      </c>
      <c r="C529">
        <v>163</v>
      </c>
      <c r="D529" s="11">
        <v>335.1733663199999</v>
      </c>
      <c r="E529" s="17">
        <v>22.23</v>
      </c>
      <c r="F529" s="17">
        <v>39.26</v>
      </c>
      <c r="G529" s="17">
        <v>30.96</v>
      </c>
      <c r="H529" s="11">
        <v>24.48</v>
      </c>
      <c r="I529" s="11">
        <v>61.85</v>
      </c>
      <c r="J529" s="11">
        <v>40.05833333333333</v>
      </c>
      <c r="K529" s="11">
        <v>2.7514139304145488</v>
      </c>
      <c r="L529" s="11">
        <v>0</v>
      </c>
      <c r="M529" s="15">
        <f>+D529*86400/1000000</f>
        <v>28.958978850047991</v>
      </c>
      <c r="N529" s="3">
        <f>K529*4.87/LN(67.8*$S$4-5.42)</f>
        <v>2.2351276247750618</v>
      </c>
      <c r="O529" s="16">
        <f>0.26*(1+0.54*N529)*(AD529-AE529)</f>
        <v>1.8295949755456982</v>
      </c>
      <c r="X529" s="9">
        <f>1+0.033*COS(2*$S$9*C529/365)</f>
        <v>0.96884181220847143</v>
      </c>
      <c r="Y529" s="9">
        <f>0.409*SIN((2*$S$9*C529/365)-1.39)</f>
        <v>0.40410424621025626</v>
      </c>
      <c r="Z529" s="9">
        <f>ACOS(-TAN($U$2)*TAN(Y529))</f>
        <v>1.8101194917400023</v>
      </c>
      <c r="AA529" s="10">
        <f>(24*60/$S$9)*$S$7*X529*(Z529*SIN($U$2)*SIN(Y529)+COS($U$2)*COS(Y529)*SIN(Z529))</f>
        <v>41.014393089595522</v>
      </c>
      <c r="AB529" s="9">
        <f>AA529*(0.75+0.00002*$S$3)</f>
        <v>30.924852389555024</v>
      </c>
      <c r="AC529" s="9">
        <f>1.35*(M529/AB529)-0.35</f>
        <v>0.91418134370041926</v>
      </c>
      <c r="AD529" s="9">
        <f>(0.6108*EXP(17.27*E529/(E529+237.3))+0.6108*EXP(17.27*F529/(F529+237.3)))/2</f>
        <v>4.885433170796893</v>
      </c>
      <c r="AE529" s="9">
        <f>(H529*0.6108*EXP(17.27*F529/(F529+237.3))+I529*0.6108*EXP(17.27*E529/(E529+237.3)))/(2*100)</f>
        <v>1.6969407109858299</v>
      </c>
      <c r="AF529" s="10">
        <f>$S$8*0.5*((E529+273)^4+(F529+273)^4)*(0.34-0.14*SQRT(AE529))*AC529</f>
        <v>6.0336930929975905</v>
      </c>
      <c r="AG529" s="9">
        <f>(1-0.23)*M529-AF529</f>
        <v>16.264720621539361</v>
      </c>
      <c r="AH529" s="9">
        <v>0</v>
      </c>
      <c r="AI529" s="8">
        <f>4098*0.6108*EXP(17.27*0.5*(E529+F529)/(0.5*(E529+F529)+237.3))/(0.5*(E529+F529)+237.3)^2</f>
        <v>0.25254728912612989</v>
      </c>
      <c r="AJ529" s="7">
        <f>(0.408*AI529*(AG529-AH529)+(900*$S$10/((E529+F529)*0.5+273))*N529*(AD529-AE529))/(AI529+$S$10*(1+0.34*N529))</f>
        <v>8.3219804930669934</v>
      </c>
      <c r="AL529" s="12">
        <f>1.24*(AE529*10/(G529+273.16))^(1/7)</f>
        <v>0.82104628515114564</v>
      </c>
      <c r="AM529" s="12">
        <f>AI529*0.77*M529</f>
        <v>5.6314039354192245</v>
      </c>
      <c r="AN529" s="12">
        <f>AI529*0.98*$S$8*(-2.6*10000000000-AL529*(G529+273.16)^4)</f>
        <v>-40.015847188999977</v>
      </c>
      <c r="AO529" s="13">
        <f>1.17*1.013*(10^-3)*(AD529-AE529)*N529*86400/208</f>
        <v>3.5085965751787649</v>
      </c>
      <c r="AP529" s="12">
        <f>0.408*(AM529+AN529+AO529)/(AI529+$S$10*(1+0.34*N529))</f>
        <v>-34.198078294690617</v>
      </c>
      <c r="AQ529">
        <v>85</v>
      </c>
      <c r="AR529">
        <v>2.8542999999999998</v>
      </c>
      <c r="AS529" s="7"/>
      <c r="AT529" s="1">
        <f>AJ529*28.4</f>
        <v>236.3442460031026</v>
      </c>
      <c r="AU529">
        <f>1.26*AI529*0.408*(AG529-AH529)/(AI529+0.063)</f>
        <v>6.6919944735920494</v>
      </c>
      <c r="AV529">
        <f>AU529*28.4</f>
        <v>190.05264305001418</v>
      </c>
      <c r="AW529">
        <f>0.65*AI529*D529/(0.063+AI529)</f>
        <v>174.36572323527136</v>
      </c>
      <c r="AX529" s="1">
        <f>AW529*0.035</f>
        <v>6.1028003132344981</v>
      </c>
      <c r="AY529" s="1">
        <f>(0.2*(0.00738*G529+0.8072)^7)-0.00016</f>
        <v>0.25547670606134404</v>
      </c>
      <c r="AZ529" s="1">
        <f>0.408*(AI529*(AG529-AH529)+0.063*6.43*(1+0.0536*N529)*(AD529-AE529))/(AI529+0.063)</f>
        <v>7.1812470342407533</v>
      </c>
      <c r="BA529" s="2">
        <f>(AI529*(AG529)+0.063*2.7*(1+0.864*N529)*(AD529-AE529))/(AI529+0.063)</f>
        <v>18.055478473178056</v>
      </c>
      <c r="BB529" s="1">
        <f>0.4+1.4*EXP(-(((C529-173)/58)^2))</f>
        <v>1.7589953595663697</v>
      </c>
      <c r="BC529" s="1">
        <f>0.605+0.345*EXP(-(((C529-243)/80)^2))</f>
        <v>0.73191840720414758</v>
      </c>
      <c r="BD529" s="1">
        <f>0.408*(AI529*(AG529-AH529)+0.063*6.43*(BB529+BC529*N529)*(AD529-AE529))/(AI529+0.063)</f>
        <v>10.980844732882883</v>
      </c>
      <c r="BE529" s="1">
        <f>0.013*G529*(M529*23.9+50)/(G529+15)</f>
        <v>6.4988749869638571</v>
      </c>
    </row>
    <row r="530" spans="1:57" ht="14" x14ac:dyDescent="0.15">
      <c r="A530" s="14">
        <v>2009</v>
      </c>
      <c r="B530" s="5">
        <v>43264</v>
      </c>
      <c r="C530">
        <v>164</v>
      </c>
      <c r="D530" s="11">
        <v>320.18351960400003</v>
      </c>
      <c r="E530" s="17">
        <v>23.83</v>
      </c>
      <c r="F530" s="17">
        <v>38.659999999999997</v>
      </c>
      <c r="G530" s="17">
        <v>30.79</v>
      </c>
      <c r="H530" s="11">
        <v>27.02</v>
      </c>
      <c r="I530" s="11">
        <v>66.06</v>
      </c>
      <c r="J530" s="11">
        <v>45.073888888888909</v>
      </c>
      <c r="K530" s="11">
        <v>2.6223134976282405</v>
      </c>
      <c r="L530" s="11">
        <v>0</v>
      </c>
      <c r="M530" s="15">
        <f>+D530*86400/1000000</f>
        <v>27.663856093785604</v>
      </c>
      <c r="N530" s="3">
        <f>K530*4.87/LN(67.8*$S$4-5.42)</f>
        <v>2.1302521131330825</v>
      </c>
      <c r="O530" s="16">
        <f>0.26*(1+0.54*N530)*(AD530-AE530)</f>
        <v>1.6807375386711345</v>
      </c>
      <c r="X530" s="9">
        <f>1+0.033*COS(2*$S$9*C530/365)</f>
        <v>0.96865931118788273</v>
      </c>
      <c r="Y530" s="9">
        <f>0.409*SIN((2*$S$9*C530/365)-1.39)</f>
        <v>0.40513042038871888</v>
      </c>
      <c r="Z530" s="9">
        <f>ACOS(-TAN($U$2)*TAN(Y530))</f>
        <v>1.810812436580828</v>
      </c>
      <c r="AA530" s="10">
        <f>(24*60/$S$9)*$S$7*X530*(Z530*SIN($U$2)*SIN(Y530)+COS($U$2)*COS(Y530)*SIN(Z530))</f>
        <v>41.024316230062368</v>
      </c>
      <c r="AB530" s="9">
        <f>AA530*(0.75+0.00002*$S$3)</f>
        <v>30.932334437467027</v>
      </c>
      <c r="AC530" s="9">
        <f>1.35*(M530/AB530)-0.35</f>
        <v>0.85735167279759816</v>
      </c>
      <c r="AD530" s="9">
        <f>(0.6108*EXP(17.27*E530/(E530+237.3))+0.6108*EXP(17.27*F530/(F530+237.3)))/2</f>
        <v>4.9092352728934943</v>
      </c>
      <c r="AE530" s="9">
        <f>(H530*0.6108*EXP(17.27*F530/(F530+237.3))+I530*0.6108*EXP(17.27*E530/(E530+237.3)))/(2*100)</f>
        <v>1.9030191631401832</v>
      </c>
      <c r="AF530" s="10">
        <f>$S$8*0.5*((E530+273)^4+(F530+273)^4)*(0.34-0.14*SQRT(AE530))*AC530</f>
        <v>5.3011812452009242</v>
      </c>
      <c r="AG530" s="9">
        <f>(1-0.23)*M530-AF530</f>
        <v>15.99998794701399</v>
      </c>
      <c r="AH530" s="9">
        <v>0</v>
      </c>
      <c r="AI530" s="8">
        <f>4098*0.6108*EXP(17.27*0.5*(E530+F530)/(0.5*(E530+F530)+237.3))/(0.5*(E530+F530)+237.3)^2</f>
        <v>0.25887306720856068</v>
      </c>
      <c r="AJ530" s="7">
        <f>(0.408*AI530*(AG530-AH530)+(900*$S$10/((E530+F530)*0.5+273))*N530*(AD530-AE530))/(AI530+$S$10*(1+0.34*N530))</f>
        <v>7.8867213946980712</v>
      </c>
      <c r="AL530" s="12">
        <f>1.24*(AE530*10/(G530+273.16))^(1/7)</f>
        <v>0.83466702943152271</v>
      </c>
      <c r="AM530" s="12">
        <f>AI530*0.77*M530</f>
        <v>5.5142990039171744</v>
      </c>
      <c r="AN530" s="12">
        <f>AI530*0.98*$S$8*(-2.6*10000000000-AL530*(G530+273.16)^4)</f>
        <v>-41.143069266122062</v>
      </c>
      <c r="AO530" s="13">
        <f>1.17*1.013*(10^-3)*(AD530-AE530)*N530*86400/208</f>
        <v>3.1528035958397256</v>
      </c>
      <c r="AP530" s="12">
        <f>0.408*(AM530+AN530+AO530)/(AI530+$S$10*(1+0.34*N530))</f>
        <v>-35.585953921906842</v>
      </c>
      <c r="AQ530">
        <v>86</v>
      </c>
      <c r="AR530">
        <v>3.7080000000000002</v>
      </c>
      <c r="AS530" s="7"/>
      <c r="AT530" s="1">
        <f>AJ530*28.4</f>
        <v>223.98288760942521</v>
      </c>
      <c r="AU530">
        <f>1.26*AI530*0.408*(AG530-AH530)/(AI530+0.063)</f>
        <v>6.6153464677443061</v>
      </c>
      <c r="AV530">
        <f>AU530*28.4</f>
        <v>187.8758396839383</v>
      </c>
      <c r="AW530">
        <f>0.65*AI530*D530/(0.063+AI530)</f>
        <v>167.38423885673575</v>
      </c>
      <c r="AX530" s="1">
        <f>AW530*0.035</f>
        <v>5.8584483599857515</v>
      </c>
      <c r="AY530" s="1">
        <f>(0.2*(0.00738*G530+0.8072)^7)-0.00016</f>
        <v>0.25331686906502399</v>
      </c>
      <c r="AZ530" s="1">
        <f>0.408*(AI530*(AG530-AH530)+0.063*6.43*(1+0.0536*N530)*(AD530-AE530))/(AI530+0.063)</f>
        <v>6.9701749605159291</v>
      </c>
      <c r="BA530" s="2">
        <f>(AI530*(AG530)+0.063*2.7*(1+0.864*N530)*(AD530-AE530))/(AI530+0.063)</f>
        <v>17.381062441725941</v>
      </c>
      <c r="BB530" s="1">
        <f>0.4+1.4*EXP(-(((C530-173)/58)^2))</f>
        <v>1.7666927341367318</v>
      </c>
      <c r="BC530" s="1">
        <f>0.605+0.345*EXP(-(((C530-243)/80)^2))</f>
        <v>0.73511103054241467</v>
      </c>
      <c r="BD530" s="1">
        <f>0.408*(AI530*(AG530-AH530)+0.063*6.43*(BB530+BC530*N530)*(AD530-AE530))/(AI530+0.063)</f>
        <v>10.394723758387839</v>
      </c>
      <c r="BE530" s="1">
        <f>0.013*G530*(M530*23.9+50)/(G530+15)</f>
        <v>6.216607973792609</v>
      </c>
    </row>
    <row r="531" spans="1:57" ht="14" x14ac:dyDescent="0.15">
      <c r="A531" s="14">
        <v>2009</v>
      </c>
      <c r="B531" s="5">
        <v>43265</v>
      </c>
      <c r="C531">
        <v>165</v>
      </c>
      <c r="D531" s="11">
        <v>288.09319437599999</v>
      </c>
      <c r="E531" s="17">
        <v>24.65</v>
      </c>
      <c r="F531" s="17">
        <v>36.950000000000003</v>
      </c>
      <c r="G531" s="17">
        <v>30.44</v>
      </c>
      <c r="H531" s="11">
        <v>28.08</v>
      </c>
      <c r="I531" s="11">
        <v>71.19</v>
      </c>
      <c r="J531" s="11">
        <v>47.779791666666647</v>
      </c>
      <c r="K531" s="11">
        <v>3.3198826152562702</v>
      </c>
      <c r="L531" s="11">
        <v>0</v>
      </c>
      <c r="M531" s="15">
        <f>+D531*86400/1000000</f>
        <v>24.891251994086399</v>
      </c>
      <c r="N531" s="3">
        <f>K531*4.87/LN(67.8*$S$4-5.42)</f>
        <v>2.6969265737677497</v>
      </c>
      <c r="O531" s="16">
        <f>0.26*(1+0.54*N531)*(AD531-AE531)</f>
        <v>1.7225478756285564</v>
      </c>
      <c r="X531" s="9">
        <f>1+0.033*COS(2*$S$9*C531/365)</f>
        <v>0.96848609708977662</v>
      </c>
      <c r="Y531" s="9">
        <f>0.409*SIN((2*$S$9*C531/365)-1.39)</f>
        <v>0.40603654568018976</v>
      </c>
      <c r="Z531" s="9">
        <f>ACOS(-TAN($U$2)*TAN(Y531))</f>
        <v>1.8114249210046054</v>
      </c>
      <c r="AA531" s="10">
        <f>(24*60/$S$9)*$S$7*X531*(Z531*SIN($U$2)*SIN(Y531)+COS($U$2)*COS(Y531)*SIN(Z531))</f>
        <v>41.032537319339475</v>
      </c>
      <c r="AB531" s="9">
        <f>AA531*(0.75+0.00002*$S$3)</f>
        <v>30.938533138781963</v>
      </c>
      <c r="AC531" s="9">
        <f>1.35*(M531/AB531)-0.35</f>
        <v>0.73612745282013659</v>
      </c>
      <c r="AD531" s="9">
        <f>(0.6108*EXP(17.27*E531/(E531+237.3))+0.6108*EXP(17.27*F531/(F531+237.3)))/2</f>
        <v>4.6800400035314418</v>
      </c>
      <c r="AE531" s="9">
        <f>(H531*0.6108*EXP(17.27*F531/(F531+237.3))+I531*0.6108*EXP(17.27*E531/(E531+237.3)))/(2*100)</f>
        <v>1.9828632309888814</v>
      </c>
      <c r="AF531" s="10">
        <f>$S$8*0.5*((E531+273)^4+(F531+273)^4)*(0.34-0.14*SQRT(AE531))*AC531</f>
        <v>4.3966634618571696</v>
      </c>
      <c r="AG531" s="9">
        <f>(1-0.23)*M531-AF531</f>
        <v>14.769600573589358</v>
      </c>
      <c r="AH531" s="9">
        <v>0</v>
      </c>
      <c r="AI531" s="8">
        <f>4098*0.6108*EXP(17.27*0.5*(E531+F531)/(0.5*(E531+F531)+237.3))/(0.5*(E531+F531)+237.3)^2</f>
        <v>0.25323671897088917</v>
      </c>
      <c r="AJ531" s="7">
        <f>(0.408*AI531*(AG531-AH531)+(900*$S$10/((E531+F531)*0.5+273))*N531*(AD531-AE531))/(AI531+$S$10*(1+0.34*N531))</f>
        <v>7.7601743529708633</v>
      </c>
      <c r="AL531" s="12">
        <f>1.24*(AE531*10/(G531+273.16))^(1/7)</f>
        <v>0.83972036150138174</v>
      </c>
      <c r="AM531" s="12">
        <f>AI531*0.77*M531</f>
        <v>4.8536018192662329</v>
      </c>
      <c r="AN531" s="12">
        <f>AI531*0.98*$S$8*(-2.6*10000000000-AL531*(G531+273.16)^4)</f>
        <v>-40.259640519344984</v>
      </c>
      <c r="AO531" s="13">
        <f>1.17*1.013*(10^-3)*(AD531-AE531)*N531*86400/208</f>
        <v>3.5811643142058505</v>
      </c>
      <c r="AP531" s="12">
        <f>0.408*(AM531+AN531+AO531)/(AI531+$S$10*(1+0.34*N531))</f>
        <v>-34.225161308626085</v>
      </c>
      <c r="AQ531">
        <v>87</v>
      </c>
      <c r="AR531">
        <v>2.4251999999999998</v>
      </c>
      <c r="AS531" s="7"/>
      <c r="AT531" s="1">
        <f>AJ531*28.4</f>
        <v>220.38895162437251</v>
      </c>
      <c r="AU531">
        <f>1.26*AI531*0.408*(AG531-AH531)/(AI531+0.063)</f>
        <v>6.0801436664667454</v>
      </c>
      <c r="AV531">
        <f>AU531*28.4</f>
        <v>172.67608012765555</v>
      </c>
      <c r="AW531">
        <f>0.65*AI531*D531/(0.063+AI531)</f>
        <v>149.95492648789738</v>
      </c>
      <c r="AX531" s="1">
        <f>AW531*0.035</f>
        <v>5.2484224270764086</v>
      </c>
      <c r="AY531" s="1">
        <f>(0.2*(0.00738*G531+0.8072)^7)-0.00016</f>
        <v>0.24891935117609418</v>
      </c>
      <c r="AZ531" s="1">
        <f>0.408*(AI531*(AG531-AH531)+0.063*6.43*(1+0.0536*N531)*(AD531-AE531))/(AI531+0.063)</f>
        <v>6.4389239069634838</v>
      </c>
      <c r="BA531" s="2">
        <f>(AI531*(AG531)+0.063*2.7*(1+0.864*N531)*(AD531-AE531))/(AI531+0.063)</f>
        <v>16.658538136365049</v>
      </c>
      <c r="BB531" s="1">
        <f>0.4+1.4*EXP(-(((C531-173)/58)^2))</f>
        <v>1.7736168071243537</v>
      </c>
      <c r="BC531" s="1">
        <f>0.605+0.345*EXP(-(((C531-243)/80)^2))</f>
        <v>0.73834228811289015</v>
      </c>
      <c r="BD531" s="1">
        <f>0.408*(AI531*(AG531-AH531)+0.063*6.43*(BB531+BC531*N531)*(AD531-AE531))/(AI531+0.063)</f>
        <v>10.132631815610072</v>
      </c>
      <c r="BE531" s="1">
        <f>0.013*G531*(M531*23.9+50)/(G531+15)</f>
        <v>5.6162014329772649</v>
      </c>
    </row>
    <row r="532" spans="1:57" ht="14" x14ac:dyDescent="0.15">
      <c r="A532" s="14">
        <v>2009</v>
      </c>
      <c r="B532" s="5">
        <v>43266</v>
      </c>
      <c r="C532">
        <v>166</v>
      </c>
      <c r="D532" s="11">
        <v>80.845046411999988</v>
      </c>
      <c r="E532" s="17">
        <v>22.06</v>
      </c>
      <c r="F532" s="17">
        <v>28.66</v>
      </c>
      <c r="G532" s="17">
        <v>24.29</v>
      </c>
      <c r="H532" s="11">
        <v>71.47</v>
      </c>
      <c r="I532" s="11">
        <v>94.5</v>
      </c>
      <c r="J532" s="11">
        <v>85.956180555555562</v>
      </c>
      <c r="K532" s="11">
        <v>1.9513082704430182</v>
      </c>
      <c r="L532" s="11">
        <v>0</v>
      </c>
      <c r="M532" s="15">
        <f>+D532*86400/1000000</f>
        <v>6.9850120099967992</v>
      </c>
      <c r="N532" s="3">
        <f>K532*4.87/LN(67.8*$S$4-5.42)</f>
        <v>1.5851569883787395</v>
      </c>
      <c r="O532" s="16">
        <f>0.26*(1+0.54*N532)*(AD532-AE532)</f>
        <v>0.3055798546307838</v>
      </c>
      <c r="X532" s="9">
        <f>1+0.033*COS(2*$S$9*C532/365)</f>
        <v>0.96832222124122846</v>
      </c>
      <c r="Y532" s="9">
        <f>0.409*SIN((2*$S$9*C532/365)-1.39)</f>
        <v>0.40682235358018931</v>
      </c>
      <c r="Z532" s="9">
        <f>ACOS(-TAN($U$2)*TAN(Y532))</f>
        <v>1.8119565394169033</v>
      </c>
      <c r="AA532" s="10">
        <f>(24*60/$S$9)*$S$7*X532*(Z532*SIN($U$2)*SIN(Y532)+COS($U$2)*COS(Y532)*SIN(Z532))</f>
        <v>41.039064652455238</v>
      </c>
      <c r="AB532" s="9">
        <f>AA532*(0.75+0.00002*$S$3)</f>
        <v>30.94345474795125</v>
      </c>
      <c r="AC532" s="9">
        <f>1.35*(M532/AB532)-0.35</f>
        <v>-4.5258131637029964E-2</v>
      </c>
      <c r="AD532" s="9">
        <f>(0.6108*EXP(17.27*E532/(E532+237.3))+0.6108*EXP(17.27*F532/(F532+237.3)))/2</f>
        <v>3.2906289078171289</v>
      </c>
      <c r="AE532" s="9">
        <f>(H532*0.6108*EXP(17.27*F532/(F532+237.3))+I532*0.6108*EXP(17.27*E532/(E532+237.3)))/(2*100)</f>
        <v>2.6573763349327293</v>
      </c>
      <c r="AF532" s="10">
        <f>$S$8*0.5*((E532+273)^4+(F532+273)^4)*(0.34-0.14*SQRT(AE532))*AC532</f>
        <v>-0.19641806314027915</v>
      </c>
      <c r="AG532" s="9">
        <f>(1-0.23)*M532-AF532</f>
        <v>5.5748773108378149</v>
      </c>
      <c r="AH532" s="9">
        <v>0</v>
      </c>
      <c r="AI532" s="8">
        <f>4098*0.6108*EXP(17.27*0.5*(E532+F532)/(0.5*(E532+F532)+237.3))/(0.5*(E532+F532)+237.3)^2</f>
        <v>0.1922378100570398</v>
      </c>
      <c r="AJ532" s="7">
        <f>(0.408*AI532*(AG532-AH532)+(900*$S$10/((E532+F532)*0.5+273))*N532*(AD532-AE532))/(AI532+$S$10*(1+0.34*N532))</f>
        <v>2.1686217468462186</v>
      </c>
      <c r="AL532" s="12">
        <f>1.24*(AE532*10/(G532+273.16))^(1/7)</f>
        <v>0.87815287309429713</v>
      </c>
      <c r="AM532" s="12">
        <f>AI532*0.77*M532</f>
        <v>1.0339432272584081</v>
      </c>
      <c r="AN532" s="12">
        <f>AI532*0.98*$S$8*(-2.6*10000000000-AL532*(G532+273.16)^4)</f>
        <v>-30.322310777228108</v>
      </c>
      <c r="AO532" s="13">
        <f>1.17*1.013*(10^-3)*(AD532-AE532)*N532*86400/208</f>
        <v>0.49419114263546798</v>
      </c>
      <c r="AP532" s="12">
        <f>0.408*(AM532+AN532+AO532)/(AI532+$S$10*(1+0.34*N532))</f>
        <v>-40.025711680498347</v>
      </c>
      <c r="AQ532">
        <v>88</v>
      </c>
      <c r="AR532">
        <v>0.44752999999999998</v>
      </c>
      <c r="AS532" s="7"/>
      <c r="AT532" s="1">
        <f>AJ532*28.4</f>
        <v>61.588857610432605</v>
      </c>
      <c r="AU532">
        <f>1.26*AI532*0.408*(AG532-AH532)/(AI532+0.063)</f>
        <v>2.1585386182298123</v>
      </c>
      <c r="AV532">
        <f>AU532*28.4</f>
        <v>61.302496757726665</v>
      </c>
      <c r="AW532">
        <f>0.65*AI532*D532/(0.063+AI532)</f>
        <v>39.578613126613746</v>
      </c>
      <c r="AX532" s="1">
        <f>AW532*0.035</f>
        <v>1.3852514594314813</v>
      </c>
      <c r="AY532" s="1">
        <f>(0.2*(0.00738*G532+0.8072)^7)-0.00016</f>
        <v>0.18163710793071947</v>
      </c>
      <c r="AZ532" s="1">
        <f>0.408*(AI532*(AG532-AH532)+0.063*6.43*(1+0.0536*N532)*(AD532-AE532))/(AI532+0.063)</f>
        <v>2.1580225346906543</v>
      </c>
      <c r="BA532" s="2">
        <f>(AI532*(AG532)+0.063*2.7*(1+0.864*N532)*(AD532-AE532))/(AI532+0.063)</f>
        <v>5.1988537162948383</v>
      </c>
      <c r="BB532" s="1">
        <f>0.4+1.4*EXP(-(((C532-173)/58)^2))</f>
        <v>1.779755409207481</v>
      </c>
      <c r="BC532" s="1">
        <f>0.605+0.345*EXP(-(((C532-243)/80)^2))</f>
        <v>0.74161109508817669</v>
      </c>
      <c r="BD532" s="1">
        <f>0.408*(AI532*(AG532-AH532)+0.063*6.43*(BB532+BC532*N532)*(AD532-AE532))/(AI532+0.063)</f>
        <v>2.9249761129492753</v>
      </c>
      <c r="BE532" s="1">
        <f>0.013*G532*(M532*23.9+50)/(G532+15)</f>
        <v>1.7435405470420173</v>
      </c>
    </row>
    <row r="533" spans="1:57" ht="14" x14ac:dyDescent="0.15">
      <c r="A533" s="14">
        <v>2009</v>
      </c>
      <c r="B533" s="5">
        <v>43267</v>
      </c>
      <c r="C533">
        <v>167</v>
      </c>
      <c r="D533" s="11">
        <v>310.64056046399992</v>
      </c>
      <c r="E533" s="17">
        <v>21.89</v>
      </c>
      <c r="F533" s="17">
        <v>34.61</v>
      </c>
      <c r="G533" s="17">
        <v>27.08</v>
      </c>
      <c r="H533" s="11">
        <v>30.96</v>
      </c>
      <c r="I533" s="11">
        <v>96.3</v>
      </c>
      <c r="J533" s="11">
        <v>69.323333333333366</v>
      </c>
      <c r="K533" s="11">
        <v>2.8408619717998049</v>
      </c>
      <c r="L533" s="11">
        <v>0</v>
      </c>
      <c r="M533" s="15">
        <f>+D533*86400/1000000</f>
        <v>26.839344424089592</v>
      </c>
      <c r="N533" s="3">
        <f>K533*4.87/LN(67.8*$S$4-5.42)</f>
        <v>2.3077912782050949</v>
      </c>
      <c r="O533" s="16">
        <f>0.26*(1+0.54*N533)*(AD533-AE533)</f>
        <v>1.1377093023234548</v>
      </c>
      <c r="X533" s="9">
        <f>1+0.033*COS(2*$S$9*C533/365)</f>
        <v>0.96816773220218899</v>
      </c>
      <c r="Y533" s="9">
        <f>0.409*SIN((2*$S$9*C533/365)-1.39)</f>
        <v>0.40748761123687749</v>
      </c>
      <c r="Z533" s="9">
        <f>ACOS(-TAN($U$2)*TAN(Y533))</f>
        <v>1.8124069384356603</v>
      </c>
      <c r="AA533" s="10">
        <f>(24*60/$S$9)*$S$7*X533*(Z533*SIN($U$2)*SIN(Y533)+COS($U$2)*COS(Y533)*SIN(Z533))</f>
        <v>41.043905703652015</v>
      </c>
      <c r="AB533" s="9">
        <f>AA533*(0.75+0.00002*$S$3)</f>
        <v>30.947104900553619</v>
      </c>
      <c r="AC533" s="9">
        <f>1.35*(M533/AB533)-0.35</f>
        <v>0.82080790235317858</v>
      </c>
      <c r="AD533" s="9">
        <f>(0.6108*EXP(17.27*E533/(E533+237.3))+0.6108*EXP(17.27*F533/(F533+237.3)))/2</f>
        <v>4.0644321445489062</v>
      </c>
      <c r="AE533" s="9">
        <f>(H533*0.6108*EXP(17.27*F533/(F533+237.3))+I533*0.6108*EXP(17.27*E533/(E533+237.3)))/(2*100)</f>
        <v>2.116346129528075</v>
      </c>
      <c r="AF533" s="10">
        <f>$S$8*0.5*((E533+273)^4+(F533+273)^4)*(0.34-0.14*SQRT(AE533))*AC533</f>
        <v>4.5242964237995134</v>
      </c>
      <c r="AG533" s="9">
        <f>(1-0.23)*M533-AF533</f>
        <v>16.141998782749475</v>
      </c>
      <c r="AH533" s="9">
        <v>0</v>
      </c>
      <c r="AI533" s="8">
        <f>4098*0.6108*EXP(17.27*0.5*(E533+F533)/(0.5*(E533+F533)+237.3))/(0.5*(E533+F533)+237.3)^2</f>
        <v>0.22288404328675201</v>
      </c>
      <c r="AJ533" s="7">
        <f>(0.408*AI533*(AG533-AH533)+(900*$S$10/((E533+F533)*0.5+273))*N533*(AD533-AE533))/(AI533+$S$10*(1+0.34*N533))</f>
        <v>6.9103588482468314</v>
      </c>
      <c r="AL533" s="12">
        <f>1.24*(AE533*10/(G533+273.16))^(1/7)</f>
        <v>0.84892072190844048</v>
      </c>
      <c r="AM533" s="12">
        <f>AI533*0.77*M533</f>
        <v>4.6061874353932604</v>
      </c>
      <c r="AN533" s="12">
        <f>AI533*0.98*$S$8*(-2.6*10000000000-AL533*(G533+273.16)^4)</f>
        <v>-35.18193844903157</v>
      </c>
      <c r="AO533" s="13">
        <f>1.17*1.013*(10^-3)*(AD533-AE533)*N533*86400/208</f>
        <v>2.2133514067527909</v>
      </c>
      <c r="AP533" s="12">
        <f>0.408*(AM533+AN533+AO533)/(AI533+$S$10*(1+0.34*N533))</f>
        <v>-34.002207970556668</v>
      </c>
      <c r="AQ533">
        <v>88</v>
      </c>
      <c r="AR533">
        <v>0.44752999999999998</v>
      </c>
      <c r="AS533" s="7"/>
      <c r="AT533" s="1">
        <f>AJ533*28.4</f>
        <v>196.25419129021</v>
      </c>
      <c r="AU533">
        <f>1.26*AI533*0.408*(AG533-AH533)/(AI533+0.063)</f>
        <v>6.4695947886527811</v>
      </c>
      <c r="AV533">
        <f>AU533*28.4</f>
        <v>183.73649199773897</v>
      </c>
      <c r="AW533">
        <f>0.65*AI533*D533/(0.063+AI533)</f>
        <v>157.42024341023057</v>
      </c>
      <c r="AX533" s="1">
        <f>AW533*0.035</f>
        <v>5.5097085193580702</v>
      </c>
      <c r="AY533" s="1">
        <f>(0.2*(0.00738*G533+0.8072)^7)-0.00016</f>
        <v>0.20992180479420575</v>
      </c>
      <c r="AZ533" s="1">
        <f>0.408*(AI533*(AG533-AH533)+0.063*6.43*(1+0.0536*N533)*(AD533-AE533))/(AI533+0.063)</f>
        <v>6.4001491794388032</v>
      </c>
      <c r="BA533" s="2">
        <f>(AI533*(AG533)+0.063*2.7*(1+0.864*N533)*(AD533-AE533))/(AI533+0.063)</f>
        <v>16.055080707545123</v>
      </c>
      <c r="BB533" s="1">
        <f>0.4+1.4*EXP(-(((C533-173)/58)^2))</f>
        <v>1.7850977168632416</v>
      </c>
      <c r="BC533" s="1">
        <f>0.605+0.345*EXP(-(((C533-243)/80)^2))</f>
        <v>0.74491630424684563</v>
      </c>
      <c r="BD533" s="1">
        <f>0.408*(AI533*(AG533-AH533)+0.063*6.43*(BB533+BC533*N533)*(AD533-AE533))/(AI533+0.063)</f>
        <v>9.0811699208400452</v>
      </c>
      <c r="BE533" s="1">
        <f>0.013*G533*(M533*23.9+50)/(G533+15)</f>
        <v>5.7847361022873169</v>
      </c>
    </row>
    <row r="534" spans="1:57" ht="14" x14ac:dyDescent="0.15">
      <c r="A534" s="14">
        <v>2009</v>
      </c>
      <c r="B534" s="5">
        <v>43268</v>
      </c>
      <c r="C534">
        <v>168</v>
      </c>
      <c r="D534" s="11">
        <v>356.63993936999992</v>
      </c>
      <c r="E534" s="17">
        <v>17.23</v>
      </c>
      <c r="F534" s="17">
        <v>35.57</v>
      </c>
      <c r="G534" s="17">
        <v>26.96</v>
      </c>
      <c r="H534" s="11">
        <v>19.93</v>
      </c>
      <c r="I534" s="11">
        <v>89.5</v>
      </c>
      <c r="J534" s="11">
        <v>51.824652777777786</v>
      </c>
      <c r="K534" s="11">
        <v>2.5923636302602109</v>
      </c>
      <c r="L534" s="11">
        <v>0</v>
      </c>
      <c r="M534" s="15">
        <f>+D534*86400/1000000</f>
        <v>30.813690761567994</v>
      </c>
      <c r="N534" s="3">
        <f>K534*4.87/LN(67.8*$S$4-5.42)</f>
        <v>2.1059221585694865</v>
      </c>
      <c r="O534" s="16">
        <f>0.26*(1+0.54*N534)*(AD534-AE534)</f>
        <v>1.3481462177638668</v>
      </c>
      <c r="X534" s="9">
        <f>1+0.033*COS(2*$S$9*C534/365)</f>
        <v>0.96802267575109457</v>
      </c>
      <c r="Y534" s="9">
        <f>0.409*SIN((2*$S$9*C534/365)-1.39)</f>
        <v>0.4080321215200533</v>
      </c>
      <c r="Z534" s="9">
        <f>ACOS(-TAN($U$2)*TAN(Y534))</f>
        <v>1.8127758176917321</v>
      </c>
      <c r="AA534" s="10">
        <f>(24*60/$S$9)*$S$7*X534*(Z534*SIN($U$2)*SIN(Y534)+COS($U$2)*COS(Y534)*SIN(Z534))</f>
        <v>41.047067115047788</v>
      </c>
      <c r="AB534" s="9">
        <f>AA534*(0.75+0.00002*$S$3)</f>
        <v>30.949488604746033</v>
      </c>
      <c r="AC534" s="9">
        <f>1.35*(M534/AB534)-0.35</f>
        <v>0.99407657132459903</v>
      </c>
      <c r="AD534" s="9">
        <f>(0.6108*EXP(17.27*E534/(E534+237.3))+0.6108*EXP(17.27*F534/(F534+237.3)))/2</f>
        <v>3.8842057839411388</v>
      </c>
      <c r="AE534" s="9">
        <f>(H534*0.6108*EXP(17.27*F534/(F534+237.3))+I534*0.6108*EXP(17.27*E534/(E534+237.3)))/(2*100)</f>
        <v>1.4580488045581887</v>
      </c>
      <c r="AF534" s="10">
        <f>$S$8*0.5*((E534+273)^4+(F534+273)^4)*(0.34-0.14*SQRT(AE534))*AC534</f>
        <v>6.7232080491463417</v>
      </c>
      <c r="AG534" s="9">
        <f>(1-0.23)*M534-AF534</f>
        <v>17.003333837261017</v>
      </c>
      <c r="AH534" s="9">
        <v>0</v>
      </c>
      <c r="AI534" s="8">
        <f>4098*0.6108*EXP(17.27*0.5*(E534+F534)/(0.5*(E534+F534)+237.3))/(0.5*(E534+F534)+237.3)^2</f>
        <v>0.20282924107339939</v>
      </c>
      <c r="AJ534" s="7">
        <f>(0.408*AI534*(AG534-AH534)+(900*$S$10/((E534+F534)*0.5+273))*N534*(AD534-AE534))/(AI534+$S$10*(1+0.34*N534))</f>
        <v>7.6572162844855436</v>
      </c>
      <c r="AL534" s="12">
        <f>1.24*(AE534*10/(G534+273.16))^(1/7)</f>
        <v>0.80496233530379402</v>
      </c>
      <c r="AM534" s="12">
        <f>AI534*0.77*M534</f>
        <v>4.8124364841162253</v>
      </c>
      <c r="AN534" s="12">
        <f>AI534*0.98*$S$8*(-2.6*10000000000-AL534*(G534+273.16)^4)</f>
        <v>-31.658517296189366</v>
      </c>
      <c r="AO534" s="13">
        <f>1.17*1.013*(10^-3)*(AD534-AE534)*N534*86400/208</f>
        <v>2.5153992462631689</v>
      </c>
      <c r="AP534" s="12">
        <f>0.408*(AM534+AN534+AO534)/(AI534+$S$10*(1+0.34*N534))</f>
        <v>-31.438654112627816</v>
      </c>
      <c r="AQ534">
        <v>88</v>
      </c>
      <c r="AR534">
        <v>0.44752999999999998</v>
      </c>
      <c r="AS534" s="7"/>
      <c r="AT534" s="1">
        <f>AJ534*28.4</f>
        <v>217.46494247938944</v>
      </c>
      <c r="AU534">
        <f>1.26*AI534*0.408*(AG534-AH534)/(AI534+0.063)</f>
        <v>6.6694896687831271</v>
      </c>
      <c r="AV534">
        <f>AU534*28.4</f>
        <v>189.41350659344079</v>
      </c>
      <c r="AW534">
        <f>0.65*AI534*D534/(0.063+AI534)</f>
        <v>176.87691228178136</v>
      </c>
      <c r="AX534" s="1">
        <f>AW534*0.035</f>
        <v>6.1906919298623482</v>
      </c>
      <c r="AY534" s="1">
        <f>(0.2*(0.00738*G534+0.8072)^7)-0.00016</f>
        <v>0.20863199017814443</v>
      </c>
      <c r="AZ534" s="1">
        <f>0.408*(AI534*(AG534-AH534)+0.063*6.43*(1+0.0536*N534)*(AD534-AE534))/(AI534+0.063)</f>
        <v>6.9719537894087047</v>
      </c>
      <c r="BA534" s="2">
        <f>(AI534*(AG534)+0.063*2.7*(1+0.864*N534)*(AD534-AE534))/(AI534+0.063)</f>
        <v>17.350828965700845</v>
      </c>
      <c r="BB534" s="1">
        <f>0.4+1.4*EXP(-(((C534-173)/58)^2))</f>
        <v>1.7896342841663482</v>
      </c>
      <c r="BC534" s="1">
        <f>0.605+0.345*EXP(-(((C534-243)/80)^2))</f>
        <v>0.74825670589523519</v>
      </c>
      <c r="BD534" s="1">
        <f>0.408*(AI534*(AG534-AH534)+0.063*6.43*(BB534+BC534*N534)*(AD534-AE534))/(AI534+0.063)</f>
        <v>10.369754337413086</v>
      </c>
      <c r="BE534" s="1">
        <f>0.013*G534*(M534*23.9+50)/(G534+15)</f>
        <v>6.5689708741881079</v>
      </c>
    </row>
    <row r="535" spans="1:57" ht="14" x14ac:dyDescent="0.15">
      <c r="A535" s="14">
        <v>2009</v>
      </c>
      <c r="B535" s="5">
        <v>43269</v>
      </c>
      <c r="C535">
        <v>169</v>
      </c>
      <c r="D535" s="11">
        <v>368.806995336</v>
      </c>
      <c r="E535" s="17">
        <v>15.76</v>
      </c>
      <c r="F535" s="17">
        <v>35.94</v>
      </c>
      <c r="G535" s="17">
        <v>25.66</v>
      </c>
      <c r="H535" s="11">
        <v>20.05</v>
      </c>
      <c r="I535" s="11">
        <v>67.760000000000005</v>
      </c>
      <c r="J535" s="11">
        <v>43.579930555555585</v>
      </c>
      <c r="K535" s="11">
        <v>2.595521877216969</v>
      </c>
      <c r="L535" s="11">
        <v>0</v>
      </c>
      <c r="M535" s="15">
        <f>+D535*86400/1000000</f>
        <v>31.8649243970304</v>
      </c>
      <c r="N535" s="3">
        <f>K535*4.87/LN(67.8*$S$4-5.42)</f>
        <v>2.1084877794456767</v>
      </c>
      <c r="O535" s="16">
        <f>0.26*(1+0.54*N535)*(AD535-AE535)</f>
        <v>1.4766819084878919</v>
      </c>
      <c r="X535" s="9">
        <f>1+0.033*COS(2*$S$9*C535/365)</f>
        <v>0.96788709487130231</v>
      </c>
      <c r="Y535" s="9">
        <f>0.409*SIN((2*$S$9*C535/365)-1.39)</f>
        <v>0.40845572307956829</v>
      </c>
      <c r="Z535" s="9">
        <f>ACOS(-TAN($U$2)*TAN(Y535))</f>
        <v>1.8130629305126051</v>
      </c>
      <c r="AA535" s="10">
        <f>(24*60/$S$9)*$S$7*X535*(Z535*SIN($U$2)*SIN(Y535)+COS($U$2)*COS(Y535)*SIN(Z535))</f>
        <v>41.048554686949032</v>
      </c>
      <c r="AB535" s="9">
        <f>AA535*(0.75+0.00002*$S$3)</f>
        <v>30.950610233959569</v>
      </c>
      <c r="AC535" s="9">
        <f>1.35*(M535/AB535)-0.35</f>
        <v>1.0398804453552035</v>
      </c>
      <c r="AD535" s="9">
        <f>(0.6108*EXP(17.27*E535/(E535+237.3))+0.6108*EXP(17.27*F535/(F535+237.3)))/2</f>
        <v>3.8560336520537946</v>
      </c>
      <c r="AE535" s="9">
        <f>(H535*0.6108*EXP(17.27*F535/(F535+237.3))+I535*0.6108*EXP(17.27*E535/(E535+237.3)))/(2*100)</f>
        <v>1.200282279680585</v>
      </c>
      <c r="AF535" s="10">
        <f>$S$8*0.5*((E535+273)^4+(F535+273)^4)*(0.34-0.14*SQRT(AE535))*AC535</f>
        <v>7.6305536319224654</v>
      </c>
      <c r="AG535" s="9">
        <f>(1-0.23)*M535-AF535</f>
        <v>16.905438153790946</v>
      </c>
      <c r="AH535" s="9">
        <v>0</v>
      </c>
      <c r="AI535" s="8">
        <f>4098*0.6108*EXP(17.27*0.5*(E535+F535)/(0.5*(E535+F535)+237.3))/(0.5*(E535+F535)+237.3)^2</f>
        <v>0.19716845660963866</v>
      </c>
      <c r="AJ535" s="7">
        <f>(0.408*AI535*(AG535-AH535)+(900*$S$10/((E535+F535)*0.5+273))*N535*(AD535-AE535))/(AI535+$S$10*(1+0.34*N535))</f>
        <v>7.962849745917846</v>
      </c>
      <c r="AL535" s="12">
        <f>1.24*(AE535*10/(G535+273.16))^(1/7)</f>
        <v>0.78338468259150817</v>
      </c>
      <c r="AM535" s="12">
        <f>AI535*0.77*M535</f>
        <v>4.8377236317758854</v>
      </c>
      <c r="AN535" s="12">
        <f>AI535*0.98*$S$8*(-2.6*10000000000-AL535*(G535+273.16)^4)</f>
        <v>-30.505844044360732</v>
      </c>
      <c r="AO535" s="13">
        <f>1.17*1.013*(10^-3)*(AD535-AE535)*N535*86400/208</f>
        <v>2.7567933813781571</v>
      </c>
      <c r="AP535" s="12">
        <f>0.408*(AM535+AN535+AO535)/(AI535+$S$10*(1+0.34*N535))</f>
        <v>-30.139503465703132</v>
      </c>
      <c r="AQ535">
        <v>88</v>
      </c>
      <c r="AR535">
        <v>0.44752999999999998</v>
      </c>
      <c r="AS535" s="7"/>
      <c r="AT535" s="1">
        <f>AJ535*28.4</f>
        <v>226.14493278406681</v>
      </c>
      <c r="AU535">
        <f>1.26*AI535*0.408*(AG535-AH535)/(AI535+0.063)</f>
        <v>6.5862761477521561</v>
      </c>
      <c r="AV535">
        <f>AU535*28.4</f>
        <v>187.05024259616121</v>
      </c>
      <c r="AW535">
        <f>0.65*AI535*D535/(0.063+AI535)</f>
        <v>181.67505605079245</v>
      </c>
      <c r="AX535" s="1">
        <f>AW535*0.035</f>
        <v>6.3586269617777367</v>
      </c>
      <c r="AY535" s="1">
        <f>(0.2*(0.00738*G535+0.8072)^7)-0.00016</f>
        <v>0.19508822822144031</v>
      </c>
      <c r="AZ535" s="1">
        <f>0.408*(AI535*(AG535-AH535)+0.063*6.43*(1+0.0536*N535)*(AD535-AE535))/(AI535+0.063)</f>
        <v>7.1049865180448757</v>
      </c>
      <c r="BA535" s="2">
        <f>(AI535*(AG535)+0.063*2.7*(1+0.864*N535)*(AD535-AE535))/(AI535+0.063)</f>
        <v>17.711287561584619</v>
      </c>
      <c r="BB535" s="1">
        <f>0.4+1.4*EXP(-(((C535-173)/58)^2))</f>
        <v>1.7933570706189688</v>
      </c>
      <c r="BC535" s="1">
        <f>0.605+0.345*EXP(-(((C535-243)/80)^2))</f>
        <v>0.75163102788611569</v>
      </c>
      <c r="BD535" s="1">
        <f>0.408*(AI535*(AG535-AH535)+0.063*6.43*(BB535+BC535*N535)*(AD535-AE535))/(AI535+0.063)</f>
        <v>10.926547935860446</v>
      </c>
      <c r="BE535" s="1">
        <f>0.013*G535*(M535*23.9+50)/(G535+15)</f>
        <v>6.6582411554509955</v>
      </c>
    </row>
    <row r="536" spans="1:57" ht="14" x14ac:dyDescent="0.15">
      <c r="A536" s="14">
        <v>2009</v>
      </c>
      <c r="B536" s="5">
        <v>43270</v>
      </c>
      <c r="C536">
        <v>170</v>
      </c>
      <c r="D536" s="11">
        <v>368.57668060200001</v>
      </c>
      <c r="E536" s="17">
        <v>15.3</v>
      </c>
      <c r="F536" s="17">
        <v>35.86</v>
      </c>
      <c r="G536" s="17">
        <v>25.49</v>
      </c>
      <c r="H536" s="11">
        <v>15.68</v>
      </c>
      <c r="I536" s="11">
        <v>70.31</v>
      </c>
      <c r="J536" s="11">
        <v>40.921875000000021</v>
      </c>
      <c r="K536" s="11">
        <v>2.7513767767639918</v>
      </c>
      <c r="L536" s="11">
        <v>0</v>
      </c>
      <c r="M536" s="15">
        <f>+D536*86400/1000000</f>
        <v>31.845025204012799</v>
      </c>
      <c r="N536" s="3">
        <f>K536*4.87/LN(67.8*$S$4-5.42)</f>
        <v>2.2350974427839758</v>
      </c>
      <c r="O536" s="16">
        <f>0.26*(1+0.54*N536)*(AD536-AE536)</f>
        <v>1.5743209237398992</v>
      </c>
      <c r="X536" s="9">
        <f>1+0.033*COS(2*$S$9*C536/365)</f>
        <v>0.96776102973835298</v>
      </c>
      <c r="Y536" s="9">
        <f>0.409*SIN((2*$S$9*C536/365)-1.39)</f>
        <v>0.40875829039313832</v>
      </c>
      <c r="Z536" s="9">
        <f>ACOS(-TAN($U$2)*TAN(Y536))</f>
        <v>1.8132680844861262</v>
      </c>
      <c r="AA536" s="10">
        <f>(24*60/$S$9)*$S$7*X536*(Z536*SIN($U$2)*SIN(Y536)+COS($U$2)*COS(Y536)*SIN(Z536))</f>
        <v>41.048373369808679</v>
      </c>
      <c r="AB536" s="9">
        <f>AA536*(0.75+0.00002*$S$3)</f>
        <v>30.950473520835743</v>
      </c>
      <c r="AC536" s="9">
        <f>1.35*(M536/AB536)-0.35</f>
        <v>1.0390186202313205</v>
      </c>
      <c r="AD536" s="9">
        <f>(0.6108*EXP(17.27*E536/(E536+237.3))+0.6108*EXP(17.27*F536/(F536+237.3)))/2</f>
        <v>3.8170390952332891</v>
      </c>
      <c r="AE536" s="9">
        <f>(H536*0.6108*EXP(17.27*F536/(F536+237.3))+I536*0.6108*EXP(17.27*E536/(E536+237.3)))/(2*100)</f>
        <v>1.0734004581778276</v>
      </c>
      <c r="AF536" s="10">
        <f>$S$8*0.5*((E536+273)^4+(F536+273)^4)*(0.34-0.14*SQRT(AE536))*AC536</f>
        <v>7.9380885048933312</v>
      </c>
      <c r="AG536" s="9">
        <f>(1-0.23)*M536-AF536</f>
        <v>16.582580902196526</v>
      </c>
      <c r="AH536" s="9">
        <v>0</v>
      </c>
      <c r="AI536" s="8">
        <f>4098*0.6108*EXP(17.27*0.5*(E536+F536)/(0.5*(E536+F536)+237.3))/(0.5*(E536+F536)+237.3)^2</f>
        <v>0.19443856822162514</v>
      </c>
      <c r="AJ536" s="7">
        <f>(0.408*AI536*(AG536-AH536)+(900*$S$10/((E536+F536)*0.5+273))*N536*(AD536-AE536))/(AI536+$S$10*(1+0.34*N536))</f>
        <v>8.1607671154611214</v>
      </c>
      <c r="AL536" s="12">
        <f>1.24*(AE536*10/(G536+273.16))^(1/7)</f>
        <v>0.77104321869919723</v>
      </c>
      <c r="AM536" s="12">
        <f>AI536*0.77*M536</f>
        <v>4.7677638513503577</v>
      </c>
      <c r="AN536" s="12">
        <f>AI536*0.98*$S$8*(-2.6*10000000000-AL536*(G536+273.16)^4)</f>
        <v>-29.978633337276108</v>
      </c>
      <c r="AO536" s="13">
        <f>1.17*1.013*(10^-3)*(AD536-AE536)*N536*86400/208</f>
        <v>3.01904152449525</v>
      </c>
      <c r="AP536" s="12">
        <f>0.408*(AM536+AN536+AO536)/(AI536+$S$10*(1+0.34*N536))</f>
        <v>-29.183328241829518</v>
      </c>
      <c r="AQ536">
        <v>88</v>
      </c>
      <c r="AR536">
        <v>0.44752999999999998</v>
      </c>
      <c r="AS536" s="7"/>
      <c r="AT536" s="1">
        <f>AJ536*28.4</f>
        <v>231.76578607909585</v>
      </c>
      <c r="AU536">
        <f>1.26*AI536*0.408*(AG536-AH536)/(AI536+0.063)</f>
        <v>6.4386028285002688</v>
      </c>
      <c r="AV536">
        <f>AU536*28.4</f>
        <v>182.85632032940762</v>
      </c>
      <c r="AW536">
        <f>0.65*AI536*D536/(0.063+AI536)</f>
        <v>180.94642795085625</v>
      </c>
      <c r="AX536" s="1">
        <f>AW536*0.035</f>
        <v>6.3331249782799697</v>
      </c>
      <c r="AY536" s="1">
        <f>(0.2*(0.00738*G536+0.8072)^7)-0.00016</f>
        <v>0.19337410361386559</v>
      </c>
      <c r="AZ536" s="1">
        <f>0.408*(AI536*(AG536-AH536)+0.063*6.43*(1+0.0536*N536)*(AD536-AE536))/(AI536+0.063)</f>
        <v>7.0824518754975694</v>
      </c>
      <c r="BA536" s="2">
        <f>(AI536*(AG536)+0.063*2.7*(1+0.864*N536)*(AD536-AE536))/(AI536+0.063)</f>
        <v>17.838151691079222</v>
      </c>
      <c r="BB536" s="1">
        <f>0.4+1.4*EXP(-(((C536-173)/58)^2))</f>
        <v>1.7962594648969961</v>
      </c>
      <c r="BC536" s="1">
        <f>0.605+0.345*EXP(-(((C536-243)/80)^2))</f>
        <v>0.755037935736524</v>
      </c>
      <c r="BD536" s="1">
        <f>0.408*(AI536*(AG536-AH536)+0.063*6.43*(BB536+BC536*N536)*(AD536-AE536))/(AI536+0.063)</f>
        <v>11.246541794234606</v>
      </c>
      <c r="BE536" s="1">
        <f>0.013*G536*(M536*23.9+50)/(G536+15)</f>
        <v>6.6380072967227441</v>
      </c>
    </row>
    <row r="537" spans="1:57" ht="14" x14ac:dyDescent="0.15">
      <c r="A537" s="14">
        <v>2009</v>
      </c>
      <c r="B537" s="5">
        <v>43271</v>
      </c>
      <c r="C537">
        <v>171</v>
      </c>
      <c r="D537" s="11">
        <v>364.21718096400008</v>
      </c>
      <c r="E537" s="17">
        <v>15.88</v>
      </c>
      <c r="F537" s="17">
        <v>37.1</v>
      </c>
      <c r="G537" s="17">
        <v>26.25</v>
      </c>
      <c r="H537" s="11">
        <v>19.989999999999998</v>
      </c>
      <c r="I537" s="11">
        <v>62.46</v>
      </c>
      <c r="J537" s="11">
        <v>37.911458333333336</v>
      </c>
      <c r="K537" s="11">
        <v>2.3473449037410847</v>
      </c>
      <c r="L537" s="11">
        <v>0</v>
      </c>
      <c r="M537" s="15">
        <f>+D537*86400/1000000</f>
        <v>31.468364435289608</v>
      </c>
      <c r="N537" s="3">
        <f>K537*4.87/LN(67.8*$S$4-5.42)</f>
        <v>1.9068797250859892</v>
      </c>
      <c r="O537" s="16">
        <f>0.26*(1+0.54*N537)*(AD537-AE537)</f>
        <v>1.5106840130144659</v>
      </c>
      <c r="X537" s="9">
        <f>1+0.033*COS(2*$S$9*C537/365)</f>
        <v>0.96764451770806614</v>
      </c>
      <c r="Y537" s="9">
        <f>0.409*SIN((2*$S$9*C537/365)-1.39)</f>
        <v>0.40893973380353849</v>
      </c>
      <c r="Z537" s="9">
        <f>ACOS(-TAN($U$2)*TAN(Y537))</f>
        <v>1.8133911419016302</v>
      </c>
      <c r="AA537" s="10">
        <f>(24*60/$S$9)*$S$7*X537*(Z537*SIN($U$2)*SIN(Y537)+COS($U$2)*COS(Y537)*SIN(Z537))</f>
        <v>41.046527257823641</v>
      </c>
      <c r="AB537" s="9">
        <f>AA537*(0.75+0.00002*$S$3)</f>
        <v>30.949081552399026</v>
      </c>
      <c r="AC537" s="9">
        <f>1.35*(M537/AB537)-0.35</f>
        <v>1.0226511371820646</v>
      </c>
      <c r="AD537" s="9">
        <f>(0.6108*EXP(17.27*E537/(E537+237.3))+0.6108*EXP(17.27*F537/(F537+237.3)))/2</f>
        <v>4.0567348850720801</v>
      </c>
      <c r="AE537" s="9">
        <f>(H537*0.6108*EXP(17.27*F537/(F537+237.3))+I537*0.6108*EXP(17.27*E537/(E537+237.3)))/(2*100)</f>
        <v>1.1941049200669698</v>
      </c>
      <c r="AF537" s="10">
        <f>$S$8*0.5*((E537+273)^4+(F537+273)^4)*(0.34-0.14*SQRT(AE537))*AC537</f>
        <v>7.589849106092422</v>
      </c>
      <c r="AG537" s="9">
        <f>(1-0.23)*M537-AF537</f>
        <v>16.640791509080575</v>
      </c>
      <c r="AH537" s="9">
        <v>0</v>
      </c>
      <c r="AI537" s="8">
        <f>4098*0.6108*EXP(17.27*0.5*(E537+F537)/(0.5*(E537+F537)+237.3))/(0.5*(E537+F537)+237.3)^2</f>
        <v>0.20376844357093943</v>
      </c>
      <c r="AJ537" s="7">
        <f>(0.408*AI537*(AG537-AH537)+(900*$S$10/((E537+F537)*0.5+273))*N537*(AD537-AE537))/(AI537+$S$10*(1+0.34*N537))</f>
        <v>7.8880495864165949</v>
      </c>
      <c r="AL537" s="12">
        <f>1.24*(AE537*10/(G537+273.16))^(1/7)</f>
        <v>0.78258689123051717</v>
      </c>
      <c r="AM537" s="12">
        <f>AI537*0.77*M537</f>
        <v>4.937439924880592</v>
      </c>
      <c r="AN537" s="12">
        <f>AI537*0.98*$S$8*(-2.6*10000000000-AL537*(G537+273.16)^4)</f>
        <v>-31.569096987256721</v>
      </c>
      <c r="AO537" s="13">
        <f>1.17*1.013*(10^-3)*(AD537-AE537)*N537*86400/208</f>
        <v>2.6874118557713347</v>
      </c>
      <c r="AP537" s="12">
        <f>0.408*(AM537+AN537+AO537)/(AI537+$S$10*(1+0.34*N537))</f>
        <v>-31.28754487179194</v>
      </c>
      <c r="AQ537">
        <v>88</v>
      </c>
      <c r="AR537">
        <v>0.44752999999999998</v>
      </c>
      <c r="AS537" s="7"/>
      <c r="AT537" s="1">
        <f>AJ537*28.4</f>
        <v>224.02060825423129</v>
      </c>
      <c r="AU537">
        <f>1.26*AI537*0.408*(AG537-AH537)/(AI537+0.063)</f>
        <v>6.5344217386286916</v>
      </c>
      <c r="AV537">
        <f>AU537*28.4</f>
        <v>185.57757737705484</v>
      </c>
      <c r="AW537">
        <f>0.65*AI537*D537/(0.063+AI537)</f>
        <v>180.83240510270858</v>
      </c>
      <c r="AX537" s="1">
        <f>AW537*0.035</f>
        <v>6.329134178594801</v>
      </c>
      <c r="AY537" s="1">
        <f>(0.2*(0.00738*G537+0.8072)^7)-0.00016</f>
        <v>0.20113859917029947</v>
      </c>
      <c r="AZ537" s="1">
        <f>0.408*(AI537*(AG537-AH537)+0.063*6.43*(1+0.0536*N537)*(AD537-AE537))/(AI537+0.063)</f>
        <v>7.1408668631488474</v>
      </c>
      <c r="BA537" s="2">
        <f>(AI537*(AG537)+0.063*2.7*(1+0.864*N537)*(AD537-AE537))/(AI537+0.063)</f>
        <v>17.543475723579856</v>
      </c>
      <c r="BB537" s="1">
        <f>0.4+1.4*EXP(-(((C537-173)/58)^2))</f>
        <v>1.7983363044145606</v>
      </c>
      <c r="BC537" s="1">
        <f>0.605+0.345*EXP(-(((C537-243)/80)^2))</f>
        <v>0.75847603284691467</v>
      </c>
      <c r="BD537" s="1">
        <f>0.408*(AI537*(AG537-AH537)+0.063*6.43*(BB537+BC537*N537)*(AD537-AE537))/(AI537+0.063)</f>
        <v>10.940600584824063</v>
      </c>
      <c r="BE537" s="1">
        <f>0.013*G537*(M537*23.9+50)/(G537+15)</f>
        <v>6.6355041645737609</v>
      </c>
    </row>
    <row r="538" spans="1:57" ht="14" x14ac:dyDescent="0.15">
      <c r="A538" s="14">
        <v>2009</v>
      </c>
      <c r="B538" s="5">
        <v>43272</v>
      </c>
      <c r="C538">
        <v>172</v>
      </c>
      <c r="D538" s="11">
        <v>355.68500479200003</v>
      </c>
      <c r="E538" s="17">
        <v>17.850000000000001</v>
      </c>
      <c r="F538" s="17">
        <v>37.15</v>
      </c>
      <c r="G538" s="17">
        <v>27.61</v>
      </c>
      <c r="H538" s="11">
        <v>21.25</v>
      </c>
      <c r="I538" s="11">
        <v>81.900000000000006</v>
      </c>
      <c r="J538" s="11">
        <v>47.734722222222217</v>
      </c>
      <c r="K538" s="11">
        <v>2.2784641756828474</v>
      </c>
      <c r="L538" s="11">
        <v>0</v>
      </c>
      <c r="M538" s="15">
        <f>+D538*86400/1000000</f>
        <v>30.7311844140288</v>
      </c>
      <c r="N538" s="3">
        <f>K538*4.87/LN(67.8*$S$4-5.42)</f>
        <v>1.8509240521151875</v>
      </c>
      <c r="O538" s="16">
        <f>0.26*(1+0.54*N538)*(AD538-AE538)</f>
        <v>1.3911727605977606</v>
      </c>
      <c r="X538" s="9">
        <f>1+0.033*COS(2*$S$9*C538/365)</f>
        <v>0.96753759330547084</v>
      </c>
      <c r="Y538" s="9">
        <f>0.409*SIN((2*$S$9*C538/365)-1.39)</f>
        <v>0.40899999954517041</v>
      </c>
      <c r="Z538" s="9">
        <f>ACOS(-TAN($U$2)*TAN(Y538))</f>
        <v>1.8134320200664111</v>
      </c>
      <c r="AA538" s="10">
        <f>(24*60/$S$9)*$S$7*X538*(Z538*SIN($U$2)*SIN(Y538)+COS($U$2)*COS(Y538)*SIN(Z538))</f>
        <v>41.043019584167354</v>
      </c>
      <c r="AB538" s="9">
        <f>AA538*(0.75+0.00002*$S$3)</f>
        <v>30.946436766462185</v>
      </c>
      <c r="AC538" s="9">
        <f>1.35*(M538/AB538)-0.35</f>
        <v>0.99060988255358706</v>
      </c>
      <c r="AD538" s="9">
        <f>(0.6108*EXP(17.27*E538/(E538+237.3))+0.6108*EXP(17.27*F538/(F538+237.3)))/2</f>
        <v>4.1854329130121624</v>
      </c>
      <c r="AE538" s="9">
        <f>(H538*0.6108*EXP(17.27*F538/(F538+237.3))+I538*0.6108*EXP(17.27*E538/(E538+237.3)))/(2*100)</f>
        <v>1.5094303265797406</v>
      </c>
      <c r="AF538" s="10">
        <f>$S$8*0.5*((E538+273)^4+(F538+273)^4)*(0.34-0.14*SQRT(AE538))*AC538</f>
        <v>6.6850455296462066</v>
      </c>
      <c r="AG538" s="9">
        <f>(1-0.23)*M538-AF538</f>
        <v>16.97796646915597</v>
      </c>
      <c r="AH538" s="9">
        <v>0</v>
      </c>
      <c r="AI538" s="8">
        <f>4098*0.6108*EXP(17.27*0.5*(E538+F538)/(0.5*(E538+F538)+237.3))/(0.5*(E538+F538)+237.3)^2</f>
        <v>0.21456176978003966</v>
      </c>
      <c r="AJ538" s="7">
        <f>(0.408*AI538*(AG538-AH538)+(900*$S$10/((E538+F538)*0.5+273))*N538*(AD538-AE538))/(AI538+$S$10*(1+0.34*N538))</f>
        <v>7.6526532254637596</v>
      </c>
      <c r="AL538" s="12">
        <f>1.24*(AE538*10/(G538+273.16))^(1/7)</f>
        <v>0.80870485474392717</v>
      </c>
      <c r="AM538" s="12">
        <f>AI538*0.77*M538</f>
        <v>5.0771777327893082</v>
      </c>
      <c r="AN538" s="12">
        <f>AI538*0.98*$S$8*(-2.6*10000000000-AL538*(G538+273.16)^4)</f>
        <v>-33.579747795669107</v>
      </c>
      <c r="AO538" s="13">
        <f>1.17*1.013*(10^-3)*(AD538-AE538)*N538*86400/208</f>
        <v>2.4384892336302468</v>
      </c>
      <c r="AP538" s="12">
        <f>0.408*(AM538+AN538+AO538)/(AI538+$S$10*(1+0.34*N538))</f>
        <v>-33.047640301274264</v>
      </c>
      <c r="AQ538">
        <v>88</v>
      </c>
      <c r="AR538">
        <v>0.44752999999999998</v>
      </c>
      <c r="AS538" s="7"/>
      <c r="AT538" s="1">
        <f>AJ538*28.4</f>
        <v>217.33535160317075</v>
      </c>
      <c r="AU538">
        <f>1.26*AI538*0.408*(AG538-AH538)/(AI538+0.063)</f>
        <v>6.7469745894446183</v>
      </c>
      <c r="AV538">
        <f>AU538*28.4</f>
        <v>191.61407834022714</v>
      </c>
      <c r="AW538">
        <f>0.65*AI538*D538/(0.063+AI538)</f>
        <v>178.71936294528922</v>
      </c>
      <c r="AX538" s="1">
        <f>AW538*0.035</f>
        <v>6.2551777030851232</v>
      </c>
      <c r="AY538" s="1">
        <f>(0.2*(0.00738*G538+0.8072)^7)-0.00016</f>
        <v>0.21570051845724664</v>
      </c>
      <c r="AZ538" s="1">
        <f>0.408*(AI538*(AG538-AH538)+0.063*6.43*(1+0.0536*N538)*(AD538-AE538))/(AI538+0.063)</f>
        <v>7.1062776694162224</v>
      </c>
      <c r="BA538" s="2">
        <f>(AI538*(AG538)+0.063*2.7*(1+0.864*N538)*(AD538-AE538))/(AI538+0.063)</f>
        <v>17.386928153756344</v>
      </c>
      <c r="BB538" s="1">
        <f>0.4+1.4*EXP(-(((C538-173)/58)^2))</f>
        <v>1.7995838906257418</v>
      </c>
      <c r="BC538" s="1">
        <f>0.605+0.345*EXP(-(((C538-243)/80)^2))</f>
        <v>0.76194386082359777</v>
      </c>
      <c r="BD538" s="1">
        <f>0.408*(AI538*(AG538-AH538)+0.063*6.43*(BB538+BC538*N538)*(AD538-AE538))/(AI538+0.063)</f>
        <v>10.469533053014665</v>
      </c>
      <c r="BE538" s="1">
        <f>0.013*G538*(M538*23.9+50)/(G538+15)</f>
        <v>6.6081136380963104</v>
      </c>
    </row>
    <row r="539" spans="1:57" ht="14" x14ac:dyDescent="0.15">
      <c r="A539" s="14">
        <v>2009</v>
      </c>
      <c r="B539" s="5">
        <v>43273</v>
      </c>
      <c r="C539">
        <v>173</v>
      </c>
      <c r="D539" s="11">
        <v>356.30616801000002</v>
      </c>
      <c r="E539" s="17">
        <v>19.760000000000002</v>
      </c>
      <c r="F539" s="17">
        <v>38.74</v>
      </c>
      <c r="G539" s="17">
        <v>29.32</v>
      </c>
      <c r="H539" s="11">
        <v>24.08</v>
      </c>
      <c r="I539" s="11">
        <v>81.2</v>
      </c>
      <c r="J539" s="11">
        <v>49.298888888888889</v>
      </c>
      <c r="K539" s="11">
        <v>2.5486622835965318</v>
      </c>
      <c r="L539" s="11">
        <v>0</v>
      </c>
      <c r="M539" s="15">
        <f>+D539*86400/1000000</f>
        <v>30.784852916064001</v>
      </c>
      <c r="N539" s="3">
        <f>K539*4.87/LN(67.8*$S$4-5.42)</f>
        <v>2.0704211072416174</v>
      </c>
      <c r="O539" s="16">
        <f>0.26*(1+0.54*N539)*(AD539-AE539)</f>
        <v>1.5604802183443793</v>
      </c>
      <c r="X539" s="9">
        <f>1+0.033*COS(2*$S$9*C539/365)</f>
        <v>0.96744028821457528</v>
      </c>
      <c r="Y539" s="9">
        <f>0.409*SIN((2*$S$9*C539/365)-1.39)</f>
        <v>0.40893906975999411</v>
      </c>
      <c r="Z539" s="9">
        <f>ACOS(-TAN($U$2)*TAN(Y539))</f>
        <v>1.8133906914960587</v>
      </c>
      <c r="AA539" s="10">
        <f>(24*60/$S$9)*$S$7*X539*(Z539*SIN($U$2)*SIN(Y539)+COS($U$2)*COS(Y539)*SIN(Z539))</f>
        <v>41.037852717853269</v>
      </c>
      <c r="AB539" s="9">
        <f>AA539*(0.75+0.00002*$S$3)</f>
        <v>30.942540949261364</v>
      </c>
      <c r="AC539" s="9">
        <f>1.35*(M539/AB539)-0.35</f>
        <v>0.99312018863720619</v>
      </c>
      <c r="AD539" s="9">
        <f>(0.6108*EXP(17.27*E539/(E539+237.3))+0.6108*EXP(17.27*F539/(F539+237.3)))/2</f>
        <v>4.5991207002357317</v>
      </c>
      <c r="AE539" s="9">
        <f>(H539*0.6108*EXP(17.27*F539/(F539+237.3))+I539*0.6108*EXP(17.27*E539/(E539+237.3)))/(2*100)</f>
        <v>1.7654241203174019</v>
      </c>
      <c r="AF539" s="10">
        <f>$S$8*0.5*((E539+273)^4+(F539+273)^4)*(0.34-0.14*SQRT(AE539))*AC539</f>
        <v>6.2855459264891049</v>
      </c>
      <c r="AG539" s="9">
        <f>(1-0.23)*M539-AF539</f>
        <v>17.418790818880176</v>
      </c>
      <c r="AH539" s="9">
        <v>0</v>
      </c>
      <c r="AI539" s="8">
        <f>4098*0.6108*EXP(17.27*0.5*(E539+F539)/(0.5*(E539+F539)+237.3))/(0.5*(E539+F539)+237.3)^2</f>
        <v>0.23440079772556427</v>
      </c>
      <c r="AJ539" s="7">
        <f>(0.408*AI539*(AG539-AH539)+(900*$S$10/((E539+F539)*0.5+273))*N539*(AD539-AE539))/(AI539+$S$10*(1+0.34*N539))</f>
        <v>8.1247623081712828</v>
      </c>
      <c r="AL539" s="12">
        <f>1.24*(AE539*10/(G539+273.16))^(1/7)</f>
        <v>0.82633803121127192</v>
      </c>
      <c r="AM539" s="12">
        <f>AI539*0.77*M539</f>
        <v>5.5563154426699652</v>
      </c>
      <c r="AN539" s="12">
        <f>AI539*0.98*$S$8*(-2.6*10000000000-AL539*(G539+273.16)^4)</f>
        <v>-37.021363701845836</v>
      </c>
      <c r="AO539" s="13">
        <f>1.17*1.013*(10^-3)*(AD539-AE539)*N539*86400/208</f>
        <v>2.8884027321829611</v>
      </c>
      <c r="AP539" s="12">
        <f>0.408*(AM539+AN539+AO539)/(AI539+$S$10*(1+0.34*N539))</f>
        <v>-33.645542138976616</v>
      </c>
      <c r="AQ539">
        <v>88</v>
      </c>
      <c r="AR539">
        <v>0.44752999999999998</v>
      </c>
      <c r="AS539" s="7"/>
      <c r="AT539" s="1">
        <f>AJ539*28.4</f>
        <v>230.74324955206441</v>
      </c>
      <c r="AU539">
        <f>1.26*AI539*0.408*(AG539-AH539)/(AI539+0.063)</f>
        <v>7.0577402094971253</v>
      </c>
      <c r="AV539">
        <f>AU539*28.4</f>
        <v>200.43982194971835</v>
      </c>
      <c r="AW539">
        <f>0.65*AI539*D539/(0.063+AI539)</f>
        <v>182.53815364862908</v>
      </c>
      <c r="AX539" s="1">
        <f>AW539*0.035</f>
        <v>6.3888353777020184</v>
      </c>
      <c r="AY539" s="1">
        <f>(0.2*(0.00738*G539+0.8072)^7)-0.00016</f>
        <v>0.23528381609279073</v>
      </c>
      <c r="AZ539" s="1">
        <f>0.408*(AI539*(AG539-AH539)+0.063*6.43*(1+0.0536*N539)*(AD539-AE539))/(AI539+0.063)</f>
        <v>7.3509337872477962</v>
      </c>
      <c r="BA539" s="2">
        <f>(AI539*(AG539)+0.063*2.7*(1+0.864*N539)*(AD539-AE539))/(AI539+0.063)</f>
        <v>18.248888737712388</v>
      </c>
      <c r="BB539" s="1">
        <f>0.4+1.4*EXP(-(((C539-173)/58)^2))</f>
        <v>1.7999999999999998</v>
      </c>
      <c r="BC539" s="1">
        <f>0.605+0.345*EXP(-(((C539-243)/80)^2))</f>
        <v>0.76543989990624939</v>
      </c>
      <c r="BD539" s="1">
        <f>0.408*(AI539*(AG539-AH539)+0.063*6.43*(BB539+BC539*N539)*(AD539-AE539))/(AI539+0.063)</f>
        <v>10.93170653918072</v>
      </c>
      <c r="BE539" s="1">
        <f>0.013*G539*(M539*23.9+50)/(G539+15)</f>
        <v>6.7576605019390383</v>
      </c>
    </row>
    <row r="540" spans="1:57" ht="14" x14ac:dyDescent="0.15">
      <c r="A540" s="14">
        <v>2009</v>
      </c>
      <c r="B540" s="5">
        <v>43274</v>
      </c>
      <c r="C540">
        <v>174</v>
      </c>
      <c r="D540" s="11">
        <v>343.89770399400004</v>
      </c>
      <c r="E540" s="17">
        <v>22.99</v>
      </c>
      <c r="F540" s="17">
        <v>36.56</v>
      </c>
      <c r="G540" s="17">
        <v>29.78</v>
      </c>
      <c r="H540" s="11">
        <v>37.57</v>
      </c>
      <c r="I540" s="11">
        <v>72.430000000000007</v>
      </c>
      <c r="J540" s="11">
        <v>51.15152777777778</v>
      </c>
      <c r="K540" s="11">
        <v>3.6969598186153996</v>
      </c>
      <c r="L540" s="11">
        <v>0</v>
      </c>
      <c r="M540" s="15">
        <f>+D540*86400/1000000</f>
        <v>29.712761625081601</v>
      </c>
      <c r="N540" s="3">
        <f>K540*4.87/LN(67.8*$S$4-5.42)</f>
        <v>3.003247503739173</v>
      </c>
      <c r="O540" s="16">
        <f>0.26*(1+0.54*N540)*(AD540-AE540)</f>
        <v>1.5673133700949236</v>
      </c>
      <c r="X540" s="9">
        <f>1+0.033*COS(2*$S$9*C540/365)</f>
        <v>0.96735263126897797</v>
      </c>
      <c r="Y540" s="9">
        <f>0.409*SIN((2*$S$9*C540/365)-1.39)</f>
        <v>0.40875696250282001</v>
      </c>
      <c r="Z540" s="9">
        <f>ACOS(-TAN($U$2)*TAN(Y540))</f>
        <v>1.8132671839777714</v>
      </c>
      <c r="AA540" s="10">
        <f>(24*60/$S$9)*$S$7*X540*(Z540*SIN($U$2)*SIN(Y540)+COS($U$2)*COS(Y540)*SIN(Z540))</f>
        <v>41.031028162226725</v>
      </c>
      <c r="AB540" s="9">
        <f>AA540*(0.75+0.00002*$S$3)</f>
        <v>30.937395234318952</v>
      </c>
      <c r="AC540" s="9">
        <f>1.35*(M540/AB540)-0.35</f>
        <v>0.94656126154290898</v>
      </c>
      <c r="AD540" s="9">
        <f>(0.6108*EXP(17.27*E540/(E540+237.3))+0.6108*EXP(17.27*F540/(F540+237.3)))/2</f>
        <v>4.4668624710993754</v>
      </c>
      <c r="AE540" s="9">
        <f>(H540*0.6108*EXP(17.27*F540/(F540+237.3))+I540*0.6108*EXP(17.27*E540/(E540+237.3)))/(2*100)</f>
        <v>2.1675891042533517</v>
      </c>
      <c r="AF540" s="10">
        <f>$S$8*0.5*((E540+273)^4+(F540+273)^4)*(0.34-0.14*SQRT(AE540))*AC540</f>
        <v>5.2299576032655599</v>
      </c>
      <c r="AG540" s="9">
        <f>(1-0.23)*M540-AF540</f>
        <v>17.648868848047272</v>
      </c>
      <c r="AH540" s="9">
        <v>0</v>
      </c>
      <c r="AI540" s="8">
        <f>4098*0.6108*EXP(17.27*0.5*(E540+F540)/(0.5*(E540+F540)+237.3))/(0.5*(E540+F540)+237.3)^2</f>
        <v>0.24064434672218601</v>
      </c>
      <c r="AJ540" s="7">
        <f>(0.408*AI540*(AG540-AH540)+(900*$S$10/((E540+F540)*0.5+273))*N540*(AD540-AE540))/(AI540+$S$10*(1+0.34*N540))</f>
        <v>8.252630219033243</v>
      </c>
      <c r="AL540" s="12">
        <f>1.24*(AE540*10/(G540+273.16))^(1/7)</f>
        <v>0.85073836686059523</v>
      </c>
      <c r="AM540" s="12">
        <f>AI540*0.77*M540</f>
        <v>5.505660245146446</v>
      </c>
      <c r="AN540" s="12">
        <f>AI540*0.98*$S$8*(-2.6*10000000000-AL540*(G540+273.16)^4)</f>
        <v>-38.293451558993993</v>
      </c>
      <c r="AO540" s="13">
        <f>1.17*1.013*(10^-3)*(AD540-AE540)*N540*86400/208</f>
        <v>3.399597084967795</v>
      </c>
      <c r="AP540" s="12">
        <f>0.408*(AM540+AN540+AO540)/(AI540+$S$10*(1+0.34*N540))</f>
        <v>-32.090099341272953</v>
      </c>
      <c r="AQ540">
        <v>88</v>
      </c>
      <c r="AR540">
        <v>0.44752999999999998</v>
      </c>
      <c r="AS540" s="7"/>
      <c r="AT540" s="1">
        <f>AJ540*28.4</f>
        <v>234.37469822054408</v>
      </c>
      <c r="AU540">
        <f>1.26*AI540*0.408*(AG540-AH540)/(AI540+0.063)</f>
        <v>7.1904827340692581</v>
      </c>
      <c r="AV540">
        <f>AU540*28.4</f>
        <v>204.20970964756691</v>
      </c>
      <c r="AW540">
        <f>0.65*AI540*D540/(0.063+AI540)</f>
        <v>177.15487044848032</v>
      </c>
      <c r="AX540" s="1">
        <f>AW540*0.035</f>
        <v>6.200420465696812</v>
      </c>
      <c r="AY540" s="1">
        <f>(0.2*(0.00738*G540+0.8072)^7)-0.00016</f>
        <v>0.24080459752417016</v>
      </c>
      <c r="AZ540" s="1">
        <f>0.408*(AI540*(AG540-AH540)+0.063*6.43*(1+0.0536*N540)*(AD540-AE540))/(AI540+0.063)</f>
        <v>7.1597122506420643</v>
      </c>
      <c r="BA540" s="2">
        <f>(AI540*(AG540)+0.063*2.7*(1+0.864*N540)*(AD540-AE540))/(AI540+0.063)</f>
        <v>18.617346729212528</v>
      </c>
      <c r="BB540" s="1">
        <f>0.4+1.4*EXP(-(((C540-173)/58)^2))</f>
        <v>1.7995838906257418</v>
      </c>
      <c r="BC540" s="1">
        <f>0.605+0.345*EXP(-(((C540-243)/80)^2))</f>
        <v>0.76896256950209452</v>
      </c>
      <c r="BD540" s="1">
        <f>0.408*(AI540*(AG540-AH540)+0.063*6.43*(BB540+BC540*N540)*(AD540-AE540))/(AI540+0.063)</f>
        <v>10.849180684670834</v>
      </c>
      <c r="BE540" s="1">
        <f>0.013*G540*(M540*23.9+50)/(G540+15)</f>
        <v>6.5716539749724143</v>
      </c>
    </row>
    <row r="541" spans="1:57" ht="14" x14ac:dyDescent="0.15">
      <c r="A541" s="14">
        <v>2009</v>
      </c>
      <c r="B541" s="5">
        <v>43275</v>
      </c>
      <c r="C541">
        <v>175</v>
      </c>
      <c r="D541" s="11">
        <v>346.19824114199997</v>
      </c>
      <c r="E541" s="17">
        <v>21.16</v>
      </c>
      <c r="F541" s="17">
        <v>36.68</v>
      </c>
      <c r="G541" s="17">
        <v>28.8</v>
      </c>
      <c r="H541" s="11">
        <v>31.75</v>
      </c>
      <c r="I541" s="11">
        <v>66.510000000000005</v>
      </c>
      <c r="J541" s="11">
        <v>47.863263888888916</v>
      </c>
      <c r="K541" s="11">
        <v>2.410805857728211</v>
      </c>
      <c r="L541" s="11">
        <v>0</v>
      </c>
      <c r="M541" s="15">
        <f>+D541*86400/1000000</f>
        <v>29.911528034668795</v>
      </c>
      <c r="N541" s="3">
        <f>K541*4.87/LN(67.8*$S$4-5.42)</f>
        <v>1.9584326120519406</v>
      </c>
      <c r="O541" s="16">
        <f>0.26*(1+0.54*N541)*(AD541-AE541)</f>
        <v>1.3506763673450501</v>
      </c>
      <c r="X541" s="9">
        <f>1+0.033*COS(2*$S$9*C541/365)</f>
        <v>0.96727464844332345</v>
      </c>
      <c r="Y541" s="9">
        <f>0.409*SIN((2*$S$9*C541/365)-1.39)</f>
        <v>0.40845373173595856</v>
      </c>
      <c r="Z541" s="9">
        <f>ACOS(-TAN($U$2)*TAN(Y541))</f>
        <v>1.8130615805063466</v>
      </c>
      <c r="AA541" s="10">
        <f>(24*60/$S$9)*$S$7*X541*(Z541*SIN($U$2)*SIN(Y541)+COS($U$2)*COS(Y541)*SIN(Z541))</f>
        <v>41.022546555083075</v>
      </c>
      <c r="AB541" s="9">
        <f>AA541*(0.75+0.00002*$S$3)</f>
        <v>30.931000102532639</v>
      </c>
      <c r="AC541" s="9">
        <f>1.35*(M541/AB541)-0.35</f>
        <v>0.95550459774808594</v>
      </c>
      <c r="AD541" s="9">
        <f>(0.6108*EXP(17.27*E541/(E541+237.3))+0.6108*EXP(17.27*F541/(F541+237.3)))/2</f>
        <v>4.3389110085788269</v>
      </c>
      <c r="AE541" s="9">
        <f>(H541*0.6108*EXP(17.27*F541/(F541+237.3))+I541*0.6108*EXP(17.27*E541/(E541+237.3)))/(2*100)</f>
        <v>1.8141121024202891</v>
      </c>
      <c r="AF541" s="10">
        <f>$S$8*0.5*((E541+273)^4+(F541+273)^4)*(0.34-0.14*SQRT(AE541))*AC541</f>
        <v>5.9099985707448441</v>
      </c>
      <c r="AG541" s="9">
        <f>(1-0.23)*M541-AF541</f>
        <v>17.121878015950131</v>
      </c>
      <c r="AH541" s="9">
        <v>0</v>
      </c>
      <c r="AI541" s="8">
        <f>4098*0.6108*EXP(17.27*0.5*(E541+F541)/(0.5*(E541+F541)+237.3))/(0.5*(E541+F541)+237.3)^2</f>
        <v>0.2305463107857694</v>
      </c>
      <c r="AJ541" s="7">
        <f>(0.408*AI541*(AG541-AH541)+(900*$S$10/((E541+F541)*0.5+273))*N541*(AD541-AE541))/(AI541+$S$10*(1+0.34*N541))</f>
        <v>7.5858776074195093</v>
      </c>
      <c r="AL541" s="12">
        <f>1.24*(AE541*10/(G541+273.16))^(1/7)</f>
        <v>0.8297597364582181</v>
      </c>
      <c r="AM541" s="12">
        <f>AI541*0.77*M541</f>
        <v>5.3099141775356644</v>
      </c>
      <c r="AN541" s="12">
        <f>AI541*0.98*$S$8*(-2.6*10000000000-AL541*(G541+273.16)^4)</f>
        <v>-36.391569369317622</v>
      </c>
      <c r="AO541" s="13">
        <f>1.17*1.013*(10^-3)*(AD541-AE541)*N541*86400/208</f>
        <v>2.4343394684417312</v>
      </c>
      <c r="AP541" s="12">
        <f>0.408*(AM541+AN541+AO541)/(AI541+$S$10*(1+0.34*N541))</f>
        <v>-34.359370639168539</v>
      </c>
      <c r="AQ541">
        <v>88</v>
      </c>
      <c r="AR541">
        <v>0.44752999999999998</v>
      </c>
      <c r="AS541" s="7"/>
      <c r="AT541" s="1">
        <f>AJ541*28.4</f>
        <v>215.43892405071406</v>
      </c>
      <c r="AU541">
        <f>1.26*AI541*0.408*(AG541-AH541)/(AI541+0.063)</f>
        <v>6.9129538433908095</v>
      </c>
      <c r="AV541">
        <f>AU541*28.4</f>
        <v>196.32788915229898</v>
      </c>
      <c r="AW541">
        <f>0.65*AI541*D541/(0.063+AI541)</f>
        <v>176.73386050536493</v>
      </c>
      <c r="AX541" s="1">
        <f>AW541*0.035</f>
        <v>6.1856851176877727</v>
      </c>
      <c r="AY541" s="1">
        <f>(0.2*(0.00738*G541+0.8072)^7)-0.00016</f>
        <v>0.22917382069126827</v>
      </c>
      <c r="AZ541" s="1">
        <f>0.408*(AI541*(AG541-AH541)+0.063*6.43*(1+0.0536*N541)*(AD541-AE541))/(AI541+0.063)</f>
        <v>7.0572431940460669</v>
      </c>
      <c r="BA541" s="2">
        <f>(AI541*(AG541)+0.063*2.7*(1+0.864*N541)*(AD541-AE541))/(AI541+0.063)</f>
        <v>17.385847167833319</v>
      </c>
      <c r="BB541" s="1">
        <f>0.4+1.4*EXP(-(((C541-173)/58)^2))</f>
        <v>1.7983363044145606</v>
      </c>
      <c r="BC541" s="1">
        <f>0.605+0.345*EXP(-(((C541-243)/80)^2))</f>
        <v>0.77251022882815734</v>
      </c>
      <c r="BD541" s="1">
        <f>0.408*(AI541*(AG541-AH541)+0.063*6.43*(BB541+BC541*N541)*(AD541-AE541))/(AI541+0.063)</f>
        <v>10.193569271123932</v>
      </c>
      <c r="BE541" s="1">
        <f>0.013*G541*(M541*23.9+50)/(G541+15)</f>
        <v>6.5381995136689932</v>
      </c>
    </row>
    <row r="542" spans="1:57" ht="14" x14ac:dyDescent="0.15">
      <c r="A542" s="14">
        <v>2009</v>
      </c>
      <c r="B542" s="5">
        <v>43276</v>
      </c>
      <c r="C542">
        <v>176</v>
      </c>
      <c r="D542" s="11">
        <v>350.93948830200009</v>
      </c>
      <c r="E542" s="17">
        <v>20.96</v>
      </c>
      <c r="F542" s="17">
        <v>38.86</v>
      </c>
      <c r="G542" s="17">
        <v>29.36</v>
      </c>
      <c r="H542" s="11">
        <v>28.52</v>
      </c>
      <c r="I542" s="11">
        <v>78.59</v>
      </c>
      <c r="J542" s="11">
        <v>49.563680555555536</v>
      </c>
      <c r="K542" s="11">
        <v>2.4544315465506279</v>
      </c>
      <c r="L542" s="11">
        <v>0</v>
      </c>
      <c r="M542" s="15">
        <f>+D542*86400/1000000</f>
        <v>30.321171789292809</v>
      </c>
      <c r="N542" s="3">
        <f>K542*4.87/LN(67.8*$S$4-5.42)</f>
        <v>1.9938722022782405</v>
      </c>
      <c r="O542" s="16">
        <f>0.26*(1+0.54*N542)*(AD542-AE542)</f>
        <v>1.4824654865755724</v>
      </c>
      <c r="X542" s="9">
        <f>1+0.033*COS(2*$S$9*C542/365)</f>
        <v>0.96720636284560613</v>
      </c>
      <c r="Y542" s="9">
        <f>0.409*SIN((2*$S$9*C542/365)-1.39)</f>
        <v>0.40802946731323025</v>
      </c>
      <c r="Z542" s="9">
        <f>ACOS(-TAN($U$2)*TAN(Y542))</f>
        <v>1.8127740190931494</v>
      </c>
      <c r="AA542" s="10">
        <f>(24*60/$S$9)*$S$7*X542*(Z542*SIN($U$2)*SIN(Y542)+COS($U$2)*COS(Y542)*SIN(Z542))</f>
        <v>41.012407670411442</v>
      </c>
      <c r="AB542" s="9">
        <f>AA542*(0.75+0.00002*$S$3)</f>
        <v>30.923355383490229</v>
      </c>
      <c r="AC542" s="9">
        <f>1.35*(M542/AB542)-0.35</f>
        <v>0.97371087832853542</v>
      </c>
      <c r="AD542" s="9">
        <f>(0.6108*EXP(17.27*E542/(E542+237.3))+0.6108*EXP(17.27*F542/(F542+237.3)))/2</f>
        <v>4.7099985203075523</v>
      </c>
      <c r="AE542" s="9">
        <f>(H542*0.6108*EXP(17.27*F542/(F542+237.3))+I542*0.6108*EXP(17.27*E542/(E542+237.3)))/(2*100)</f>
        <v>1.9643852525885996</v>
      </c>
      <c r="AF542" s="10">
        <f>$S$8*0.5*((E542+273)^4+(F542+273)^4)*(0.34-0.14*SQRT(AE542))*AC542</f>
        <v>5.8009109987907417</v>
      </c>
      <c r="AG542" s="9">
        <f>(1-0.23)*M542-AF542</f>
        <v>17.546391278964723</v>
      </c>
      <c r="AH542" s="9">
        <v>0</v>
      </c>
      <c r="AI542" s="8">
        <f>4098*0.6108*EXP(17.27*0.5*(E542+F542)/(0.5*(E542+F542)+237.3))/(0.5*(E542+F542)+237.3)^2</f>
        <v>0.24227218803339098</v>
      </c>
      <c r="AJ542" s="7">
        <f>(0.408*AI542*(AG542-AH542)+(900*$S$10/((E542+F542)*0.5+273))*N542*(AD542-AE542))/(AI542+$S$10*(1+0.34*N542))</f>
        <v>7.9525419229543992</v>
      </c>
      <c r="AL542" s="12">
        <f>1.24*(AE542*10/(G542+273.16))^(1/7)</f>
        <v>0.83902501632629456</v>
      </c>
      <c r="AM542" s="12">
        <f>AI542*0.77*M542</f>
        <v>5.6564020075087891</v>
      </c>
      <c r="AN542" s="12">
        <f>AI542*0.98*$S$8*(-2.6*10000000000-AL542*(G542+273.16)^4)</f>
        <v>-38.392351205973249</v>
      </c>
      <c r="AO542" s="13">
        <f>1.17*1.013*(10^-3)*(AD542-AE542)*N542*86400/208</f>
        <v>2.6951466304012048</v>
      </c>
      <c r="AP542" s="12">
        <f>0.408*(AM542+AN542+AO542)/(AI542+$S$10*(1+0.34*N542))</f>
        <v>-34.751793186033154</v>
      </c>
      <c r="AQ542">
        <v>88</v>
      </c>
      <c r="AR542">
        <v>0.44752999999999998</v>
      </c>
      <c r="AS542" s="7"/>
      <c r="AT542" s="1">
        <f>AJ542*28.4</f>
        <v>225.85219061190492</v>
      </c>
      <c r="AU542">
        <f>1.26*AI542*0.408*(AG542-AH542)/(AI542+0.063)</f>
        <v>7.1587111633417679</v>
      </c>
      <c r="AV542">
        <f>AU542*28.4</f>
        <v>203.3073970389062</v>
      </c>
      <c r="AW542">
        <f>0.65*AI542*D542/(0.063+AI542)</f>
        <v>181.03473775283385</v>
      </c>
      <c r="AX542" s="1">
        <f>AW542*0.035</f>
        <v>6.3362158213491853</v>
      </c>
      <c r="AY542" s="1">
        <f>(0.2*(0.00738*G542+0.8072)^7)-0.00016</f>
        <v>0.23575954000252902</v>
      </c>
      <c r="AZ542" s="1">
        <f>0.408*(AI542*(AG542-AH542)+0.063*6.43*(1+0.0536*N542)*(AD542-AE542))/(AI542+0.063)</f>
        <v>7.3268771776094326</v>
      </c>
      <c r="BA542" s="2">
        <f>(AI542*(AG542)+0.063*2.7*(1+0.864*N542)*(AD542-AE542))/(AI542+0.063)</f>
        <v>18.090690179617592</v>
      </c>
      <c r="BB542" s="1">
        <f>0.4+1.4*EXP(-(((C542-173)/58)^2))</f>
        <v>1.7962594648969961</v>
      </c>
      <c r="BC542" s="1">
        <f>0.605+0.345*EXP(-(((C542-243)/80)^2))</f>
        <v>0.77608117766277052</v>
      </c>
      <c r="BD542" s="1">
        <f>0.408*(AI542*(AG542-AH542)+0.063*6.43*(BB542+BC542*N542)*(AD542-AE542))/(AI542+0.063)</f>
        <v>10.65186391037938</v>
      </c>
      <c r="BE542" s="1">
        <f>0.013*G542*(M542*23.9+50)/(G542+15)</f>
        <v>6.6654269134364501</v>
      </c>
    </row>
    <row r="543" spans="1:57" ht="14" x14ac:dyDescent="0.15">
      <c r="A543" s="14">
        <v>2009</v>
      </c>
      <c r="B543" s="5">
        <v>43277</v>
      </c>
      <c r="C543">
        <v>177</v>
      </c>
      <c r="D543" s="11">
        <v>330.7734781260001</v>
      </c>
      <c r="E543" s="17">
        <v>22.1</v>
      </c>
      <c r="F543" s="17">
        <v>37.58</v>
      </c>
      <c r="G543" s="17">
        <v>29.86</v>
      </c>
      <c r="H543" s="11">
        <v>30.62</v>
      </c>
      <c r="I543" s="11">
        <v>62.12</v>
      </c>
      <c r="J543" s="11">
        <v>43.623402777777784</v>
      </c>
      <c r="K543" s="11">
        <v>2.4942750093912767</v>
      </c>
      <c r="L543" s="11">
        <v>0</v>
      </c>
      <c r="M543" s="15">
        <f>+D543*86400/1000000</f>
        <v>28.57882851008641</v>
      </c>
      <c r="N543" s="3">
        <f>K543*4.87/LN(67.8*$S$4-5.42)</f>
        <v>2.0262392785212597</v>
      </c>
      <c r="O543" s="16">
        <f>0.26*(1+0.54*N543)*(AD543-AE543)</f>
        <v>1.4974768521172792</v>
      </c>
      <c r="X543" s="9">
        <f>1+0.033*COS(2*$S$9*C543/365)</f>
        <v>0.96714779471032231</v>
      </c>
      <c r="Y543" s="9">
        <f>0.409*SIN((2*$S$9*C543/365)-1.39)</f>
        <v>0.40748429495333988</v>
      </c>
      <c r="Z543" s="9">
        <f>ACOS(-TAN($U$2)*TAN(Y543))</f>
        <v>1.8124046924489534</v>
      </c>
      <c r="AA543" s="10">
        <f>(24*60/$S$9)*$S$7*X543*(Z543*SIN($U$2)*SIN(Y543)+COS($U$2)*COS(Y543)*SIN(Z543))</f>
        <v>41.000610421764215</v>
      </c>
      <c r="AB543" s="9">
        <f>AA543*(0.75+0.00002*$S$3)</f>
        <v>30.914460258010219</v>
      </c>
      <c r="AC543" s="9">
        <f>1.35*(M543/AB543)-0.35</f>
        <v>0.89800556654130348</v>
      </c>
      <c r="AD543" s="9">
        <f>(0.6108*EXP(17.27*E543/(E543+237.3))+0.6108*EXP(17.27*F543/(F543+237.3)))/2</f>
        <v>4.5679330775569262</v>
      </c>
      <c r="AE543" s="9">
        <f>(H543*0.6108*EXP(17.27*F543/(F543+237.3))+I543*0.6108*EXP(17.27*E543/(E543+237.3)))/(2*100)</f>
        <v>1.8176651786257556</v>
      </c>
      <c r="AF543" s="10">
        <f>$S$8*0.5*((E543+273)^4+(F543+273)^4)*(0.34-0.14*SQRT(AE543))*AC543</f>
        <v>5.6152645817808278</v>
      </c>
      <c r="AG543" s="9">
        <f>(1-0.23)*M543-AF543</f>
        <v>16.390433370985708</v>
      </c>
      <c r="AH543" s="9">
        <v>0</v>
      </c>
      <c r="AI543" s="8">
        <f>4098*0.6108*EXP(17.27*0.5*(E543+F543)/(0.5*(E543+F543)+237.3))/(0.5*(E543+F543)+237.3)^2</f>
        <v>0.24142697304253627</v>
      </c>
      <c r="AJ543" s="7">
        <f>(0.408*AI543*(AG543-AH543)+(900*$S$10/((E543+F543)*0.5+273))*N543*(AD543-AE543))/(AI543+$S$10*(1+0.34*N543))</f>
        <v>7.6703821397397816</v>
      </c>
      <c r="AL543" s="12">
        <f>1.24*(AE543*10/(G543+273.16))^(1/7)</f>
        <v>0.82957630974375796</v>
      </c>
      <c r="AM543" s="12">
        <f>AI543*0.77*M543</f>
        <v>5.3127690464247621</v>
      </c>
      <c r="AN543" s="12">
        <f>AI543*0.98*$S$8*(-2.6*10000000000-AL543*(G543+273.16)^4)</f>
        <v>-38.220081812775227</v>
      </c>
      <c r="AO543" s="13">
        <f>1.17*1.013*(10^-3)*(AD543-AE543)*N543*86400/208</f>
        <v>2.7435409337572336</v>
      </c>
      <c r="AP543" s="12">
        <f>0.408*(AM543+AN543+AO543)/(AI543+$S$10*(1+0.34*N543))</f>
        <v>-34.906023888686924</v>
      </c>
      <c r="AQ543">
        <v>88</v>
      </c>
      <c r="AR543">
        <v>0.44752999999999998</v>
      </c>
      <c r="AS543" s="7"/>
      <c r="AT543" s="1">
        <f>AJ543*28.4</f>
        <v>217.8388527686098</v>
      </c>
      <c r="AU543">
        <f>1.26*AI543*0.408*(AG543-AH543)/(AI543+0.063)</f>
        <v>6.6822666957234791</v>
      </c>
      <c r="AV543">
        <f>AU543*28.4</f>
        <v>189.77637415854679</v>
      </c>
      <c r="AW543">
        <f>0.65*AI543*D543/(0.063+AI543)</f>
        <v>170.50876015546049</v>
      </c>
      <c r="AX543" s="1">
        <f>AW543*0.035</f>
        <v>5.9678066054411181</v>
      </c>
      <c r="AY543" s="1">
        <f>(0.2*(0.00738*G543+0.8072)^7)-0.00016</f>
        <v>0.24177597103088697</v>
      </c>
      <c r="AZ543" s="1">
        <f>0.408*(AI543*(AG543-AH543)+0.063*6.43*(1+0.0536*N543)*(AD543-AE543))/(AI543+0.063)</f>
        <v>6.9587023971008923</v>
      </c>
      <c r="BA543" s="2">
        <f>(AI543*(AG543)+0.063*2.7*(1+0.864*N543)*(AD543-AE543))/(AI543+0.063)</f>
        <v>17.225520505045267</v>
      </c>
      <c r="BB543" s="1">
        <f>0.4+1.4*EXP(-(((C543-173)/58)^2))</f>
        <v>1.7933570706189688</v>
      </c>
      <c r="BC543" s="1">
        <f>0.605+0.345*EXP(-(((C543-243)/80)^2))</f>
        <v>0.77967365720731663</v>
      </c>
      <c r="BD543" s="1">
        <f>0.408*(AI543*(AG543-AH543)+0.063*6.43*(BB543+BC543*N543)*(AD543-AE543))/(AI543+0.063)</f>
        <v>10.340025151619777</v>
      </c>
      <c r="BE543" s="1">
        <f>0.013*G543*(M543*23.9+50)/(G543+15)</f>
        <v>6.3430481199283033</v>
      </c>
    </row>
    <row r="544" spans="1:57" ht="14" x14ac:dyDescent="0.15">
      <c r="A544" s="14">
        <v>2009</v>
      </c>
      <c r="B544" s="5">
        <v>43278</v>
      </c>
      <c r="C544">
        <v>178</v>
      </c>
      <c r="D544" s="11">
        <v>342.06152416800012</v>
      </c>
      <c r="E544" s="17">
        <v>21.96</v>
      </c>
      <c r="F544" s="17">
        <v>37.94</v>
      </c>
      <c r="G544" s="17">
        <v>29.93</v>
      </c>
      <c r="H544" s="11">
        <v>29.49</v>
      </c>
      <c r="I544" s="11">
        <v>61.9</v>
      </c>
      <c r="J544" s="11">
        <v>45.188680555555557</v>
      </c>
      <c r="K544" s="11">
        <v>2.6859369829205093</v>
      </c>
      <c r="L544" s="11">
        <v>0</v>
      </c>
      <c r="M544" s="15">
        <f>+D544*86400/1000000</f>
        <v>29.554115688115211</v>
      </c>
      <c r="N544" s="3">
        <f>K544*4.87/LN(67.8*$S$4-5.42)</f>
        <v>2.1819370333805406</v>
      </c>
      <c r="O544" s="16">
        <f>0.26*(1+0.54*N544)*(AD544-AE544)</f>
        <v>1.6029990650901509</v>
      </c>
      <c r="X544" s="9">
        <f>1+0.033*COS(2*$S$9*C544/365)</f>
        <v>0.96709896139247453</v>
      </c>
      <c r="Y544" s="9">
        <f>0.409*SIN((2*$S$9*C544/365)-1.39)</f>
        <v>0.40681837620262351</v>
      </c>
      <c r="Z544" s="9">
        <f>ACOS(-TAN($U$2)*TAN(Y544))</f>
        <v>1.8119538475421362</v>
      </c>
      <c r="AA544" s="10">
        <f>(24*60/$S$9)*$S$7*X544*(Z544*SIN($U$2)*SIN(Y544)+COS($U$2)*COS(Y544)*SIN(Z544))</f>
        <v>40.987152867253478</v>
      </c>
      <c r="AB544" s="9">
        <f>AA544*(0.75+0.00002*$S$3)</f>
        <v>30.904313261909124</v>
      </c>
      <c r="AC544" s="9">
        <f>1.35*(M544/AB544)-0.35</f>
        <v>0.94101901863425608</v>
      </c>
      <c r="AD544" s="9">
        <f>(0.6108*EXP(17.27*E544/(E544+237.3))+0.6108*EXP(17.27*F544/(F544+237.3)))/2</f>
        <v>4.6203933334995497</v>
      </c>
      <c r="AE544" s="9">
        <f>(H544*0.6108*EXP(17.27*F544/(F544+237.3))+I544*0.6108*EXP(17.27*E544/(E544+237.3)))/(2*100)</f>
        <v>1.7899595692845724</v>
      </c>
      <c r="AF544" s="10">
        <f>$S$8*0.5*((E544+273)^4+(F544+273)^4)*(0.34-0.14*SQRT(AE544))*AC544</f>
        <v>5.9505497615600635</v>
      </c>
      <c r="AG544" s="9">
        <f>(1-0.23)*M544-AF544</f>
        <v>16.806119318288651</v>
      </c>
      <c r="AH544" s="9">
        <v>0</v>
      </c>
      <c r="AI544" s="8">
        <f>4098*0.6108*EXP(17.27*0.5*(E544+F544)/(0.5*(E544+F544)+237.3))/(0.5*(E544+F544)+237.3)^2</f>
        <v>0.24275628140844807</v>
      </c>
      <c r="AJ544" s="7">
        <f>(0.408*AI544*(AG544-AH544)+(900*$S$10/((E544+F544)*0.5+273))*N544*(AD544-AE544))/(AI544+$S$10*(1+0.34*N544))</f>
        <v>8.0359809066443635</v>
      </c>
      <c r="AL544" s="12">
        <f>1.24*(AE544*10/(G544+273.16))^(1/7)</f>
        <v>0.82773069114653863</v>
      </c>
      <c r="AM544" s="12">
        <f>AI544*0.77*M544</f>
        <v>5.5243243630666834</v>
      </c>
      <c r="AN544" s="12">
        <f>AI544*0.98*$S$8*(-2.6*10000000000-AL544*(G544+273.16)^4)</f>
        <v>-38.41991255879234</v>
      </c>
      <c r="AO544" s="13">
        <f>1.17*1.013*(10^-3)*(AD544-AE544)*N544*86400/208</f>
        <v>3.0404714127140142</v>
      </c>
      <c r="AP544" s="12">
        <f>0.408*(AM544+AN544+AO544)/(AI544+$S$10*(1+0.34*N544))</f>
        <v>-34.083566120799425</v>
      </c>
      <c r="AQ544">
        <v>88</v>
      </c>
      <c r="AR544">
        <v>0.44752999999999998</v>
      </c>
      <c r="AS544" s="7"/>
      <c r="AT544" s="1">
        <f>AJ544*28.4</f>
        <v>228.2218577486999</v>
      </c>
      <c r="AU544">
        <f>1.26*AI544*0.408*(AG544-AH544)/(AI544+0.063)</f>
        <v>6.8595122996557976</v>
      </c>
      <c r="AV544">
        <f>AU544*28.4</f>
        <v>194.81014931022463</v>
      </c>
      <c r="AW544">
        <f>0.65*AI544*D544/(0.063+AI544)</f>
        <v>176.5276222759</v>
      </c>
      <c r="AX544" s="1">
        <f>AW544*0.035</f>
        <v>6.1784667796565005</v>
      </c>
      <c r="AY544" s="1">
        <f>(0.2*(0.00738*G544+0.8072)^7)-0.00016</f>
        <v>0.24262867422471537</v>
      </c>
      <c r="AZ544" s="1">
        <f>0.408*(AI544*(AG544-AH544)+0.063*6.43*(1+0.0536*N544)*(AD544-AE544))/(AI544+0.063)</f>
        <v>7.1529852641525347</v>
      </c>
      <c r="BA544" s="2">
        <f>(AI544*(AG544)+0.063*2.7*(1+0.864*N544)*(AD544-AE544))/(AI544+0.063)</f>
        <v>17.886425860933311</v>
      </c>
      <c r="BB544" s="1">
        <f>0.4+1.4*EXP(-(((C544-173)/58)^2))</f>
        <v>1.7896342841663482</v>
      </c>
      <c r="BC544" s="1">
        <f>0.605+0.345*EXP(-(((C544-243)/80)^2))</f>
        <v>0.78328585105895387</v>
      </c>
      <c r="BD544" s="1">
        <f>0.408*(AI544*(AG544-AH544)+0.063*6.43*(BB544+BC544*N544)*(AD544-AE544))/(AI544+0.063)</f>
        <v>10.797064517450458</v>
      </c>
      <c r="BE544" s="1">
        <f>0.013*G544*(M544*23.9+50)/(G544+15)</f>
        <v>6.5498695719301372</v>
      </c>
    </row>
    <row r="545" spans="1:57" ht="14" x14ac:dyDescent="0.15">
      <c r="A545" s="14">
        <v>2009</v>
      </c>
      <c r="B545" s="5">
        <v>43279</v>
      </c>
      <c r="C545">
        <v>179</v>
      </c>
      <c r="D545" s="11">
        <v>302.49528277799999</v>
      </c>
      <c r="E545" s="17">
        <v>23.81</v>
      </c>
      <c r="F545" s="17">
        <v>36.68</v>
      </c>
      <c r="G545" s="17">
        <v>30.78</v>
      </c>
      <c r="H545" s="11">
        <v>30.72</v>
      </c>
      <c r="I545" s="11">
        <v>54.27</v>
      </c>
      <c r="J545" s="11">
        <v>41.550208333333366</v>
      </c>
      <c r="K545" s="11">
        <v>3.3755391973129307</v>
      </c>
      <c r="L545" s="11">
        <v>0</v>
      </c>
      <c r="M545" s="15">
        <f>+D545*86400/1000000</f>
        <v>26.135592432019202</v>
      </c>
      <c r="N545" s="3">
        <f>K545*4.87/LN(67.8*$S$4-5.42)</f>
        <v>2.7421395323416196</v>
      </c>
      <c r="O545" s="16">
        <f>0.26*(1+0.54*N545)*(AD545-AE545)</f>
        <v>1.8127792878226814</v>
      </c>
      <c r="X545" s="9">
        <f>1+0.033*COS(2*$S$9*C545/365)</f>
        <v>0.96705987736242871</v>
      </c>
      <c r="Y545" s="9">
        <f>0.409*SIN((2*$S$9*C545/365)-1.39)</f>
        <v>0.40603190838717862</v>
      </c>
      <c r="Z545" s="9">
        <f>ACOS(-TAN($U$2)*TAN(Y545))</f>
        <v>1.8114217850342837</v>
      </c>
      <c r="AA545" s="10">
        <f>(24*60/$S$9)*$S$7*X545*(Z545*SIN($U$2)*SIN(Y545)+COS($U$2)*COS(Y545)*SIN(Z545))</f>
        <v>40.972032216176338</v>
      </c>
      <c r="AB545" s="9">
        <f>AA545*(0.75+0.00002*$S$3)</f>
        <v>30.892912290996957</v>
      </c>
      <c r="AC545" s="9">
        <f>1.35*(M545/AB545)-0.35</f>
        <v>0.7921082431748715</v>
      </c>
      <c r="AD545" s="9">
        <f>(0.6108*EXP(17.27*E545/(E545+237.3))+0.6108*EXP(17.27*F545/(F545+237.3)))/2</f>
        <v>4.5581632167288904</v>
      </c>
      <c r="AE545" s="9">
        <f>(H545*0.6108*EXP(17.27*F545/(F545+237.3))+I545*0.6108*EXP(17.27*E545/(E545+237.3)))/(2*100)</f>
        <v>1.7476369642254355</v>
      </c>
      <c r="AF545" s="10">
        <f>$S$8*0.5*((E545+273)^4+(F545+273)^4)*(0.34-0.14*SQRT(AE545))*AC545</f>
        <v>5.0943280851461479</v>
      </c>
      <c r="AG545" s="9">
        <f>(1-0.23)*M545-AF545</f>
        <v>15.030078087508638</v>
      </c>
      <c r="AH545" s="9">
        <v>0</v>
      </c>
      <c r="AI545" s="8">
        <f>4098*0.6108*EXP(17.27*0.5*(E545+F545)/(0.5*(E545+F545)+237.3))/(0.5*(E545+F545)+237.3)^2</f>
        <v>0.24635158823560063</v>
      </c>
      <c r="AJ545" s="7">
        <f>(0.408*AI545*(AG545-AH545)+(900*$S$10/((E545+F545)*0.5+273))*N545*(AD545-AE545))/(AI545+$S$10*(1+0.34*N545))</f>
        <v>8.0744594375088408</v>
      </c>
      <c r="AL545" s="12">
        <f>1.24*(AE545*10/(G545+273.16))^(1/7)</f>
        <v>0.82457608895708367</v>
      </c>
      <c r="AM545" s="12">
        <f>AI545*0.77*M545</f>
        <v>4.9576794229318315</v>
      </c>
      <c r="AN545" s="12">
        <f>AI545*0.98*$S$8*(-2.6*10000000000-AL545*(G545+273.16)^4)</f>
        <v>-39.050114288823345</v>
      </c>
      <c r="AO545" s="13">
        <f>1.17*1.013*(10^-3)*(AD545-AE545)*N545*86400/208</f>
        <v>3.7942235106231332</v>
      </c>
      <c r="AP545" s="12">
        <f>0.408*(AM545+AN545+AO545)/(AI545+$S$10*(1+0.34*N545))</f>
        <v>-33.095730769033658</v>
      </c>
      <c r="AQ545">
        <v>88</v>
      </c>
      <c r="AR545">
        <v>0.44752999999999998</v>
      </c>
      <c r="AS545" s="7"/>
      <c r="AT545" s="1">
        <f>AJ545*28.4</f>
        <v>229.31464802525107</v>
      </c>
      <c r="AU545">
        <f>1.26*AI545*0.408*(AG545-AH545)/(AI545+0.063)</f>
        <v>6.1531140025525968</v>
      </c>
      <c r="AV545">
        <f>AU545*28.4</f>
        <v>174.74843767249374</v>
      </c>
      <c r="AW545">
        <f>0.65*AI545*D545/(0.063+AI545)</f>
        <v>156.57952800972561</v>
      </c>
      <c r="AX545" s="1">
        <f>AW545*0.035</f>
        <v>5.4802834803403968</v>
      </c>
      <c r="AY545" s="1">
        <f>(0.2*(0.00738*G545+0.8072)^7)-0.00016</f>
        <v>0.25319030844510765</v>
      </c>
      <c r="AZ545" s="1">
        <f>0.408*(AI545*(AG545-AH545)+0.063*6.43*(1+0.0536*N545)*(AD545-AE545))/(AI545+0.063)</f>
        <v>6.6056981336965279</v>
      </c>
      <c r="BA545" s="2">
        <f>(AI545*(AG545)+0.063*2.7*(1+0.864*N545)*(AD545-AE545))/(AI545+0.063)</f>
        <v>17.175935348533692</v>
      </c>
      <c r="BB545" s="1">
        <f>0.4+1.4*EXP(-(((C545-173)/58)^2))</f>
        <v>1.7850977168632416</v>
      </c>
      <c r="BC545" s="1">
        <f>0.605+0.345*EXP(-(((C545-243)/80)^2))</f>
        <v>0.78691588629485176</v>
      </c>
      <c r="BD545" s="1">
        <f>0.408*(AI545*(AG545-AH545)+0.063*6.43*(BB545+BC545*N545)*(AD545-AE545))/(AI545+0.063)</f>
        <v>10.804029598475024</v>
      </c>
      <c r="BE545" s="1">
        <f>0.013*G545*(M545*23.9+50)/(G545+15)</f>
        <v>5.8966953547920733</v>
      </c>
    </row>
    <row r="546" spans="1:57" ht="14" x14ac:dyDescent="0.15">
      <c r="A546" s="14">
        <v>2009</v>
      </c>
      <c r="B546" s="5">
        <v>43280</v>
      </c>
      <c r="C546">
        <v>180</v>
      </c>
      <c r="D546" s="11">
        <v>327.03353116199997</v>
      </c>
      <c r="E546" s="17">
        <v>20.78</v>
      </c>
      <c r="F546" s="17">
        <v>36.14</v>
      </c>
      <c r="G546" s="17">
        <v>29.37</v>
      </c>
      <c r="H546" s="11">
        <v>20.72</v>
      </c>
      <c r="I546" s="11">
        <v>58.51</v>
      </c>
      <c r="J546" s="11">
        <v>42.196805555555578</v>
      </c>
      <c r="K546" s="11">
        <v>3.1871997394410196</v>
      </c>
      <c r="L546" s="11">
        <v>0</v>
      </c>
      <c r="M546" s="15">
        <f>+D546*86400/1000000</f>
        <v>28.255697092396801</v>
      </c>
      <c r="N546" s="3">
        <f>K546*4.87/LN(67.8*$S$4-5.42)</f>
        <v>2.5891408430236362</v>
      </c>
      <c r="O546" s="16">
        <f>0.26*(1+0.54*N546)*(AD546-AE546)</f>
        <v>1.7970710007541759</v>
      </c>
      <c r="X546" s="9">
        <f>1+0.033*COS(2*$S$9*C546/365)</f>
        <v>0.96703055420162642</v>
      </c>
      <c r="Y546" s="9">
        <f>0.409*SIN((2*$S$9*C546/365)-1.39)</f>
        <v>0.40512512455439242</v>
      </c>
      <c r="Z546" s="9">
        <f>ACOS(-TAN($U$2)*TAN(Y546))</f>
        <v>1.8108088585958277</v>
      </c>
      <c r="AA546" s="10">
        <f>(24*60/$S$9)*$S$7*X546*(Z546*SIN($U$2)*SIN(Y546)+COS($U$2)*COS(Y546)*SIN(Z546))</f>
        <v>40.955244837272332</v>
      </c>
      <c r="AB546" s="9">
        <f>AA546*(0.75+0.00002*$S$3)</f>
        <v>30.880254607303339</v>
      </c>
      <c r="AC546" s="9">
        <f>1.35*(M546/AB546)-0.35</f>
        <v>0.8852615468952173</v>
      </c>
      <c r="AD546" s="9">
        <f>(0.6108*EXP(17.27*E546/(E546+237.3))+0.6108*EXP(17.27*F546/(F546+237.3)))/2</f>
        <v>4.2201901202706775</v>
      </c>
      <c r="AE546" s="9">
        <f>(H546*0.6108*EXP(17.27*F546/(F546+237.3))+I546*0.6108*EXP(17.27*E546/(E546+237.3)))/(2*100)</f>
        <v>1.3380302335200684</v>
      </c>
      <c r="AF546" s="10">
        <f>$S$8*0.5*((E546+273)^4+(F546+273)^4)*(0.34-0.14*SQRT(AE546))*AC546</f>
        <v>6.3985272942290985</v>
      </c>
      <c r="AG546" s="9">
        <f>(1-0.23)*M546-AF546</f>
        <v>15.35835946691644</v>
      </c>
      <c r="AH546" s="9">
        <v>0</v>
      </c>
      <c r="AI546" s="8">
        <f>4098*0.6108*EXP(17.27*0.5*(E546+F546)/(0.5*(E546+F546)+237.3))/(0.5*(E546+F546)+237.3)^2</f>
        <v>0.2252622813864503</v>
      </c>
      <c r="AJ546" s="7">
        <f>(0.408*AI546*(AG546-AH546)+(900*$S$10/((E546+F546)*0.5+273))*N546*(AD546-AE546))/(AI546+$S$10*(1+0.34*N546))</f>
        <v>8.2453514000266743</v>
      </c>
      <c r="AL546" s="12">
        <f>1.24*(AE546*10/(G546+273.16))^(1/7)</f>
        <v>0.79423660026881993</v>
      </c>
      <c r="AM546" s="12">
        <f>AI546*0.77*M546</f>
        <v>4.9010059476823011</v>
      </c>
      <c r="AN546" s="12">
        <f>AI546*0.98*$S$8*(-2.6*10000000000-AL546*(G546+273.16)^4)</f>
        <v>-35.292328012367506</v>
      </c>
      <c r="AO546" s="13">
        <f>1.17*1.013*(10^-3)*(AD546-AE546)*N546*86400/208</f>
        <v>3.6738334135093997</v>
      </c>
      <c r="AP546" s="12">
        <f>0.408*(AM546+AN546+AO546)/(AI546+$S$10*(1+0.34*N546))</f>
        <v>-31.234201626610204</v>
      </c>
      <c r="AQ546">
        <v>88</v>
      </c>
      <c r="AR546">
        <v>0.44752999999999998</v>
      </c>
      <c r="AS546" s="7"/>
      <c r="AT546" s="1">
        <f>AJ546*28.4</f>
        <v>234.16797976075753</v>
      </c>
      <c r="AU546">
        <f>1.26*AI546*0.408*(AG546-AH546)/(AI546+0.063)</f>
        <v>6.1698725806051042</v>
      </c>
      <c r="AV546">
        <f>AU546*28.4</f>
        <v>175.22438128918495</v>
      </c>
      <c r="AW546">
        <f>0.65*AI546*D546/(0.063+AI546)</f>
        <v>166.11402410094533</v>
      </c>
      <c r="AX546" s="1">
        <f>AW546*0.035</f>
        <v>5.8139908435330874</v>
      </c>
      <c r="AY546" s="1">
        <f>(0.2*(0.00738*G546+0.8072)^7)-0.00016</f>
        <v>0.23587859963122049</v>
      </c>
      <c r="AZ546" s="1">
        <f>0.408*(AI546*(AG546-AH546)+0.063*6.43*(1+0.0536*N546)*(AD546-AE546))/(AI546+0.063)</f>
        <v>6.7785568563999705</v>
      </c>
      <c r="BA546" s="2">
        <f>(AI546*(AG546)+0.063*2.7*(1+0.864*N546)*(AD546-AE546))/(AI546+0.063)</f>
        <v>17.50705801207668</v>
      </c>
      <c r="BB546" s="1">
        <f>0.4+1.4*EXP(-(((C546-173)/58)^2))</f>
        <v>1.779755409207481</v>
      </c>
      <c r="BC546" s="1">
        <f>0.605+0.345*EXP(-(((C546-243)/80)^2))</f>
        <v>0.79056183466821861</v>
      </c>
      <c r="BD546" s="1">
        <f>0.408*(AI546*(AG546-AH546)+0.063*6.43*(BB546+BC546*N546)*(AD546-AE546))/(AI546+0.063)</f>
        <v>11.220239371511569</v>
      </c>
      <c r="BE546" s="1">
        <f>0.013*G546*(M546*23.9+50)/(G546+15)</f>
        <v>6.2414030694989338</v>
      </c>
    </row>
    <row r="547" spans="1:57" ht="14" x14ac:dyDescent="0.15">
      <c r="A547" s="14">
        <v>2009</v>
      </c>
      <c r="B547" s="5">
        <v>43281</v>
      </c>
      <c r="C547">
        <v>181</v>
      </c>
      <c r="D547" s="11">
        <v>350.62565436600005</v>
      </c>
      <c r="E547" s="17">
        <v>19.03</v>
      </c>
      <c r="F547" s="17">
        <v>37.340000000000003</v>
      </c>
      <c r="G547" s="17">
        <v>28.26</v>
      </c>
      <c r="H547" s="11">
        <v>21.99</v>
      </c>
      <c r="I547" s="11">
        <v>67.69</v>
      </c>
      <c r="J547" s="11">
        <v>43.425347222222221</v>
      </c>
      <c r="K547" s="11">
        <v>2.5942243202167172</v>
      </c>
      <c r="L547" s="11">
        <v>0</v>
      </c>
      <c r="M547" s="15">
        <f>+D547*86400/1000000</f>
        <v>30.294056537222403</v>
      </c>
      <c r="N547" s="3">
        <f>K547*4.87/LN(67.8*$S$4-5.42)</f>
        <v>2.1074337012265021</v>
      </c>
      <c r="O547" s="16">
        <f>0.26*(1+0.54*N547)*(AD547-AE547)</f>
        <v>1.5836212757539956</v>
      </c>
      <c r="X547" s="9">
        <f>1+0.033*COS(2*$S$9*C547/365)</f>
        <v>0.96701100059915313</v>
      </c>
      <c r="Y547" s="9">
        <f>0.409*SIN((2*$S$9*C547/365)-1.39)</f>
        <v>0.40409829340388442</v>
      </c>
      <c r="Z547" s="9">
        <f>ACOS(-TAN($U$2)*TAN(Y547))</f>
        <v>1.8101154741048691</v>
      </c>
      <c r="AA547" s="10">
        <f>(24*60/$S$9)*$S$7*X547*(Z547*SIN($U$2)*SIN(Y547)+COS($U$2)*COS(Y547)*SIN(Z547))</f>
        <v>40.936786268616039</v>
      </c>
      <c r="AB547" s="9">
        <f>AA547*(0.75+0.00002*$S$3)</f>
        <v>30.866336846536495</v>
      </c>
      <c r="AC547" s="9">
        <f>1.35*(M547/AB547)-0.35</f>
        <v>0.97497019418225161</v>
      </c>
      <c r="AD547" s="9">
        <f>(0.6108*EXP(17.27*E547/(E547+237.3))+0.6108*EXP(17.27*F547/(F547+237.3)))/2</f>
        <v>4.2967318690775205</v>
      </c>
      <c r="AE547" s="9">
        <f>(H547*0.6108*EXP(17.27*F547/(F547+237.3))+I547*0.6108*EXP(17.27*E547/(E547+237.3)))/(2*100)</f>
        <v>1.4478962231762222</v>
      </c>
      <c r="AF547" s="10">
        <f>$S$8*0.5*((E547+273)^4+(F547+273)^4)*(0.34-0.14*SQRT(AE547))*AC547</f>
        <v>6.7753678339527603</v>
      </c>
      <c r="AG547" s="9">
        <f>(1-0.23)*M547-AF547</f>
        <v>16.551055699708492</v>
      </c>
      <c r="AH547" s="9">
        <v>0</v>
      </c>
      <c r="AI547" s="8">
        <f>4098*0.6108*EXP(17.27*0.5*(E547+F547)/(0.5*(E547+F547)+237.3))/(0.5*(E547+F547)+237.3)^2</f>
        <v>0.22215221071471133</v>
      </c>
      <c r="AJ547" s="7">
        <f>(0.408*AI547*(AG547-AH547)+(900*$S$10/((E547+F547)*0.5+273))*N547*(AD547-AE547))/(AI547+$S$10*(1+0.34*N547))</f>
        <v>7.9995895693578758</v>
      </c>
      <c r="AL547" s="12">
        <f>1.24*(AE547*10/(G547+273.16))^(1/7)</f>
        <v>0.80366282720686144</v>
      </c>
      <c r="AM547" s="12">
        <f>AI547*0.77*M547</f>
        <v>5.1820165560705149</v>
      </c>
      <c r="AN547" s="12">
        <f>AI547*0.98*$S$8*(-2.6*10000000000-AL547*(G547+273.16)^4)</f>
        <v>-34.784496775907826</v>
      </c>
      <c r="AO547" s="13">
        <f>1.17*1.013*(10^-3)*(AD547-AE547)*N547*86400/208</f>
        <v>2.9557454535737784</v>
      </c>
      <c r="AP547" s="12">
        <f>0.408*(AM547+AN547+AO547)/(AI547+$S$10*(1+0.34*N547))</f>
        <v>-32.442492587760476</v>
      </c>
      <c r="AQ547">
        <v>88</v>
      </c>
      <c r="AR547">
        <v>0.44752999999999998</v>
      </c>
      <c r="AS547" s="7"/>
      <c r="AT547" s="1">
        <f>AJ547*28.4</f>
        <v>227.18834376976366</v>
      </c>
      <c r="AU547">
        <f>1.26*AI547*0.408*(AG547-AH547)/(AI547+0.063)</f>
        <v>6.6287296206284303</v>
      </c>
      <c r="AV547">
        <f>AU547*28.4</f>
        <v>188.2559212258474</v>
      </c>
      <c r="AW547">
        <f>0.65*AI547*D547/(0.063+AI547)</f>
        <v>177.55419688332236</v>
      </c>
      <c r="AX547" s="1">
        <f>AW547*0.035</f>
        <v>6.2143968909162837</v>
      </c>
      <c r="AY547" s="1">
        <f>(0.2*(0.00738*G547+0.8072)^7)-0.00016</f>
        <v>0.22297317763537167</v>
      </c>
      <c r="AZ547" s="1">
        <f>0.408*(AI547*(AG547-AH547)+0.063*6.43*(1+0.0536*N547)*(AD547-AE547))/(AI547+0.063)</f>
        <v>7.0986247557801017</v>
      </c>
      <c r="BA547" s="2">
        <f>(AI547*(AG547)+0.063*2.7*(1+0.864*N547)*(AD547-AE547))/(AI547+0.063)</f>
        <v>17.688053195662853</v>
      </c>
      <c r="BB547" s="1">
        <f>0.4+1.4*EXP(-(((C547-173)/58)^2))</f>
        <v>1.7736168071243537</v>
      </c>
      <c r="BC547" s="1">
        <f>0.605+0.345*EXP(-(((C547-243)/80)^2))</f>
        <v>0.7942217139161748</v>
      </c>
      <c r="BD547" s="1">
        <f>0.408*(AI547*(AG547-AH547)+0.063*6.43*(BB547+BC547*N547)*(AD547-AE547))/(AI547+0.063)</f>
        <v>10.953255800654595</v>
      </c>
      <c r="BE547" s="1">
        <f>0.013*G547*(M547*23.9+50)/(G547+15)</f>
        <v>6.5733330727325443</v>
      </c>
    </row>
    <row r="548" spans="1:57" ht="14" x14ac:dyDescent="0.15">
      <c r="A548" s="14">
        <v>2009</v>
      </c>
      <c r="B548" s="5">
        <v>43282</v>
      </c>
      <c r="C548">
        <v>182</v>
      </c>
      <c r="D548" s="11">
        <v>352.94166523199993</v>
      </c>
      <c r="E548" s="17">
        <v>18.59</v>
      </c>
      <c r="F548" s="17">
        <v>40.32</v>
      </c>
      <c r="G548" s="17">
        <v>29.36</v>
      </c>
      <c r="H548" s="11">
        <v>13.21</v>
      </c>
      <c r="I548" s="11">
        <v>81.099999999999994</v>
      </c>
      <c r="J548" s="11">
        <v>38.887291666666684</v>
      </c>
      <c r="K548" s="11">
        <v>2.3789677014940271</v>
      </c>
      <c r="L548" s="11">
        <v>0</v>
      </c>
      <c r="M548" s="15">
        <f>+D548*86400/1000000</f>
        <v>30.494159876044794</v>
      </c>
      <c r="N548" s="3">
        <f>K548*4.87/LN(67.8*$S$4-5.42)</f>
        <v>1.9325686946913831</v>
      </c>
      <c r="O548" s="16">
        <f>0.26*(1+0.54*N548)*(AD548-AE548)</f>
        <v>1.8373687371444374</v>
      </c>
      <c r="X548" s="9">
        <f>1+0.033*COS(2*$S$9*C548/365)</f>
        <v>0.96700122234916319</v>
      </c>
      <c r="Y548" s="9">
        <f>0.409*SIN((2*$S$9*C548/365)-1.39)</f>
        <v>0.40295171920788542</v>
      </c>
      <c r="Z548" s="9">
        <f>ACOS(-TAN($U$2)*TAN(Y548))</f>
        <v>1.8093420887328679</v>
      </c>
      <c r="AA548" s="10">
        <f>(24*60/$S$9)*$S$7*X548*(Z548*SIN($U$2)*SIN(Y548)+COS($U$2)*COS(Y548)*SIN(Z548))</f>
        <v>40.916651229149444</v>
      </c>
      <c r="AB548" s="9">
        <f>AA548*(0.75+0.00002*$S$3)</f>
        <v>30.851155026778681</v>
      </c>
      <c r="AC548" s="9">
        <f>1.35*(M548/AB548)-0.35</f>
        <v>0.98437843078897946</v>
      </c>
      <c r="AD548" s="9">
        <f>(0.6108*EXP(17.27*E548/(E548+237.3))+0.6108*EXP(17.27*F548/(F548+237.3)))/2</f>
        <v>4.8220723502799618</v>
      </c>
      <c r="AE548" s="9">
        <f>(H548*0.6108*EXP(17.27*F548/(F548+237.3))+I548*0.6108*EXP(17.27*E548/(E548+237.3)))/(2*100)</f>
        <v>1.3640338590407157</v>
      </c>
      <c r="AF548" s="10">
        <f>$S$8*0.5*((E548+273)^4+(F548+273)^4)*(0.34-0.14*SQRT(AE548))*AC548</f>
        <v>7.1733242628091354</v>
      </c>
      <c r="AG548" s="9">
        <f>(1-0.23)*M548-AF548</f>
        <v>16.307178841745355</v>
      </c>
      <c r="AH548" s="9">
        <v>0</v>
      </c>
      <c r="AI548" s="8">
        <f>4098*0.6108*EXP(17.27*0.5*(E548+F548)/(0.5*(E548+F548)+237.3))/(0.5*(E548+F548)+237.3)^2</f>
        <v>0.2368223767368223</v>
      </c>
      <c r="AJ548" s="7">
        <f>(0.408*AI548*(AG548-AH548)+(900*$S$10/((E548+F548)*0.5+273))*N548*(AD548-AE548))/(AI548+$S$10*(1+0.34*N548))</f>
        <v>8.3392552444626151</v>
      </c>
      <c r="AL548" s="12">
        <f>1.24*(AE548*10/(G548+273.16))^(1/7)</f>
        <v>0.79642727026395077</v>
      </c>
      <c r="AM548" s="12">
        <f>AI548*0.77*M548</f>
        <v>5.5607085521969299</v>
      </c>
      <c r="AN548" s="12">
        <f>AI548*0.98*$S$8*(-2.6*10000000000-AL548*(G548+273.16)^4)</f>
        <v>-37.123322528193519</v>
      </c>
      <c r="AO548" s="13">
        <f>1.17*1.013*(10^-3)*(AD548-AE548)*N548*86400/208</f>
        <v>3.2901104523625002</v>
      </c>
      <c r="AP548" s="12">
        <f>0.408*(AM548+AN548+AO548)/(AI548+$S$10*(1+0.34*N548))</f>
        <v>-33.351240465977767</v>
      </c>
      <c r="AQ548">
        <v>88</v>
      </c>
      <c r="AR548">
        <v>0.44752999999999998</v>
      </c>
      <c r="AS548" s="7"/>
      <c r="AT548" s="1">
        <f>AJ548*28.4</f>
        <v>236.83484894273826</v>
      </c>
      <c r="AU548">
        <f>1.26*AI548*0.408*(AG548-AH548)/(AI548+0.063)</f>
        <v>6.6216807014190744</v>
      </c>
      <c r="AV548">
        <f>AU548*28.4</f>
        <v>188.0557319203017</v>
      </c>
      <c r="AW548">
        <f>0.65*AI548*D548/(0.063+AI548)</f>
        <v>181.20700395217935</v>
      </c>
      <c r="AX548" s="1">
        <f>AW548*0.035</f>
        <v>6.3422451383262777</v>
      </c>
      <c r="AY548" s="1">
        <f>(0.2*(0.00738*G548+0.8072)^7)-0.00016</f>
        <v>0.23575954000252902</v>
      </c>
      <c r="AZ548" s="1">
        <f>0.408*(AI548*(AG548-AH548)+0.063*6.43*(1+0.0536*N548)*(AD548-AE548))/(AI548+0.063)</f>
        <v>7.3590007698772428</v>
      </c>
      <c r="BA548" s="2">
        <f>(AI548*(AG548)+0.063*2.7*(1+0.864*N548)*(AD548-AE548))/(AI548+0.063)</f>
        <v>18.118322459791358</v>
      </c>
      <c r="BB548" s="1">
        <f>0.4+1.4*EXP(-(((C548-173)/58)^2))</f>
        <v>1.7666927341367318</v>
      </c>
      <c r="BC548" s="1">
        <f>0.605+0.345*EXP(-(((C548-243)/80)^2))</f>
        <v>0.79789348917926561</v>
      </c>
      <c r="BD548" s="1">
        <f>0.408*(AI548*(AG548-AH548)+0.063*6.43*(BB548+BC548*N548)*(AD548-AE548))/(AI548+0.063)</f>
        <v>11.562432408554107</v>
      </c>
      <c r="BE548" s="1">
        <f>0.013*G548*(M548*23.9+50)/(G548+15)</f>
        <v>6.7010000338499029</v>
      </c>
    </row>
    <row r="549" spans="1:57" ht="14" x14ac:dyDescent="0.15">
      <c r="A549" s="14">
        <v>2009</v>
      </c>
      <c r="B549" s="5">
        <v>43283</v>
      </c>
      <c r="C549">
        <v>183</v>
      </c>
      <c r="D549" s="11">
        <v>309.83766957000012</v>
      </c>
      <c r="E549" s="17">
        <v>19.11</v>
      </c>
      <c r="F549" s="17">
        <v>37.840000000000003</v>
      </c>
      <c r="G549" s="17">
        <v>29.08</v>
      </c>
      <c r="H549" s="11">
        <v>24.12</v>
      </c>
      <c r="I549" s="11">
        <v>62.24</v>
      </c>
      <c r="J549" s="11">
        <v>44.700208333333336</v>
      </c>
      <c r="K549" s="11">
        <v>2.7662464512131506</v>
      </c>
      <c r="L549" s="11">
        <v>0</v>
      </c>
      <c r="M549" s="15">
        <f>+D549*86400/1000000</f>
        <v>26.76997465084801</v>
      </c>
      <c r="N549" s="3">
        <f>K549*4.87/LN(67.8*$S$4-5.42)</f>
        <v>2.2471769120944036</v>
      </c>
      <c r="O549" s="16">
        <f>0.26*(1+0.54*N549)*(AD549-AE549)</f>
        <v>1.6744235174145632</v>
      </c>
      <c r="X549" s="9">
        <f>1+0.033*COS(2*$S$9*C549/365)</f>
        <v>0.96700122234916319</v>
      </c>
      <c r="Y549" s="9">
        <f>0.409*SIN((2*$S$9*C549/365)-1.39)</f>
        <v>0.4016857417210748</v>
      </c>
      <c r="Z549" s="9">
        <f>ACOS(-TAN($U$2)*TAN(Y549))</f>
        <v>1.8084892099213681</v>
      </c>
      <c r="AA549" s="10">
        <f>(24*60/$S$9)*$S$7*X549*(Z549*SIN($U$2)*SIN(Y549)+COS($U$2)*COS(Y549)*SIN(Z549))</f>
        <v>40.894833631858269</v>
      </c>
      <c r="AB549" s="9">
        <f>AA549*(0.75+0.00002*$S$3)</f>
        <v>30.834704558421134</v>
      </c>
      <c r="AC549" s="9">
        <f>1.35*(M549/AB549)-0.35</f>
        <v>0.82203865891346528</v>
      </c>
      <c r="AD549" s="9">
        <f>(0.6108*EXP(17.27*E549/(E549+237.3))+0.6108*EXP(17.27*F549/(F549+237.3)))/2</f>
        <v>4.3900876406145866</v>
      </c>
      <c r="AE549" s="9">
        <f>(H549*0.6108*EXP(17.27*F549/(F549+237.3))+I549*0.6108*EXP(17.27*E549/(E549+237.3)))/(2*100)</f>
        <v>1.4805951447880747</v>
      </c>
      <c r="AF549" s="10">
        <f>$S$8*0.5*((E549+273)^4+(F549+273)^4)*(0.34-0.14*SQRT(AE549))*AC549</f>
        <v>5.672784533451364</v>
      </c>
      <c r="AG549" s="9">
        <f>(1-0.23)*M549-AF549</f>
        <v>14.940095947701604</v>
      </c>
      <c r="AH549" s="9">
        <v>0</v>
      </c>
      <c r="AI549" s="8">
        <f>4098*0.6108*EXP(17.27*0.5*(E549+F549)/(0.5*(E549+F549)+237.3))/(0.5*(E549+F549)+237.3)^2</f>
        <v>0.22543296792447581</v>
      </c>
      <c r="AJ549" s="7">
        <f>(0.408*AI549*(AG549-AH549)+(900*$S$10/((E549+F549)*0.5+273))*N549*(AD549-AE549))/(AI549+$S$10*(1+0.34*N549))</f>
        <v>7.7846074541662906</v>
      </c>
      <c r="AL549" s="12">
        <f>1.24*(AE549*10/(G549+273.16))^(1/7)</f>
        <v>0.80591804935996414</v>
      </c>
      <c r="AM549" s="12">
        <f>AI549*0.77*M549</f>
        <v>4.6468228243388108</v>
      </c>
      <c r="AN549" s="12">
        <f>AI549*0.98*$S$8*(-2.6*10000000000-AL549*(G549+273.16)^4)</f>
        <v>-35.396952655528779</v>
      </c>
      <c r="AO549" s="13">
        <f>1.17*1.013*(10^-3)*(AD549-AE549)*N549*86400/208</f>
        <v>3.2188461562736497</v>
      </c>
      <c r="AP549" s="12">
        <f>0.408*(AM549+AN549+AO549)/(AI549+$S$10*(1+0.34*N549))</f>
        <v>-32.89055761296467</v>
      </c>
      <c r="AQ549">
        <v>88</v>
      </c>
      <c r="AR549">
        <v>0.44752999999999998</v>
      </c>
      <c r="AS549" s="7"/>
      <c r="AT549" s="1">
        <f>AJ549*28.4</f>
        <v>221.08285169832266</v>
      </c>
      <c r="AU549">
        <f>1.26*AI549*0.408*(AG549-AH549)/(AI549+0.063)</f>
        <v>6.0028380227961433</v>
      </c>
      <c r="AV549">
        <f>AU549*28.4</f>
        <v>170.48059984741047</v>
      </c>
      <c r="AW549">
        <f>0.65*AI549*D549/(0.063+AI549)</f>
        <v>157.4055727872524</v>
      </c>
      <c r="AX549" s="1">
        <f>AW549*0.035</f>
        <v>5.5091950475538347</v>
      </c>
      <c r="AY549" s="1">
        <f>(0.2*(0.00738*G549+0.8072)^7)-0.00016</f>
        <v>0.23244670323832178</v>
      </c>
      <c r="AZ549" s="1">
        <f>0.408*(AI549*(AG549-AH549)+0.063*6.43*(1+0.0536*N549)*(AD549-AE549))/(AI549+0.063)</f>
        <v>6.6321534035655647</v>
      </c>
      <c r="BA549" s="2">
        <f>(AI549*(AG549)+0.063*2.7*(1+0.864*N549)*(AD549-AE549))/(AI549+0.063)</f>
        <v>16.724102027795166</v>
      </c>
      <c r="BB549" s="1">
        <f>0.4+1.4*EXP(-(((C549-173)/58)^2))</f>
        <v>1.7589953595663697</v>
      </c>
      <c r="BC549" s="1">
        <f>0.605+0.345*EXP(-(((C549-243)/80)^2))</f>
        <v>0.80157507453216836</v>
      </c>
      <c r="BD549" s="1">
        <f>0.408*(AI549*(AG549-AH549)+0.063*6.43*(BB549+BC549*N549)*(AD549-AE549))/(AI549+0.063)</f>
        <v>10.699799701104395</v>
      </c>
      <c r="BE549" s="1">
        <f>0.013*G549*(M549*23.9+50)/(G549+15)</f>
        <v>5.915900569112007</v>
      </c>
    </row>
    <row r="550" spans="1:57" ht="14" x14ac:dyDescent="0.15">
      <c r="A550" s="14">
        <v>2009</v>
      </c>
      <c r="B550" s="5">
        <v>43284</v>
      </c>
      <c r="C550">
        <v>184</v>
      </c>
      <c r="D550" s="11">
        <v>338.28966482999999</v>
      </c>
      <c r="E550" s="17">
        <v>22.67</v>
      </c>
      <c r="F550" s="17">
        <v>37.21</v>
      </c>
      <c r="G550" s="17">
        <v>30.22</v>
      </c>
      <c r="H550" s="11">
        <v>28.48</v>
      </c>
      <c r="I550" s="11">
        <v>68.489999999999995</v>
      </c>
      <c r="J550" s="11">
        <v>47.696805555555549</v>
      </c>
      <c r="K550" s="11">
        <v>2.7760282507458616</v>
      </c>
      <c r="L550" s="11">
        <v>0</v>
      </c>
      <c r="M550" s="15">
        <f>+D550*86400/1000000</f>
        <v>29.228227041312</v>
      </c>
      <c r="N550" s="3">
        <f>K550*4.87/LN(67.8*$S$4-5.42)</f>
        <v>2.2551232156708632</v>
      </c>
      <c r="O550" s="16">
        <f>0.26*(1+0.54*N550)*(AD550-AE550)</f>
        <v>1.5589110217212439</v>
      </c>
      <c r="X550" s="9">
        <f>1+0.033*COS(2*$S$9*C550/365)</f>
        <v>0.96701100059915313</v>
      </c>
      <c r="Y550" s="9">
        <f>0.409*SIN((2*$S$9*C550/365)-1.39)</f>
        <v>0.40030073607990391</v>
      </c>
      <c r="Z550" s="9">
        <f>ACOS(-TAN($U$2)*TAN(Y550))</f>
        <v>1.8075573942543819</v>
      </c>
      <c r="AA550" s="10">
        <f>(24*60/$S$9)*$S$7*X550*(Z550*SIN($U$2)*SIN(Y550)+COS($U$2)*COS(Y550)*SIN(Z550))</f>
        <v>40.871326598596809</v>
      </c>
      <c r="AB550" s="9">
        <f>AA550*(0.75+0.00002*$S$3)</f>
        <v>30.816980255341996</v>
      </c>
      <c r="AC550" s="9">
        <f>1.35*(M550/AB550)-0.35</f>
        <v>0.93040145980660471</v>
      </c>
      <c r="AD550" s="9">
        <f>(0.6108*EXP(17.27*E550/(E550+237.3))+0.6108*EXP(17.27*F550/(F550+237.3)))/2</f>
        <v>4.5503960787218336</v>
      </c>
      <c r="AE550" s="9">
        <f>(H550*0.6108*EXP(17.27*F550/(F550+237.3))+I550*0.6108*EXP(17.27*E550/(E550+237.3)))/(2*100)</f>
        <v>1.846860100778378</v>
      </c>
      <c r="AF550" s="10">
        <f>$S$8*0.5*((E550+273)^4+(F550+273)^4)*(0.34-0.14*SQRT(AE550))*AC550</f>
        <v>5.7647101360649131</v>
      </c>
      <c r="AG550" s="9">
        <f>(1-0.23)*M550-AF550</f>
        <v>16.741024685745327</v>
      </c>
      <c r="AH550" s="9">
        <v>0</v>
      </c>
      <c r="AI550" s="8">
        <f>4098*0.6108*EXP(17.27*0.5*(E550+F550)/(0.5*(E550+F550)+237.3))/(0.5*(E550+F550)+237.3)^2</f>
        <v>0.24263518206902543</v>
      </c>
      <c r="AJ550" s="7">
        <f>(0.408*AI550*(AG550-AH550)+(900*$S$10/((E550+F550)*0.5+273))*N550*(AD550-AE550))/(AI550+$S$10*(1+0.34*N550))</f>
        <v>7.9388242751174092</v>
      </c>
      <c r="AL550" s="12">
        <f>1.24*(AE550*10/(G550+273.16))^(1/7)</f>
        <v>0.83132580972236891</v>
      </c>
      <c r="AM550" s="12">
        <f>AI550*0.77*M550</f>
        <v>5.4606830660871335</v>
      </c>
      <c r="AN550" s="12">
        <f>AI550*0.98*$S$8*(-2.6*10000000000-AL550*(G550+273.16)^4)</f>
        <v>-38.467369934099054</v>
      </c>
      <c r="AO550" s="13">
        <f>1.17*1.013*(10^-3)*(AD550-AE550)*N550*86400/208</f>
        <v>3.0015677046907117</v>
      </c>
      <c r="AP550" s="12">
        <f>0.408*(AM550+AN550+AO550)/(AI550+$S$10*(1+0.34*N550))</f>
        <v>-34.110082363964935</v>
      </c>
      <c r="AQ550">
        <v>88</v>
      </c>
      <c r="AR550">
        <v>0.44752999999999998</v>
      </c>
      <c r="AS550" s="7"/>
      <c r="AT550" s="1">
        <f>AJ550*28.4</f>
        <v>225.46260941333441</v>
      </c>
      <c r="AU550">
        <f>1.26*AI550*0.408*(AG550-AH550)/(AI550+0.063)</f>
        <v>6.8322409453346795</v>
      </c>
      <c r="AV550">
        <f>AU550*28.4</f>
        <v>194.03564284750487</v>
      </c>
      <c r="AW550">
        <f>0.65*AI550*D550/(0.063+AI550)</f>
        <v>174.56312787875817</v>
      </c>
      <c r="AX550" s="1">
        <f>AW550*0.035</f>
        <v>6.109709475756536</v>
      </c>
      <c r="AY550" s="1">
        <f>(0.2*(0.00738*G550+0.8072)^7)-0.00016</f>
        <v>0.24618880273672966</v>
      </c>
      <c r="AZ550" s="1">
        <f>0.408*(AI550*(AG550-AH550)+0.063*6.43*(1+0.0536*N550)*(AD550-AE550))/(AI550+0.063)</f>
        <v>7.0611061650596367</v>
      </c>
      <c r="BA550" s="2">
        <f>(AI550*(AG550)+0.063*2.7*(1+0.864*N550)*(AD550-AE550))/(AI550+0.063)</f>
        <v>17.726554728114372</v>
      </c>
      <c r="BB550" s="1">
        <f>0.4+1.4*EXP(-(((C550-173)/58)^2))</f>
        <v>1.7505381628971288</v>
      </c>
      <c r="BC550" s="1">
        <f>0.605+0.345*EXP(-(((C550-243)/80)^2))</f>
        <v>0.80526433462488678</v>
      </c>
      <c r="BD550" s="1">
        <f>0.408*(AI550*(AG550-AH550)+0.063*6.43*(BB550+BC550*N550)*(AD550-AE550))/(AI550+0.063)</f>
        <v>10.636566228469574</v>
      </c>
      <c r="BE550" s="1">
        <f>0.013*G550*(M550*23.9+50)/(G550+15)</f>
        <v>6.5032545440789695</v>
      </c>
    </row>
    <row r="551" spans="1:57" ht="14" x14ac:dyDescent="0.15">
      <c r="A551" s="14">
        <v>2009</v>
      </c>
      <c r="B551" s="5">
        <v>43285</v>
      </c>
      <c r="C551">
        <v>185</v>
      </c>
      <c r="D551" s="11">
        <v>338.13198424199993</v>
      </c>
      <c r="E551" s="17">
        <v>22.67</v>
      </c>
      <c r="F551" s="17">
        <v>39.92</v>
      </c>
      <c r="G551" s="17">
        <v>31.07</v>
      </c>
      <c r="H551" s="11">
        <v>27.09</v>
      </c>
      <c r="I551" s="11">
        <v>59.78</v>
      </c>
      <c r="J551" s="11">
        <v>41.318749999999994</v>
      </c>
      <c r="K551" s="11">
        <v>2.3910670374792593</v>
      </c>
      <c r="L551" s="11">
        <v>0</v>
      </c>
      <c r="M551" s="15">
        <f>+D551*86400/1000000</f>
        <v>29.214603438508792</v>
      </c>
      <c r="N551" s="3">
        <f>K551*4.87/LN(67.8*$S$4-5.42)</f>
        <v>1.9423976629186221</v>
      </c>
      <c r="O551" s="16">
        <f>0.26*(1+0.54*N551)*(AD551-AE551)</f>
        <v>1.7212669088561041</v>
      </c>
      <c r="X551" s="9">
        <f>1+0.033*COS(2*$S$9*C551/365)</f>
        <v>0.96703055420162642</v>
      </c>
      <c r="Y551" s="9">
        <f>0.409*SIN((2*$S$9*C551/365)-1.39)</f>
        <v>0.39879711269143509</v>
      </c>
      <c r="Z551" s="9">
        <f>ACOS(-TAN($U$2)*TAN(Y551))</f>
        <v>1.8065472462314895</v>
      </c>
      <c r="AA551" s="10">
        <f>(24*60/$S$9)*$S$7*X551*(Z551*SIN($U$2)*SIN(Y551)+COS($U$2)*COS(Y551)*SIN(Z551))</f>
        <v>40.84612247656618</v>
      </c>
      <c r="AB551" s="9">
        <f>AA551*(0.75+0.00002*$S$3)</f>
        <v>30.797976347330899</v>
      </c>
      <c r="AC551" s="9">
        <f>1.35*(M551/AB551)-0.35</f>
        <v>0.93059435455099015</v>
      </c>
      <c r="AD551" s="9">
        <f>(0.6108*EXP(17.27*E551/(E551+237.3))+0.6108*EXP(17.27*F551/(F551+237.3)))/2</f>
        <v>5.0490362900990338</v>
      </c>
      <c r="AE551" s="9">
        <f>(H551*0.6108*EXP(17.27*F551/(F551+237.3))+I551*0.6108*EXP(17.27*E551/(E551+237.3)))/(2*100)</f>
        <v>1.8179003908024771</v>
      </c>
      <c r="AF551" s="10">
        <f>$S$8*0.5*((E551+273)^4+(F551+273)^4)*(0.34-0.14*SQRT(AE551))*AC551</f>
        <v>5.9365288675978283</v>
      </c>
      <c r="AG551" s="9">
        <f>(1-0.23)*M551-AF551</f>
        <v>16.558715780053941</v>
      </c>
      <c r="AH551" s="9">
        <v>0</v>
      </c>
      <c r="AI551" s="8">
        <f>4098*0.6108*EXP(17.27*0.5*(E551+F551)/(0.5*(E551+F551)+237.3))/(0.5*(E551+F551)+237.3)^2</f>
        <v>0.2595128812533693</v>
      </c>
      <c r="AJ551" s="7">
        <f>(0.408*AI551*(AG551-AH551)+(900*$S$10/((E551+F551)*0.5+273))*N551*(AD551-AE551))/(AI551+$S$10*(1+0.34*N551))</f>
        <v>8.0666390023006489</v>
      </c>
      <c r="AL551" s="12">
        <f>1.24*(AE551*10/(G551+273.16))^(1/7)</f>
        <v>0.82911948251035394</v>
      </c>
      <c r="AM551" s="12">
        <f>AI551*0.77*M551</f>
        <v>5.8378057530115459</v>
      </c>
      <c r="AN551" s="12">
        <f>AI551*0.98*$S$8*(-2.6*10000000000-AL551*(G551+273.16)^4)</f>
        <v>-41.218312575895453</v>
      </c>
      <c r="AO551" s="13">
        <f>1.17*1.013*(10^-3)*(AD551-AE551)*N551*86400/208</f>
        <v>3.0898620190886752</v>
      </c>
      <c r="AP551" s="12">
        <f>0.408*(AM551+AN551+AO551)/(AI551+$S$10*(1+0.34*N551))</f>
        <v>-35.724770772870045</v>
      </c>
      <c r="AQ551">
        <v>88</v>
      </c>
      <c r="AR551">
        <v>0.44752999999999998</v>
      </c>
      <c r="AS551" s="7"/>
      <c r="AT551" s="1">
        <f>AJ551*28.4</f>
        <v>229.09254766533843</v>
      </c>
      <c r="AU551">
        <f>1.26*AI551*0.408*(AG551-AH551)/(AI551+0.063)</f>
        <v>6.8496631482563952</v>
      </c>
      <c r="AV551">
        <f>AU551*28.4</f>
        <v>194.53043341048161</v>
      </c>
      <c r="AW551">
        <f>0.65*AI551*D551/(0.063+AI551)</f>
        <v>176.85260612476176</v>
      </c>
      <c r="AX551" s="1">
        <f>AW551*0.035</f>
        <v>6.1898412143666626</v>
      </c>
      <c r="AY551" s="1">
        <f>(0.2*(0.00738*G551+0.8072)^7)-0.00016</f>
        <v>0.2568826372613241</v>
      </c>
      <c r="AZ551" s="1">
        <f>0.408*(AI551*(AG551-AH551)+0.063*6.43*(1+0.0536*N551)*(AD551-AE551))/(AI551+0.063)</f>
        <v>7.2644804704724582</v>
      </c>
      <c r="BA551" s="2">
        <f>(AI551*(AG551)+0.063*2.7*(1+0.864*N551)*(AD551-AE551))/(AI551+0.063)</f>
        <v>17.888276362067906</v>
      </c>
      <c r="BB551" s="1">
        <f>0.4+1.4*EXP(-(((C551-173)/58)^2))</f>
        <v>1.741335894446185</v>
      </c>
      <c r="BC551" s="1">
        <f>0.605+0.345*EXP(-(((C551-243)/80)^2))</f>
        <v>0.80895908643347081</v>
      </c>
      <c r="BD551" s="1">
        <f>0.408*(AI551*(AG551-AH551)+0.063*6.43*(BB551+BC551*N551)*(AD551-AE551))/(AI551+0.063)</f>
        <v>10.921487758132447</v>
      </c>
      <c r="BE551" s="1">
        <f>0.013*G551*(M551*23.9+50)/(G551+15)</f>
        <v>6.5599562480761717</v>
      </c>
    </row>
    <row r="552" spans="1:57" ht="14" x14ac:dyDescent="0.15">
      <c r="A552" s="14">
        <v>2009</v>
      </c>
      <c r="B552" s="5">
        <v>43286</v>
      </c>
      <c r="C552">
        <v>186</v>
      </c>
      <c r="D552" s="11">
        <v>337.93871202000003</v>
      </c>
      <c r="E552" s="17">
        <v>21.9</v>
      </c>
      <c r="F552" s="17">
        <v>43.56</v>
      </c>
      <c r="G552" s="17">
        <v>33.07</v>
      </c>
      <c r="H552" s="11">
        <v>11.82</v>
      </c>
      <c r="I552" s="11">
        <v>77.37</v>
      </c>
      <c r="J552" s="11">
        <v>36.968333333333355</v>
      </c>
      <c r="K552" s="11">
        <v>2.3742163741311537</v>
      </c>
      <c r="L552" s="11">
        <v>0</v>
      </c>
      <c r="M552" s="15">
        <f>+D552*86400/1000000</f>
        <v>29.197904718528001</v>
      </c>
      <c r="N552" s="3">
        <f>K552*4.87/LN(67.8*$S$4-5.42)</f>
        <v>1.9287089253830594</v>
      </c>
      <c r="O552" s="16">
        <f>0.26*(1+0.54*N552)*(AD552-AE552)</f>
        <v>2.2395193807787122</v>
      </c>
      <c r="X552" s="9">
        <f>1+0.033*COS(2*$S$9*C552/365)</f>
        <v>0.96705987736242871</v>
      </c>
      <c r="Y552" s="9">
        <f>0.409*SIN((2*$S$9*C552/365)-1.39)</f>
        <v>0.39717531711172921</v>
      </c>
      <c r="Z552" s="9">
        <f>ACOS(-TAN($U$2)*TAN(Y552))</f>
        <v>1.8054594169470985</v>
      </c>
      <c r="AA552" s="10">
        <f>(24*60/$S$9)*$S$7*X552*(Z552*SIN($U$2)*SIN(Y552)+COS($U$2)*COS(Y552)*SIN(Z552))</f>
        <v>40.819212856449859</v>
      </c>
      <c r="AB552" s="9">
        <f>AA552*(0.75+0.00002*$S$3)</f>
        <v>30.777686493763195</v>
      </c>
      <c r="AC552" s="9">
        <f>1.35*(M552/AB552)-0.35</f>
        <v>0.9307061173360226</v>
      </c>
      <c r="AD552" s="9">
        <f>(0.6108*EXP(17.27*E552/(E552+237.3))+0.6108*EXP(17.27*F552/(F552+237.3)))/2</f>
        <v>5.7615039117417979</v>
      </c>
      <c r="AE552" s="9">
        <f>(H552*0.6108*EXP(17.27*F552/(F552+237.3))+I552*0.6108*EXP(17.27*E552/(E552+237.3)))/(2*100)</f>
        <v>1.542290498578363</v>
      </c>
      <c r="AF552" s="10">
        <f>$S$8*0.5*((E552+273)^4+(F552+273)^4)*(0.34-0.14*SQRT(AE552))*AC552</f>
        <v>6.6638715851892227</v>
      </c>
      <c r="AG552" s="9">
        <f>(1-0.23)*M552-AF552</f>
        <v>15.818515048077337</v>
      </c>
      <c r="AH552" s="9">
        <v>0</v>
      </c>
      <c r="AI552" s="8">
        <f>4098*0.6108*EXP(17.27*0.5*(E552+F552)/(0.5*(E552+F552)+237.3))/(0.5*(E552+F552)+237.3)^2</f>
        <v>0.27844845624373404</v>
      </c>
      <c r="AJ552" s="7">
        <f>(0.408*AI552*(AG552-AH552)+(900*$S$10/((E552+F552)*0.5+273))*N552*(AD552-AE552))/(AI552+$S$10*(1+0.34*N552))</f>
        <v>8.707913301495557</v>
      </c>
      <c r="AL552" s="12">
        <f>1.24*(AE552*10/(G552+273.16))^(1/7)</f>
        <v>0.80911459468460567</v>
      </c>
      <c r="AM552" s="12">
        <f>AI552*0.77*M552</f>
        <v>6.2601858507078347</v>
      </c>
      <c r="AN552" s="12">
        <f>AI552*0.98*$S$8*(-2.6*10000000000-AL552*(G552+273.16)^4)</f>
        <v>-44.242805630376523</v>
      </c>
      <c r="AO552" s="13">
        <f>1.17*1.013*(10^-3)*(AD552-AE552)*N552*86400/208</f>
        <v>4.0063039752802503</v>
      </c>
      <c r="AP552" s="12">
        <f>0.408*(AM552+AN552+AO552)/(AI552+$S$10*(1+0.34*N552))</f>
        <v>-35.78214262394922</v>
      </c>
      <c r="AQ552">
        <v>88</v>
      </c>
      <c r="AR552">
        <v>0.44752999999999998</v>
      </c>
      <c r="AS552" s="7"/>
      <c r="AT552" s="1">
        <f>AJ552*28.4</f>
        <v>247.30473776247379</v>
      </c>
      <c r="AU552">
        <f>1.26*AI552*0.408*(AG552-AH552)/(AI552+0.063)</f>
        <v>6.6315657687638181</v>
      </c>
      <c r="AV552">
        <f>AU552*28.4</f>
        <v>188.33646783289242</v>
      </c>
      <c r="AW552">
        <f>0.65*AI552*D552/(0.063+AI552)</f>
        <v>179.13108732835153</v>
      </c>
      <c r="AX552" s="1">
        <f>AW552*0.035</f>
        <v>6.2695880564923039</v>
      </c>
      <c r="AY552" s="1">
        <f>(0.2*(0.00738*G552+0.8072)^7)-0.00016</f>
        <v>0.28362611556672201</v>
      </c>
      <c r="AZ552" s="1">
        <f>0.408*(AI552*(AG552-AH552)+0.063*6.43*(1+0.0536*N552)*(AD552-AE552))/(AI552+0.063)</f>
        <v>7.5165701086014591</v>
      </c>
      <c r="BA552" s="2">
        <f>(AI552*(AG552)+0.063*2.7*(1+0.864*N552)*(AD552-AE552))/(AI552+0.063)</f>
        <v>18.504368780212975</v>
      </c>
      <c r="BB552" s="1">
        <f>0.4+1.4*EXP(-(((C552-173)/58)^2))</f>
        <v>1.7314045325038232</v>
      </c>
      <c r="BC552" s="1">
        <f>0.605+0.345*EXP(-(((C552-243)/80)^2))</f>
        <v>0.81265710111903966</v>
      </c>
      <c r="BD552" s="1">
        <f>0.408*(AI552*(AG552-AH552)+0.063*6.43*(BB552+BC552*N552)*(AD552-AE552))/(AI552+0.063)</f>
        <v>12.000229592587422</v>
      </c>
      <c r="BE552" s="1">
        <f>0.013*G552*(M552*23.9+50)/(G552+15)</f>
        <v>6.6881539858386247</v>
      </c>
    </row>
    <row r="553" spans="1:57" ht="14" x14ac:dyDescent="0.15">
      <c r="A553" s="14">
        <v>2009</v>
      </c>
      <c r="B553" s="5">
        <v>43287</v>
      </c>
      <c r="C553">
        <v>187</v>
      </c>
      <c r="D553" s="11">
        <v>295.77678046800025</v>
      </c>
      <c r="E553" s="17">
        <v>24.33</v>
      </c>
      <c r="F553" s="17">
        <v>42.86</v>
      </c>
      <c r="G553" s="17">
        <v>32.729999999999997</v>
      </c>
      <c r="H553" s="11">
        <v>17.77</v>
      </c>
      <c r="I553" s="11">
        <v>48.46</v>
      </c>
      <c r="J553" s="11">
        <v>33.184236111111112</v>
      </c>
      <c r="K553" s="11">
        <v>2.7212031467744402</v>
      </c>
      <c r="L553" s="11">
        <v>0</v>
      </c>
      <c r="M553" s="15">
        <f>+D553*86400/1000000</f>
        <v>25.555113832435222</v>
      </c>
      <c r="N553" s="3">
        <f>K553*4.87/LN(67.8*$S$4-5.42)</f>
        <v>2.2105857133114033</v>
      </c>
      <c r="O553" s="16">
        <f>0.26*(1+0.54*N553)*(AD553-AE553)</f>
        <v>2.4586349855777643</v>
      </c>
      <c r="X553" s="9">
        <f>1+0.033*COS(2*$S$9*C553/365)</f>
        <v>0.96709896139247453</v>
      </c>
      <c r="Y553" s="9">
        <f>0.409*SIN((2*$S$9*C553/365)-1.39)</f>
        <v>0.3954358299138177</v>
      </c>
      <c r="Z553" s="9">
        <f>ACOS(-TAN($U$2)*TAN(Y553))</f>
        <v>1.8042946026816606</v>
      </c>
      <c r="AA553" s="10">
        <f>(24*60/$S$9)*$S$7*X553*(Z553*SIN($U$2)*SIN(Y553)+COS($U$2)*COS(Y553)*SIN(Z553))</f>
        <v>40.790588592210675</v>
      </c>
      <c r="AB553" s="9">
        <f>AA553*(0.75+0.00002*$S$3)</f>
        <v>30.756103798526848</v>
      </c>
      <c r="AC553" s="9">
        <f>1.35*(M553/AB553)-0.35</f>
        <v>0.77170917030914687</v>
      </c>
      <c r="AD553" s="9">
        <f>(0.6108*EXP(17.27*E553/(E553+237.3))+0.6108*EXP(17.27*F553/(F553+237.3)))/2</f>
        <v>5.8101123163982038</v>
      </c>
      <c r="AE553" s="9">
        <f>(H553*0.6108*EXP(17.27*F553/(F553+237.3))+I553*0.6108*EXP(17.27*E553/(E553+237.3)))/(2*100)</f>
        <v>1.4994872506517252</v>
      </c>
      <c r="AF553" s="10">
        <f>$S$8*0.5*((E553+273)^4+(F553+273)^4)*(0.34-0.14*SQRT(AE553))*AC553</f>
        <v>5.6584337899249659</v>
      </c>
      <c r="AG553" s="9">
        <f>(1-0.23)*M553-AF553</f>
        <v>14.019003861050155</v>
      </c>
      <c r="AH553" s="9">
        <v>0</v>
      </c>
      <c r="AI553" s="8">
        <f>4098*0.6108*EXP(17.27*0.5*(E553+F553)/(0.5*(E553+F553)+237.3))/(0.5*(E553+F553)+237.3)^2</f>
        <v>0.29041112744871622</v>
      </c>
      <c r="AJ553" s="7">
        <f>(0.408*AI553*(AG553-AH553)+(900*$S$10/((E553+F553)*0.5+273))*N553*(AD553-AE553))/(AI553+$S$10*(1+0.34*N553))</f>
        <v>8.6320591870954289</v>
      </c>
      <c r="AL553" s="12">
        <f>1.24*(AE553*10/(G553+273.16))^(1/7)</f>
        <v>0.80599575840294768</v>
      </c>
      <c r="AM553" s="12">
        <f>AI553*0.77*M553</f>
        <v>5.7145468535215036</v>
      </c>
      <c r="AN553" s="12">
        <f>AI553*0.98*$S$8*(-2.6*10000000000-AL553*(G553+273.16)^4)</f>
        <v>-46.061552657952369</v>
      </c>
      <c r="AO553" s="13">
        <f>1.17*1.013*(10^-3)*(AD553-AE553)*N553*86400/208</f>
        <v>4.6913012673714256</v>
      </c>
      <c r="AP553" s="12">
        <f>0.408*(AM553+AN553+AO553)/(AI553+$S$10*(1+0.34*N553))</f>
        <v>-35.859712939338614</v>
      </c>
      <c r="AQ553">
        <v>88</v>
      </c>
      <c r="AR553">
        <v>0.44752999999999998</v>
      </c>
      <c r="AS553" s="7"/>
      <c r="AT553" s="1">
        <f>AJ553*28.4</f>
        <v>245.15048091351017</v>
      </c>
      <c r="AU553">
        <f>1.26*AI553*0.408*(AG553-AH553)/(AI553+0.063)</f>
        <v>5.9221703674759025</v>
      </c>
      <c r="AV553">
        <f>AU553*28.4</f>
        <v>168.18963843631562</v>
      </c>
      <c r="AW553">
        <f>0.65*AI553*D553/(0.063+AI553)</f>
        <v>157.98304029310216</v>
      </c>
      <c r="AX553" s="1">
        <f>AW553*0.035</f>
        <v>5.5294064102585763</v>
      </c>
      <c r="AY553" s="1">
        <f>(0.2*(0.00738*G553+0.8072)^7)-0.00016</f>
        <v>0.27891843298627267</v>
      </c>
      <c r="AZ553" s="1">
        <f>0.408*(AI553*(AG553-AH553)+0.063*6.43*(1+0.0536*N553)*(AD553-AE553))/(AI553+0.063)</f>
        <v>6.954908129381292</v>
      </c>
      <c r="BA553" s="2">
        <f>(AI553*(AG553)+0.063*2.7*(1+0.864*N553)*(AD553-AE553))/(AI553+0.063)</f>
        <v>17.557329957816219</v>
      </c>
      <c r="BB553" s="1">
        <f>0.4+1.4*EXP(-(((C553-173)/58)^2))</f>
        <v>1.720761237116097</v>
      </c>
      <c r="BC553" s="1">
        <f>0.605+0.345*EXP(-(((C553-243)/80)^2))</f>
        <v>0.81635610599362352</v>
      </c>
      <c r="BD553" s="1">
        <f>0.408*(AI553*(AG553-AH553)+0.063*6.43*(BB553+BC553*N553)*(AD553-AE553))/(AI553+0.063)</f>
        <v>11.807006311076027</v>
      </c>
      <c r="BE553" s="1">
        <f>0.013*G553*(M553*23.9+50)/(G553+15)</f>
        <v>5.8904220551236612</v>
      </c>
    </row>
    <row r="554" spans="1:57" ht="14" x14ac:dyDescent="0.15">
      <c r="A554" s="14">
        <v>2009</v>
      </c>
      <c r="B554" s="5">
        <v>43288</v>
      </c>
      <c r="C554">
        <v>188</v>
      </c>
      <c r="D554" s="11">
        <v>311.81358491399993</v>
      </c>
      <c r="E554" s="17">
        <v>25.84</v>
      </c>
      <c r="F554" s="17">
        <v>40.590000000000003</v>
      </c>
      <c r="G554" s="17">
        <v>32.79</v>
      </c>
      <c r="H554" s="11">
        <v>26.62</v>
      </c>
      <c r="I554" s="11">
        <v>57.39</v>
      </c>
      <c r="J554" s="11">
        <v>42.659444444444425</v>
      </c>
      <c r="K554" s="11">
        <v>2.6724762375796058</v>
      </c>
      <c r="L554" s="11">
        <v>0</v>
      </c>
      <c r="M554" s="15">
        <f>+D554*86400/1000000</f>
        <v>26.940693736569596</v>
      </c>
      <c r="N554" s="3">
        <f>K554*4.87/LN(67.8*$S$4-5.42)</f>
        <v>2.1710021160898574</v>
      </c>
      <c r="O554" s="16">
        <f>0.26*(1+0.54*N554)*(AD554-AE554)</f>
        <v>1.9778353116567065</v>
      </c>
      <c r="X554" s="9">
        <f>1+0.033*COS(2*$S$9*C554/365)</f>
        <v>0.96714779471032231</v>
      </c>
      <c r="Y554" s="9">
        <f>0.409*SIN((2*$S$9*C554/365)-1.39)</f>
        <v>0.39357916654529862</v>
      </c>
      <c r="Z554" s="9">
        <f>ACOS(-TAN($U$2)*TAN(Y554))</f>
        <v>1.8030535434109511</v>
      </c>
      <c r="AA554" s="10">
        <f>(24*60/$S$9)*$S$7*X554*(Z554*SIN($U$2)*SIN(Y554)+COS($U$2)*COS(Y554)*SIN(Z554))</f>
        <v>40.760239822551689</v>
      </c>
      <c r="AB554" s="9">
        <f>AA554*(0.75+0.00002*$S$3)</f>
        <v>30.733220826203976</v>
      </c>
      <c r="AC554" s="9">
        <f>1.35*(M554/AB554)-0.35</f>
        <v>0.83340790735993953</v>
      </c>
      <c r="AD554" s="9">
        <f>(0.6108*EXP(17.27*E554/(E554+237.3))+0.6108*EXP(17.27*F554/(F554+237.3)))/2</f>
        <v>5.4702444665976619</v>
      </c>
      <c r="AE554" s="9">
        <f>(H554*0.6108*EXP(17.27*F554/(F554+237.3))+I554*0.6108*EXP(17.27*E554/(E554+237.3)))/(2*100)</f>
        <v>1.9684653300239661</v>
      </c>
      <c r="AF554" s="10">
        <f>$S$8*0.5*((E554+273)^4+(F554+273)^4)*(0.34-0.14*SQRT(AE554))*AC554</f>
        <v>5.1689143240672886</v>
      </c>
      <c r="AG554" s="9">
        <f>(1-0.23)*M554-AF554</f>
        <v>15.575419853091301</v>
      </c>
      <c r="AH554" s="9">
        <v>0</v>
      </c>
      <c r="AI554" s="8">
        <f>4098*0.6108*EXP(17.27*0.5*(E554+F554)/(0.5*(E554+F554)+237.3))/(0.5*(E554+F554)+237.3)^2</f>
        <v>0.28510398933549963</v>
      </c>
      <c r="AJ554" s="7">
        <f>(0.408*AI554*(AG554-AH554)+(900*$S$10/((E554+F554)*0.5+273))*N554*(AD554-AE554))/(AI554+$S$10*(1+0.34*N554))</f>
        <v>8.2160047446514604</v>
      </c>
      <c r="AL554" s="12">
        <f>1.24*(AE554*10/(G554+273.16))^(1/7)</f>
        <v>0.83792309054485947</v>
      </c>
      <c r="AM554" s="12">
        <f>AI554*0.77*M554</f>
        <v>5.9142924300166628</v>
      </c>
      <c r="AN554" s="12">
        <f>AI554*0.98*$S$8*(-2.6*10000000000-AL554*(G554+273.16)^4)</f>
        <v>-45.610053156586481</v>
      </c>
      <c r="AO554" s="13">
        <f>1.17*1.013*(10^-3)*(AD554-AE554)*N554*86400/208</f>
        <v>3.7427835520989117</v>
      </c>
      <c r="AP554" s="12">
        <f>0.408*(AM554+AN554+AO554)/(AI554+$S$10*(1+0.34*N554))</f>
        <v>-36.719215296302771</v>
      </c>
      <c r="AQ554">
        <v>88</v>
      </c>
      <c r="AR554">
        <v>0.44752999999999998</v>
      </c>
      <c r="AS554" s="7"/>
      <c r="AT554" s="1">
        <f>AJ554*28.4</f>
        <v>233.33453474810148</v>
      </c>
      <c r="AU554">
        <f>1.26*AI554*0.408*(AG554-AH554)/(AI554+0.063)</f>
        <v>6.5578996151411557</v>
      </c>
      <c r="AV554">
        <f>AU554*28.4</f>
        <v>186.24434907000881</v>
      </c>
      <c r="AW554">
        <f>0.65*AI554*D554/(0.063+AI554)</f>
        <v>165.99793398661103</v>
      </c>
      <c r="AX554" s="1">
        <f>AW554*0.035</f>
        <v>5.8099276895313867</v>
      </c>
      <c r="AY554" s="1">
        <f>(0.2*(0.00738*G554+0.8072)^7)-0.00016</f>
        <v>0.27974430199705314</v>
      </c>
      <c r="AZ554" s="1">
        <f>0.408*(AI554*(AG554-AH554)+0.063*6.43*(1+0.0536*N554)*(AD554-AE554))/(AI554+0.063)</f>
        <v>7.0607675104644922</v>
      </c>
      <c r="BA554" s="2">
        <f>(AI554*(AG554)+0.063*2.7*(1+0.864*N554)*(AD554-AE554))/(AI554+0.063)</f>
        <v>17.677361056765498</v>
      </c>
      <c r="BB554" s="1">
        <f>0.4+1.4*EXP(-(((C554-173)/58)^2))</f>
        <v>1.709424300697425</v>
      </c>
      <c r="BC554" s="1">
        <f>0.605+0.345*EXP(-(((C554-243)/80)^2))</f>
        <v>0.82005378659107375</v>
      </c>
      <c r="BD554" s="1">
        <f>0.408*(AI554*(AG554-AH554)+0.063*6.43*(BB554+BC554*N554)*(AD554-AE554))/(AI554+0.063)</f>
        <v>11.00681077074432</v>
      </c>
      <c r="BE554" s="1">
        <f>0.013*G554*(M554*23.9+50)/(G554+15)</f>
        <v>6.1891886902320934</v>
      </c>
    </row>
    <row r="555" spans="1:57" ht="14" x14ac:dyDescent="0.15">
      <c r="A555" s="14">
        <v>2009</v>
      </c>
      <c r="B555" s="5">
        <v>43289</v>
      </c>
      <c r="C555">
        <v>189</v>
      </c>
      <c r="D555" s="11">
        <v>312.68202217199996</v>
      </c>
      <c r="E555" s="17">
        <v>23.81</v>
      </c>
      <c r="F555" s="17">
        <v>37.18</v>
      </c>
      <c r="G555" s="17">
        <v>29.46</v>
      </c>
      <c r="H555" s="11">
        <v>38.99</v>
      </c>
      <c r="I555" s="11">
        <v>88.8</v>
      </c>
      <c r="J555" s="11">
        <v>63.59395833333334</v>
      </c>
      <c r="K555" s="11">
        <v>2.7372402129128077</v>
      </c>
      <c r="L555" s="11">
        <v>0</v>
      </c>
      <c r="M555" s="15">
        <f>+D555*86400/1000000</f>
        <v>27.015726715660797</v>
      </c>
      <c r="N555" s="3">
        <f>K555*4.87/LN(67.8*$S$4-5.42)</f>
        <v>2.2236135202691187</v>
      </c>
      <c r="O555" s="16">
        <f>0.26*(1+0.54*N555)*(AD555-AE555)</f>
        <v>1.2005698869215422</v>
      </c>
      <c r="X555" s="9">
        <f>1+0.033*COS(2*$S$9*C555/365)</f>
        <v>0.96720636284560613</v>
      </c>
      <c r="Y555" s="9">
        <f>0.409*SIN((2*$S$9*C555/365)-1.39)</f>
        <v>0.39160587717559803</v>
      </c>
      <c r="Z555" s="9">
        <f>ACOS(-TAN($U$2)*TAN(Y555))</f>
        <v>1.8017370212397947</v>
      </c>
      <c r="AA555" s="10">
        <f>(24*60/$S$9)*$S$7*X555*(Z555*SIN($U$2)*SIN(Y555)+COS($U$2)*COS(Y555)*SIN(Z555))</f>
        <v>40.728155994043426</v>
      </c>
      <c r="AB555" s="9">
        <f>AA555*(0.75+0.00002*$S$3)</f>
        <v>30.709029619508744</v>
      </c>
      <c r="AC555" s="9">
        <f>1.35*(M555/AB555)-0.35</f>
        <v>0.83763866908294438</v>
      </c>
      <c r="AD555" s="9">
        <f>(0.6108*EXP(17.27*E555/(E555+237.3))+0.6108*EXP(17.27*F555/(F555+237.3)))/2</f>
        <v>4.6433266604739867</v>
      </c>
      <c r="AE555" s="9">
        <f>(H555*0.6108*EXP(17.27*F555/(F555+237.3))+I555*0.6108*EXP(17.27*E555/(E555+237.3)))/(2*100)</f>
        <v>2.5451447867764383</v>
      </c>
      <c r="AF555" s="10">
        <f>$S$8*0.5*((E555+273)^4+(F555+273)^4)*(0.34-0.14*SQRT(AE555))*AC555</f>
        <v>4.0705656268715273</v>
      </c>
      <c r="AG555" s="9">
        <f>(1-0.23)*M555-AF555</f>
        <v>16.731543944187287</v>
      </c>
      <c r="AH555" s="9">
        <v>0</v>
      </c>
      <c r="AI555" s="8">
        <f>4098*0.6108*EXP(17.27*0.5*(E555+F555)/(0.5*(E555+F555)+237.3))/(0.5*(E555+F555)+237.3)^2</f>
        <v>0.24943331154798942</v>
      </c>
      <c r="AJ555" s="7">
        <f>(0.408*AI555*(AG555-AH555)+(900*$S$10/((E555+F555)*0.5+273))*N555*(AD555-AE555))/(AI555+$S$10*(1+0.34*N555))</f>
        <v>7.1596551098070647</v>
      </c>
      <c r="AL555" s="12">
        <f>1.24*(AE555*10/(G555+273.16))^(1/7)</f>
        <v>0.87061031609894313</v>
      </c>
      <c r="AM555" s="12">
        <f>AI555*0.77*M555</f>
        <v>5.1887390774933255</v>
      </c>
      <c r="AN555" s="12">
        <f>AI555*0.98*$S$8*(-2.6*10000000000-AL555*(G555+273.16)^4)</f>
        <v>-39.855312763062372</v>
      </c>
      <c r="AO555" s="13">
        <f>1.17*1.013*(10^-3)*(AD555-AE555)*N555*86400/208</f>
        <v>2.296932070005214</v>
      </c>
      <c r="AP555" s="12">
        <f>0.408*(AM555+AN555+AO555)/(AI555+$S$10*(1+0.34*N555))</f>
        <v>-36.183791637577173</v>
      </c>
      <c r="AQ555">
        <v>88</v>
      </c>
      <c r="AR555">
        <v>0.44752999999999998</v>
      </c>
      <c r="AS555" s="7"/>
      <c r="AT555" s="1">
        <f>AJ555*28.4</f>
        <v>203.33420511852063</v>
      </c>
      <c r="AU555">
        <f>1.26*AI555*0.408*(AG555-AH555)/(AI555+0.063)</f>
        <v>6.8669493984623546</v>
      </c>
      <c r="AV555">
        <f>AU555*28.4</f>
        <v>195.02136291633087</v>
      </c>
      <c r="AW555">
        <f>0.65*AI555*D555/(0.063+AI555)</f>
        <v>162.26071641511783</v>
      </c>
      <c r="AX555" s="1">
        <f>AW555*0.035</f>
        <v>5.6791250745291242</v>
      </c>
      <c r="AY555" s="1">
        <f>(0.2*(0.00738*G555+0.8072)^7)-0.00016</f>
        <v>0.2369524559101221</v>
      </c>
      <c r="AZ555" s="1">
        <f>0.408*(AI555*(AG555-AH555)+0.063*6.43*(1+0.0536*N555)*(AD555-AE555))/(AI555+0.063)</f>
        <v>6.6921830252895331</v>
      </c>
      <c r="BA555" s="2">
        <f>(AI555*(AG555)+0.063*2.7*(1+0.864*N555)*(AD555-AE555))/(AI555+0.063)</f>
        <v>16.69471018456419</v>
      </c>
      <c r="BB555" s="1">
        <f>0.4+1.4*EXP(-(((C555-173)/58)^2))</f>
        <v>1.6974130956719895</v>
      </c>
      <c r="BC555" s="1">
        <f>0.605+0.345*EXP(-(((C555-243)/80)^2))</f>
        <v>0.82374778884103328</v>
      </c>
      <c r="BD555" s="1">
        <f>0.408*(AI555*(AG555-AH555)+0.063*6.43*(BB555+BC555*N555)*(AD555-AE555))/(AI555+0.063)</f>
        <v>9.3670417836130522</v>
      </c>
      <c r="BE555" s="1">
        <f>0.013*G555*(M555*23.9+50)/(G555+15)</f>
        <v>5.9925763409755763</v>
      </c>
    </row>
    <row r="556" spans="1:57" ht="14" x14ac:dyDescent="0.15">
      <c r="A556" s="14">
        <v>2009</v>
      </c>
      <c r="B556" s="5">
        <v>43290</v>
      </c>
      <c r="C556">
        <v>190</v>
      </c>
      <c r="D556" s="11">
        <v>252.13989606000001</v>
      </c>
      <c r="E556" s="17">
        <v>23.95</v>
      </c>
      <c r="F556" s="17">
        <v>34.65</v>
      </c>
      <c r="G556" s="17">
        <v>28.45</v>
      </c>
      <c r="H556" s="11">
        <v>48.71</v>
      </c>
      <c r="I556" s="11">
        <v>88.9</v>
      </c>
      <c r="J556" s="11">
        <v>69.889513888888914</v>
      </c>
      <c r="K556" s="11">
        <v>1.9821266283062269</v>
      </c>
      <c r="L556" s="11">
        <v>0</v>
      </c>
      <c r="M556" s="15">
        <f>+D556*86400/1000000</f>
        <v>21.784887019584001</v>
      </c>
      <c r="N556" s="3">
        <f>K556*4.87/LN(67.8*$S$4-5.42)</f>
        <v>1.6101924664101686</v>
      </c>
      <c r="O556" s="16">
        <f>0.26*(1+0.54*N556)*(AD556-AE556)</f>
        <v>0.76769407914358279</v>
      </c>
      <c r="X556" s="9">
        <f>1+0.033*COS(2*$S$9*C556/365)</f>
        <v>0.96727464844332345</v>
      </c>
      <c r="Y556" s="9">
        <f>0.409*SIN((2*$S$9*C556/365)-1.39)</f>
        <v>0.38951654653294338</v>
      </c>
      <c r="Z556" s="9">
        <f>ACOS(-TAN($U$2)*TAN(Y556))</f>
        <v>1.8003458587668411</v>
      </c>
      <c r="AA556" s="10">
        <f>(24*60/$S$9)*$S$7*X556*(Z556*SIN($U$2)*SIN(Y556)+COS($U$2)*COS(Y556)*SIN(Z556))</f>
        <v>40.694325885917394</v>
      </c>
      <c r="AB556" s="9">
        <f>AA556*(0.75+0.00002*$S$3)</f>
        <v>30.683521717981716</v>
      </c>
      <c r="AC556" s="9">
        <f>1.35*(M556/AB556)-0.35</f>
        <v>0.60848181140182667</v>
      </c>
      <c r="AD556" s="9">
        <f>(0.6108*EXP(17.27*E556/(E556+237.3))+0.6108*EXP(17.27*F556/(F556+237.3)))/2</f>
        <v>4.2448970455352715</v>
      </c>
      <c r="AE556" s="9">
        <f>(H556*0.6108*EXP(17.27*F556/(F556+237.3))+I556*0.6108*EXP(17.27*E556/(E556+237.3)))/(2*100)</f>
        <v>2.6655104045948526</v>
      </c>
      <c r="AF556" s="10">
        <f>$S$8*0.5*((E556+273)^4+(F556+273)^4)*(0.34-0.14*SQRT(AE556))*AC556</f>
        <v>2.7775456434310115</v>
      </c>
      <c r="AG556" s="9">
        <f>(1-0.23)*M556-AF556</f>
        <v>13.99681736164867</v>
      </c>
      <c r="AH556" s="9">
        <v>0</v>
      </c>
      <c r="AI556" s="8">
        <f>4098*0.6108*EXP(17.27*0.5*(E556+F556)/(0.5*(E556+F556)+237.3))/(0.5*(E556+F556)+237.3)^2</f>
        <v>0.23498950194987556</v>
      </c>
      <c r="AJ556" s="7">
        <f>(0.408*AI556*(AG556-AH556)+(900*$S$10/((E556+F556)*0.5+273))*N556*(AD556-AE556))/(AI556+$S$10*(1+0.34*N556))</f>
        <v>5.4633930384916551</v>
      </c>
      <c r="AL556" s="12">
        <f>1.24*(AE556*10/(G556+273.16))^(1/7)</f>
        <v>0.87679499705014419</v>
      </c>
      <c r="AM556" s="12">
        <f>AI556*0.77*M556</f>
        <v>3.9417992080900919</v>
      </c>
      <c r="AN556" s="12">
        <f>AI556*0.98*$S$8*(-2.6*10000000000-AL556*(G556+273.16)^4)</f>
        <v>-37.495781393201959</v>
      </c>
      <c r="AO556" s="13">
        <f>1.17*1.013*(10^-3)*(AD556-AE556)*N556*86400/208</f>
        <v>1.2520220146669447</v>
      </c>
      <c r="AP556" s="12">
        <f>0.408*(AM556+AN556+AO556)/(AI556+$S$10*(1+0.34*N556))</f>
        <v>-39.127878095223899</v>
      </c>
      <c r="AQ556">
        <v>88</v>
      </c>
      <c r="AR556">
        <v>0.44752999999999998</v>
      </c>
      <c r="AS556" s="7"/>
      <c r="AT556" s="1">
        <f>AJ556*28.4</f>
        <v>155.16036229316299</v>
      </c>
      <c r="AU556">
        <f>1.26*AI556*0.408*(AG556-AH556)/(AI556+0.063)</f>
        <v>5.6742373797249765</v>
      </c>
      <c r="AV556">
        <f>AU556*28.4</f>
        <v>161.14834158418932</v>
      </c>
      <c r="AW556">
        <f>0.65*AI556*D556/(0.063+AI556)</f>
        <v>129.24162876858489</v>
      </c>
      <c r="AX556" s="1">
        <f>AW556*0.035</f>
        <v>4.5234570069004718</v>
      </c>
      <c r="AY556" s="1">
        <f>(0.2*(0.00738*G556+0.8072)^7)-0.00016</f>
        <v>0.22513829045866421</v>
      </c>
      <c r="AZ556" s="1">
        <f>0.408*(AI556*(AG556-AH556)+0.063*6.43*(1+0.0536*N556)*(AD556-AE556))/(AI556+0.063)</f>
        <v>5.454956541938115</v>
      </c>
      <c r="BA556" s="2">
        <f>(AI556*(AG556)+0.063*2.7*(1+0.864*N556)*(AD556-AE556))/(AI556+0.063)</f>
        <v>13.193456330133902</v>
      </c>
      <c r="BB556" s="1">
        <f>0.4+1.4*EXP(-(((C556-173)/58)^2))</f>
        <v>1.6847480193535977</v>
      </c>
      <c r="BC556" s="1">
        <f>0.605+0.345*EXP(-(((C556-243)/80)^2))</f>
        <v>0.82743572134368715</v>
      </c>
      <c r="BD556" s="1">
        <f>0.408*(AI556*(AG556-AH556)+0.063*6.43*(BB556+BC556*N556)*(AD556-AE556))/(AI556+0.063)</f>
        <v>7.1462940446467096</v>
      </c>
      <c r="BE556" s="1">
        <f>0.013*G556*(M556*23.9+50)/(G556+15)</f>
        <v>4.8574949849071594</v>
      </c>
    </row>
    <row r="557" spans="1:57" ht="14" x14ac:dyDescent="0.15">
      <c r="A557" s="14">
        <v>2009</v>
      </c>
      <c r="B557" s="5">
        <v>43291</v>
      </c>
      <c r="C557">
        <v>191</v>
      </c>
      <c r="D557" s="11">
        <v>196.86856675199994</v>
      </c>
      <c r="E557" s="17">
        <v>24.17</v>
      </c>
      <c r="F557" s="17">
        <v>36.56</v>
      </c>
      <c r="G557" s="17">
        <v>28.59</v>
      </c>
      <c r="H557" s="11">
        <v>44.76</v>
      </c>
      <c r="I557" s="11">
        <v>75.87</v>
      </c>
      <c r="J557" s="11">
        <v>65.875972222222259</v>
      </c>
      <c r="K557" s="11">
        <v>2.1453666298191973</v>
      </c>
      <c r="L557" s="11">
        <v>0</v>
      </c>
      <c r="M557" s="15">
        <f>+D557*86400/1000000</f>
        <v>17.009444167372791</v>
      </c>
      <c r="N557" s="3">
        <f>K557*4.87/LN(67.8*$S$4-5.42)</f>
        <v>1.7428014616677414</v>
      </c>
      <c r="O557" s="16">
        <f>0.26*(1+0.54*N557)*(AD557-AE557)</f>
        <v>1.0374882603949365</v>
      </c>
      <c r="X557" s="9">
        <f>1+0.033*COS(2*$S$9*C557/365)</f>
        <v>0.96735263126897786</v>
      </c>
      <c r="Y557" s="9">
        <f>0.409*SIN((2*$S$9*C557/365)-1.39)</f>
        <v>0.38731179373109537</v>
      </c>
      <c r="Z557" s="9">
        <f>ACOS(-TAN($U$2)*TAN(Y557))</f>
        <v>1.7988809173871816</v>
      </c>
      <c r="AA557" s="10">
        <f>(24*60/$S$9)*$S$7*X557*(Z557*SIN($U$2)*SIN(Y557)+COS($U$2)*COS(Y557)*SIN(Z557))</f>
        <v>40.658737636525331</v>
      </c>
      <c r="AB557" s="9">
        <f>AA557*(0.75+0.00002*$S$3)</f>
        <v>30.656688177940101</v>
      </c>
      <c r="AC557" s="9">
        <f>1.35*(M557/AB557)-0.35</f>
        <v>0.39902903707898807</v>
      </c>
      <c r="AD557" s="9">
        <f>(0.6108*EXP(17.27*E557/(E557+237.3))+0.6108*EXP(17.27*F557/(F557+237.3)))/2</f>
        <v>4.5702433279857333</v>
      </c>
      <c r="AE557" s="9">
        <f>(H557*0.6108*EXP(17.27*F557/(F557+237.3))+I557*0.6108*EXP(17.27*E557/(E557+237.3)))/(2*100)</f>
        <v>2.5145464694352095</v>
      </c>
      <c r="AF557" s="10">
        <f>$S$8*0.5*((E557+273)^4+(F557+273)^4)*(0.34-0.14*SQRT(AE557))*AC557</f>
        <v>1.9573386212591348</v>
      </c>
      <c r="AG557" s="9">
        <f>(1-0.23)*M557-AF557</f>
        <v>11.139933387617916</v>
      </c>
      <c r="AH557" s="9">
        <v>0</v>
      </c>
      <c r="AI557" s="8">
        <f>4098*0.6108*EXP(17.27*0.5*(E557+F557)/(0.5*(E557+F557)+237.3))/(0.5*(E557+F557)+237.3)^2</f>
        <v>0.24782680677026353</v>
      </c>
      <c r="AJ557" s="7">
        <f>(0.408*AI557*(AG557-AH557)+(900*$S$10/((E557+F557)*0.5+273))*N557*(AD557-AE557))/(AI557+$S$10*(1+0.34*N557))</f>
        <v>5.1778240792276637</v>
      </c>
      <c r="AL557" s="12">
        <f>1.24*(AE557*10/(G557+273.16))^(1/7)</f>
        <v>0.86946484355835352</v>
      </c>
      <c r="AM557" s="12">
        <f>AI557*0.77*M557</f>
        <v>3.2458550993615538</v>
      </c>
      <c r="AN557" s="12">
        <f>AI557*0.98*$S$8*(-2.6*10000000000-AL557*(G557+273.16)^4)</f>
        <v>-39.487915503871157</v>
      </c>
      <c r="AO557" s="13">
        <f>1.17*1.013*(10^-3)*(AD557-AE557)*N557*86400/208</f>
        <v>1.7638136625289624</v>
      </c>
      <c r="AP557" s="12">
        <f>0.408*(AM557+AN557+AO557)/(AI557+$S$10*(1+0.34*N557))</f>
        <v>-39.892235814064989</v>
      </c>
      <c r="AQ557">
        <v>88</v>
      </c>
      <c r="AR557">
        <v>0.44752999999999998</v>
      </c>
      <c r="AS557" s="7"/>
      <c r="AT557" s="1">
        <f>AJ557*28.4</f>
        <v>147.05020385006566</v>
      </c>
      <c r="AU557">
        <f>1.26*AI557*0.408*(AG557-AH557)/(AI557+0.063)</f>
        <v>4.566075795995074</v>
      </c>
      <c r="AV557">
        <f>AU557*28.4</f>
        <v>129.67655260626009</v>
      </c>
      <c r="AW557">
        <f>0.65*AI557*D557/(0.063+AI557)</f>
        <v>102.02804157419686</v>
      </c>
      <c r="AX557" s="1">
        <f>AW557*0.035</f>
        <v>3.5709814550968906</v>
      </c>
      <c r="AY557" s="1">
        <f>(0.2*(0.00738*G557+0.8072)^7)-0.00016</f>
        <v>0.22674513656665596</v>
      </c>
      <c r="AZ557" s="1">
        <f>0.408*(AI557*(AG557-AH557)+0.063*6.43*(1+0.0536*N557)*(AD557-AE557))/(AI557+0.063)</f>
        <v>4.8190597708565885</v>
      </c>
      <c r="BA557" s="2">
        <f>(AI557*(AG557)+0.063*2.7*(1+0.864*N557)*(AD557-AE557))/(AI557+0.063)</f>
        <v>11.700987195280698</v>
      </c>
      <c r="BB557" s="1">
        <f>0.4+1.4*EXP(-(((C557-173)/58)^2))</f>
        <v>1.6714504362833442</v>
      </c>
      <c r="BC557" s="1">
        <f>0.605+0.345*EXP(-(((C557-243)/80)^2))</f>
        <v>0.83111515774276001</v>
      </c>
      <c r="BD557" s="1">
        <f>0.408*(AI557*(AG557-AH557)+0.063*6.43*(BB557+BC557*N557)*(AD557-AE557))/(AI557+0.063)</f>
        <v>7.0341935932321018</v>
      </c>
      <c r="BE557" s="1">
        <f>0.013*G557*(M557*23.9+50)/(G557+15)</f>
        <v>3.8925651001865091</v>
      </c>
    </row>
    <row r="558" spans="1:57" ht="14" x14ac:dyDescent="0.15">
      <c r="A558" s="14">
        <v>2009</v>
      </c>
      <c r="B558" s="5">
        <v>43292</v>
      </c>
      <c r="C558">
        <v>192</v>
      </c>
      <c r="D558" s="11">
        <v>302.70118943999995</v>
      </c>
      <c r="E558" s="17">
        <v>25.02</v>
      </c>
      <c r="F558" s="17">
        <v>37.159999999999997</v>
      </c>
      <c r="G558" s="17">
        <v>30.2</v>
      </c>
      <c r="H558" s="11">
        <v>37.4</v>
      </c>
      <c r="I558" s="11">
        <v>79.97</v>
      </c>
      <c r="J558" s="11">
        <v>60.268541666666657</v>
      </c>
      <c r="K558" s="11">
        <v>2.0864039112133921</v>
      </c>
      <c r="L558" s="11">
        <v>0</v>
      </c>
      <c r="M558" s="15">
        <f>+D558*86400/1000000</f>
        <v>26.153382767615998</v>
      </c>
      <c r="N558" s="3">
        <f>K558*4.87/LN(67.8*$S$4-5.42)</f>
        <v>1.6949027432194352</v>
      </c>
      <c r="O558" s="16">
        <f>0.26*(1+0.54*N558)*(AD558-AE558)</f>
        <v>1.144734863972211</v>
      </c>
      <c r="X558" s="9">
        <f>1+0.033*COS(2*$S$9*C558/365)</f>
        <v>0.96744028821457528</v>
      </c>
      <c r="Y558" s="9">
        <f>0.409*SIN((2*$S$9*C558/365)-1.39)</f>
        <v>0.38499227208589176</v>
      </c>
      <c r="Z558" s="9">
        <f>ACOS(-TAN($U$2)*TAN(Y558))</f>
        <v>1.7973430955397411</v>
      </c>
      <c r="AA558" s="10">
        <f>(24*60/$S$9)*$S$7*X558*(Z558*SIN($U$2)*SIN(Y558)+COS($U$2)*COS(Y558)*SIN(Z558))</f>
        <v>40.621378771460776</v>
      </c>
      <c r="AB558" s="9">
        <f>AA558*(0.75+0.00002*$S$3)</f>
        <v>30.628519593681425</v>
      </c>
      <c r="AC558" s="9">
        <f>1.35*(M558/AB558)-0.35</f>
        <v>0.80275133126464737</v>
      </c>
      <c r="AD558" s="9">
        <f>(0.6108*EXP(17.27*E558/(E558+237.3))+0.6108*EXP(17.27*F558/(F558+237.3)))/2</f>
        <v>4.7506295993734531</v>
      </c>
      <c r="AE558" s="9">
        <f>(H558*0.6108*EXP(17.27*F558/(F558+237.3))+I558*0.6108*EXP(17.27*E558/(E558+237.3)))/(2*100)</f>
        <v>2.4518006267248906</v>
      </c>
      <c r="AF558" s="10">
        <f>$S$8*0.5*((E558+273)^4+(F558+273)^4)*(0.34-0.14*SQRT(AE558))*AC558</f>
        <v>4.0689323903516303</v>
      </c>
      <c r="AG558" s="9">
        <f>(1-0.23)*M558-AF558</f>
        <v>16.06917234071269</v>
      </c>
      <c r="AH558" s="9">
        <v>0</v>
      </c>
      <c r="AI558" s="8">
        <f>4098*0.6108*EXP(17.27*0.5*(E558+F558)/(0.5*(E558+F558)+237.3))/(0.5*(E558+F558)+237.3)^2</f>
        <v>0.25689803608483902</v>
      </c>
      <c r="AJ558" s="7">
        <f>(0.408*AI558*(AG558-AH558)+(900*$S$10/((E558+F558)*0.5+273))*N558*(AD558-AE558))/(AI558+$S$10*(1+0.34*N558))</f>
        <v>6.7747055598428432</v>
      </c>
      <c r="AL558" s="12">
        <f>1.24*(AE558*10/(G558+273.16))^(1/7)</f>
        <v>0.86567343465511981</v>
      </c>
      <c r="AM558" s="12">
        <f>AI558*0.77*M558</f>
        <v>5.1734395558812292</v>
      </c>
      <c r="AN558" s="12">
        <f>AI558*0.98*$S$8*(-2.6*10000000000-AL558*(G558+273.16)^4)</f>
        <v>-41.084870347954464</v>
      </c>
      <c r="AO558" s="13">
        <f>1.17*1.013*(10^-3)*(AD558-AE558)*N558*86400/208</f>
        <v>1.9182144544188622</v>
      </c>
      <c r="AP558" s="12">
        <f>0.408*(AM558+AN558+AO558)/(AI558+$S$10*(1+0.34*N558))</f>
        <v>-38.458592973108104</v>
      </c>
      <c r="AQ558">
        <v>88</v>
      </c>
      <c r="AR558">
        <v>0.44752999999999998</v>
      </c>
      <c r="AS558" s="7"/>
      <c r="AT558" s="1">
        <f>AJ558*28.4</f>
        <v>192.40163789953672</v>
      </c>
      <c r="AU558">
        <f>1.26*AI558*0.408*(AG558-AH558)/(AI558+0.063)</f>
        <v>6.6339688371301246</v>
      </c>
      <c r="AV558">
        <f>AU558*28.4</f>
        <v>188.40471497449553</v>
      </c>
      <c r="AW558">
        <f>0.65*AI558*D558/(0.063+AI558)</f>
        <v>158.00713354047397</v>
      </c>
      <c r="AX558" s="1">
        <f>AW558*0.035</f>
        <v>5.5302496739165896</v>
      </c>
      <c r="AY558" s="1">
        <f>(0.2*(0.00738*G558+0.8072)^7)-0.00016</f>
        <v>0.2459418483758451</v>
      </c>
      <c r="AZ558" s="1">
        <f>0.408*(AI558*(AG558-AH558)+0.063*6.43*(1+0.0536*N558)*(AD558-AE558))/(AI558+0.063)</f>
        <v>6.5606534126958724</v>
      </c>
      <c r="BA558" s="2">
        <f>(AI558*(AG558)+0.063*2.7*(1+0.864*N558)*(AD558-AE558))/(AI558+0.063)</f>
        <v>15.916926612622055</v>
      </c>
      <c r="BB558" s="1">
        <f>0.4+1.4*EXP(-(((C558-173)/58)^2))</f>
        <v>1.6575426182530126</v>
      </c>
      <c r="BC558" s="1">
        <f>0.605+0.345*EXP(-(((C558-243)/80)^2))</f>
        <v>0.83478363919395704</v>
      </c>
      <c r="BD558" s="1">
        <f>0.408*(AI558*(AG558-AH558)+0.063*6.43*(BB558+BC558*N558)*(AD558-AE558))/(AI558+0.063)</f>
        <v>8.9141676522308799</v>
      </c>
      <c r="BE558" s="1">
        <f>0.013*G558*(M558*23.9+50)/(G558+15)</f>
        <v>5.8635144243833688</v>
      </c>
    </row>
    <row r="559" spans="1:57" ht="14" x14ac:dyDescent="0.15">
      <c r="A559" s="14">
        <v>2009</v>
      </c>
      <c r="B559" s="5">
        <v>43293</v>
      </c>
      <c r="C559">
        <v>193</v>
      </c>
      <c r="D559" s="11">
        <v>319.53054119999996</v>
      </c>
      <c r="E559" s="17">
        <v>24.15</v>
      </c>
      <c r="F559" s="17">
        <v>38.26</v>
      </c>
      <c r="G559" s="17">
        <v>30.85</v>
      </c>
      <c r="H559" s="11">
        <v>31.8</v>
      </c>
      <c r="I559" s="11">
        <v>79.2</v>
      </c>
      <c r="J559" s="11">
        <v>53.814374999999991</v>
      </c>
      <c r="K559" s="11">
        <v>2.3195569206044144</v>
      </c>
      <c r="L559" s="11">
        <v>0</v>
      </c>
      <c r="M559" s="15">
        <f>+D559*86400/1000000</f>
        <v>27.607438759679994</v>
      </c>
      <c r="N559" s="3">
        <f>K559*4.87/LN(67.8*$S$4-5.42)</f>
        <v>1.8843059901568369</v>
      </c>
      <c r="O559" s="16">
        <f>0.26*(1+0.54*N559)*(AD559-AE559)</f>
        <v>1.3660125740587008</v>
      </c>
      <c r="X559" s="9">
        <f>1+0.033*COS(2*$S$9*C559/365)</f>
        <v>0.96753759330547084</v>
      </c>
      <c r="Y559" s="9">
        <f>0.409*SIN((2*$S$9*C559/365)-1.39)</f>
        <v>0.3825586689216553</v>
      </c>
      <c r="Z559" s="9">
        <f>ACOS(-TAN($U$2)*TAN(Y559))</f>
        <v>1.7957333269064737</v>
      </c>
      <c r="AA559" s="10">
        <f>(24*60/$S$9)*$S$7*X559*(Z559*SIN($U$2)*SIN(Y559)+COS($U$2)*COS(Y559)*SIN(Z559))</f>
        <v>40.582236233337866</v>
      </c>
      <c r="AB559" s="9">
        <f>AA559*(0.75+0.00002*$S$3)</f>
        <v>30.599006119936753</v>
      </c>
      <c r="AC559" s="9">
        <f>1.35*(M559/AB559)-0.35</f>
        <v>0.8680148002024396</v>
      </c>
      <c r="AD559" s="9">
        <f>(0.6108*EXP(17.27*E559/(E559+237.3))+0.6108*EXP(17.27*F559/(F559+237.3)))/2</f>
        <v>4.8646756952021537</v>
      </c>
      <c r="AE559" s="9">
        <f>(H559*0.6108*EXP(17.27*F559/(F559+237.3))+I559*0.6108*EXP(17.27*E559/(E559+237.3)))/(2*100)</f>
        <v>2.2605474170091475</v>
      </c>
      <c r="AF559" s="10">
        <f>$S$8*0.5*((E559+273)^4+(F559+273)^4)*(0.34-0.14*SQRT(AE559))*AC559</f>
        <v>4.7285841813410245</v>
      </c>
      <c r="AG559" s="9">
        <f>(1-0.23)*M559-AF559</f>
        <v>16.529143663612572</v>
      </c>
      <c r="AH559" s="9">
        <v>0</v>
      </c>
      <c r="AI559" s="8">
        <f>4098*0.6108*EXP(17.27*0.5*(E559+F559)/(0.5*(E559+F559)+237.3))/(0.5*(E559+F559)+237.3)^2</f>
        <v>0.25836216798897721</v>
      </c>
      <c r="AJ559" s="7">
        <f>(0.408*AI559*(AG559-AH559)+(900*$S$10/((E559+F559)*0.5+273))*N559*(AD559-AE559))/(AI559+$S$10*(1+0.34*N559))</f>
        <v>7.3641808344771817</v>
      </c>
      <c r="AL559" s="12">
        <f>1.24*(AE559*10/(G559+273.16))^(1/7)</f>
        <v>0.85542611953738101</v>
      </c>
      <c r="AM559" s="12">
        <f>AI559*0.77*M559</f>
        <v>5.492192652541859</v>
      </c>
      <c r="AN559" s="12">
        <f>AI559*0.98*$S$8*(-2.6*10000000000-AL559*(G559+273.16)^4)</f>
        <v>-41.288660934816711</v>
      </c>
      <c r="AO559" s="13">
        <f>1.17*1.013*(10^-3)*(AD559-AE559)*N559*86400/208</f>
        <v>2.4157918786534265</v>
      </c>
      <c r="AP559" s="12">
        <f>0.408*(AM559+AN559+AO559)/(AI559+$S$10*(1+0.34*N559))</f>
        <v>-37.177767758195294</v>
      </c>
      <c r="AQ559">
        <v>88</v>
      </c>
      <c r="AR559">
        <v>0.44752999999999998</v>
      </c>
      <c r="AS559" s="7"/>
      <c r="AT559" s="1">
        <f>AJ559*28.4</f>
        <v>209.14273569915196</v>
      </c>
      <c r="AU559">
        <f>1.26*AI559*0.408*(AG559-AH559)/(AI559+0.063)</f>
        <v>6.8314868101083146</v>
      </c>
      <c r="AV559">
        <f>AU559*28.4</f>
        <v>194.01422540707611</v>
      </c>
      <c r="AW559">
        <f>0.65*AI559*D559/(0.063+AI559)</f>
        <v>166.97824925014399</v>
      </c>
      <c r="AX559" s="1">
        <f>AW559*0.035</f>
        <v>5.8442387237550406</v>
      </c>
      <c r="AY559" s="1">
        <f>(0.2*(0.00738*G559+0.8072)^7)-0.00016</f>
        <v>0.25407737139584718</v>
      </c>
      <c r="AZ559" s="1">
        <f>0.408*(AI559*(AG559-AH559)+0.063*6.43*(1+0.0536*N559)*(AD559-AE559))/(AI559+0.063)</f>
        <v>6.8963875176836416</v>
      </c>
      <c r="BA559" s="2">
        <f>(AI559*(AG559)+0.063*2.7*(1+0.864*N559)*(AD559-AE559))/(AI559+0.063)</f>
        <v>16.911225192552109</v>
      </c>
      <c r="BB559" s="1">
        <f>0.4+1.4*EXP(-(((C559-173)/58)^2))</f>
        <v>1.6430476822495583</v>
      </c>
      <c r="BC559" s="1">
        <f>0.605+0.345*EXP(-(((C559-243)/80)^2))</f>
        <v>0.83843867692579643</v>
      </c>
      <c r="BD559" s="1">
        <f>0.408*(AI559*(AG559-AH559)+0.063*6.43*(BB559+BC559*N559)*(AD559-AE559))/(AI559+0.063)</f>
        <v>9.738289633798713</v>
      </c>
      <c r="BE559" s="1">
        <f>0.013*G559*(M559*23.9+50)/(G559+15)</f>
        <v>6.2087769513242073</v>
      </c>
    </row>
    <row r="560" spans="1:57" ht="14" x14ac:dyDescent="0.15">
      <c r="A560" s="14">
        <v>2009</v>
      </c>
      <c r="B560" s="5">
        <v>43294</v>
      </c>
      <c r="C560">
        <v>194</v>
      </c>
      <c r="D560" s="11">
        <v>298.08494687399997</v>
      </c>
      <c r="E560" s="17">
        <v>24.71</v>
      </c>
      <c r="F560" s="17">
        <v>39.26</v>
      </c>
      <c r="G560" s="17">
        <v>31.78</v>
      </c>
      <c r="H560" s="11">
        <v>32.92</v>
      </c>
      <c r="I560" s="11">
        <v>63.33</v>
      </c>
      <c r="J560" s="11">
        <v>47.887430555555547</v>
      </c>
      <c r="K560" s="11">
        <v>2.1277311474361311</v>
      </c>
      <c r="L560" s="11">
        <v>0</v>
      </c>
      <c r="M560" s="15">
        <f>+D560*86400/1000000</f>
        <v>25.754539409913594</v>
      </c>
      <c r="N560" s="3">
        <f>K560*4.87/LN(67.8*$S$4-5.42)</f>
        <v>1.728475171677385</v>
      </c>
      <c r="O560" s="16">
        <f>0.26*(1+0.54*N560)*(AD560-AE560)</f>
        <v>1.4822566574495293</v>
      </c>
      <c r="X560" s="9">
        <f>1+0.033*COS(2*$S$9*C560/365)</f>
        <v>0.96764451770806614</v>
      </c>
      <c r="Y560" s="9">
        <f>0.409*SIN((2*$S$9*C560/365)-1.39)</f>
        <v>0.38001170536752515</v>
      </c>
      <c r="Z560" s="9">
        <f>ACOS(-TAN($U$2)*TAN(Y560))</f>
        <v>1.7940525785704446</v>
      </c>
      <c r="AA560" s="10">
        <f>(24*60/$S$9)*$S$7*X560*(Z560*SIN($U$2)*SIN(Y560)+COS($U$2)*COS(Y560)*SIN(Z560))</f>
        <v>40.541296413219911</v>
      </c>
      <c r="AB560" s="9">
        <f>AA560*(0.75+0.00002*$S$3)</f>
        <v>30.568137495567814</v>
      </c>
      <c r="AC560" s="9">
        <f>1.35*(M560/AB560)-0.35</f>
        <v>0.78741402165652341</v>
      </c>
      <c r="AD560" s="9">
        <f>(0.6108*EXP(17.27*E560/(E560+237.3))+0.6108*EXP(17.27*F560/(F560+237.3)))/2</f>
        <v>5.1015553018940416</v>
      </c>
      <c r="AE560" s="9">
        <f>(H560*0.6108*EXP(17.27*F560/(F560+237.3))+I560*0.6108*EXP(17.27*E560/(E560+237.3)))/(2*100)</f>
        <v>2.1528348272874682</v>
      </c>
      <c r="AF560" s="10">
        <f>$S$8*0.5*((E560+273)^4+(F560+273)^4)*(0.34-0.14*SQRT(AE560))*AC560</f>
        <v>4.5043645258029983</v>
      </c>
      <c r="AG560" s="9">
        <f>(1-0.23)*M560-AF560</f>
        <v>15.32663081983047</v>
      </c>
      <c r="AH560" s="9">
        <v>0</v>
      </c>
      <c r="AI560" s="8">
        <f>4098*0.6108*EXP(17.27*0.5*(E560+F560)/(0.5*(E560+F560)+237.3))/(0.5*(E560+F560)+237.3)^2</f>
        <v>0.26847848732857643</v>
      </c>
      <c r="AJ560" s="7">
        <f>(0.408*AI560*(AG560-AH560)+(900*$S$10/((E560+F560)*0.5+273))*N560*(AD560-AE560))/(AI560+$S$10*(1+0.34*N560))</f>
        <v>7.1553017538433323</v>
      </c>
      <c r="AL560" s="12">
        <f>1.24*(AE560*10/(G560+273.16))^(1/7)</f>
        <v>0.8491101177146414</v>
      </c>
      <c r="AM560" s="12">
        <f>AI560*0.77*M560</f>
        <v>5.3241956326157132</v>
      </c>
      <c r="AN560" s="12">
        <f>AI560*0.98*$S$8*(-2.6*10000000000-AL560*(G560+273.16)^4)</f>
        <v>-42.950696810622027</v>
      </c>
      <c r="AO560" s="13">
        <f>1.17*1.013*(10^-3)*(AD560-AE560)*N560*86400/208</f>
        <v>2.5092415225194014</v>
      </c>
      <c r="AP560" s="12">
        <f>0.408*(AM560+AN560+AO560)/(AI560+$S$10*(1+0.34*N560))</f>
        <v>-38.416639616797021</v>
      </c>
      <c r="AQ560">
        <v>88</v>
      </c>
      <c r="AR560">
        <v>0.44752999999999998</v>
      </c>
      <c r="AS560" s="7"/>
      <c r="AT560" s="1">
        <f>AJ560*28.4</f>
        <v>203.21056980915063</v>
      </c>
      <c r="AU560">
        <f>1.26*AI560*0.408*(AG560-AH560)/(AI560+0.063)</f>
        <v>6.3816289409712121</v>
      </c>
      <c r="AV560">
        <f>AU560*28.4</f>
        <v>181.23826192358243</v>
      </c>
      <c r="AW560">
        <f>0.65*AI560*D560/(0.063+AI560)</f>
        <v>156.9305675916585</v>
      </c>
      <c r="AX560" s="1">
        <f>AW560*0.035</f>
        <v>5.4925698657080479</v>
      </c>
      <c r="AY560" s="1">
        <f>(0.2*(0.00738*G560+0.8072)^7)-0.00016</f>
        <v>0.26611774562255691</v>
      </c>
      <c r="AZ560" s="1">
        <f>0.408*(AI560*(AG560-AH560)+0.063*6.43*(1+0.0536*N560)*(AD560-AE560))/(AI560+0.063)</f>
        <v>6.6712434436873354</v>
      </c>
      <c r="BA560" s="2">
        <f>(AI560*(AG560)+0.063*2.7*(1+0.864*N560)*(AD560-AE560))/(AI560+0.063)</f>
        <v>16.186585594363962</v>
      </c>
      <c r="BB560" s="1">
        <f>0.4+1.4*EXP(-(((C560-173)/58)^2))</f>
        <v>1.6279895265622626</v>
      </c>
      <c r="BC560" s="1">
        <f>0.605+0.345*EXP(-(((C560-243)/80)^2))</f>
        <v>0.84207775488951753</v>
      </c>
      <c r="BD560" s="1">
        <f>0.408*(AI560*(AG560-AH560)+0.063*6.43*(BB560+BC560*N560)*(AD560-AE560))/(AI560+0.063)</f>
        <v>9.5982877737173133</v>
      </c>
      <c r="BE560" s="1">
        <f>0.013*G560*(M560*23.9+50)/(G560+15)</f>
        <v>5.8776936050085427</v>
      </c>
    </row>
    <row r="561" spans="1:57" ht="14" x14ac:dyDescent="0.15">
      <c r="A561" s="14">
        <v>2009</v>
      </c>
      <c r="B561" s="5">
        <v>43295</v>
      </c>
      <c r="C561">
        <v>195</v>
      </c>
      <c r="D561" s="11">
        <v>297.04207104000005</v>
      </c>
      <c r="E561" s="17">
        <v>27</v>
      </c>
      <c r="F561" s="17">
        <v>39.56</v>
      </c>
      <c r="G561" s="17">
        <v>31.68</v>
      </c>
      <c r="H561" s="11">
        <v>35.130000000000003</v>
      </c>
      <c r="I561" s="11">
        <v>69.45</v>
      </c>
      <c r="J561" s="11">
        <v>53.975972222222197</v>
      </c>
      <c r="K561" s="11">
        <v>2.1940041651384554</v>
      </c>
      <c r="L561" s="11">
        <v>0</v>
      </c>
      <c r="M561" s="15">
        <f>+D561*86400/1000000</f>
        <v>25.664434937856004</v>
      </c>
      <c r="N561" s="3">
        <f>K561*4.87/LN(67.8*$S$4-5.42)</f>
        <v>1.7823124554848977</v>
      </c>
      <c r="O561" s="16">
        <f>0.26*(1+0.54*N561)*(AD561-AE561)</f>
        <v>1.4701717261377099</v>
      </c>
      <c r="X561" s="9">
        <f>1+0.033*COS(2*$S$9*C561/365)</f>
        <v>0.96776102973835298</v>
      </c>
      <c r="Y561" s="9">
        <f>0.409*SIN((2*$S$9*C561/365)-1.39)</f>
        <v>0.37735213614377028</v>
      </c>
      <c r="Z561" s="9">
        <f>ACOS(-TAN($U$2)*TAN(Y561))</f>
        <v>1.7923018491399034</v>
      </c>
      <c r="AA561" s="10">
        <f>(24*60/$S$9)*$S$7*X561*(Z561*SIN($U$2)*SIN(Y561)+COS($U$2)*COS(Y561)*SIN(Z561))</f>
        <v>40.498545183686929</v>
      </c>
      <c r="AB561" s="9">
        <f>AA561*(0.75+0.00002*$S$3)</f>
        <v>30.535903068499945</v>
      </c>
      <c r="AC561" s="9">
        <f>1.35*(M561/AB561)-0.35</f>
        <v>0.78463116150137868</v>
      </c>
      <c r="AD561" s="9">
        <f>(0.6108*EXP(17.27*E561/(E561+237.3))+0.6108*EXP(17.27*F561/(F561+237.3)))/2</f>
        <v>5.3848696211658362</v>
      </c>
      <c r="AE561" s="9">
        <f>(H561*0.6108*EXP(17.27*F561/(F561+237.3))+I561*0.6108*EXP(17.27*E561/(E561+237.3)))/(2*100)</f>
        <v>2.5035170720846991</v>
      </c>
      <c r="AF561" s="10">
        <f>$S$8*0.5*((E561+273)^4+(F561+273)^4)*(0.34-0.14*SQRT(AE561))*AC561</f>
        <v>4.0154920661766704</v>
      </c>
      <c r="AG561" s="9">
        <f>(1-0.23)*M561-AF561</f>
        <v>15.746122835972454</v>
      </c>
      <c r="AH561" s="9">
        <v>0</v>
      </c>
      <c r="AI561" s="8">
        <f>4098*0.6108*EXP(17.27*0.5*(E561+F561)/(0.5*(E561+F561)+237.3))/(0.5*(E561+F561)+237.3)^2</f>
        <v>0.28600599414421457</v>
      </c>
      <c r="AJ561" s="7">
        <f>(0.408*AI561*(AG561-AH561)+(900*$S$10/((E561+F561)*0.5+273))*N561*(AD561-AE561))/(AI561+$S$10*(1+0.34*N561))</f>
        <v>7.2263168659854786</v>
      </c>
      <c r="AL561" s="12">
        <f>1.24*(AE561*10/(G561+273.16))^(1/7)</f>
        <v>0.86765525223422768</v>
      </c>
      <c r="AM561" s="12">
        <f>AI561*0.77*M561</f>
        <v>5.6519403159842856</v>
      </c>
      <c r="AN561" s="12">
        <f>AI561*0.98*$S$8*(-2.6*10000000000-AL561*(G561+273.16)^4)</f>
        <v>-45.961271417077192</v>
      </c>
      <c r="AO561" s="13">
        <f>1.17*1.013*(10^-3)*(AD561-AE561)*N561*86400/208</f>
        <v>2.5282845837709962</v>
      </c>
      <c r="AP561" s="12">
        <f>0.408*(AM561+AN561+AO561)/(AI561+$S$10*(1+0.34*N561))</f>
        <v>-39.354115679890519</v>
      </c>
      <c r="AQ561">
        <v>88</v>
      </c>
      <c r="AR561">
        <v>0.44752999999999998</v>
      </c>
      <c r="AS561" s="7"/>
      <c r="AT561" s="1">
        <f>AJ561*28.4</f>
        <v>205.22739899398758</v>
      </c>
      <c r="AU561">
        <f>1.26*AI561*0.408*(AG561-AH561)/(AI561+0.063)</f>
        <v>6.6335589437265465</v>
      </c>
      <c r="AV561">
        <f>AU561*28.4</f>
        <v>188.39307400183392</v>
      </c>
      <c r="AW561">
        <f>0.65*AI561*D561/(0.063+AI561)</f>
        <v>158.22444103058953</v>
      </c>
      <c r="AX561" s="1">
        <f>AW561*0.035</f>
        <v>5.5378554360706342</v>
      </c>
      <c r="AY561" s="1">
        <f>(0.2*(0.00738*G561+0.8072)^7)-0.00016</f>
        <v>0.26480006991951155</v>
      </c>
      <c r="AZ561" s="1">
        <f>0.408*(AI561*(AG561-AH561)+0.063*6.43*(1+0.0536*N561)*(AD561-AE561))/(AI561+0.063)</f>
        <v>6.7595883742520355</v>
      </c>
      <c r="BA561" s="2">
        <f>(AI561*(AG561)+0.063*2.7*(1+0.864*N561)*(AD561-AE561))/(AI561+0.063)</f>
        <v>16.470620269497545</v>
      </c>
      <c r="BB561" s="1">
        <f>0.4+1.4*EXP(-(((C561-173)/58)^2))</f>
        <v>1.6123927652991696</v>
      </c>
      <c r="BC561" s="1">
        <f>0.605+0.345*EXP(-(((C561-243)/80)^2))</f>
        <v>0.84569833249450566</v>
      </c>
      <c r="BD561" s="1">
        <f>0.408*(AI561*(AG561-AH561)+0.063*6.43*(BB561+BC561*N561)*(AD561-AE561))/(AI561+0.063)</f>
        <v>9.5215645498752615</v>
      </c>
      <c r="BE561" s="1">
        <f>0.013*G561*(M561*23.9+50)/(G561+15)</f>
        <v>5.8527510100016746</v>
      </c>
    </row>
    <row r="562" spans="1:57" ht="14" x14ac:dyDescent="0.15">
      <c r="A562" s="14">
        <v>2009</v>
      </c>
      <c r="B562" s="5">
        <v>43296</v>
      </c>
      <c r="C562">
        <v>196</v>
      </c>
      <c r="D562" s="11">
        <v>200.05703429400009</v>
      </c>
      <c r="E562" s="17">
        <v>26.62</v>
      </c>
      <c r="F562" s="17">
        <v>37.909999999999997</v>
      </c>
      <c r="G562" s="17">
        <v>30.92</v>
      </c>
      <c r="H562" s="11">
        <v>42.19</v>
      </c>
      <c r="I562" s="11">
        <v>68.75</v>
      </c>
      <c r="J562" s="11">
        <v>57.312013888888877</v>
      </c>
      <c r="K562" s="11">
        <v>2.3492591756125254</v>
      </c>
      <c r="L562" s="11">
        <v>0</v>
      </c>
      <c r="M562" s="15">
        <f>+D562*86400/1000000</f>
        <v>17.284927763001608</v>
      </c>
      <c r="N562" s="3">
        <f>K562*4.87/LN(67.8*$S$4-5.42)</f>
        <v>1.9084347953332865</v>
      </c>
      <c r="O562" s="16">
        <f>0.26*(1+0.54*N562)*(AD562-AE562)</f>
        <v>1.2936597249926778</v>
      </c>
      <c r="X562" s="9">
        <f>1+0.033*COS(2*$S$9*C562/365)</f>
        <v>0.96788709487130231</v>
      </c>
      <c r="Y562" s="9">
        <f>0.409*SIN((2*$S$9*C562/365)-1.39)</f>
        <v>0.37458074933814994</v>
      </c>
      <c r="Z562" s="9">
        <f>ACOS(-TAN($U$2)*TAN(Y562))</f>
        <v>1.7904821668454123</v>
      </c>
      <c r="AA562" s="10">
        <f>(24*60/$S$9)*$S$7*X562*(Z562*SIN($U$2)*SIN(Y562)+COS($U$2)*COS(Y562)*SIN(Z562))</f>
        <v>40.4539679335291</v>
      </c>
      <c r="AB562" s="9">
        <f>AA562*(0.75+0.00002*$S$3)</f>
        <v>30.502291821880942</v>
      </c>
      <c r="AC562" s="9">
        <f>1.35*(M562/AB562)-0.35</f>
        <v>0.41501308873167908</v>
      </c>
      <c r="AD562" s="9">
        <f>(0.6108*EXP(17.27*E562/(E562+237.3))+0.6108*EXP(17.27*F562/(F562+237.3)))/2</f>
        <v>5.0396047017082681</v>
      </c>
      <c r="AE562" s="9">
        <f>(H562*0.6108*EXP(17.27*F562/(F562+237.3))+I562*0.6108*EXP(17.27*E562/(E562+237.3)))/(2*100)</f>
        <v>2.5892328365052761</v>
      </c>
      <c r="AF562" s="10">
        <f>$S$8*0.5*((E562+273)^4+(F562+273)^4)*(0.34-0.14*SQRT(AE562))*AC562</f>
        <v>2.028422252686978</v>
      </c>
      <c r="AG562" s="9">
        <f>(1-0.23)*M562-AF562</f>
        <v>11.280972124824261</v>
      </c>
      <c r="AH562" s="9">
        <v>0</v>
      </c>
      <c r="AI562" s="8">
        <f>4098*0.6108*EXP(17.27*0.5*(E562+F562)/(0.5*(E562+F562)+237.3))/(0.5*(E562+F562)+237.3)^2</f>
        <v>0.27218993827484006</v>
      </c>
      <c r="AJ562" s="7">
        <f>(0.408*AI562*(AG562-AH562)+(900*$S$10/((E562+F562)*0.5+273))*N562*(AD562-AE562))/(AI562+$S$10*(1+0.34*N562))</f>
        <v>5.6740235537491959</v>
      </c>
      <c r="AL562" s="12">
        <f>1.24*(AE562*10/(G562+273.16))^(1/7)</f>
        <v>0.87214906754394761</v>
      </c>
      <c r="AM562" s="12">
        <f>AI562*0.77*M562</f>
        <v>3.6226832340902875</v>
      </c>
      <c r="AN562" s="12">
        <f>AI562*0.98*$S$8*(-2.6*10000000000-AL562*(G562+273.16)^4)</f>
        <v>-43.6939840556091</v>
      </c>
      <c r="AO562" s="13">
        <f>1.17*1.013*(10^-3)*(AD562-AE562)*N562*86400/208</f>
        <v>2.3022635523245256</v>
      </c>
      <c r="AP562" s="12">
        <f>0.408*(AM562+AN562+AO562)/(AI562+$S$10*(1+0.34*N562))</f>
        <v>-40.47775118702198</v>
      </c>
      <c r="AQ562">
        <v>88</v>
      </c>
      <c r="AR562">
        <v>0.44752999999999998</v>
      </c>
      <c r="AS562" s="7"/>
      <c r="AT562" s="1">
        <f>AJ562*28.4</f>
        <v>161.14226892647716</v>
      </c>
      <c r="AU562">
        <f>1.26*AI562*0.408*(AG562-AH562)/(AI562+0.063)</f>
        <v>4.7093213661173676</v>
      </c>
      <c r="AV562">
        <f>AU562*28.4</f>
        <v>133.74472679773322</v>
      </c>
      <c r="AW562">
        <f>0.65*AI562*D562/(0.063+AI562)</f>
        <v>105.59619677883462</v>
      </c>
      <c r="AX562" s="1">
        <f>AW562*0.035</f>
        <v>3.6958668872592124</v>
      </c>
      <c r="AY562" s="1">
        <f>(0.2*(0.00738*G562+0.8072)^7)-0.00016</f>
        <v>0.25496709521593952</v>
      </c>
      <c r="AZ562" s="1">
        <f>0.408*(AI562*(AG562-AH562)+0.063*6.43*(1+0.0536*N562)*(AD562-AE562))/(AI562+0.063)</f>
        <v>5.069388519103768</v>
      </c>
      <c r="BA562" s="2">
        <f>(AI562*(AG562)+0.063*2.7*(1+0.864*N562)*(AD562-AE562))/(AI562+0.063)</f>
        <v>12.454566418274156</v>
      </c>
      <c r="BB562" s="1">
        <f>0.4+1.4*EXP(-(((C562-173)/58)^2))</f>
        <v>1.5962826615632322</v>
      </c>
      <c r="BC562" s="1">
        <f>0.605+0.345*EXP(-(((C562-243)/80)^2))</f>
        <v>0.84929784742542391</v>
      </c>
      <c r="BD562" s="1">
        <f>0.408*(AI562*(AG562-AH562)+0.063*6.43*(BB562+BC562*N562)*(AD562-AE562))/(AI562+0.063)</f>
        <v>7.6245958386731054</v>
      </c>
      <c r="BE562" s="1">
        <f>0.013*G562*(M562*23.9+50)/(G562+15)</f>
        <v>4.0538241413420169</v>
      </c>
    </row>
    <row r="563" spans="1:57" ht="14" x14ac:dyDescent="0.15">
      <c r="A563" s="14">
        <v>2009</v>
      </c>
      <c r="B563" s="5">
        <v>43297</v>
      </c>
      <c r="C563">
        <v>197</v>
      </c>
      <c r="D563" s="11">
        <v>263.69956867799993</v>
      </c>
      <c r="E563" s="17">
        <v>24.39</v>
      </c>
      <c r="F563" s="17">
        <v>39.24</v>
      </c>
      <c r="G563" s="17">
        <v>29.77</v>
      </c>
      <c r="H563" s="11">
        <v>33.76</v>
      </c>
      <c r="I563" s="11">
        <v>89.2</v>
      </c>
      <c r="J563" s="11">
        <v>64.713680555555584</v>
      </c>
      <c r="K563" s="11">
        <v>2.6397297180900883</v>
      </c>
      <c r="L563" s="11">
        <v>0</v>
      </c>
      <c r="M563" s="15">
        <f>+D563*86400/1000000</f>
        <v>22.783642733779196</v>
      </c>
      <c r="N563" s="3">
        <f>K563*4.87/LN(67.8*$S$4-5.42)</f>
        <v>2.1444002843853753</v>
      </c>
      <c r="O563" s="16">
        <f>0.26*(1+0.54*N563)*(AD563-AE563)</f>
        <v>1.4085851204549698</v>
      </c>
      <c r="X563" s="9">
        <f>1+0.033*COS(2*$S$9*C563/365)</f>
        <v>0.96802267575109457</v>
      </c>
      <c r="Y563" s="9">
        <f>0.409*SIN((2*$S$9*C563/365)-1.39)</f>
        <v>0.37169836617238611</v>
      </c>
      <c r="Z563" s="9">
        <f>ACOS(-TAN($U$2)*TAN(Y563))</f>
        <v>1.7885945876170402</v>
      </c>
      <c r="AA563" s="10">
        <f>(24*60/$S$9)*$S$7*X563*(Z563*SIN($U$2)*SIN(Y563)+COS($U$2)*COS(Y563)*SIN(Z563))</f>
        <v>40.407549604049322</v>
      </c>
      <c r="AB563" s="9">
        <f>AA563*(0.75+0.00002*$S$3)</f>
        <v>30.467292401453189</v>
      </c>
      <c r="AC563" s="9">
        <f>1.35*(M563/AB563)-0.35</f>
        <v>0.65953892736247444</v>
      </c>
      <c r="AD563" s="9">
        <f>(0.6108*EXP(17.27*E563/(E563+237.3))+0.6108*EXP(17.27*F563/(F563+237.3)))/2</f>
        <v>5.0682664502534891</v>
      </c>
      <c r="AE563" s="9">
        <f>(H563*0.6108*EXP(17.27*F563/(F563+237.3))+I563*0.6108*EXP(17.27*E563/(E563+237.3)))/(2*100)</f>
        <v>2.5577497933779352</v>
      </c>
      <c r="AF563" s="10">
        <f>$S$8*0.5*((E563+273)^4+(F563+273)^4)*(0.34-0.14*SQRT(AE563))*AC563</f>
        <v>3.2478595727964241</v>
      </c>
      <c r="AG563" s="9">
        <f>(1-0.23)*M563-AF563</f>
        <v>14.295545332213559</v>
      </c>
      <c r="AH563" s="9">
        <v>0</v>
      </c>
      <c r="AI563" s="8">
        <f>4098*0.6108*EXP(17.27*0.5*(E563+F563)/(0.5*(E563+F563)+237.3))/(0.5*(E563+F563)+237.3)^2</f>
        <v>0.26624584913715005</v>
      </c>
      <c r="AJ563" s="7">
        <f>(0.408*AI563*(AG563-AH563)+(900*$S$10/((E563+F563)*0.5+273))*N563*(AD563-AE563))/(AI563+$S$10*(1+0.34*N563))</f>
        <v>6.8387284293378192</v>
      </c>
      <c r="AL563" s="12">
        <f>1.24*(AE563*10/(G563+273.16))^(1/7)</f>
        <v>0.87109755677832834</v>
      </c>
      <c r="AM563" s="12">
        <f>AI563*0.77*M563</f>
        <v>4.6708587356912252</v>
      </c>
      <c r="AN563" s="12">
        <f>AI563*0.98*$S$8*(-2.6*10000000000-AL563*(G563+273.16)^4)</f>
        <v>-42.585198050716656</v>
      </c>
      <c r="AO563" s="13">
        <f>1.17*1.013*(10^-3)*(AD563-AE563)*N563*86400/208</f>
        <v>2.6504198651526947</v>
      </c>
      <c r="AP563" s="12">
        <f>0.408*(AM563+AN563+AO563)/(AI563+$S$10*(1+0.34*N563))</f>
        <v>-37.859053632742679</v>
      </c>
      <c r="AQ563">
        <v>88</v>
      </c>
      <c r="AR563">
        <v>0.44752999999999998</v>
      </c>
      <c r="AS563" s="7"/>
      <c r="AT563" s="1">
        <f>AJ563*28.4</f>
        <v>194.21988739319406</v>
      </c>
      <c r="AU563">
        <f>1.26*AI563*0.408*(AG563-AH563)/(AI563+0.063)</f>
        <v>5.9428391061120749</v>
      </c>
      <c r="AV563">
        <f>AU563*28.4</f>
        <v>168.77663061358291</v>
      </c>
      <c r="AW563">
        <f>0.65*AI563*D563/(0.063+AI563)</f>
        <v>138.6070477318101</v>
      </c>
      <c r="AX563" s="1">
        <f>AW563*0.035</f>
        <v>4.8512466706133539</v>
      </c>
      <c r="AY563" s="1">
        <f>(0.2*(0.00738*G563+0.8072)^7)-0.00016</f>
        <v>0.24068341121661563</v>
      </c>
      <c r="AZ563" s="1">
        <f>0.408*(AI563*(AG563-AH563)+0.063*6.43*(1+0.0536*N563)*(AD563-AE563))/(AI563+0.063)</f>
        <v>6.1216347370706226</v>
      </c>
      <c r="BA563" s="2">
        <f>(AI563*(AG563)+0.063*2.7*(1+0.864*N563)*(AD563-AE563))/(AI563+0.063)</f>
        <v>15.260237454874614</v>
      </c>
      <c r="BB563" s="1">
        <f>0.4+1.4*EXP(-(((C563-173)/58)^2))</f>
        <v>1.5796850595411733</v>
      </c>
      <c r="BC563" s="1">
        <f>0.605+0.345*EXP(-(((C563-243)/80)^2))</f>
        <v>0.85287371853700567</v>
      </c>
      <c r="BD563" s="1">
        <f>0.408*(AI563*(AG563-AH563)+0.063*6.43*(BB563+BC563*N563)*(AD563-AE563))/(AI563+0.063)</f>
        <v>9.0121896502584047</v>
      </c>
      <c r="BE563" s="1">
        <f>0.013*G563*(M563*23.9+50)/(G563+15)</f>
        <v>5.1393498331060377</v>
      </c>
    </row>
    <row r="564" spans="1:57" ht="14" x14ac:dyDescent="0.15">
      <c r="A564" s="14">
        <v>2009</v>
      </c>
      <c r="B564" s="5">
        <v>43298</v>
      </c>
      <c r="C564">
        <v>198</v>
      </c>
      <c r="D564" s="11">
        <v>182.06337029399995</v>
      </c>
      <c r="E564" s="17">
        <v>24.63</v>
      </c>
      <c r="F564" s="17">
        <v>34.07</v>
      </c>
      <c r="G564" s="17">
        <v>27.2</v>
      </c>
      <c r="H564" s="11">
        <v>57.3</v>
      </c>
      <c r="I564" s="11">
        <v>89.1</v>
      </c>
      <c r="J564" s="11">
        <v>78.736180555555563</v>
      </c>
      <c r="K564" s="11">
        <v>2.3622634205632669</v>
      </c>
      <c r="L564" s="11">
        <v>0</v>
      </c>
      <c r="M564" s="15">
        <f>+D564*86400/1000000</f>
        <v>15.730275193401596</v>
      </c>
      <c r="N564" s="3">
        <f>K564*4.87/LN(67.8*$S$4-5.42)</f>
        <v>1.9189988717913733</v>
      </c>
      <c r="O564" s="16">
        <f>0.26*(1+0.54*N564)*(AD564-AE564)</f>
        <v>0.69300523941254433</v>
      </c>
      <c r="X564" s="9">
        <f>1+0.033*COS(2*$S$9*C564/365)</f>
        <v>0.96816773220218899</v>
      </c>
      <c r="Y564" s="9">
        <f>0.409*SIN((2*$S$9*C564/365)-1.39)</f>
        <v>0.36870584075881746</v>
      </c>
      <c r="Z564" s="9">
        <f>ACOS(-TAN($U$2)*TAN(Y564))</f>
        <v>1.7866401931485234</v>
      </c>
      <c r="AA564" s="10">
        <f>(24*60/$S$9)*$S$7*X564*(Z564*SIN($U$2)*SIN(Y564)+COS($U$2)*COS(Y564)*SIN(Z564))</f>
        <v>40.359274726954759</v>
      </c>
      <c r="AB564" s="9">
        <f>AA564*(0.75+0.00002*$S$3)</f>
        <v>30.430893144123889</v>
      </c>
      <c r="AC564" s="9">
        <f>1.35*(M564/AB564)-0.35</f>
        <v>0.34783924548375389</v>
      </c>
      <c r="AD564" s="9">
        <f>(0.6108*EXP(17.27*E564/(E564+237.3))+0.6108*EXP(17.27*F564/(F564+237.3)))/2</f>
        <v>4.2193284998369727</v>
      </c>
      <c r="AE564" s="9">
        <f>(H564*0.6108*EXP(17.27*F564/(F564+237.3))+I564*0.6108*EXP(17.27*E564/(E564+237.3)))/(2*100)</f>
        <v>2.9103573643045313</v>
      </c>
      <c r="AF564" s="10">
        <f>$S$8*0.5*((E564+273)^4+(F564+273)^4)*(0.34-0.14*SQRT(AE564))*AC564</f>
        <v>1.44184027868745</v>
      </c>
      <c r="AG564" s="9">
        <f>(1-0.23)*M564-AF564</f>
        <v>10.67047162023178</v>
      </c>
      <c r="AH564" s="9">
        <v>0</v>
      </c>
      <c r="AI564" s="8">
        <f>4098*0.6108*EXP(17.27*0.5*(E564+F564)/(0.5*(E564+F564)+237.3))/(0.5*(E564+F564)+237.3)^2</f>
        <v>0.23557944654213925</v>
      </c>
      <c r="AJ564" s="7">
        <f>(0.408*AI564*(AG564-AH564)+(900*$S$10/((E564+F564)*0.5+273))*N564*(AD564-AE564))/(AI564+$S$10*(1+0.34*N564))</f>
        <v>4.4076589023721011</v>
      </c>
      <c r="AL564" s="12">
        <f>1.24*(AE564*10/(G564+273.16))^(1/7)</f>
        <v>0.88839888100511011</v>
      </c>
      <c r="AM564" s="12">
        <f>AI564*0.77*M564</f>
        <v>2.8534117334931595</v>
      </c>
      <c r="AN564" s="12">
        <f>AI564*0.98*$S$8*(-2.6*10000000000-AL564*(G564+273.16)^4)</f>
        <v>-37.561550446430545</v>
      </c>
      <c r="AO564" s="13">
        <f>1.17*1.013*(10^-3)*(AD564-AE564)*N564*86400/208</f>
        <v>1.2366605417828294</v>
      </c>
      <c r="AP564" s="12">
        <f>0.408*(AM564+AN564+AO564)/(AI564+$S$10*(1+0.34*N564))</f>
        <v>-39.661479274036864</v>
      </c>
      <c r="AQ564">
        <v>88</v>
      </c>
      <c r="AR564">
        <v>0.44752999999999998</v>
      </c>
      <c r="AS564" s="7"/>
      <c r="AT564" s="1">
        <f>AJ564*28.4</f>
        <v>125.17751282736766</v>
      </c>
      <c r="AU564">
        <f>1.26*AI564*0.408*(AG564-AH564)/(AI564+0.063)</f>
        <v>4.3280454397296992</v>
      </c>
      <c r="AV564">
        <f>AU564*28.4</f>
        <v>122.91649048832345</v>
      </c>
      <c r="AW564">
        <f>0.65*AI564*D564/(0.063+AI564)</f>
        <v>93.371303781998591</v>
      </c>
      <c r="AX564" s="1">
        <f>AW564*0.035</f>
        <v>3.2679956323699511</v>
      </c>
      <c r="AY564" s="1">
        <f>(0.2*(0.00738*G564+0.8072)^7)-0.00016</f>
        <v>0.21121844297149842</v>
      </c>
      <c r="AZ564" s="1">
        <f>0.408*(AI564*(AG564-AH564)+0.063*6.43*(1+0.0536*N564)*(AD564-AE564))/(AI564+0.063)</f>
        <v>4.2340575217724847</v>
      </c>
      <c r="BA564" s="2">
        <f>(AI564*(AG564)+0.063*2.7*(1+0.864*N564)*(AD564-AE564))/(AI564+0.063)</f>
        <v>10.401140473297732</v>
      </c>
      <c r="BB564" s="1">
        <f>0.4+1.4*EXP(-(((C564-173)/58)^2))</f>
        <v>1.5626263157594167</v>
      </c>
      <c r="BC564" s="1">
        <f>0.605+0.345*EXP(-(((C564-243)/80)^2))</f>
        <v>0.85642334882222437</v>
      </c>
      <c r="BD564" s="1">
        <f>0.408*(AI564*(AG564-AH564)+0.063*6.43*(BB564+BC564*N564)*(AD564-AE564))/(AI564+0.063)</f>
        <v>5.7580098608728969</v>
      </c>
      <c r="BE564" s="1">
        <f>0.013*G564*(M564*23.9+50)/(G564+15)</f>
        <v>3.5691276035650374</v>
      </c>
    </row>
    <row r="565" spans="1:57" ht="14" x14ac:dyDescent="0.15">
      <c r="A565" s="14">
        <v>2009</v>
      </c>
      <c r="B565" s="5">
        <v>43299</v>
      </c>
      <c r="C565">
        <v>199</v>
      </c>
      <c r="D565" s="11">
        <v>232.67477797199996</v>
      </c>
      <c r="E565" s="17">
        <v>22.8</v>
      </c>
      <c r="F565" s="17">
        <v>34.29</v>
      </c>
      <c r="G565" s="17">
        <v>28.26</v>
      </c>
      <c r="H565" s="11">
        <v>42.67</v>
      </c>
      <c r="I565" s="11">
        <v>82.7</v>
      </c>
      <c r="J565" s="11">
        <v>61.058680555555533</v>
      </c>
      <c r="K565" s="11">
        <v>2.3144045548042502</v>
      </c>
      <c r="L565" s="11">
        <v>0</v>
      </c>
      <c r="M565" s="15">
        <f>+D565*86400/1000000</f>
        <v>20.103100816780799</v>
      </c>
      <c r="N565" s="3">
        <f>K565*4.87/LN(67.8*$S$4-5.42)</f>
        <v>1.8801204348663039</v>
      </c>
      <c r="O565" s="16">
        <f>0.26*(1+0.54*N565)*(AD565-AE565)</f>
        <v>0.93772167754715652</v>
      </c>
      <c r="X565" s="9">
        <f>1+0.033*COS(2*$S$9*C565/365)</f>
        <v>0.96832222124122846</v>
      </c>
      <c r="Y565" s="9">
        <f>0.409*SIN((2*$S$9*C565/365)-1.39)</f>
        <v>0.36560405984730826</v>
      </c>
      <c r="Z565" s="9">
        <f>ACOS(-TAN($U$2)*TAN(Y565))</f>
        <v>1.78462008895516</v>
      </c>
      <c r="AA565" s="10">
        <f>(24*60/$S$9)*$S$7*X565*(Z565*SIN($U$2)*SIN(Y565)+COS($U$2)*COS(Y565)*SIN(Z565))</f>
        <v>40.309127463813667</v>
      </c>
      <c r="AB565" s="9">
        <f>AA565*(0.75+0.00002*$S$3)</f>
        <v>30.393082107715504</v>
      </c>
      <c r="AC565" s="9">
        <f>1.35*(M565/AB565)-0.35</f>
        <v>0.5429395842932494</v>
      </c>
      <c r="AD565" s="9">
        <f>(0.6108*EXP(17.27*E565/(E565+237.3))+0.6108*EXP(17.27*F565/(F565+237.3)))/2</f>
        <v>4.0906924201559649</v>
      </c>
      <c r="AE565" s="9">
        <f>(H565*0.6108*EXP(17.27*F565/(F565+237.3))+I565*0.6108*EXP(17.27*E565/(E565+237.3)))/(2*100)</f>
        <v>2.3010410470659717</v>
      </c>
      <c r="AF565" s="10">
        <f>$S$8*0.5*((E565+273)^4+(F565+273)^4)*(0.34-0.14*SQRT(AE565))*AC565</f>
        <v>2.8112791535589619</v>
      </c>
      <c r="AG565" s="9">
        <f>(1-0.23)*M565-AF565</f>
        <v>12.668108475362255</v>
      </c>
      <c r="AH565" s="9">
        <v>0</v>
      </c>
      <c r="AI565" s="8">
        <f>4098*0.6108*EXP(17.27*0.5*(E565+F565)/(0.5*(E565+F565)+237.3))/(0.5*(E565+F565)+237.3)^2</f>
        <v>0.22623094202940033</v>
      </c>
      <c r="AJ565" s="7">
        <f>(0.408*AI565*(AG565-AH565)+(900*$S$10/((E565+F565)*0.5+273))*N565*(AD565-AE565))/(AI565+$S$10*(1+0.34*N565))</f>
        <v>5.4778242184167718</v>
      </c>
      <c r="AL565" s="12">
        <f>1.24*(AE565*10/(G565+273.16))^(1/7)</f>
        <v>0.85864742317994969</v>
      </c>
      <c r="AM565" s="12">
        <f>AI565*0.77*M565</f>
        <v>3.5019164453290919</v>
      </c>
      <c r="AN565" s="12">
        <f>AI565*0.98*$S$8*(-2.6*10000000000-AL565*(G565+273.16)^4)</f>
        <v>-35.915804441877235</v>
      </c>
      <c r="AO565" s="13">
        <f>1.17*1.013*(10^-3)*(AD565-AE565)*N565*86400/208</f>
        <v>1.6565319716913247</v>
      </c>
      <c r="AP565" s="12">
        <f>0.408*(AM565+AN565+AO565)/(AI565+$S$10*(1+0.34*N565))</f>
        <v>-37.560085686769611</v>
      </c>
      <c r="AQ565">
        <v>88</v>
      </c>
      <c r="AR565">
        <v>0.44752999999999998</v>
      </c>
      <c r="AS565" s="7"/>
      <c r="AT565" s="1">
        <f>AJ565*28.4</f>
        <v>155.57020780303631</v>
      </c>
      <c r="AU565">
        <f>1.26*AI565*0.408*(AG565-AH565)/(AI565+0.063)</f>
        <v>5.0938920081131887</v>
      </c>
      <c r="AV565">
        <f>AU565*28.4</f>
        <v>144.66653303041454</v>
      </c>
      <c r="AW565">
        <f>0.65*AI565*D565/(0.063+AI565)</f>
        <v>118.29596098721927</v>
      </c>
      <c r="AX565" s="1">
        <f>AW565*0.035</f>
        <v>4.1403586345526753</v>
      </c>
      <c r="AY565" s="1">
        <f>(0.2*(0.00738*G565+0.8072)^7)-0.00016</f>
        <v>0.22297317763537167</v>
      </c>
      <c r="AZ565" s="1">
        <f>0.408*(AI565*(AG565-AH565)+0.063*6.43*(1+0.0536*N565)*(AD565-AE565))/(AI565+0.063)</f>
        <v>5.1685000719725878</v>
      </c>
      <c r="BA565" s="2">
        <f>(AI565*(AG565)+0.063*2.7*(1+0.864*N565)*(AD565-AE565))/(AI565+0.063)</f>
        <v>12.670997329474542</v>
      </c>
      <c r="BB565" s="1">
        <f>0.4+1.4*EXP(-(((C565-173)/58)^2))</f>
        <v>1.5451332297615936</v>
      </c>
      <c r="BC565" s="1">
        <f>0.605+0.345*EXP(-(((C565-243)/80)^2))</f>
        <v>0.85994412844933565</v>
      </c>
      <c r="BD565" s="1">
        <f>0.408*(AI565*(AG565-AH565)+0.063*6.43*(BB565+BC565*N565)*(AD565-AE565))/(AI565+0.063)</f>
        <v>7.2763831085913147</v>
      </c>
      <c r="BE565" s="1">
        <f>0.013*G565*(M565*23.9+50)/(G565+15)</f>
        <v>4.5048983947260153</v>
      </c>
    </row>
    <row r="566" spans="1:57" ht="14" x14ac:dyDescent="0.15">
      <c r="A566" s="14">
        <v>2009</v>
      </c>
      <c r="B566" s="5">
        <v>43300</v>
      </c>
      <c r="C566">
        <v>200</v>
      </c>
      <c r="D566" s="11">
        <v>337.13983360200007</v>
      </c>
      <c r="E566" s="17">
        <v>20.46</v>
      </c>
      <c r="F566" s="17">
        <v>38.840000000000003</v>
      </c>
      <c r="G566" s="17">
        <v>29.47</v>
      </c>
      <c r="H566" s="11">
        <v>26.27</v>
      </c>
      <c r="I566" s="11">
        <v>62.66</v>
      </c>
      <c r="J566" s="11">
        <v>44.722222222222229</v>
      </c>
      <c r="K566" s="11">
        <v>1.7923000870156995</v>
      </c>
      <c r="L566" s="11">
        <v>0</v>
      </c>
      <c r="M566" s="15">
        <f>+D566*86400/1000000</f>
        <v>29.128881623212806</v>
      </c>
      <c r="N566" s="3">
        <f>K566*4.87/LN(67.8*$S$4-5.42)</f>
        <v>1.4559857359492103</v>
      </c>
      <c r="O566" s="16">
        <f>0.26*(1+0.54*N566)*(AD566-AE566)</f>
        <v>1.3953481482291807</v>
      </c>
      <c r="X566" s="9">
        <f>1+0.033*COS(2*$S$9*C566/365)</f>
        <v>0.96848609708977662</v>
      </c>
      <c r="Y566" s="9">
        <f>0.409*SIN((2*$S$9*C566/365)-1.39)</f>
        <v>0.36239394256248464</v>
      </c>
      <c r="Z566" s="9">
        <f>ACOS(-TAN($U$2)*TAN(Y566))</f>
        <v>1.7825354024320301</v>
      </c>
      <c r="AA566" s="10">
        <f>(24*60/$S$9)*$S$7*X566*(Z566*SIN($U$2)*SIN(Y566)+COS($U$2)*COS(Y566)*SIN(Z566))</f>
        <v>40.25709164704962</v>
      </c>
      <c r="AB566" s="9">
        <f>AA566*(0.75+0.00002*$S$3)</f>
        <v>30.353847101875413</v>
      </c>
      <c r="AC566" s="9">
        <f>1.35*(M566/AB566)-0.35</f>
        <v>0.94551914982492147</v>
      </c>
      <c r="AD566" s="9">
        <f>(0.6108*EXP(17.27*E566/(E566+237.3))+0.6108*EXP(17.27*F566/(F566+237.3)))/2</f>
        <v>4.6686703822922855</v>
      </c>
      <c r="AE566" s="9">
        <f>(H566*0.6108*EXP(17.27*F566/(F566+237.3))+I566*0.6108*EXP(17.27*E566/(E566+237.3)))/(2*100)</f>
        <v>1.664176703161516</v>
      </c>
      <c r="AF566" s="10">
        <f>$S$8*0.5*((E566+273)^4+(F566+273)^4)*(0.34-0.14*SQRT(AE566))*AC566</f>
        <v>6.2251209604126165</v>
      </c>
      <c r="AG566" s="9">
        <f>(1-0.23)*M566-AF566</f>
        <v>16.204117889461244</v>
      </c>
      <c r="AH566" s="9">
        <v>0</v>
      </c>
      <c r="AI566" s="8">
        <f>4098*0.6108*EXP(17.27*0.5*(E566+F566)/(0.5*(E566+F566)+237.3))/(0.5*(E566+F566)+237.3)^2</f>
        <v>0.23914527717516107</v>
      </c>
      <c r="AJ566" s="7">
        <f>(0.408*AI566*(AG566-AH566)+(900*$S$10/((E566+F566)*0.5+273))*N566*(AD566-AE566))/(AI566+$S$10*(1+0.34*N566))</f>
        <v>7.2204540853787638</v>
      </c>
      <c r="AL566" s="12">
        <f>1.24*(AE566*10/(G566+273.16))^(1/7)</f>
        <v>0.81933734624204757</v>
      </c>
      <c r="AM566" s="12">
        <f>AI566*0.77*M566</f>
        <v>5.3638465415809753</v>
      </c>
      <c r="AN566" s="12">
        <f>AI566*0.98*$S$8*(-2.6*10000000000-AL566*(G566+273.16)^4)</f>
        <v>-37.719087096959669</v>
      </c>
      <c r="AO566" s="13">
        <f>1.17*1.013*(10^-3)*(AD566-AE566)*N566*86400/208</f>
        <v>2.1536450617385694</v>
      </c>
      <c r="AP566" s="12">
        <f>0.408*(AM566+AN566+AO566)/(AI566+$S$10*(1+0.34*N566))</f>
        <v>-36.507207480786782</v>
      </c>
      <c r="AQ566">
        <v>88</v>
      </c>
      <c r="AR566">
        <v>0.44752999999999998</v>
      </c>
      <c r="AS566" s="7"/>
      <c r="AT566" s="1">
        <f>AJ566*28.4</f>
        <v>205.06089602475689</v>
      </c>
      <c r="AU566">
        <f>1.26*AI566*0.408*(AG566-AH566)/(AI566+0.063)</f>
        <v>6.5932888225490727</v>
      </c>
      <c r="AV566">
        <f>AU566*28.4</f>
        <v>187.24940256039366</v>
      </c>
      <c r="AW566">
        <f>0.65*AI566*D566/(0.063+AI566)</f>
        <v>173.44805058600454</v>
      </c>
      <c r="AX566" s="1">
        <f>AW566*0.035</f>
        <v>6.0706817705101592</v>
      </c>
      <c r="AY566" s="1">
        <f>(0.2*(0.00738*G566+0.8072)^7)-0.00016</f>
        <v>0.23707203135074911</v>
      </c>
      <c r="AZ566" s="1">
        <f>0.408*(AI566*(AG566-AH566)+0.063*6.43*(1+0.0536*N566)*(AD566-AE566))/(AI566+0.063)</f>
        <v>7.0045186638877333</v>
      </c>
      <c r="BA566" s="2">
        <f>(AI566*(AG566)+0.063*2.7*(1+0.864*N566)*(AD566-AE566))/(AI566+0.063)</f>
        <v>16.64466575138205</v>
      </c>
      <c r="BB566" s="1">
        <f>0.4+1.4*EXP(-(((C566-173)/58)^2))</f>
        <v>1.5272329744610538</v>
      </c>
      <c r="BC566" s="1">
        <f>0.605+0.345*EXP(-(((C566-243)/80)^2))</f>
        <v>0.86343343786306226</v>
      </c>
      <c r="BD566" s="1">
        <f>0.408*(AI566*(AG566-AH566)+0.063*6.43*(BB566+BC566*N566)*(AD566-AE566))/(AI566+0.063)</f>
        <v>9.808870268425034</v>
      </c>
      <c r="BE566" s="1">
        <f>0.013*G566*(M566*23.9+50)/(G566+15)</f>
        <v>6.4283589733346167</v>
      </c>
    </row>
    <row r="567" spans="1:57" ht="14" x14ac:dyDescent="0.15">
      <c r="A567" s="14">
        <v>2009</v>
      </c>
      <c r="B567" s="5">
        <v>43301</v>
      </c>
      <c r="C567">
        <v>201</v>
      </c>
      <c r="D567" s="11">
        <v>322.35104803200016</v>
      </c>
      <c r="E567" s="17">
        <v>22.77</v>
      </c>
      <c r="F567" s="17">
        <v>40.46</v>
      </c>
      <c r="G567" s="17">
        <v>31.63</v>
      </c>
      <c r="H567" s="11">
        <v>22.67</v>
      </c>
      <c r="I567" s="11">
        <v>81.099999999999994</v>
      </c>
      <c r="J567" s="11">
        <v>46.542222222222215</v>
      </c>
      <c r="K567" s="11">
        <v>2.2998734093308149</v>
      </c>
      <c r="L567" s="11">
        <v>0</v>
      </c>
      <c r="M567" s="15">
        <f>+D567*86400/1000000</f>
        <v>27.851130549964815</v>
      </c>
      <c r="N567" s="3">
        <f>K567*4.87/LN(67.8*$S$4-5.42)</f>
        <v>1.868315971601699</v>
      </c>
      <c r="O567" s="16">
        <f>0.26*(1+0.54*N567)*(AD567-AE567)</f>
        <v>1.66317648024695</v>
      </c>
      <c r="X567" s="9">
        <f>1+0.033*COS(2*$S$9*C567/365)</f>
        <v>0.96865931118788273</v>
      </c>
      <c r="Y567" s="9">
        <f>0.409*SIN((2*$S$9*C567/365)-1.39)</f>
        <v>0.35907644013137774</v>
      </c>
      <c r="Z567" s="9">
        <f>ACOS(-TAN($U$2)*TAN(Y567))</f>
        <v>1.7803872809189414</v>
      </c>
      <c r="AA567" s="10">
        <f>(24*60/$S$9)*$S$7*X567*(Z567*SIN($U$2)*SIN(Y567)+COS($U$2)*COS(Y567)*SIN(Z567))</f>
        <v>40.203150822441536</v>
      </c>
      <c r="AB567" s="9">
        <f>AA567*(0.75+0.00002*$S$3)</f>
        <v>30.313175720120917</v>
      </c>
      <c r="AC567" s="9">
        <f>1.35*(M567/AB567)-0.35</f>
        <v>0.89035259748438278</v>
      </c>
      <c r="AD567" s="9">
        <f>(0.6108*EXP(17.27*E567/(E567+237.3))+0.6108*EXP(17.27*F567/(F567+237.3)))/2</f>
        <v>5.164476195970531</v>
      </c>
      <c r="AE567" s="9">
        <f>(H567*0.6108*EXP(17.27*F567/(F567+237.3))+I567*0.6108*EXP(17.27*E567/(E567+237.3)))/(2*100)</f>
        <v>1.9802149237066851</v>
      </c>
      <c r="AF567" s="10">
        <f>$S$8*0.5*((E567+273)^4+(F567+273)^4)*(0.34-0.14*SQRT(AE567))*AC567</f>
        <v>5.3940083784604136</v>
      </c>
      <c r="AG567" s="9">
        <f>(1-0.23)*M567-AF567</f>
        <v>16.051362145012494</v>
      </c>
      <c r="AH567" s="9">
        <v>0</v>
      </c>
      <c r="AI567" s="8">
        <f>4098*0.6108*EXP(17.27*0.5*(E567+F567)/(0.5*(E567+F567)+237.3))/(0.5*(E567+F567)+237.3)^2</f>
        <v>0.26363914112998316</v>
      </c>
      <c r="AJ567" s="7">
        <f>(0.408*AI567*(AG567-AH567)+(900*$S$10/((E567+F567)*0.5+273))*N567*(AD567-AE567))/(AI567+$S$10*(1+0.34*N567))</f>
        <v>7.7664034173336818</v>
      </c>
      <c r="AL567" s="12">
        <f>1.24*(AE567*10/(G567+273.16))^(1/7)</f>
        <v>0.8390909919888776</v>
      </c>
      <c r="AM567" s="12">
        <f>AI567*0.77*M567</f>
        <v>5.6538390660226545</v>
      </c>
      <c r="AN567" s="12">
        <f>AI567*0.98*$S$8*(-2.6*10000000000-AL567*(G567+273.16)^4)</f>
        <v>-42.048873470530545</v>
      </c>
      <c r="AO567" s="13">
        <f>1.17*1.013*(10^-3)*(AD567-AE567)*N567*86400/208</f>
        <v>2.9289012943891444</v>
      </c>
      <c r="AP567" s="12">
        <f>0.408*(AM567+AN567+AO567)/(AI567+$S$10*(1+0.34*N567))</f>
        <v>-36.779062753750999</v>
      </c>
      <c r="AQ567">
        <v>88</v>
      </c>
      <c r="AR567">
        <v>0.44752999999999998</v>
      </c>
      <c r="AS567" s="7"/>
      <c r="AT567" s="1">
        <f>AJ567*28.4</f>
        <v>220.56585705227656</v>
      </c>
      <c r="AU567">
        <f>1.26*AI567*0.408*(AG567-AH567)/(AI567+0.063)</f>
        <v>6.6601538977157526</v>
      </c>
      <c r="AV567">
        <f>AU567*28.4</f>
        <v>189.14837069512737</v>
      </c>
      <c r="AW567">
        <f>0.65*AI567*D567/(0.063+AI567)</f>
        <v>169.11576961805997</v>
      </c>
      <c r="AX567" s="1">
        <f>AW567*0.035</f>
        <v>5.9190519366320995</v>
      </c>
      <c r="AY567" s="1">
        <f>(0.2*(0.00738*G567+0.8072)^7)-0.00016</f>
        <v>0.26414333067131318</v>
      </c>
      <c r="AZ567" s="1">
        <f>0.408*(AI567*(AG567-AH567)+0.063*6.43*(1+0.0536*N567)*(AD567-AE567))/(AI567+0.063)</f>
        <v>7.0583958207024917</v>
      </c>
      <c r="BA567" s="2">
        <f>(AI567*(AG567)+0.063*2.7*(1+0.864*N567)*(AD567-AE567))/(AI567+0.063)</f>
        <v>17.290467914389588</v>
      </c>
      <c r="BB567" s="1">
        <f>0.4+1.4*EXP(-(((C567-173)/58)^2))</f>
        <v>1.5089530264195612</v>
      </c>
      <c r="BC567" s="1">
        <f>0.605+0.345*EXP(-(((C567-243)/80)^2))</f>
        <v>0.86688865094498846</v>
      </c>
      <c r="BD567" s="1">
        <f>0.408*(AI567*(AG567-AH567)+0.063*6.43*(BB567+BC567*N567)*(AD567-AE567))/(AI567+0.063)</f>
        <v>10.32662773134893</v>
      </c>
      <c r="BE567" s="1">
        <f>0.013*G567*(M567*23.9+50)/(G567+15)</f>
        <v>6.3106335462808651</v>
      </c>
    </row>
    <row r="568" spans="1:57" ht="14" x14ac:dyDescent="0.15">
      <c r="A568" s="14">
        <v>2009</v>
      </c>
      <c r="B568" s="5">
        <v>43302</v>
      </c>
      <c r="C568">
        <v>202</v>
      </c>
      <c r="D568" s="11">
        <v>336.61866295200008</v>
      </c>
      <c r="E568" s="17">
        <v>24.39</v>
      </c>
      <c r="F568" s="17">
        <v>39.479999999999997</v>
      </c>
      <c r="G568" s="17">
        <v>32.159999999999997</v>
      </c>
      <c r="H568" s="11">
        <v>31.38</v>
      </c>
      <c r="I568" s="11">
        <v>57.88</v>
      </c>
      <c r="J568" s="11">
        <v>42.694444444444422</v>
      </c>
      <c r="K568" s="11">
        <v>2.2485259406848241</v>
      </c>
      <c r="L568" s="11">
        <v>0</v>
      </c>
      <c r="M568" s="15">
        <f>+D568*86400/1000000</f>
        <v>29.083852479052808</v>
      </c>
      <c r="N568" s="3">
        <f>K568*4.87/LN(67.8*$S$4-5.42)</f>
        <v>1.8266035471772017</v>
      </c>
      <c r="O568" s="16">
        <f>0.26*(1+0.54*N568)*(AD568-AE568)</f>
        <v>1.6033611769182738</v>
      </c>
      <c r="X568" s="9">
        <f>1+0.033*COS(2*$S$9*C568/365)</f>
        <v>0.96884181220847143</v>
      </c>
      <c r="Y568" s="9">
        <f>0.409*SIN((2*$S$9*C568/365)-1.39)</f>
        <v>0.35565253560155563</v>
      </c>
      <c r="Z568" s="9">
        <f>ACOS(-TAN($U$2)*TAN(Y568))</f>
        <v>1.7781768897782673</v>
      </c>
      <c r="AA568" s="10">
        <f>(24*60/$S$9)*$S$7*X568*(Z568*SIN($U$2)*SIN(Y568)+COS($U$2)*COS(Y568)*SIN(Z568))</f>
        <v>40.147288293093531</v>
      </c>
      <c r="AB568" s="9">
        <f>AA568*(0.75+0.00002*$S$3)</f>
        <v>30.271055372992524</v>
      </c>
      <c r="AC568" s="9">
        <f>1.35*(M568/AB568)-0.35</f>
        <v>0.94705424415930517</v>
      </c>
      <c r="AD568" s="9">
        <f>(0.6108*EXP(17.27*E568/(E568+237.3))+0.6108*EXP(17.27*F568/(F568+237.3)))/2</f>
        <v>5.1140628068667997</v>
      </c>
      <c r="AE568" s="9">
        <f>(H568*0.6108*EXP(17.27*F568/(F568+237.3))+I568*0.6108*EXP(17.27*E568/(E568+237.3)))/(2*100)</f>
        <v>2.0095120746311554</v>
      </c>
      <c r="AF568" s="10">
        <f>$S$8*0.5*((E568+273)^4+(F568+273)^4)*(0.34-0.14*SQRT(AE568))*AC568</f>
        <v>5.6952996741902711</v>
      </c>
      <c r="AG568" s="9">
        <f>(1-0.23)*M568-AF568</f>
        <v>16.699266734680393</v>
      </c>
      <c r="AH568" s="9">
        <v>0</v>
      </c>
      <c r="AI568" s="8">
        <f>4098*0.6108*EXP(17.27*0.5*(E568+F568)/(0.5*(E568+F568)+237.3))/(0.5*(E568+F568)+237.3)^2</f>
        <v>0.26782020791658212</v>
      </c>
      <c r="AJ568" s="7">
        <f>(0.408*AI568*(AG568-AH568)+(900*$S$10/((E568+F568)*0.5+273))*N568*(AD568-AE568))/(AI568+$S$10*(1+0.34*N568))</f>
        <v>7.8135710832441365</v>
      </c>
      <c r="AL568" s="12">
        <f>1.24*(AE568*10/(G568+273.16))^(1/7)</f>
        <v>0.84064464688343243</v>
      </c>
      <c r="AM568" s="12">
        <f>AI568*0.77*M568</f>
        <v>5.9977174318254463</v>
      </c>
      <c r="AN568" s="12">
        <f>AI568*0.98*$S$8*(-2.6*10000000000-AL568*(G568+273.16)^4)</f>
        <v>-42.797970113256568</v>
      </c>
      <c r="AO568" s="13">
        <f>1.17*1.013*(10^-3)*(AD568-AE568)*N568*86400/208</f>
        <v>2.7918287320222634</v>
      </c>
      <c r="AP568" s="12">
        <f>0.408*(AM568+AN568+AO568)/(AI568+$S$10*(1+0.34*N568))</f>
        <v>-37.050906470463048</v>
      </c>
      <c r="AQ568">
        <v>88</v>
      </c>
      <c r="AR568">
        <v>0.44752999999999998</v>
      </c>
      <c r="AS568" s="7"/>
      <c r="AT568" s="1">
        <f>AJ568*28.4</f>
        <v>221.90541876413346</v>
      </c>
      <c r="AU568">
        <f>1.26*AI568*0.408*(AG568-AH568)/(AI568+0.063)</f>
        <v>6.9499138709817156</v>
      </c>
      <c r="AV568">
        <f>AU568*28.4</f>
        <v>197.37755393588071</v>
      </c>
      <c r="AW568">
        <f>0.65*AI568*D568/(0.063+AI568)</f>
        <v>177.1343793183288</v>
      </c>
      <c r="AX568" s="1">
        <f>AW568*0.035</f>
        <v>6.1997032761415083</v>
      </c>
      <c r="AY568" s="1">
        <f>(0.2*(0.00738*G568+0.8072)^7)-0.00016</f>
        <v>0.27117627195409461</v>
      </c>
      <c r="AZ568" s="1">
        <f>0.408*(AI568*(AG568-AH568)+0.063*6.43*(1+0.0536*N568)*(AD568-AE568))/(AI568+0.063)</f>
        <v>7.2186827394336444</v>
      </c>
      <c r="BA568" s="2">
        <f>(AI568*(AG568)+0.063*2.7*(1+0.864*N568)*(AD568-AE568))/(AI568+0.063)</f>
        <v>17.634653649947623</v>
      </c>
      <c r="BB568" s="1">
        <f>0.4+1.4*EXP(-(((C568-173)/58)^2))</f>
        <v>1.4903210962999669</v>
      </c>
      <c r="BC568" s="1">
        <f>0.605+0.345*EXP(-(((C568-243)/80)^2))</f>
        <v>0.87030713822802741</v>
      </c>
      <c r="BD568" s="1">
        <f>0.408*(AI568*(AG568-AH568)+0.063*6.43*(BB568+BC568*N568)*(AD568-AE568))/(AI568+0.063)</f>
        <v>10.292999652803225</v>
      </c>
      <c r="BE568" s="1">
        <f>0.013*G568*(M568*23.9+50)/(G568+15)</f>
        <v>6.6054518948722061</v>
      </c>
    </row>
    <row r="569" spans="1:57" ht="14" x14ac:dyDescent="0.15">
      <c r="A569" s="14">
        <v>2009</v>
      </c>
      <c r="B569" s="5">
        <v>43303</v>
      </c>
      <c r="C569">
        <v>203</v>
      </c>
      <c r="D569" s="11">
        <v>329.87541935399992</v>
      </c>
      <c r="E569" s="17">
        <v>24.33</v>
      </c>
      <c r="F569" s="17">
        <v>42.22</v>
      </c>
      <c r="G569" s="17">
        <v>33.47</v>
      </c>
      <c r="H569" s="11">
        <v>21.16</v>
      </c>
      <c r="I569" s="11">
        <v>80.3</v>
      </c>
      <c r="J569" s="11">
        <v>43.589652777777779</v>
      </c>
      <c r="K569" s="11">
        <v>2.5271048572708863</v>
      </c>
      <c r="L569" s="11">
        <v>0</v>
      </c>
      <c r="M569" s="15">
        <f>+D569*86400/1000000</f>
        <v>28.50123623218559</v>
      </c>
      <c r="N569" s="3">
        <f>K569*4.87/LN(67.8*$S$4-5.42)</f>
        <v>2.0529088025437039</v>
      </c>
      <c r="O569" s="16">
        <f>0.26*(1+0.54*N569)*(AD569-AE569)</f>
        <v>1.9568234696942635</v>
      </c>
      <c r="X569" s="9">
        <f>1+0.033*COS(2*$S$9*C569/365)</f>
        <v>0.96903354607255143</v>
      </c>
      <c r="Y569" s="9">
        <f>0.409*SIN((2*$S$9*C569/365)-1.39)</f>
        <v>0.3521232435498246</v>
      </c>
      <c r="Z569" s="9">
        <f>ACOS(-TAN($U$2)*TAN(Y569))</f>
        <v>1.7759054104915923</v>
      </c>
      <c r="AA569" s="10">
        <f>(24*60/$S$9)*$S$7*X569*(Z569*SIN($U$2)*SIN(Y569)+COS($U$2)*COS(Y569)*SIN(Z569))</f>
        <v>40.089487164834047</v>
      </c>
      <c r="AB569" s="9">
        <f>AA569*(0.75+0.00002*$S$3)</f>
        <v>30.227473322284872</v>
      </c>
      <c r="AC569" s="9">
        <f>1.35*(M569/AB569)-0.35</f>
        <v>0.9229039077534823</v>
      </c>
      <c r="AD569" s="9">
        <f>(0.6108*EXP(17.27*E569/(E569+237.3))+0.6108*EXP(17.27*F569/(F569+237.3)))/2</f>
        <v>5.6688623934212172</v>
      </c>
      <c r="AE569" s="9">
        <f>(H569*0.6108*EXP(17.27*F569/(F569+237.3))+I569*0.6108*EXP(17.27*E569/(E569+237.3)))/(2*100)</f>
        <v>2.0995042857233286</v>
      </c>
      <c r="AF569" s="10">
        <f>$S$8*0.5*((E569+273)^4+(F569+273)^4)*(0.34-0.14*SQRT(AE569))*AC569</f>
        <v>5.4807543314673985</v>
      </c>
      <c r="AG569" s="9">
        <f>(1-0.23)*M569-AF569</f>
        <v>16.465197567315506</v>
      </c>
      <c r="AH569" s="9">
        <v>0</v>
      </c>
      <c r="AI569" s="8">
        <f>4098*0.6108*EXP(17.27*0.5*(E569+F569)/(0.5*(E569+F569)+237.3))/(0.5*(E569+F569)+237.3)^2</f>
        <v>0.28593652453605733</v>
      </c>
      <c r="AJ569" s="7">
        <f>(0.408*AI569*(AG569-AH569)+(900*$S$10/((E569+F569)*0.5+273))*N569*(AD569-AE569))/(AI569+$S$10*(1+0.34*N569))</f>
        <v>8.3933703985008812</v>
      </c>
      <c r="AL569" s="12">
        <f>1.24*(AE569*10/(G569+273.16))^(1/7)</f>
        <v>0.84540506513222025</v>
      </c>
      <c r="AM569" s="12">
        <f>AI569*0.77*M569</f>
        <v>6.2751492135734726</v>
      </c>
      <c r="AN569" s="12">
        <f>AI569*0.98*$S$8*(-2.6*10000000000-AL569*(G569+273.16)^4)</f>
        <v>-45.923830462208713</v>
      </c>
      <c r="AO569" s="13">
        <f>1.17*1.013*(10^-3)*(AD569-AE569)*N569*86400/208</f>
        <v>3.6074929721359101</v>
      </c>
      <c r="AP569" s="12">
        <f>0.408*(AM569+AN569+AO569)/(AI569+$S$10*(1+0.34*N569))</f>
        <v>-36.976817213426109</v>
      </c>
      <c r="AQ569">
        <v>88</v>
      </c>
      <c r="AR569">
        <v>0.44752999999999998</v>
      </c>
      <c r="AS569" s="7"/>
      <c r="AT569" s="1">
        <f>AJ569*28.4</f>
        <v>238.371719317425</v>
      </c>
      <c r="AU569">
        <f>1.26*AI569*0.408*(AG569-AH569)/(AI569+0.063)</f>
        <v>6.9361880261204778</v>
      </c>
      <c r="AV569">
        <f>AU569*28.4</f>
        <v>196.98773994182156</v>
      </c>
      <c r="AW569">
        <f>0.65*AI569*D569/(0.063+AI569)</f>
        <v>175.7059688506088</v>
      </c>
      <c r="AX569" s="1">
        <f>AW569*0.035</f>
        <v>6.1497089097713085</v>
      </c>
      <c r="AY569" s="1">
        <f>(0.2*(0.00738*G569+0.8072)^7)-0.00016</f>
        <v>0.28925156323815682</v>
      </c>
      <c r="AZ569" s="1">
        <f>0.408*(AI569*(AG569-AH569)+0.063*6.43*(1+0.0536*N569)*(AD569-AE569))/(AI569+0.063)</f>
        <v>7.3816005526435964</v>
      </c>
      <c r="BA569" s="2">
        <f>(AI569*(AG569)+0.063*2.7*(1+0.864*N569)*(AD569-AE569))/(AI569+0.063)</f>
        <v>18.318676402099069</v>
      </c>
      <c r="BB569" s="1">
        <f>0.4+1.4*EXP(-(((C569-173)/58)^2))</f>
        <v>1.4713650597361196</v>
      </c>
      <c r="BC569" s="1">
        <f>0.605+0.345*EXP(-(((C569-243)/80)^2))</f>
        <v>0.87368627015963463</v>
      </c>
      <c r="BD569" s="1">
        <f>0.408*(AI569*(AG569-AH569)+0.063*6.43*(BB569+BC569*N569)*(AD569-AE569))/(AI569+0.063)</f>
        <v>11.024842522076449</v>
      </c>
      <c r="BE569" s="1">
        <f>0.013*G569*(M569*23.9+50)/(G569+15)</f>
        <v>6.5637204918087857</v>
      </c>
    </row>
    <row r="570" spans="1:57" ht="14" x14ac:dyDescent="0.15">
      <c r="A570" s="14">
        <v>2009</v>
      </c>
      <c r="B570" s="5">
        <v>43304</v>
      </c>
      <c r="C570">
        <v>204</v>
      </c>
      <c r="D570" s="11">
        <v>320.75196527399993</v>
      </c>
      <c r="E570" s="17">
        <v>25.78</v>
      </c>
      <c r="F570" s="17">
        <v>45.76</v>
      </c>
      <c r="G570" s="17">
        <v>35.299999999999997</v>
      </c>
      <c r="H570" s="11">
        <v>16.559999999999999</v>
      </c>
      <c r="I570" s="11">
        <v>38.32</v>
      </c>
      <c r="J570" s="11">
        <v>26.205624999999991</v>
      </c>
      <c r="K570" s="11">
        <v>2.1028444367683368</v>
      </c>
      <c r="L570" s="11">
        <v>0</v>
      </c>
      <c r="M570" s="15">
        <f>+D570*86400/1000000</f>
        <v>27.712969799673594</v>
      </c>
      <c r="N570" s="3">
        <f>K570*4.87/LN(67.8*$S$4-5.42)</f>
        <v>1.7082583028564182</v>
      </c>
      <c r="O570" s="16">
        <f>0.26*(1+0.54*N570)*(AD570-AE570)</f>
        <v>2.58915624107141</v>
      </c>
      <c r="X570" s="9">
        <f>1+0.033*COS(2*$S$9*C570/365)</f>
        <v>0.96923445596524105</v>
      </c>
      <c r="Y570" s="9">
        <f>0.409*SIN((2*$S$9*C570/365)-1.39)</f>
        <v>0.34848960978158766</v>
      </c>
      <c r="Z570" s="9">
        <f>ACOS(-TAN($U$2)*TAN(Y570))</f>
        <v>1.7735740387808119</v>
      </c>
      <c r="AA570" s="10">
        <f>(24*60/$S$9)*$S$7*X570*(Z570*SIN($U$2)*SIN(Y570)+COS($U$2)*COS(Y570)*SIN(Z570))</f>
        <v>40.029730392999738</v>
      </c>
      <c r="AB570" s="9">
        <f>AA570*(0.75+0.00002*$S$3)</f>
        <v>30.182416716321804</v>
      </c>
      <c r="AC570" s="9">
        <f>1.35*(M570/AB570)-0.35</f>
        <v>0.88954650753091358</v>
      </c>
      <c r="AD570" s="9">
        <f>(0.6108*EXP(17.27*E570/(E570+237.3))+0.6108*EXP(17.27*F570/(F570+237.3)))/2</f>
        <v>6.6406649978243637</v>
      </c>
      <c r="AE570" s="9">
        <f>(H570*0.6108*EXP(17.27*F570/(F570+237.3))+I570*0.6108*EXP(17.27*E570/(E570+237.3)))/(2*100)</f>
        <v>1.4606893883825718</v>
      </c>
      <c r="AF570" s="10">
        <f>$S$8*0.5*((E570+273)^4+(F570+273)^4)*(0.34-0.14*SQRT(AE570))*AC570</f>
        <v>6.8037980485930589</v>
      </c>
      <c r="AG570" s="9">
        <f>(1-0.23)*M570-AF570</f>
        <v>14.535188697155608</v>
      </c>
      <c r="AH570" s="9">
        <v>0</v>
      </c>
      <c r="AI570" s="8">
        <f>4098*0.6108*EXP(17.27*0.5*(E570+F570)/(0.5*(E570+F570)+237.3))/(0.5*(E570+F570)+237.3)^2</f>
        <v>0.32240235584783961</v>
      </c>
      <c r="AJ570" s="7">
        <f>(0.408*AI570*(AG570-AH570)+(900*$S$10/((E570+F570)*0.5+273))*N570*(AD570-AE570))/(AI570+$S$10*(1+0.34*N570))</f>
        <v>8.4639128001164359</v>
      </c>
      <c r="AL570" s="12">
        <f>1.24*(AE570*10/(G570+273.16))^(1/7)</f>
        <v>0.80202380611092716</v>
      </c>
      <c r="AM570" s="12">
        <f>AI570*0.77*M570</f>
        <v>6.8797395982351945</v>
      </c>
      <c r="AN570" s="12">
        <f>AI570*0.98*$S$8*(-2.6*10000000000-AL570*(G570+273.16)^4)</f>
        <v>-51.451493985751142</v>
      </c>
      <c r="AO570" s="13">
        <f>1.17*1.013*(10^-3)*(AD570-AE570)*N570*86400/208</f>
        <v>4.3563921791211646</v>
      </c>
      <c r="AP570" s="12">
        <f>0.408*(AM570+AN570+AO570)/(AI570+$S$10*(1+0.34*N570))</f>
        <v>-38.477210838184561</v>
      </c>
      <c r="AQ570">
        <v>88</v>
      </c>
      <c r="AR570">
        <v>0.44752999999999998</v>
      </c>
      <c r="AS570" s="7"/>
      <c r="AT570" s="1">
        <f>AJ570*28.4</f>
        <v>240.37512352330677</v>
      </c>
      <c r="AU570">
        <f>1.26*AI570*0.408*(AG570-AH570)/(AI570+0.063)</f>
        <v>6.2507945377130154</v>
      </c>
      <c r="AV570">
        <f>AU570*28.4</f>
        <v>177.52256487104964</v>
      </c>
      <c r="AW570">
        <f>0.65*AI570*D570/(0.063+AI570)</f>
        <v>174.40804912254691</v>
      </c>
      <c r="AX570" s="1">
        <f>AW570*0.035</f>
        <v>6.1042817192891423</v>
      </c>
      <c r="AY570" s="1">
        <f>(0.2*(0.00738*G570+0.8072)^7)-0.00016</f>
        <v>0.31622403218531153</v>
      </c>
      <c r="AZ570" s="1">
        <f>0.408*(AI570*(AG570-AH570)+0.063*6.43*(1+0.0536*N570)*(AD570-AE570))/(AI570+0.063)</f>
        <v>7.3857356336492659</v>
      </c>
      <c r="BA570" s="2">
        <f>(AI570*(AG570)+0.063*2.7*(1+0.864*N570)*(AD570-AE570))/(AI570+0.063)</f>
        <v>17.819714255912221</v>
      </c>
      <c r="BB570" s="1">
        <f>0.4+1.4*EXP(-(((C570-173)/58)^2))</f>
        <v>1.4521128888576946</v>
      </c>
      <c r="BC570" s="1">
        <f>0.605+0.345*EXP(-(((C570-243)/80)^2))</f>
        <v>0.8770234204082612</v>
      </c>
      <c r="BD570" s="1">
        <f>0.408*(AI570*(AG570-AH570)+0.063*6.43*(BB570+BC570*N570)*(AD570-AE570))/(AI570+0.063)</f>
        <v>11.514708169626649</v>
      </c>
      <c r="BE570" s="1">
        <f>0.013*G570*(M570*23.9+50)/(G570+15)</f>
        <v>6.4988631411844535</v>
      </c>
    </row>
    <row r="571" spans="1:57" ht="14" x14ac:dyDescent="0.15">
      <c r="A571" s="14">
        <v>2009</v>
      </c>
      <c r="B571" s="5">
        <v>43305</v>
      </c>
      <c r="C571">
        <v>205</v>
      </c>
      <c r="D571" s="11">
        <v>315.38382774599984</v>
      </c>
      <c r="E571" s="17">
        <v>28.29</v>
      </c>
      <c r="F571" s="17">
        <v>40.81</v>
      </c>
      <c r="G571" s="17">
        <v>34.18</v>
      </c>
      <c r="H571" s="11">
        <v>26.44</v>
      </c>
      <c r="I571" s="11">
        <v>75.08</v>
      </c>
      <c r="J571" s="11">
        <v>49.127916666666664</v>
      </c>
      <c r="K571" s="11">
        <v>2.4172503771873721</v>
      </c>
      <c r="L571" s="11">
        <v>0</v>
      </c>
      <c r="M571" s="15">
        <f>+D571*86400/1000000</f>
        <v>27.249162717254386</v>
      </c>
      <c r="N571" s="3">
        <f>K571*4.87/LN(67.8*$S$4-5.42)</f>
        <v>1.9636678561249403</v>
      </c>
      <c r="O571" s="16">
        <f>0.26*(1+0.54*N571)*(AD571-AE571)</f>
        <v>1.7737300542789063</v>
      </c>
      <c r="X571" s="9">
        <f>1+0.033*COS(2*$S$9*C571/365)</f>
        <v>0.96944448235260294</v>
      </c>
      <c r="Y571" s="9">
        <f>0.409*SIN((2*$S$9*C571/365)-1.39)</f>
        <v>0.34475271102095079</v>
      </c>
      <c r="Z571" s="9">
        <f>ACOS(-TAN($U$2)*TAN(Y571))</f>
        <v>1.771183982759035</v>
      </c>
      <c r="AA571" s="10">
        <f>(24*60/$S$9)*$S$7*X571*(Z571*SIN($U$2)*SIN(Y571)+COS($U$2)*COS(Y571)*SIN(Z571))</f>
        <v>39.968000830554558</v>
      </c>
      <c r="AB571" s="9">
        <f>AA571*(0.75+0.00002*$S$3)</f>
        <v>30.135872626238136</v>
      </c>
      <c r="AC571" s="9">
        <f>1.35*(M571/AB571)-0.35</f>
        <v>0.87068373876338201</v>
      </c>
      <c r="AD571" s="9">
        <f>(0.6108*EXP(17.27*E571/(E571+237.3))+0.6108*EXP(17.27*F571/(F571+237.3)))/2</f>
        <v>5.7721228133323486</v>
      </c>
      <c r="AE571" s="9">
        <f>(H571*0.6108*EXP(17.27*F571/(F571+237.3))+I571*0.6108*EXP(17.27*E571/(E571+237.3)))/(2*100)</f>
        <v>2.4610653658777237</v>
      </c>
      <c r="AF571" s="10">
        <f>$S$8*0.5*((E571+273)^4+(F571+273)^4)*(0.34-0.14*SQRT(AE571))*AC571</f>
        <v>4.6021956912065471</v>
      </c>
      <c r="AG571" s="9">
        <f>(1-0.23)*M571-AF571</f>
        <v>16.379659601079332</v>
      </c>
      <c r="AH571" s="9">
        <v>0</v>
      </c>
      <c r="AI571" s="8">
        <f>4098*0.6108*EXP(17.27*0.5*(E571+F571)/(0.5*(E571+F571)+237.3))/(0.5*(E571+F571)+237.3)^2</f>
        <v>0.30411453288418078</v>
      </c>
      <c r="AJ571" s="7">
        <f>(0.408*AI571*(AG571-AH571)+(900*$S$10/((E571+F571)*0.5+273))*N571*(AD571-AE571))/(AI571+$S$10*(1+0.34*N571))</f>
        <v>7.9361942953294546</v>
      </c>
      <c r="AL571" s="12">
        <f>1.24*(AE571*10/(G571+273.16))^(1/7)</f>
        <v>0.86452868612364742</v>
      </c>
      <c r="AM571" s="12">
        <f>AI571*0.77*M571</f>
        <v>6.380887121256996</v>
      </c>
      <c r="AN571" s="12">
        <f>AI571*0.98*$S$8*(-2.6*10000000000-AL571*(G571+273.16)^4)</f>
        <v>-49.193698870524457</v>
      </c>
      <c r="AO571" s="13">
        <f>1.17*1.013*(10^-3)*(AD571-AE571)*N571*86400/208</f>
        <v>3.2009615808713052</v>
      </c>
      <c r="AP571" s="12">
        <f>0.408*(AM571+AN571+AO571)/(AI571+$S$10*(1+0.34*N571))</f>
        <v>-39.051195672332774</v>
      </c>
      <c r="AQ571">
        <v>88</v>
      </c>
      <c r="AR571">
        <v>0.44752999999999998</v>
      </c>
      <c r="AS571" s="7"/>
      <c r="AT571" s="1">
        <f>AJ571*28.4</f>
        <v>225.3879179873565</v>
      </c>
      <c r="AU571">
        <f>1.26*AI571*0.408*(AG571-AH571)/(AI571+0.063)</f>
        <v>6.9754330967867215</v>
      </c>
      <c r="AV571">
        <f>AU571*28.4</f>
        <v>198.10229994874288</v>
      </c>
      <c r="AW571">
        <f>0.65*AI571*D571/(0.063+AI571)</f>
        <v>169.81981905058001</v>
      </c>
      <c r="AX571" s="1">
        <f>AW571*0.035</f>
        <v>5.9436936667703009</v>
      </c>
      <c r="AY571" s="1">
        <f>(0.2*(0.00738*G571+0.8072)^7)-0.00016</f>
        <v>0.29947232323876199</v>
      </c>
      <c r="AZ571" s="1">
        <f>0.408*(AI571*(AG571-AH571)+0.063*6.43*(1+0.0536*N571)*(AD571-AE571))/(AI571+0.063)</f>
        <v>7.1836071210742167</v>
      </c>
      <c r="BA571" s="2">
        <f>(AI571*(AG571)+0.063*2.7*(1+0.864*N571)*(AD571-AE571))/(AI571+0.063)</f>
        <v>17.705787887883414</v>
      </c>
      <c r="BB571" s="1">
        <f>0.4+1.4*EXP(-(((C571-173)/58)^2))</f>
        <v>1.4325925847009784</v>
      </c>
      <c r="BC571" s="1">
        <f>0.605+0.345*EXP(-(((C571-243)/80)^2))</f>
        <v>0.88031596920737587</v>
      </c>
      <c r="BD571" s="1">
        <f>0.408*(AI571*(AG571-AH571)+0.063*6.43*(BB571+BC571*N571)*(AD571-AE571))/(AI571+0.063)</f>
        <v>10.248373914461565</v>
      </c>
      <c r="BE571" s="1">
        <f>0.013*G571*(M571*23.9+50)/(G571+15)</f>
        <v>6.3358202884639487</v>
      </c>
    </row>
    <row r="572" spans="1:57" ht="14" x14ac:dyDescent="0.15">
      <c r="A572" s="14">
        <v>2009</v>
      </c>
      <c r="B572" s="5">
        <v>43306</v>
      </c>
      <c r="C572">
        <v>206</v>
      </c>
      <c r="D572" s="11">
        <v>325.57434358799998</v>
      </c>
      <c r="E572" s="17">
        <v>27.5</v>
      </c>
      <c r="F572" s="17">
        <v>40</v>
      </c>
      <c r="G572" s="17">
        <v>33.46</v>
      </c>
      <c r="H572" s="11">
        <v>36.229999999999997</v>
      </c>
      <c r="I572" s="11">
        <v>79.73</v>
      </c>
      <c r="J572" s="11">
        <v>55.208055555555561</v>
      </c>
      <c r="K572" s="11">
        <v>2.5735014818778814</v>
      </c>
      <c r="L572" s="11">
        <v>0</v>
      </c>
      <c r="M572" s="15">
        <f>+D572*86400/1000000</f>
        <v>28.129623286003199</v>
      </c>
      <c r="N572" s="3">
        <f>K572*4.87/LN(67.8*$S$4-5.42)</f>
        <v>2.09059937909021</v>
      </c>
      <c r="O572" s="16">
        <f>0.26*(1+0.54*N572)*(AD572-AE572)</f>
        <v>1.5076768803422294</v>
      </c>
      <c r="X572" s="9">
        <f>1+0.033*COS(2*$S$9*C572/365)</f>
        <v>0.9696635629992858</v>
      </c>
      <c r="Y572" s="9">
        <f>0.409*SIN((2*$S$9*C572/365)-1.39)</f>
        <v>0.34091365459166534</v>
      </c>
      <c r="Z572" s="9">
        <f>ACOS(-TAN($U$2)*TAN(Y572))</f>
        <v>1.7687364611163356</v>
      </c>
      <c r="AA572" s="10">
        <f>(24*60/$S$9)*$S$7*X572*(Z572*SIN($U$2)*SIN(Y572)+COS($U$2)*COS(Y572)*SIN(Z572))</f>
        <v>39.904281277490156</v>
      </c>
      <c r="AB572" s="9">
        <f>AA572*(0.75+0.00002*$S$3)</f>
        <v>30.087828083227578</v>
      </c>
      <c r="AC572" s="9">
        <f>1.35*(M572/AB572)-0.35</f>
        <v>0.91213800913311627</v>
      </c>
      <c r="AD572" s="9">
        <f>(0.6108*EXP(17.27*E572/(E572+237.3))+0.6108*EXP(17.27*F572/(F572+237.3)))/2</f>
        <v>5.5234419011768754</v>
      </c>
      <c r="AE572" s="9">
        <f>(H572*0.6108*EXP(17.27*F572/(F572+237.3))+I572*0.6108*EXP(17.27*E572/(E572+237.3)))/(2*100)</f>
        <v>2.7996442713173271</v>
      </c>
      <c r="AF572" s="10">
        <f>$S$8*0.5*((E572+273)^4+(F572+273)^4)*(0.34-0.14*SQRT(AE572))*AC572</f>
        <v>4.1918082449204022</v>
      </c>
      <c r="AG572" s="9">
        <f>(1-0.23)*M572-AF572</f>
        <v>17.46800168530206</v>
      </c>
      <c r="AH572" s="9">
        <v>0</v>
      </c>
      <c r="AI572" s="8">
        <f>4098*0.6108*EXP(17.27*0.5*(E572+F572)/(0.5*(E572+F572)+237.3))/(0.5*(E572+F572)+237.3)^2</f>
        <v>0.29259946879875137</v>
      </c>
      <c r="AJ572" s="7">
        <f>(0.408*AI572*(AG572-AH572)+(900*$S$10/((E572+F572)*0.5+273))*N572*(AD572-AE572))/(AI572+$S$10*(1+0.34*N572))</f>
        <v>7.8601432885752978</v>
      </c>
      <c r="AL572" s="12">
        <f>1.24*(AE572*10/(G572+273.16))^(1/7)</f>
        <v>0.88089069845575629</v>
      </c>
      <c r="AM572" s="12">
        <f>AI572*0.77*M572</f>
        <v>6.3376488798650135</v>
      </c>
      <c r="AN572" s="12">
        <f>AI572*0.98*$S$8*(-2.6*10000000000-AL572*(G572+273.16)^4)</f>
        <v>-47.432934632377226</v>
      </c>
      <c r="AO572" s="13">
        <f>1.17*1.013*(10^-3)*(AD572-AE572)*N572*86400/208</f>
        <v>2.8034406693493974</v>
      </c>
      <c r="AP572" s="12">
        <f>0.408*(AM572+AN572+AO572)/(AI572+$S$10*(1+0.34*N572))</f>
        <v>-38.558106256281192</v>
      </c>
      <c r="AQ572">
        <v>88</v>
      </c>
      <c r="AR572">
        <v>0.44752999999999998</v>
      </c>
      <c r="AS572" s="7"/>
      <c r="AT572" s="1">
        <f>AJ572*28.4</f>
        <v>223.22806939553845</v>
      </c>
      <c r="AU572">
        <f>1.26*AI572*0.408*(AG572-AH572)/(AI572+0.063)</f>
        <v>7.3890118519075338</v>
      </c>
      <c r="AV572">
        <f>AU572*28.4</f>
        <v>209.84793659417394</v>
      </c>
      <c r="AW572">
        <f>0.65*AI572*D572/(0.063+AI572)</f>
        <v>174.13094626266647</v>
      </c>
      <c r="AX572" s="1">
        <f>AW572*0.035</f>
        <v>6.0945831191933273</v>
      </c>
      <c r="AY572" s="1">
        <f>(0.2*(0.00738*G572+0.8072)^7)-0.00016</f>
        <v>0.28910977098012308</v>
      </c>
      <c r="AZ572" s="1">
        <f>0.408*(AI572*(AG572-AH572)+0.063*6.43*(1+0.0536*N572)*(AD572-AE572))/(AI572+0.063)</f>
        <v>7.2721313159381715</v>
      </c>
      <c r="BA572" s="2">
        <f>(AI572*(AG572)+0.063*2.7*(1+0.864*N572)*(AD572-AE572))/(AI572+0.063)</f>
        <v>18.029630409556201</v>
      </c>
      <c r="BB572" s="1">
        <f>0.4+1.4*EXP(-(((C572-173)/58)^2))</f>
        <v>1.4128321107290782</v>
      </c>
      <c r="BC572" s="1">
        <f>0.605+0.345*EXP(-(((C572-243)/80)^2))</f>
        <v>0.88356130673122302</v>
      </c>
      <c r="BD572" s="1">
        <f>0.408*(AI572*(AG572-AH572)+0.063*6.43*(BB572+BC572*N572)*(AD572-AE572))/(AI572+0.063)</f>
        <v>9.9913824918381398</v>
      </c>
      <c r="BE572" s="1">
        <f>0.013*G572*(M572*23.9+50)/(G572+15)</f>
        <v>6.4833921282088633</v>
      </c>
    </row>
    <row r="573" spans="1:57" ht="14" x14ac:dyDescent="0.15">
      <c r="A573" s="14">
        <v>2009</v>
      </c>
      <c r="B573" s="5">
        <v>43307</v>
      </c>
      <c r="C573">
        <v>207</v>
      </c>
      <c r="D573" s="11">
        <v>251.20827271800007</v>
      </c>
      <c r="E573" s="17">
        <v>27.73</v>
      </c>
      <c r="F573" s="17">
        <v>38.14</v>
      </c>
      <c r="G573" s="17">
        <v>32.549999999999997</v>
      </c>
      <c r="H573" s="11">
        <v>35.85</v>
      </c>
      <c r="I573" s="11">
        <v>67.819999999999993</v>
      </c>
      <c r="J573" s="11">
        <v>51.780555555555551</v>
      </c>
      <c r="K573" s="11">
        <v>2.4425123844709749</v>
      </c>
      <c r="L573" s="11">
        <v>0</v>
      </c>
      <c r="M573" s="15">
        <f>+D573*86400/1000000</f>
        <v>21.704394762835204</v>
      </c>
      <c r="N573" s="3">
        <f>K573*4.87/LN(67.8*$S$4-5.42)</f>
        <v>1.9841895994048915</v>
      </c>
      <c r="O573" s="16">
        <f>0.26*(1+0.54*N573)*(AD573-AE573)</f>
        <v>1.4755612722147808</v>
      </c>
      <c r="X573" s="9">
        <f>1+0.033*COS(2*$S$9*C573/365)</f>
        <v>0.96989163298696601</v>
      </c>
      <c r="Y573" s="9">
        <f>0.409*SIN((2*$S$9*C573/365)-1.39)</f>
        <v>0.3369735780890053</v>
      </c>
      <c r="Z573" s="9">
        <f>ACOS(-TAN($U$2)*TAN(Y573))</f>
        <v>1.7662327013450758</v>
      </c>
      <c r="AA573" s="10">
        <f>(24*60/$S$9)*$S$7*X573*(Z573*SIN($U$2)*SIN(Y573)+COS($U$2)*COS(Y573)*SIN(Z573))</f>
        <v>39.838554531449127</v>
      </c>
      <c r="AB573" s="9">
        <f>AA573*(0.75+0.00002*$S$3)</f>
        <v>30.038270116712642</v>
      </c>
      <c r="AC573" s="9">
        <f>1.35*(M573/AB573)-0.35</f>
        <v>0.62545340713628927</v>
      </c>
      <c r="AD573" s="9">
        <f>(0.6108*EXP(17.27*E573/(E573+237.3))+0.6108*EXP(17.27*F573/(F573+237.3)))/2</f>
        <v>5.1979920263086061</v>
      </c>
      <c r="AE573" s="9">
        <f>(H573*0.6108*EXP(17.27*F573/(F573+237.3))+I573*0.6108*EXP(17.27*E573/(E573+237.3)))/(2*100)</f>
        <v>2.4582678068004156</v>
      </c>
      <c r="AF573" s="10">
        <f>$S$8*0.5*((E573+273)^4+(F573+273)^4)*(0.34-0.14*SQRT(AE573))*AC573</f>
        <v>3.2380156643631639</v>
      </c>
      <c r="AG573" s="9">
        <f>(1-0.23)*M573-AF573</f>
        <v>13.474368303019943</v>
      </c>
      <c r="AH573" s="9">
        <v>0</v>
      </c>
      <c r="AI573" s="8">
        <f>4098*0.6108*EXP(17.27*0.5*(E573+F573)/(0.5*(E573+F573)+237.3))/(0.5*(E573+F573)+237.3)^2</f>
        <v>0.28124558071347955</v>
      </c>
      <c r="AJ573" s="7">
        <f>(0.408*AI573*(AG573-AH573)+(900*$S$10/((E573+F573)*0.5+273))*N573*(AD573-AE573))/(AI573+$S$10*(1+0.34*N573))</f>
        <v>6.6383014153836113</v>
      </c>
      <c r="AL573" s="12">
        <f>1.24*(AE573*10/(G573+273.16))^(1/7)</f>
        <v>0.8650451261059966</v>
      </c>
      <c r="AM573" s="12">
        <f>AI573*0.77*M573</f>
        <v>4.700284134013307</v>
      </c>
      <c r="AN573" s="12">
        <f>AI573*0.98*$S$8*(-2.6*10000000000-AL573*(G573+273.16)^4)</f>
        <v>-45.281425333611168</v>
      </c>
      <c r="AO573" s="13">
        <f>1.17*1.013*(10^-3)*(AD573-AE573)*N573*86400/208</f>
        <v>2.6763057824521348</v>
      </c>
      <c r="AP573" s="12">
        <f>0.408*(AM573+AN573+AO573)/(AI573+$S$10*(1+0.34*N573))</f>
        <v>-39.507621940610804</v>
      </c>
      <c r="AQ573">
        <v>88</v>
      </c>
      <c r="AR573">
        <v>0.44752999999999998</v>
      </c>
      <c r="AS573" s="7"/>
      <c r="AT573" s="1">
        <f>AJ573*28.4</f>
        <v>188.52776019689455</v>
      </c>
      <c r="AU573">
        <f>1.26*AI573*0.408*(AG573-AH573)/(AI573+0.063)</f>
        <v>5.6592184134483539</v>
      </c>
      <c r="AV573">
        <f>AU573*28.4</f>
        <v>160.72180294193325</v>
      </c>
      <c r="AW573">
        <f>0.65*AI573*D573/(0.063+AI573)</f>
        <v>133.40270238535103</v>
      </c>
      <c r="AX573" s="1">
        <f>AW573*0.035</f>
        <v>4.6690945834872863</v>
      </c>
      <c r="AY573" s="1">
        <f>(0.2*(0.00738*G573+0.8072)^7)-0.00016</f>
        <v>0.27645334552635503</v>
      </c>
      <c r="AZ573" s="1">
        <f>0.408*(AI573*(AG573-AH573)+0.063*6.43*(1+0.0536*N573)*(AD573-AE573))/(AI573+0.063)</f>
        <v>5.9467136218637124</v>
      </c>
      <c r="BA573" s="2">
        <f>(AI573*(AG573)+0.063*2.7*(1+0.864*N573)*(AD573-AE573))/(AI573+0.063)</f>
        <v>14.683013247926796</v>
      </c>
      <c r="BB573" s="1">
        <f>0.4+1.4*EXP(-(((C573-173)/58)^2))</f>
        <v>1.3928593276764611</v>
      </c>
      <c r="BC573" s="1">
        <f>0.605+0.345*EXP(-(((C573-243)/80)^2))</f>
        <v>0.88675683649634818</v>
      </c>
      <c r="BD573" s="1">
        <f>0.408*(AI573*(AG573-AH573)+0.063*6.43*(BB573+BC573*N573)*(AD573-AE573))/(AI573+0.063)</f>
        <v>8.6379750512096418</v>
      </c>
      <c r="BE573" s="1">
        <f>0.013*G573*(M573*23.9+50)/(G573+15)</f>
        <v>5.0612035749539395</v>
      </c>
    </row>
    <row r="574" spans="1:57" ht="14" x14ac:dyDescent="0.15">
      <c r="A574" s="14">
        <v>2009</v>
      </c>
      <c r="B574" s="5">
        <v>43308</v>
      </c>
      <c r="C574">
        <v>208</v>
      </c>
      <c r="D574" s="11">
        <v>242.84511341999999</v>
      </c>
      <c r="E574" s="17">
        <v>24.79</v>
      </c>
      <c r="F574" s="17">
        <v>37.6</v>
      </c>
      <c r="G574" s="17">
        <v>30.24</v>
      </c>
      <c r="H574" s="11">
        <v>38.47</v>
      </c>
      <c r="I574" s="11">
        <v>82.5</v>
      </c>
      <c r="J574" s="11">
        <v>62.68111111111115</v>
      </c>
      <c r="K574" s="11">
        <v>2.7123505607584963</v>
      </c>
      <c r="L574" s="11">
        <v>0</v>
      </c>
      <c r="M574" s="15">
        <f>+D574*86400/1000000</f>
        <v>20.981817799487999</v>
      </c>
      <c r="N574" s="3">
        <f>K574*4.87/LN(67.8*$S$4-5.42)</f>
        <v>2.2033942619139206</v>
      </c>
      <c r="O574" s="16">
        <f>0.26*(1+0.54*N574)*(AD574-AE574)</f>
        <v>1.2913958165142272</v>
      </c>
      <c r="X574" s="9">
        <f>1+0.033*COS(2*$S$9*C574/365)</f>
        <v>0.97012862473358386</v>
      </c>
      <c r="Y574" s="9">
        <f>0.409*SIN((2*$S$9*C574/365)-1.39)</f>
        <v>0.33293364904267192</v>
      </c>
      <c r="Z574" s="9">
        <f>ACOS(-TAN($U$2)*TAN(Y574))</f>
        <v>1.7636739380091886</v>
      </c>
      <c r="AA574" s="10">
        <f>(24*60/$S$9)*$S$7*X574*(Z574*SIN($U$2)*SIN(Y574)+COS($U$2)*COS(Y574)*SIN(Z574))</f>
        <v>39.770803439507588</v>
      </c>
      <c r="AB574" s="9">
        <f>AA574*(0.75+0.00002*$S$3)</f>
        <v>29.987185793388722</v>
      </c>
      <c r="AC574" s="9">
        <f>1.35*(M574/AB574)-0.35</f>
        <v>0.59458527133792327</v>
      </c>
      <c r="AD574" s="9">
        <f>(0.6108*EXP(17.27*E574/(E574+237.3))+0.6108*EXP(17.27*F574/(F574+237.3)))/2</f>
        <v>4.8055865545904801</v>
      </c>
      <c r="AE574" s="9">
        <f>(H574*0.6108*EXP(17.27*F574/(F574+237.3))+I574*0.6108*EXP(17.27*E574/(E574+237.3)))/(2*100)</f>
        <v>2.5374194340116794</v>
      </c>
      <c r="AF574" s="10">
        <f>$S$8*0.5*((E574+273)^4+(F574+273)^4)*(0.34-0.14*SQRT(AE574))*AC574</f>
        <v>2.9239281289990693</v>
      </c>
      <c r="AG574" s="9">
        <f>(1-0.23)*M574-AF574</f>
        <v>13.232071576606689</v>
      </c>
      <c r="AH574" s="9">
        <v>0</v>
      </c>
      <c r="AI574" s="8">
        <f>4098*0.6108*EXP(17.27*0.5*(E574+F574)/(0.5*(E574+F574)+237.3))/(0.5*(E574+F574)+237.3)^2</f>
        <v>0.25823457526548299</v>
      </c>
      <c r="AJ574" s="7">
        <f>(0.408*AI574*(AG574-AH574)+(900*$S$10/((E574+F574)*0.5+273))*N574*(AD574-AE574))/(AI574+$S$10*(1+0.34*N574))</f>
        <v>6.3404895316834811</v>
      </c>
      <c r="AL574" s="12">
        <f>1.24*(AE574*10/(G574+273.16))^(1/7)</f>
        <v>0.86991235172315351</v>
      </c>
      <c r="AM574" s="12">
        <f>AI574*0.77*M574</f>
        <v>4.1720377219663716</v>
      </c>
      <c r="AN574" s="12">
        <f>AI574*0.98*$S$8*(-2.6*10000000000-AL574*(G574+273.16)^4)</f>
        <v>-41.347914732896832</v>
      </c>
      <c r="AO574" s="13">
        <f>1.17*1.013*(10^-3)*(AD574-AE574)*N574*86400/208</f>
        <v>2.4604411358453104</v>
      </c>
      <c r="AP574" s="12">
        <f>0.408*(AM574+AN574+AO574)/(AI574+$S$10*(1+0.34*N574))</f>
        <v>-37.938192041627424</v>
      </c>
      <c r="AQ574">
        <v>88</v>
      </c>
      <c r="AR574">
        <v>0.44752999999999998</v>
      </c>
      <c r="AS574" s="7"/>
      <c r="AT574" s="1">
        <f>AJ574*28.4</f>
        <v>180.06990269981085</v>
      </c>
      <c r="AU574">
        <f>1.26*AI574*0.408*(AG574-AH574)/(AI574+0.063)</f>
        <v>5.4682788922121368</v>
      </c>
      <c r="AV574">
        <f>AU574*28.4</f>
        <v>155.29912053882467</v>
      </c>
      <c r="AW574">
        <f>0.65*AI574*D574/(0.063+AI574)</f>
        <v>126.89217228209297</v>
      </c>
      <c r="AX574" s="1">
        <f>AW574*0.035</f>
        <v>4.4412260298732544</v>
      </c>
      <c r="AY574" s="1">
        <f>(0.2*(0.00738*G574+0.8072)^7)-0.00016</f>
        <v>0.24643596947559493</v>
      </c>
      <c r="AZ574" s="1">
        <f>0.408*(AI574*(AG574-AH574)+0.063*6.43*(1+0.0536*N574)*(AD574-AE574))/(AI574+0.063)</f>
        <v>5.6447095995527832</v>
      </c>
      <c r="BA574" s="2">
        <f>(AI574*(AG574)+0.063*2.7*(1+0.864*N574)*(AD574-AE574))/(AI574+0.063)</f>
        <v>14.124515235829167</v>
      </c>
      <c r="BB574" s="1">
        <f>0.4+1.4*EXP(-(((C574-173)/58)^2))</f>
        <v>1.3727019299233896</v>
      </c>
      <c r="BC574" s="1">
        <f>0.605+0.345*EXP(-(((C574-243)/80)^2))</f>
        <v>0.88989997878278471</v>
      </c>
      <c r="BD574" s="1">
        <f>0.408*(AI574*(AG574-AH574)+0.063*6.43*(BB574+BC574*N574)*(AD574-AE574))/(AI574+0.063)</f>
        <v>8.2300438695267921</v>
      </c>
      <c r="BE574" s="1">
        <f>0.013*G574*(M574*23.9+50)/(G574+15)</f>
        <v>4.7920445600950448</v>
      </c>
    </row>
    <row r="575" spans="1:57" ht="14" x14ac:dyDescent="0.15">
      <c r="A575" s="14">
        <v>2009</v>
      </c>
      <c r="B575" s="5">
        <v>43309</v>
      </c>
      <c r="C575">
        <v>209</v>
      </c>
      <c r="D575" s="11">
        <v>255.68269716599985</v>
      </c>
      <c r="E575" s="17">
        <v>27.5</v>
      </c>
      <c r="F575" s="17">
        <v>38.71</v>
      </c>
      <c r="G575" s="17">
        <v>32.020000000000003</v>
      </c>
      <c r="H575" s="11">
        <v>40.07</v>
      </c>
      <c r="I575" s="11">
        <v>74.209999999999994</v>
      </c>
      <c r="J575" s="11">
        <v>60.674583333333331</v>
      </c>
      <c r="K575" s="11">
        <v>1.8694665195939191</v>
      </c>
      <c r="L575" s="11">
        <v>0</v>
      </c>
      <c r="M575" s="15">
        <f>+D575*86400/1000000</f>
        <v>22.090985035142388</v>
      </c>
      <c r="N575" s="3">
        <f>K575*4.87/LN(67.8*$S$4-5.42)</f>
        <v>1.5186723507309179</v>
      </c>
      <c r="O575" s="16">
        <f>0.26*(1+0.54*N575)*(AD575-AE575)</f>
        <v>1.2000939993227742</v>
      </c>
      <c r="X575" s="9">
        <f>1+0.033*COS(2*$S$9*C575/365)</f>
        <v>0.97037446801337024</v>
      </c>
      <c r="Y575" s="9">
        <f>0.409*SIN((2*$S$9*C575/365)-1.39)</f>
        <v>0.32879506457083052</v>
      </c>
      <c r="Z575" s="9">
        <f>ACOS(-TAN($U$2)*TAN(Y575))</f>
        <v>1.7610614110614791</v>
      </c>
      <c r="AA575" s="10">
        <f>(24*60/$S$9)*$S$7*X575*(Z575*SIN($U$2)*SIN(Y575)+COS($U$2)*COS(Y575)*SIN(Z575))</f>
        <v>39.701010951049589</v>
      </c>
      <c r="AB575" s="9">
        <f>AA575*(0.75+0.00002*$S$3)</f>
        <v>29.93456225709139</v>
      </c>
      <c r="AC575" s="9">
        <f>1.35*(M575/AB575)-0.35</f>
        <v>0.64626744300820049</v>
      </c>
      <c r="AD575" s="9">
        <f>(0.6108*EXP(17.27*E575/(E575+237.3))+0.6108*EXP(17.27*F575/(F575+237.3)))/2</f>
        <v>5.2773140894698898</v>
      </c>
      <c r="AE575" s="9">
        <f>(H575*0.6108*EXP(17.27*F575/(F575+237.3))+I575*0.6108*EXP(17.27*E575/(E575+237.3)))/(2*100)</f>
        <v>2.7413055803766779</v>
      </c>
      <c r="AF575" s="10">
        <f>$S$8*0.5*((E575+273)^4+(F575+273)^4)*(0.34-0.14*SQRT(AE575))*AC575</f>
        <v>3.0119639609705082</v>
      </c>
      <c r="AG575" s="9">
        <f>(1-0.23)*M575-AF575</f>
        <v>13.998094516089132</v>
      </c>
      <c r="AH575" s="9">
        <v>0</v>
      </c>
      <c r="AI575" s="8">
        <f>4098*0.6108*EXP(17.27*0.5*(E575+F575)/(0.5*(E575+F575)+237.3))/(0.5*(E575+F575)+237.3)^2</f>
        <v>0.28358293985241928</v>
      </c>
      <c r="AJ575" s="7">
        <f>(0.408*AI575*(AG575-AH575)+(900*$S$10/((E575+F575)*0.5+273))*N575*(AD575-AE575))/(AI575+$S$10*(1+0.34*N575))</f>
        <v>6.1684172510642759</v>
      </c>
      <c r="AL575" s="12">
        <f>1.24*(AE575*10/(G575+273.16))^(1/7)</f>
        <v>0.87883551042097752</v>
      </c>
      <c r="AM575" s="12">
        <f>AI575*0.77*M575</f>
        <v>4.8237623899861379</v>
      </c>
      <c r="AN575" s="12">
        <f>AI575*0.98*$S$8*(-2.6*10000000000-AL575*(G575+273.16)^4)</f>
        <v>-45.749399217619171</v>
      </c>
      <c r="AO575" s="13">
        <f>1.17*1.013*(10^-3)*(AD575-AE575)*N575*86400/208</f>
        <v>1.8960968083465384</v>
      </c>
      <c r="AP575" s="12">
        <f>0.408*(AM575+AN575+AO575)/(AI575+$S$10*(1+0.34*N575))</f>
        <v>-41.537086457853334</v>
      </c>
      <c r="AQ575">
        <v>88</v>
      </c>
      <c r="AR575">
        <v>0.44752999999999998</v>
      </c>
      <c r="AS575" s="7"/>
      <c r="AT575" s="1">
        <f>AJ575*28.4</f>
        <v>175.18304993022542</v>
      </c>
      <c r="AU575">
        <f>1.26*AI575*0.408*(AG575-AH575)/(AI575+0.063)</f>
        <v>5.888064367125911</v>
      </c>
      <c r="AV575">
        <f>AU575*28.4</f>
        <v>167.22102802637588</v>
      </c>
      <c r="AW575">
        <f>0.65*AI575*D575/(0.063+AI575)</f>
        <v>135.98393829105714</v>
      </c>
      <c r="AX575" s="1">
        <f>AW575*0.035</f>
        <v>4.7594378401870001</v>
      </c>
      <c r="AY575" s="1">
        <f>(0.2*(0.00738*G575+0.8072)^7)-0.00016</f>
        <v>0.26930310555832992</v>
      </c>
      <c r="AZ575" s="1">
        <f>0.408*(AI575*(AG575-AH575)+0.063*6.43*(1+0.0536*N575)*(AD575-AE575))/(AI575+0.063)</f>
        <v>5.9808687027133072</v>
      </c>
      <c r="BA575" s="2">
        <f>(AI575*(AG575)+0.063*2.7*(1+0.864*N575)*(AD575-AE575))/(AI575+0.063)</f>
        <v>14.331395657857364</v>
      </c>
      <c r="BB575" s="1">
        <f>0.4+1.4*EXP(-(((C575-173)/58)^2))</f>
        <v>1.3523873835956142</v>
      </c>
      <c r="BC575" s="1">
        <f>0.605+0.345*EXP(-(((C575-243)/80)^2))</f>
        <v>0.89298817406868558</v>
      </c>
      <c r="BD575" s="1">
        <f>0.408*(AI575*(AG575-AH575)+0.063*6.43*(BB575+BC575*N575)*(AD575-AE575))/(AI575+0.063)</f>
        <v>7.9486685906319563</v>
      </c>
      <c r="BE575" s="1">
        <f>0.013*G575*(M575*23.9+50)/(G575+15)</f>
        <v>5.1167095490091024</v>
      </c>
    </row>
    <row r="576" spans="1:57" ht="14" x14ac:dyDescent="0.15">
      <c r="A576" s="14">
        <v>2009</v>
      </c>
      <c r="B576" s="5">
        <v>43310</v>
      </c>
      <c r="C576">
        <v>210</v>
      </c>
      <c r="D576" s="11">
        <v>289.48939718399993</v>
      </c>
      <c r="E576" s="17">
        <v>26.58</v>
      </c>
      <c r="F576" s="17">
        <v>38.619999999999997</v>
      </c>
      <c r="G576" s="17">
        <v>32.07</v>
      </c>
      <c r="H576" s="11">
        <v>38.049999999999997</v>
      </c>
      <c r="I576" s="11">
        <v>77.180000000000007</v>
      </c>
      <c r="J576" s="11">
        <v>60.431249999999991</v>
      </c>
      <c r="K576" s="11">
        <v>1.8182901716809168</v>
      </c>
      <c r="L576" s="11">
        <v>0</v>
      </c>
      <c r="M576" s="15">
        <f>+D576*86400/1000000</f>
        <v>25.011883916697595</v>
      </c>
      <c r="N576" s="3">
        <f>K576*4.87/LN(67.8*$S$4-5.42)</f>
        <v>1.4770989372612053</v>
      </c>
      <c r="O576" s="16">
        <f>0.26*(1+0.54*N576)*(AD576-AE576)</f>
        <v>1.1772053023714555</v>
      </c>
      <c r="X576" s="9">
        <f>1+0.033*COS(2*$S$9*C576/365)</f>
        <v>0.97062908997765562</v>
      </c>
      <c r="Y576" s="9">
        <f>0.409*SIN((2*$S$9*C576/365)-1.39)</f>
        <v>0.32455905102537808</v>
      </c>
      <c r="Z576" s="9">
        <f>ACOS(-TAN($U$2)*TAN(Y576))</f>
        <v>1.758396364212651</v>
      </c>
      <c r="AA576" s="10">
        <f>(24*60/$S$9)*$S$7*X576*(Z576*SIN($U$2)*SIN(Y576)+COS($U$2)*COS(Y576)*SIN(Z576))</f>
        <v>39.629160171660587</v>
      </c>
      <c r="AB576" s="9">
        <f>AA576*(0.75+0.00002*$S$3)</f>
        <v>29.880386769432082</v>
      </c>
      <c r="AC576" s="9">
        <f>1.35*(M576/AB576)-0.35</f>
        <v>0.78004036889123329</v>
      </c>
      <c r="AD576" s="9">
        <f>(0.6108*EXP(17.27*E576/(E576+237.3))+0.6108*EXP(17.27*F576/(F576+237.3)))/2</f>
        <v>5.1642640409472627</v>
      </c>
      <c r="AE576" s="9">
        <f>(H576*0.6108*EXP(17.27*F576/(F576+237.3))+I576*0.6108*EXP(17.27*E576/(E576+237.3)))/(2*100)</f>
        <v>2.6455565916768</v>
      </c>
      <c r="AF576" s="10">
        <f>$S$8*0.5*((E576+273)^4+(F576+273)^4)*(0.34-0.14*SQRT(AE576))*AC576</f>
        <v>3.7489873827893327</v>
      </c>
      <c r="AG576" s="9">
        <f>(1-0.23)*M576-AF576</f>
        <v>15.510163233067816</v>
      </c>
      <c r="AH576" s="9">
        <v>0</v>
      </c>
      <c r="AI576" s="8">
        <f>4098*0.6108*EXP(17.27*0.5*(E576+F576)/(0.5*(E576+F576)+237.3))/(0.5*(E576+F576)+237.3)^2</f>
        <v>0.27668675955454952</v>
      </c>
      <c r="AJ576" s="7">
        <f>(0.408*AI576*(AG576-AH576)+(900*$S$10/((E576+F576)*0.5+273))*N576*(AD576-AE576))/(AI576+$S$10*(1+0.34*N576))</f>
        <v>6.5823009671428476</v>
      </c>
      <c r="AL576" s="12">
        <f>1.24*(AE576*10/(G576+273.16))^(1/7)</f>
        <v>0.87436277998016787</v>
      </c>
      <c r="AM576" s="12">
        <f>AI576*0.77*M576</f>
        <v>5.3287519756745212</v>
      </c>
      <c r="AN576" s="12">
        <f>AI576*0.98*$S$8*(-2.6*10000000000-AL576*(G576+273.16)^4)</f>
        <v>-44.591958372951922</v>
      </c>
      <c r="AO576" s="13">
        <f>1.17*1.013*(10^-3)*(AD576-AE576)*N576*86400/208</f>
        <v>1.8316100883926416</v>
      </c>
      <c r="AP576" s="12">
        <f>0.408*(AM576+AN576+AO576)/(AI576+$S$10*(1+0.34*N576))</f>
        <v>-40.666675752168445</v>
      </c>
      <c r="AQ576">
        <v>88</v>
      </c>
      <c r="AR576">
        <v>0.44752999999999998</v>
      </c>
      <c r="AS576" s="7"/>
      <c r="AT576" s="1">
        <f>AJ576*28.4</f>
        <v>186.93734746685686</v>
      </c>
      <c r="AU576">
        <f>1.26*AI576*0.408*(AG576-AH576)/(AI576+0.063)</f>
        <v>6.4946661956119849</v>
      </c>
      <c r="AV576">
        <f>AU576*28.4</f>
        <v>184.44851995538036</v>
      </c>
      <c r="AW576">
        <f>0.65*AI576*D576/(0.063+AI576)</f>
        <v>153.26951268053705</v>
      </c>
      <c r="AX576" s="1">
        <f>AW576*0.035</f>
        <v>5.3644329438187972</v>
      </c>
      <c r="AY576" s="1">
        <f>(0.2*(0.00738*G576+0.8072)^7)-0.00016</f>
        <v>0.26997081704392956</v>
      </c>
      <c r="AZ576" s="1">
        <f>0.408*(AI576*(AG576-AH576)+0.063*6.43*(1+0.0536*N576)*(AD576-AE576))/(AI576+0.063)</f>
        <v>6.477015201284666</v>
      </c>
      <c r="BA576" s="2">
        <f>(AI576*(AG576)+0.063*2.7*(1+0.864*N576)*(AD576-AE576))/(AI576+0.063)</f>
        <v>15.504460104875456</v>
      </c>
      <c r="BB576" s="1">
        <f>0.4+1.4*EXP(-(((C576-173)/58)^2))</f>
        <v>1.3319428665738</v>
      </c>
      <c r="BC576" s="1">
        <f>0.605+0.345*EXP(-(((C576-243)/80)^2))</f>
        <v>0.89601888647207939</v>
      </c>
      <c r="BD576" s="1">
        <f>0.408*(AI576*(AG576-AH576)+0.063*6.43*(BB576+BC576*N576)*(AD576-AE576))/(AI576+0.063)</f>
        <v>8.4087337832991143</v>
      </c>
      <c r="BE576" s="1">
        <f>0.013*G576*(M576*23.9+50)/(G576+15)</f>
        <v>5.7375746360033659</v>
      </c>
    </row>
    <row r="577" spans="1:57" ht="14" x14ac:dyDescent="0.15">
      <c r="A577" s="14">
        <v>2009</v>
      </c>
      <c r="B577" s="5">
        <v>43311</v>
      </c>
      <c r="C577">
        <v>211</v>
      </c>
      <c r="D577" s="11">
        <v>293.60607954599999</v>
      </c>
      <c r="E577" s="17">
        <v>25.29</v>
      </c>
      <c r="F577" s="17">
        <v>39.24</v>
      </c>
      <c r="G577" s="17">
        <v>31.93</v>
      </c>
      <c r="H577" s="11">
        <v>41.57</v>
      </c>
      <c r="I577" s="11">
        <v>83.6</v>
      </c>
      <c r="J577" s="11">
        <v>62.170763888888878</v>
      </c>
      <c r="K577" s="11">
        <v>2.6959066358571753</v>
      </c>
      <c r="L577" s="11">
        <v>0</v>
      </c>
      <c r="M577" s="15">
        <f>+D577*86400/1000000</f>
        <v>25.367565272774399</v>
      </c>
      <c r="N577" s="3">
        <f>K577*4.87/LN(67.8*$S$4-5.42)</f>
        <v>2.1900359407975007</v>
      </c>
      <c r="O577" s="16">
        <f>0.26*(1+0.54*N577)*(AD577-AE577)</f>
        <v>1.3241031037798734</v>
      </c>
      <c r="X577" s="9">
        <f>1+0.033*COS(2*$S$9*C577/365)</f>
        <v>0.97089241517645686</v>
      </c>
      <c r="Y577" s="9">
        <f>0.409*SIN((2*$S$9*C577/365)-1.39)</f>
        <v>0.32022686362854907</v>
      </c>
      <c r="Z577" s="9">
        <f>ACOS(-TAN($U$2)*TAN(Y577))</f>
        <v>1.755680043355422</v>
      </c>
      <c r="AA577" s="10">
        <f>(24*60/$S$9)*$S$7*X577*(Z577*SIN($U$2)*SIN(Y577)+COS($U$2)*COS(Y577)*SIN(Z577))</f>
        <v>39.555234417963277</v>
      </c>
      <c r="AB577" s="9">
        <f>AA577*(0.75+0.00002*$S$3)</f>
        <v>29.824646751144311</v>
      </c>
      <c r="AC577" s="9">
        <f>1.35*(M577/AB577)-0.35</f>
        <v>0.79825209512100892</v>
      </c>
      <c r="AD577" s="9">
        <f>(0.6108*EXP(17.27*E577/(E577+237.3))+0.6108*EXP(17.27*F577/(F577+237.3)))/2</f>
        <v>5.1524801123201236</v>
      </c>
      <c r="AE577" s="9">
        <f>(H577*0.6108*EXP(17.27*F577/(F577+237.3))+I577*0.6108*EXP(17.27*E577/(E577+237.3)))/(2*100)</f>
        <v>2.8191808542958916</v>
      </c>
      <c r="AF577" s="10">
        <f>$S$8*0.5*((E577+273)^4+(F577+273)^4)*(0.34-0.14*SQRT(AE577))*AC577</f>
        <v>3.5724393198317022</v>
      </c>
      <c r="AG577" s="9">
        <f>(1-0.23)*M577-AF577</f>
        <v>15.960585940204588</v>
      </c>
      <c r="AH577" s="9">
        <v>0</v>
      </c>
      <c r="AI577" s="8">
        <f>4098*0.6108*EXP(17.27*0.5*(E577+F577)/(0.5*(E577+F577)+237.3))/(0.5*(E577+F577)+237.3)^2</f>
        <v>0.27218993827484006</v>
      </c>
      <c r="AJ577" s="7">
        <f>(0.408*AI577*(AG577-AH577)+(900*$S$10/((E577+F577)*0.5+273))*N577*(AD577-AE577))/(AI577+$S$10*(1+0.34*N577))</f>
        <v>7.1419115182734956</v>
      </c>
      <c r="AL577" s="12">
        <f>1.24*(AE577*10/(G577+273.16))^(1/7)</f>
        <v>0.88239659370550916</v>
      </c>
      <c r="AM577" s="12">
        <f>AI577*0.77*M577</f>
        <v>5.316692939850169</v>
      </c>
      <c r="AN577" s="12">
        <f>AI577*0.98*$S$8*(-2.6*10000000000-AL577*(G577+273.16)^4)</f>
        <v>-43.939962426906582</v>
      </c>
      <c r="AO577" s="13">
        <f>1.17*1.013*(10^-3)*(AD577-AE577)*N577*86400/208</f>
        <v>2.515749526905886</v>
      </c>
      <c r="AP577" s="12">
        <f>0.408*(AM577+AN577+AO577)/(AI577+$S$10*(1+0.34*N577))</f>
        <v>-38.067051180180059</v>
      </c>
      <c r="AQ577">
        <v>88</v>
      </c>
      <c r="AR577">
        <v>0.44752999999999998</v>
      </c>
      <c r="AS577" s="7"/>
      <c r="AT577" s="1">
        <f>AJ577*28.4</f>
        <v>202.83028711896728</v>
      </c>
      <c r="AU577">
        <f>1.26*AI577*0.408*(AG577-AH577)/(AI577+0.063)</f>
        <v>6.6628591536501851</v>
      </c>
      <c r="AV577">
        <f>AU577*28.4</f>
        <v>189.22519996366526</v>
      </c>
      <c r="AW577">
        <f>0.65*AI577*D577/(0.063+AI577)</f>
        <v>154.97423252630622</v>
      </c>
      <c r="AX577" s="1">
        <f>AW577*0.035</f>
        <v>5.4240981384207183</v>
      </c>
      <c r="AY577" s="1">
        <f>(0.2*(0.00738*G577+0.8072)^7)-0.00016</f>
        <v>0.26810478944523913</v>
      </c>
      <c r="AZ577" s="1">
        <f>0.408*(AI577*(AG577-AH577)+0.063*6.43*(1+0.0536*N577)*(AD577-AE577))/(AI577+0.063)</f>
        <v>6.5735493785308829</v>
      </c>
      <c r="BA577" s="2">
        <f>(AI577*(AG577)+0.063*2.7*(1+0.864*N577)*(AD577-AE577))/(AI577+0.063)</f>
        <v>16.385350930552313</v>
      </c>
      <c r="BB577" s="1">
        <f>0.4+1.4*EXP(-(((C577-173)/58)^2))</f>
        <v>1.3113952105856121</v>
      </c>
      <c r="BC577" s="1">
        <f>0.605+0.345*EXP(-(((C577-243)/80)^2))</f>
        <v>0.89898960719334287</v>
      </c>
      <c r="BD577" s="1">
        <f>0.408*(AI577*(AG577-AH577)+0.063*6.43*(BB577+BC577*N577)*(AD577-AE577))/(AI577+0.063)</f>
        <v>9.0619099184893077</v>
      </c>
      <c r="BE577" s="1">
        <f>0.013*G577*(M577*23.9+50)/(G577+15)</f>
        <v>5.8047573362649594</v>
      </c>
    </row>
    <row r="578" spans="1:57" ht="14" x14ac:dyDescent="0.15">
      <c r="A578" s="14">
        <v>2009</v>
      </c>
      <c r="B578" s="5">
        <v>43312</v>
      </c>
      <c r="C578">
        <v>212</v>
      </c>
      <c r="D578" s="11">
        <v>217.10845369200001</v>
      </c>
      <c r="E578" s="17">
        <v>25.79</v>
      </c>
      <c r="F578" s="17">
        <v>39.26</v>
      </c>
      <c r="G578" s="17">
        <v>30.71</v>
      </c>
      <c r="H578" s="11">
        <v>35.21</v>
      </c>
      <c r="I578" s="11">
        <v>83.1</v>
      </c>
      <c r="J578" s="11">
        <v>63.739305555555539</v>
      </c>
      <c r="K578" s="11">
        <v>2.3314650683977654</v>
      </c>
      <c r="L578" s="11">
        <v>0</v>
      </c>
      <c r="M578" s="15">
        <f>+D578*86400/1000000</f>
        <v>18.758170398988803</v>
      </c>
      <c r="N578" s="3">
        <f>K578*4.87/LN(67.8*$S$4-5.42)</f>
        <v>1.8939796455085827</v>
      </c>
      <c r="O578" s="16">
        <f>0.26*(1+0.54*N578)*(AD578-AE578)</f>
        <v>1.3554002619822556</v>
      </c>
      <c r="X578" s="9">
        <f>1+0.033*COS(2*$S$9*C578/365)</f>
        <v>0.9711643655808343</v>
      </c>
      <c r="Y578" s="9">
        <f>0.409*SIN((2*$S$9*C578/365)-1.39)</f>
        <v>0.31579978610096499</v>
      </c>
      <c r="Z578" s="9">
        <f>ACOS(-TAN($U$2)*TAN(Y578))</f>
        <v>1.7529136950467492</v>
      </c>
      <c r="AA578" s="10">
        <f>(24*60/$S$9)*$S$7*X578*(Z578*SIN($U$2)*SIN(Y578)+COS($U$2)*COS(Y578)*SIN(Z578))</f>
        <v>39.479217273314191</v>
      </c>
      <c r="AB578" s="9">
        <f>AA578*(0.75+0.00002*$S$3)</f>
        <v>29.767329824078899</v>
      </c>
      <c r="AC578" s="9">
        <f>1.35*(M578/AB578)-0.35</f>
        <v>0.50071553909247823</v>
      </c>
      <c r="AD578" s="9">
        <f>(0.6108*EXP(17.27*E578/(E578+237.3))+0.6108*EXP(17.27*F578/(F578+237.3)))/2</f>
        <v>5.2047894350857211</v>
      </c>
      <c r="AE578" s="9">
        <f>(H578*0.6108*EXP(17.27*F578/(F578+237.3))+I578*0.6108*EXP(17.27*E578/(E578+237.3)))/(2*100)</f>
        <v>2.6275651187705349</v>
      </c>
      <c r="AF578" s="10">
        <f>$S$8*0.5*((E578+273)^4+(F578+273)^4)*(0.34-0.14*SQRT(AE578))*AC578</f>
        <v>2.4221752446284945</v>
      </c>
      <c r="AG578" s="9">
        <f>(1-0.23)*M578-AF578</f>
        <v>12.021615962592884</v>
      </c>
      <c r="AH578" s="9">
        <v>0</v>
      </c>
      <c r="AI578" s="8">
        <f>4098*0.6108*EXP(17.27*0.5*(E578+F578)/(0.5*(E578+F578)+237.3))/(0.5*(E578+F578)+237.3)^2</f>
        <v>0.27567464558844995</v>
      </c>
      <c r="AJ578" s="7">
        <f>(0.408*AI578*(AG578-AH578)+(900*$S$10/((E578+F578)*0.5+273))*N578*(AD578-AE578))/(AI578+$S$10*(1+0.34*N578))</f>
        <v>5.9875278441073592</v>
      </c>
      <c r="AL578" s="12">
        <f>1.24*(AE578*10/(G578+273.16))^(1/7)</f>
        <v>0.87406826234545365</v>
      </c>
      <c r="AM578" s="12">
        <f>AI578*0.77*M578</f>
        <v>3.9817870220043234</v>
      </c>
      <c r="AN578" s="12">
        <f>AI578*0.98*$S$8*(-2.6*10000000000-AL578*(G578+273.16)^4)</f>
        <v>-44.24780195898505</v>
      </c>
      <c r="AO578" s="13">
        <f>1.17*1.013*(10^-3)*(AD578-AE578)*N578*86400/208</f>
        <v>2.403107740235531</v>
      </c>
      <c r="AP578" s="12">
        <f>0.408*(AM578+AN578+AO578)/(AI578+$S$10*(1+0.34*N578))</f>
        <v>-40.244168655381394</v>
      </c>
      <c r="AQ578">
        <v>88</v>
      </c>
      <c r="AR578">
        <v>0.44752999999999998</v>
      </c>
      <c r="AS578" s="7"/>
      <c r="AT578" s="1">
        <f>AJ578*28.4</f>
        <v>170.04579077264899</v>
      </c>
      <c r="AU578">
        <f>1.26*AI578*0.408*(AG578-AH578)/(AI578+0.063)</f>
        <v>5.0304599786026953</v>
      </c>
      <c r="AV578">
        <f>AU578*28.4</f>
        <v>142.86506339231653</v>
      </c>
      <c r="AW578">
        <f>0.65*AI578*D578/(0.063+AI578)</f>
        <v>114.86936776496556</v>
      </c>
      <c r="AX578" s="1">
        <f>AW578*0.035</f>
        <v>4.0204278717737951</v>
      </c>
      <c r="AY578" s="1">
        <f>(0.2*(0.00738*G578+0.8072)^7)-0.00016</f>
        <v>0.25230589972893053</v>
      </c>
      <c r="AZ578" s="1">
        <f>0.408*(AI578*(AG578-AH578)+0.063*6.43*(1+0.0536*N578)*(AD578-AE578))/(AI578+0.063)</f>
        <v>5.3778201437418103</v>
      </c>
      <c r="BA578" s="2">
        <f>(AI578*(AG578)+0.063*2.7*(1+0.864*N578)*(AD578-AE578))/(AI578+0.063)</f>
        <v>13.197960207556603</v>
      </c>
      <c r="BB578" s="1">
        <f>0.4+1.4*EXP(-(((C578-173)/58)^2))</f>
        <v>1.2907708455412408</v>
      </c>
      <c r="BC578" s="1">
        <f>0.605+0.345*EXP(-(((C578-243)/80)^2))</f>
        <v>0.90189785795190969</v>
      </c>
      <c r="BD578" s="1">
        <f>0.408*(AI578*(AG578-AH578)+0.063*6.43*(BB578+BC578*N578)*(AD578-AE578))/(AI578+0.063)</f>
        <v>7.7642403628586596</v>
      </c>
      <c r="BE578" s="1">
        <f>0.013*G578*(M578*23.9+50)/(G578+15)</f>
        <v>4.3523168323010353</v>
      </c>
    </row>
    <row r="579" spans="1:57" ht="14" x14ac:dyDescent="0.15">
      <c r="A579" s="14">
        <v>2009</v>
      </c>
      <c r="B579" s="5">
        <v>43313</v>
      </c>
      <c r="C579">
        <v>213</v>
      </c>
      <c r="D579" s="11">
        <v>317.07195553799988</v>
      </c>
      <c r="E579" s="17">
        <v>24.89</v>
      </c>
      <c r="F579" s="17">
        <v>39.909999999999997</v>
      </c>
      <c r="G579" s="17">
        <v>31.94</v>
      </c>
      <c r="H579" s="11">
        <v>31.77</v>
      </c>
      <c r="I579" s="11">
        <v>74.67</v>
      </c>
      <c r="J579" s="11">
        <v>54.59131944444443</v>
      </c>
      <c r="K579" s="11">
        <v>1.9321914553451736</v>
      </c>
      <c r="L579" s="11">
        <v>0</v>
      </c>
      <c r="M579" s="15">
        <f>+D579*86400/1000000</f>
        <v>27.39501695848319</v>
      </c>
      <c r="N579" s="3">
        <f>K579*4.87/LN(67.8*$S$4-5.42)</f>
        <v>1.5696273288641962</v>
      </c>
      <c r="O579" s="16">
        <f>0.26*(1+0.54*N579)*(AD579-AE579)</f>
        <v>1.3943981267524865</v>
      </c>
      <c r="X579" s="9">
        <f>1+0.033*COS(2*$S$9*C579/365)</f>
        <v>0.9714448606060142</v>
      </c>
      <c r="Y579" s="9">
        <f>0.409*SIN((2*$S$9*C579/365)-1.39)</f>
        <v>0.31127913028124182</v>
      </c>
      <c r="Z579" s="9">
        <f>ACOS(-TAN($U$2)*TAN(Y579))</f>
        <v>1.7500985650508394</v>
      </c>
      <c r="AA579" s="10">
        <f>(24*60/$S$9)*$S$7*X579*(Z579*SIN($U$2)*SIN(Y579)+COS($U$2)*COS(Y579)*SIN(Z579))</f>
        <v>39.401092644275792</v>
      </c>
      <c r="AB579" s="9">
        <f>AA579*(0.75+0.00002*$S$3)</f>
        <v>29.708423853783948</v>
      </c>
      <c r="AC579" s="9">
        <f>1.35*(M579/AB579)-0.35</f>
        <v>0.89487495788982307</v>
      </c>
      <c r="AD579" s="9">
        <f>(0.6108*EXP(17.27*E579/(E579+237.3))+0.6108*EXP(17.27*F579/(F579+237.3)))/2</f>
        <v>5.2436950538840232</v>
      </c>
      <c r="AE579" s="9">
        <f>(H579*0.6108*EXP(17.27*F579/(F579+237.3))+I579*0.6108*EXP(17.27*E579/(E579+237.3)))/(2*100)</f>
        <v>2.3409708036880348</v>
      </c>
      <c r="AF579" s="10">
        <f>$S$8*0.5*((E579+273)^4+(F579+273)^4)*(0.34-0.14*SQRT(AE579))*AC579</f>
        <v>4.8119640422666317</v>
      </c>
      <c r="AG579" s="9">
        <f>(1-0.23)*M579-AF579</f>
        <v>16.282199015765425</v>
      </c>
      <c r="AH579" s="9">
        <v>0</v>
      </c>
      <c r="AI579" s="8">
        <f>4098*0.6108*EXP(17.27*0.5*(E579+F579)/(0.5*(E579+F579)+237.3))/(0.5*(E579+F579)+237.3)^2</f>
        <v>0.27399467444939329</v>
      </c>
      <c r="AJ579" s="7">
        <f>(0.408*AI579*(AG579-AH579)+(900*$S$10/((E579+F579)*0.5+273))*N579*(AD579-AE579))/(AI579+$S$10*(1+0.34*N579))</f>
        <v>7.2115668512711659</v>
      </c>
      <c r="AL579" s="12">
        <f>1.24*(AE579*10/(G579+273.16))^(1/7)</f>
        <v>0.85926944603688271</v>
      </c>
      <c r="AM579" s="12">
        <f>AI579*0.77*M579</f>
        <v>5.7796883398679118</v>
      </c>
      <c r="AN579" s="12">
        <f>AI579*0.98*$S$8*(-2.6*10000000000-AL579*(G579+273.16)^4)</f>
        <v>-43.969169613889484</v>
      </c>
      <c r="AO579" s="13">
        <f>1.17*1.013*(10^-3)*(AD579-AE579)*N579*86400/208</f>
        <v>2.2430969632510944</v>
      </c>
      <c r="AP579" s="12">
        <f>0.408*(AM579+AN579+AO579)/(AI579+$S$10*(1+0.34*N579))</f>
        <v>-39.117872603667671</v>
      </c>
      <c r="AQ579">
        <v>88</v>
      </c>
      <c r="AR579">
        <v>0.44752999999999998</v>
      </c>
      <c r="AS579" s="7"/>
      <c r="AT579" s="1">
        <f>AJ579*28.4</f>
        <v>204.8084985761011</v>
      </c>
      <c r="AU579">
        <f>1.26*AI579*0.408*(AG579-AH579)/(AI579+0.063)</f>
        <v>6.8055440739416362</v>
      </c>
      <c r="AV579">
        <f>AU579*28.4</f>
        <v>193.27745169994245</v>
      </c>
      <c r="AW579">
        <f>0.65*AI579*D579/(0.063+AI579)</f>
        <v>167.56768573508558</v>
      </c>
      <c r="AX579" s="1">
        <f>AW579*0.035</f>
        <v>5.864869000727996</v>
      </c>
      <c r="AY579" s="1">
        <f>(0.2*(0.00738*G579+0.8072)^7)-0.00016</f>
        <v>0.26823770970536287</v>
      </c>
      <c r="AZ579" s="1">
        <f>0.408*(AI579*(AG579-AH579)+0.063*6.43*(1+0.0536*N579)*(AD579-AE579))/(AI579+0.063)</f>
        <v>6.9446187262875467</v>
      </c>
      <c r="BA579" s="2">
        <f>(AI579*(AG579)+0.063*2.7*(1+0.864*N579)*(AD579-AE579))/(AI579+0.063)</f>
        <v>16.690462083374207</v>
      </c>
      <c r="BB579" s="1">
        <f>0.4+1.4*EXP(-(((C579-173)/58)^2))</f>
        <v>1.2700957462605342</v>
      </c>
      <c r="BC579" s="1">
        <f>0.605+0.345*EXP(-(((C579-243)/80)^2))</f>
        <v>0.9047411944106809</v>
      </c>
      <c r="BD579" s="1">
        <f>0.408*(AI579*(AG579-AH579)+0.063*6.43*(BB579+BC579*N579)*(AD579-AE579))/(AI579+0.063)</f>
        <v>9.2310542544547243</v>
      </c>
      <c r="BE579" s="1">
        <f>0.013*G579*(M579*23.9+50)/(G579+15)</f>
        <v>6.2339692948846022</v>
      </c>
    </row>
    <row r="580" spans="1:57" ht="14" x14ac:dyDescent="0.15">
      <c r="A580" s="14">
        <v>2009</v>
      </c>
      <c r="B580" s="5">
        <v>43314</v>
      </c>
      <c r="C580">
        <v>214</v>
      </c>
      <c r="D580" s="11">
        <v>306.77750407199989</v>
      </c>
      <c r="E580" s="17">
        <v>26.3</v>
      </c>
      <c r="F580" s="17">
        <v>40.29</v>
      </c>
      <c r="G580" s="17">
        <v>32.35</v>
      </c>
      <c r="H580" s="11">
        <v>35.96</v>
      </c>
      <c r="I580" s="11">
        <v>85.7</v>
      </c>
      <c r="J580" s="11">
        <v>58.74430555555557</v>
      </c>
      <c r="K580" s="11">
        <v>1.9216743966841709</v>
      </c>
      <c r="L580" s="11">
        <v>0</v>
      </c>
      <c r="M580" s="15">
        <f>+D580*86400/1000000</f>
        <v>26.505576351820789</v>
      </c>
      <c r="N580" s="3">
        <f>K580*4.87/LN(67.8*$S$4-5.42)</f>
        <v>1.5610837331206633</v>
      </c>
      <c r="O580" s="16">
        <f>0.26*(1+0.54*N580)*(AD580-AE580)</f>
        <v>1.266489336022413</v>
      </c>
      <c r="X580" s="9">
        <f>1+0.033*COS(2*$S$9*C580/365)</f>
        <v>0.97173381713526685</v>
      </c>
      <c r="Y580" s="9">
        <f>0.409*SIN((2*$S$9*C580/365)-1.39)</f>
        <v>0.30666623573726226</v>
      </c>
      <c r="Z580" s="9">
        <f>ACOS(-TAN($U$2)*TAN(Y580))</f>
        <v>1.7472358969452806</v>
      </c>
      <c r="AA580" s="10">
        <f>(24*60/$S$9)*$S$7*X580*(Z580*SIN($U$2)*SIN(Y580)+COS($U$2)*COS(Y580)*SIN(Z580))</f>
        <v>39.320844817773747</v>
      </c>
      <c r="AB580" s="9">
        <f>AA580*(0.75+0.00002*$S$3)</f>
        <v>29.647916992601406</v>
      </c>
      <c r="AC580" s="9">
        <f>1.35*(M580/AB580)-0.35</f>
        <v>0.85691541614500422</v>
      </c>
      <c r="AD580" s="9">
        <f>(0.6108*EXP(17.27*E580/(E580+237.3))+0.6108*EXP(17.27*F580/(F580+237.3)))/2</f>
        <v>5.4559439945118751</v>
      </c>
      <c r="AE580" s="9">
        <f>(H580*0.6108*EXP(17.27*F580/(F580+237.3))+I580*0.6108*EXP(17.27*E580/(E580+237.3)))/(2*100)</f>
        <v>2.8128881583228087</v>
      </c>
      <c r="AF580" s="10">
        <f>$S$8*0.5*((E580+273)^4+(F580+273)^4)*(0.34-0.14*SQRT(AE580))*AC580</f>
        <v>3.8967090783540836</v>
      </c>
      <c r="AG580" s="9">
        <f>(1-0.23)*M580-AF580</f>
        <v>16.512584712547927</v>
      </c>
      <c r="AH580" s="9">
        <v>0</v>
      </c>
      <c r="AI580" s="8">
        <f>4098*0.6108*EXP(17.27*0.5*(E580+F580)/(0.5*(E580+F580)+237.3))/(0.5*(E580+F580)+237.3)^2</f>
        <v>0.28621448766331509</v>
      </c>
      <c r="AJ580" s="7">
        <f>(0.408*AI580*(AG580-AH580)+(900*$S$10/((E580+F580)*0.5+273))*N580*(AD580-AE580))/(AI580+$S$10*(1+0.34*N580))</f>
        <v>7.045074520192748</v>
      </c>
      <c r="AL580" s="12">
        <f>1.24*(AE580*10/(G580+273.16))^(1/7)</f>
        <v>0.88194160971453972</v>
      </c>
      <c r="AM580" s="12">
        <f>AI580*0.77*M580</f>
        <v>5.8414355659330965</v>
      </c>
      <c r="AN580" s="12">
        <f>AI580*0.98*$S$8*(-2.6*10000000000-AL580*(G580+273.16)^4)</f>
        <v>-46.256450995168471</v>
      </c>
      <c r="AO580" s="13">
        <f>1.17*1.013*(10^-3)*(AD580-AE580)*N580*86400/208</f>
        <v>2.0313195620373272</v>
      </c>
      <c r="AP580" s="12">
        <f>0.408*(AM580+AN580+AO580)/(AI580+$S$10*(1+0.34*N580))</f>
        <v>-40.471762605970028</v>
      </c>
      <c r="AQ580">
        <v>88</v>
      </c>
      <c r="AR580">
        <v>0.44752999999999998</v>
      </c>
      <c r="AS580" s="7"/>
      <c r="AT580" s="1">
        <f>AJ580*28.4</f>
        <v>200.08011637347403</v>
      </c>
      <c r="AU580">
        <f>1.26*AI580*0.408*(AG580-AH580)/(AI580+0.063)</f>
        <v>6.9573704341808531</v>
      </c>
      <c r="AV580">
        <f>AU580*28.4</f>
        <v>197.58932033073623</v>
      </c>
      <c r="AW580">
        <f>0.65*AI580*D580/(0.063+AI580)</f>
        <v>163.43167313125244</v>
      </c>
      <c r="AX580" s="1">
        <f>AW580*0.035</f>
        <v>5.7201085595938359</v>
      </c>
      <c r="AY580" s="1">
        <f>(0.2*(0.00738*G580+0.8072)^7)-0.00016</f>
        <v>0.27373627121365446</v>
      </c>
      <c r="AZ580" s="1">
        <f>0.408*(AI580*(AG580-AH580)+0.063*6.43*(1+0.0536*N580)*(AD580-AE580))/(AI580+0.063)</f>
        <v>6.8773004037309962</v>
      </c>
      <c r="BA580" s="2">
        <f>(AI580*(AG580)+0.063*2.7*(1+0.864*N580)*(AD580-AE580))/(AI580+0.063)</f>
        <v>16.557482484741033</v>
      </c>
      <c r="BB580" s="1">
        <f>0.4+1.4*EXP(-(((C580-173)/58)^2))</f>
        <v>1.2493953817268213</v>
      </c>
      <c r="BC580" s="1">
        <f>0.605+0.345*EXP(-(((C580-243)/80)^2))</f>
        <v>0.90751720958155824</v>
      </c>
      <c r="BD580" s="1">
        <f>0.408*(AI580*(AG580-AH580)+0.063*6.43*(BB580+BC580*N580)*(AD580-AE580))/(AI580+0.063)</f>
        <v>8.8567786368360828</v>
      </c>
      <c r="BE580" s="1">
        <f>0.013*G580*(M580*23.9+50)/(G580+15)</f>
        <v>6.0705151260976082</v>
      </c>
    </row>
    <row r="581" spans="1:57" ht="14" x14ac:dyDescent="0.15">
      <c r="A581" s="14">
        <v>2009</v>
      </c>
      <c r="B581" s="5">
        <v>43315</v>
      </c>
      <c r="C581">
        <v>215</v>
      </c>
      <c r="D581" s="11">
        <v>313.25706968399987</v>
      </c>
      <c r="E581" s="17">
        <v>25.89</v>
      </c>
      <c r="F581" s="17">
        <v>40.799999999999997</v>
      </c>
      <c r="G581" s="17">
        <v>33.200000000000003</v>
      </c>
      <c r="H581" s="11">
        <v>35.090000000000003</v>
      </c>
      <c r="I581" s="11">
        <v>69.87</v>
      </c>
      <c r="J581" s="11">
        <v>50.50993055555557</v>
      </c>
      <c r="K581" s="11">
        <v>2.3237213827403411</v>
      </c>
      <c r="L581" s="11">
        <v>0</v>
      </c>
      <c r="M581" s="15">
        <f>+D581*86400/1000000</f>
        <v>27.06541082069759</v>
      </c>
      <c r="N581" s="3">
        <f>K581*4.87/LN(67.8*$S$4-5.42)</f>
        <v>1.8876890159747433</v>
      </c>
      <c r="O581" s="16">
        <f>0.26*(1+0.54*N581)*(AD581-AE581)</f>
        <v>1.5755327267521575</v>
      </c>
      <c r="X581" s="9">
        <f>1+0.033*COS(2*$S$9*C581/365)</f>
        <v>0.97203114954453662</v>
      </c>
      <c r="Y581" s="9">
        <f>0.409*SIN((2*$S$9*C581/365)-1.39)</f>
        <v>0.30196246936923454</v>
      </c>
      <c r="Z581" s="9">
        <f>ACOS(-TAN($U$2)*TAN(Y581))</f>
        <v>1.7443269307923033</v>
      </c>
      <c r="AA581" s="10">
        <f>(24*60/$S$9)*$S$7*X581*(Z581*SIN($U$2)*SIN(Y581)+COS($U$2)*COS(Y581)*SIN(Z581))</f>
        <v>39.238458518846073</v>
      </c>
      <c r="AB581" s="9">
        <f>AA581*(0.75+0.00002*$S$3)</f>
        <v>29.585797723209939</v>
      </c>
      <c r="AC581" s="9">
        <f>1.35*(M581/AB581)-0.35</f>
        <v>0.88499474138828427</v>
      </c>
      <c r="AD581" s="9">
        <f>(0.6108*EXP(17.27*E581/(E581+237.3))+0.6108*EXP(17.27*F581/(F581+237.3)))/2</f>
        <v>5.5177915879433153</v>
      </c>
      <c r="AE581" s="9">
        <f>(H581*0.6108*EXP(17.27*F581/(F581+237.3))+I581*0.6108*EXP(17.27*E581/(E581+237.3)))/(2*100)</f>
        <v>2.5169571366922621</v>
      </c>
      <c r="AF581" s="10">
        <f>$S$8*0.5*((E581+273)^4+(F581+273)^4)*(0.34-0.14*SQRT(AE581))*AC581</f>
        <v>4.5148872084108298</v>
      </c>
      <c r="AG581" s="9">
        <f>(1-0.23)*M581-AF581</f>
        <v>16.325479123526314</v>
      </c>
      <c r="AH581" s="9">
        <v>0</v>
      </c>
      <c r="AI581" s="8">
        <f>4098*0.6108*EXP(17.27*0.5*(E581+F581)/(0.5*(E581+F581)+237.3))/(0.5*(E581+F581)+237.3)^2</f>
        <v>0.28691038426611254</v>
      </c>
      <c r="AJ581" s="7">
        <f>(0.408*AI581*(AG581-AH581)+(900*$S$10/((E581+F581)*0.5+273))*N581*(AD581-AE581))/(AI581+$S$10*(1+0.34*N581))</f>
        <v>7.6115558042941931</v>
      </c>
      <c r="AL581" s="12">
        <f>1.24*(AE581*10/(G581+273.16))^(1/7)</f>
        <v>0.8677023897775048</v>
      </c>
      <c r="AM581" s="12">
        <f>AI581*0.77*M581</f>
        <v>5.9793175125426403</v>
      </c>
      <c r="AN581" s="12">
        <f>AI581*0.98*$S$8*(-2.6*10000000000-AL581*(G581+273.16)^4)</f>
        <v>-46.314444492317548</v>
      </c>
      <c r="AO581" s="13">
        <f>1.17*1.013*(10^-3)*(AD581-AE581)*N581*86400/208</f>
        <v>2.7888053345634209</v>
      </c>
      <c r="AP581" s="12">
        <f>0.408*(AM581+AN581+AO581)/(AI581+$S$10*(1+0.34*N581))</f>
        <v>-38.786590612707627</v>
      </c>
      <c r="AQ581">
        <v>88</v>
      </c>
      <c r="AR581">
        <v>0.44752999999999998</v>
      </c>
      <c r="AS581" s="7"/>
      <c r="AT581" s="1">
        <f>AJ581*28.4</f>
        <v>216.16818484195508</v>
      </c>
      <c r="AU581">
        <f>1.26*AI581*0.408*(AG581-AH581)/(AI581+0.063)</f>
        <v>6.8815469943261913</v>
      </c>
      <c r="AV581">
        <f>AU581*28.4</f>
        <v>195.43593463886381</v>
      </c>
      <c r="AW581">
        <f>0.65*AI581*D581/(0.063+AI581)</f>
        <v>166.95663141478553</v>
      </c>
      <c r="AX581" s="1">
        <f>AW581*0.035</f>
        <v>5.8434820995174945</v>
      </c>
      <c r="AY581" s="1">
        <f>(0.2*(0.00738*G581+0.8072)^7)-0.00016</f>
        <v>0.2854440130272643</v>
      </c>
      <c r="AZ581" s="1">
        <f>0.408*(AI581*(AG581-AH581)+0.063*6.43*(1+0.0536*N581)*(AD581-AE581))/(AI581+0.063)</f>
        <v>7.0223739911487071</v>
      </c>
      <c r="BA581" s="2">
        <f>(AI581*(AG581)+0.063*2.7*(1+0.864*N581)*(AD581-AE581))/(AI581+0.063)</f>
        <v>17.22413445270946</v>
      </c>
      <c r="BB581" s="1">
        <f>0.4+1.4*EXP(-(((C581-173)/58)^2))</f>
        <v>1.2286946669891239</v>
      </c>
      <c r="BC581" s="1">
        <f>0.605+0.345*EXP(-(((C581-243)/80)^2))</f>
        <v>0.91022353720550186</v>
      </c>
      <c r="BD581" s="1">
        <f>0.408*(AI581*(AG581-AH581)+0.063*6.43*(BB581+BC581*N581)*(AD581-AE581))/(AI581+0.063)</f>
        <v>9.6385435512934325</v>
      </c>
      <c r="BE581" s="1">
        <f>0.013*G581*(M581*23.9+50)/(G581+15)</f>
        <v>6.2399628280932076</v>
      </c>
    </row>
    <row r="582" spans="1:57" ht="14" x14ac:dyDescent="0.15">
      <c r="A582" s="14">
        <v>2009</v>
      </c>
      <c r="B582" s="5">
        <v>43316</v>
      </c>
      <c r="C582">
        <v>216</v>
      </c>
      <c r="D582" s="11">
        <v>254.23656055200001</v>
      </c>
      <c r="E582" s="17">
        <v>26.84</v>
      </c>
      <c r="F582" s="17">
        <v>40.42</v>
      </c>
      <c r="G582" s="17">
        <v>32.56</v>
      </c>
      <c r="H582" s="11">
        <v>29.35</v>
      </c>
      <c r="I582" s="11">
        <v>65.02</v>
      </c>
      <c r="J582" s="11">
        <v>49.515555555555537</v>
      </c>
      <c r="K582" s="11">
        <v>2.0835922492026198</v>
      </c>
      <c r="L582" s="11">
        <v>0</v>
      </c>
      <c r="M582" s="15">
        <f>+D582*86400/1000000</f>
        <v>21.966038831692799</v>
      </c>
      <c r="N582" s="3">
        <f>K582*4.87/LN(67.8*$S$4-5.42)</f>
        <v>1.692618672704876</v>
      </c>
      <c r="O582" s="16">
        <f>0.26*(1+0.54*N582)*(AD582-AE582)</f>
        <v>1.6333022037095257</v>
      </c>
      <c r="X582" s="9">
        <f>1+0.033*COS(2*$S$9*C582/365)</f>
        <v>0.97233676972781347</v>
      </c>
      <c r="Y582" s="9">
        <f>0.409*SIN((2*$S$9*C582/365)-1.39)</f>
        <v>0.29716922500464871</v>
      </c>
      <c r="Z582" s="9">
        <f>ACOS(-TAN($U$2)*TAN(Y582))</f>
        <v>1.7413729018768471</v>
      </c>
      <c r="AA582" s="10">
        <f>(24*60/$S$9)*$S$7*X582*(Z582*SIN($U$2)*SIN(Y582)+COS($U$2)*COS(Y582)*SIN(Z582))</f>
        <v>39.153918968886202</v>
      </c>
      <c r="AB582" s="9">
        <f>AA582*(0.75+0.00002*$S$3)</f>
        <v>29.522054902540198</v>
      </c>
      <c r="AC582" s="9">
        <f>1.35*(M582/AB582)-0.35</f>
        <v>0.65447453677195477</v>
      </c>
      <c r="AD582" s="9">
        <f>(0.6108*EXP(17.27*E582/(E582+237.3))+0.6108*EXP(17.27*F582/(F582+237.3)))/2</f>
        <v>5.5371630251858228</v>
      </c>
      <c r="AE582" s="9">
        <f>(H582*0.6108*EXP(17.27*F582/(F582+237.3))+I582*0.6108*EXP(17.27*E582/(E582+237.3)))/(2*100)</f>
        <v>2.2550912746857881</v>
      </c>
      <c r="AF582" s="10">
        <f>$S$8*0.5*((E582+273)^4+(F582+273)^4)*(0.34-0.14*SQRT(AE582))*AC582</f>
        <v>3.6865324091749603</v>
      </c>
      <c r="AG582" s="9">
        <f>(1-0.23)*M582-AF582</f>
        <v>13.227317491228495</v>
      </c>
      <c r="AH582" s="9">
        <v>0</v>
      </c>
      <c r="AI582" s="8">
        <f>4098*0.6108*EXP(17.27*0.5*(E582+F582)/(0.5*(E582+F582)+237.3))/(0.5*(E582+F582)+237.3)^2</f>
        <v>0.29090406913015382</v>
      </c>
      <c r="AJ582" s="7">
        <f>(0.408*AI582*(AG582-AH582)+(900*$S$10/((E582+F582)*0.5+273))*N582*(AD582-AE582))/(AI582+$S$10*(1+0.34*N582))</f>
        <v>6.6981058253171666</v>
      </c>
      <c r="AL582" s="12">
        <f>1.24*(AE582*10/(G582+273.16))^(1/7)</f>
        <v>0.85444592207106806</v>
      </c>
      <c r="AM582" s="12">
        <f>AI582*0.77*M582</f>
        <v>4.920307760684012</v>
      </c>
      <c r="AN582" s="12">
        <f>AI582*0.98*$S$8*(-2.6*10000000000-AL582*(G582+273.16)^4)</f>
        <v>-46.708615660736882</v>
      </c>
      <c r="AO582" s="13">
        <f>1.17*1.013*(10^-3)*(AD582-AE582)*N582*86400/208</f>
        <v>2.7349721816920978</v>
      </c>
      <c r="AP582" s="12">
        <f>0.408*(AM582+AN582+AO582)/(AI582+$S$10*(1+0.34*N582))</f>
        <v>-40.381308192187028</v>
      </c>
      <c r="AQ582">
        <v>88</v>
      </c>
      <c r="AR582">
        <v>0.44752999999999998</v>
      </c>
      <c r="AS582" s="7"/>
      <c r="AT582" s="1">
        <f>AJ582*28.4</f>
        <v>190.22620543900751</v>
      </c>
      <c r="AU582">
        <f>1.26*AI582*0.408*(AG582-AH582)/(AI582+0.063)</f>
        <v>5.5894197627739812</v>
      </c>
      <c r="AV582">
        <f>AU582*28.4</f>
        <v>158.73952126278107</v>
      </c>
      <c r="AW582">
        <f>0.65*AI582*D582/(0.063+AI582)</f>
        <v>135.83622423219694</v>
      </c>
      <c r="AX582" s="1">
        <f>AW582*0.035</f>
        <v>4.7542678481268936</v>
      </c>
      <c r="AY582" s="1">
        <f>(0.2*(0.00738*G582+0.8072)^7)-0.00016</f>
        <v>0.2765898034894565</v>
      </c>
      <c r="AZ582" s="1">
        <f>0.408*(AI582*(AG582-AH582)+0.063*6.43*(1+0.0536*N582)*(AD582-AE582))/(AI582+0.063)</f>
        <v>6.1078662646247111</v>
      </c>
      <c r="BA582" s="2">
        <f>(AI582*(AG582)+0.063*2.7*(1+0.864*N582)*(AD582-AE582))/(AI582+0.063)</f>
        <v>14.757114105090464</v>
      </c>
      <c r="BB582" s="1">
        <f>0.4+1.4*EXP(-(((C582-173)/58)^2))</f>
        <v>1.2080179178207704</v>
      </c>
      <c r="BC582" s="1">
        <f>0.605+0.345*EXP(-(((C582-243)/80)^2))</f>
        <v>0.91285785510049777</v>
      </c>
      <c r="BD582" s="1">
        <f>0.408*(AI582*(AG582-AH582)+0.063*6.43*(BB582+BC582*N582)*(AD582-AE582))/(AI582+0.063)</f>
        <v>8.6559479007034525</v>
      </c>
      <c r="BE582" s="1">
        <f>0.013*G582*(M582*23.9+50)/(G582+15)</f>
        <v>5.1173477609046749</v>
      </c>
    </row>
    <row r="583" spans="1:57" ht="14" x14ac:dyDescent="0.15">
      <c r="A583" s="14">
        <v>2009</v>
      </c>
      <c r="B583" s="5">
        <v>43317</v>
      </c>
      <c r="C583">
        <v>217</v>
      </c>
      <c r="D583" s="11">
        <v>318.76167998999995</v>
      </c>
      <c r="E583" s="17">
        <v>26.92</v>
      </c>
      <c r="F583" s="17">
        <v>39.83</v>
      </c>
      <c r="G583" s="17">
        <v>33.369999999999997</v>
      </c>
      <c r="H583" s="11">
        <v>40.65</v>
      </c>
      <c r="I583" s="11">
        <v>69.95</v>
      </c>
      <c r="J583" s="11">
        <v>55.648402777777783</v>
      </c>
      <c r="K583" s="11">
        <v>2.5668717713105247</v>
      </c>
      <c r="L583" s="11">
        <v>0</v>
      </c>
      <c r="M583" s="15">
        <f>+D583*86400/1000000</f>
        <v>27.541009151135995</v>
      </c>
      <c r="N583" s="3">
        <f>K583*4.87/LN(67.8*$S$4-5.42)</f>
        <v>2.0852136939086532</v>
      </c>
      <c r="O583" s="16">
        <f>0.26*(1+0.54*N583)*(AD583-AE583)</f>
        <v>1.4936478670368116</v>
      </c>
      <c r="X583" s="9">
        <f>1+0.033*COS(2*$S$9*C583/365)</f>
        <v>0.97265058712324137</v>
      </c>
      <c r="Y583" s="9">
        <f>0.409*SIN((2*$S$9*C583/365)-1.39)</f>
        <v>0.29228792298525702</v>
      </c>
      <c r="Z583" s="9">
        <f>ACOS(-TAN($U$2)*TAN(Y583))</f>
        <v>1.7383750395128041</v>
      </c>
      <c r="AA583" s="10">
        <f>(24*60/$S$9)*$S$7*X583*(Z583*SIN($U$2)*SIN(Y583)+COS($U$2)*COS(Y583)*SIN(Z583))</f>
        <v>39.067211944279194</v>
      </c>
      <c r="AB583" s="9">
        <f>AA583*(0.75+0.00002*$S$3)</f>
        <v>29.456677805986512</v>
      </c>
      <c r="AC583" s="9">
        <f>1.35*(M583/AB583)-0.35</f>
        <v>0.91220487588309729</v>
      </c>
      <c r="AD583" s="9">
        <f>(0.6108*EXP(17.27*E583/(E583+237.3))+0.6108*EXP(17.27*F583/(F583+237.3)))/2</f>
        <v>5.428845432130732</v>
      </c>
      <c r="AE583" s="9">
        <f>(H583*0.6108*EXP(17.27*F583/(F583+237.3))+I583*0.6108*EXP(17.27*E583/(E583+237.3)))/(2*100)</f>
        <v>2.7267015516604194</v>
      </c>
      <c r="AF583" s="10">
        <f>$S$8*0.5*((E583+273)^4+(F583+273)^4)*(0.34-0.14*SQRT(AE583))*AC583</f>
        <v>4.2935678888845858</v>
      </c>
      <c r="AG583" s="9">
        <f>(1-0.23)*M583-AF583</f>
        <v>16.91300915749013</v>
      </c>
      <c r="AH583" s="9">
        <v>0</v>
      </c>
      <c r="AI583" s="8">
        <f>4098*0.6108*EXP(17.27*0.5*(E583+F583)/(0.5*(E583+F583)+237.3))/(0.5*(E583+F583)+237.3)^2</f>
        <v>0.28732860096997381</v>
      </c>
      <c r="AJ583" s="7">
        <f>(0.408*AI583*(AG583-AH583)+(900*$S$10/((E583+F583)*0.5+273))*N583*(AD583-AE583))/(AI583+$S$10*(1+0.34*N583))</f>
        <v>7.6838793272293469</v>
      </c>
      <c r="AL583" s="12">
        <f>1.24*(AE583*10/(G583+273.16))^(1/7)</f>
        <v>0.87761158019195173</v>
      </c>
      <c r="AM583" s="12">
        <f>AI583*0.77*M583</f>
        <v>6.0932561140968069</v>
      </c>
      <c r="AN583" s="12">
        <f>AI583*0.98*$S$8*(-2.6*10000000000-AL583*(G583+273.16)^4)</f>
        <v>-46.52597217029944</v>
      </c>
      <c r="AO583" s="13">
        <f>1.17*1.013*(10^-3)*(AD583-AE583)*N583*86400/208</f>
        <v>2.7739891179346805</v>
      </c>
      <c r="AP583" s="12">
        <f>0.408*(AM583+AN583+AO583)/(AI583+$S$10*(1+0.34*N583))</f>
        <v>-38.43196239396061</v>
      </c>
      <c r="AQ583">
        <v>88</v>
      </c>
      <c r="AR583">
        <v>0.44752999999999998</v>
      </c>
      <c r="AS583" s="7"/>
      <c r="AT583" s="1">
        <f>AJ583*28.4</f>
        <v>218.22217289331343</v>
      </c>
      <c r="AU583">
        <f>1.26*AI583*0.408*(AG583-AH583)/(AI583+0.063)</f>
        <v>7.1310725636519328</v>
      </c>
      <c r="AV583">
        <f>AU583*28.4</f>
        <v>202.52246080771488</v>
      </c>
      <c r="AW583">
        <f>0.65*AI583*D583/(0.063+AI583)</f>
        <v>169.93495748136152</v>
      </c>
      <c r="AX583" s="1">
        <f>AW583*0.035</f>
        <v>5.9477235118476539</v>
      </c>
      <c r="AY583" s="1">
        <f>(0.2*(0.00738*G583+0.8072)^7)-0.00016</f>
        <v>0.28783631785246738</v>
      </c>
      <c r="AZ583" s="1">
        <f>0.408*(AI583*(AG583-AH583)+0.063*6.43*(1+0.0536*N583)*(AD583-AE583))/(AI583+0.063)</f>
        <v>7.0768707282312864</v>
      </c>
      <c r="BA583" s="2">
        <f>(AI583*(AG583)+0.063*2.7*(1+0.864*N583)*(AD583-AE583))/(AI583+0.063)</f>
        <v>17.547282941703916</v>
      </c>
      <c r="BB583" s="1">
        <f>0.4+1.4*EXP(-(((C583-173)/58)^2))</f>
        <v>1.1873888082285546</v>
      </c>
      <c r="BC583" s="1">
        <f>0.605+0.345*EXP(-(((C583-243)/80)^2))</f>
        <v>0.9154178884708406</v>
      </c>
      <c r="BD583" s="1">
        <f>0.408*(AI583*(AG583-AH583)+0.063*6.43*(BB583+BC583*N583)*(AD583-AE583))/(AI583+0.063)</f>
        <v>9.6066791037077159</v>
      </c>
      <c r="BE583" s="1">
        <f>0.013*G583*(M583*23.9+50)/(G583+15)</f>
        <v>6.3518153359213949</v>
      </c>
    </row>
    <row r="584" spans="1:57" ht="14" x14ac:dyDescent="0.15">
      <c r="A584" s="14">
        <v>2009</v>
      </c>
      <c r="B584" s="5">
        <v>43318</v>
      </c>
      <c r="C584">
        <v>218</v>
      </c>
      <c r="D584" s="11">
        <v>300.99506104199997</v>
      </c>
      <c r="E584" s="17">
        <v>27.42</v>
      </c>
      <c r="F584" s="17">
        <v>39.24</v>
      </c>
      <c r="G584" s="17">
        <v>32.42</v>
      </c>
      <c r="H584" s="11">
        <v>41.04</v>
      </c>
      <c r="I584" s="11">
        <v>75.930000000000007</v>
      </c>
      <c r="J584" s="11">
        <v>56.228402777777816</v>
      </c>
      <c r="K584" s="11">
        <v>2.4950733883127976</v>
      </c>
      <c r="L584" s="11">
        <v>0</v>
      </c>
      <c r="M584" s="15">
        <f>+D584*86400/1000000</f>
        <v>26.005973274028797</v>
      </c>
      <c r="N584" s="3">
        <f>K584*4.87/LN(67.8*$S$4-5.42)</f>
        <v>2.0268878464313089</v>
      </c>
      <c r="O584" s="16">
        <f>0.26*(1+0.54*N584)*(AD584-AE584)</f>
        <v>1.3764480937635271</v>
      </c>
      <c r="X584" s="9">
        <f>1+0.033*COS(2*$S$9*C584/365)</f>
        <v>0.97297250873995333</v>
      </c>
      <c r="Y584" s="9">
        <f>0.409*SIN((2*$S$9*C584/365)-1.39)</f>
        <v>0.28732000974619459</v>
      </c>
      <c r="Z584" s="9">
        <f>ACOS(-TAN($U$2)*TAN(Y584))</f>
        <v>1.7353345659184987</v>
      </c>
      <c r="AA584" s="10">
        <f>(24*60/$S$9)*$S$7*X584*(Z584*SIN($U$2)*SIN(Y584)+COS($U$2)*COS(Y584)*SIN(Z584))</f>
        <v>38.978323835326059</v>
      </c>
      <c r="AB584" s="9">
        <f>AA584*(0.75+0.00002*$S$3)</f>
        <v>29.389656171835849</v>
      </c>
      <c r="AC584" s="9">
        <f>1.35*(M584/AB584)-0.35</f>
        <v>0.84457212138408699</v>
      </c>
      <c r="AD584" s="9">
        <f>(0.6108*EXP(17.27*E584/(E584+237.3))+0.6108*EXP(17.27*F584/(F584+237.3)))/2</f>
        <v>5.3680940430810304</v>
      </c>
      <c r="AE584" s="9">
        <f>(H584*0.6108*EXP(17.27*F584/(F584+237.3))+I584*0.6108*EXP(17.27*E584/(E584+237.3)))/(2*100)</f>
        <v>2.8405304234002631</v>
      </c>
      <c r="AF584" s="10">
        <f>$S$8*0.5*((E584+273)^4+(F584+273)^4)*(0.34-0.14*SQRT(AE584))*AC584</f>
        <v>3.7969039633474924</v>
      </c>
      <c r="AG584" s="9">
        <f>(1-0.23)*M584-AF584</f>
        <v>16.227695457654683</v>
      </c>
      <c r="AH584" s="9">
        <v>0</v>
      </c>
      <c r="AI584" s="8">
        <f>4098*0.6108*EXP(17.27*0.5*(E584+F584)/(0.5*(E584+F584)+237.3))/(0.5*(E584+F584)+237.3)^2</f>
        <v>0.28670146688116099</v>
      </c>
      <c r="AJ584" s="7">
        <f>(0.408*AI584*(AG584-AH584)+(900*$S$10/((E584+F584)*0.5+273))*N584*(AD584-AE584))/(AI584+$S$10*(1+0.34*N584))</f>
        <v>7.2606848527103143</v>
      </c>
      <c r="AL584" s="12">
        <f>1.24*(AE584*10/(G584+273.16))^(1/7)</f>
        <v>0.88314564297631815</v>
      </c>
      <c r="AM584" s="12">
        <f>AI584*0.77*M584</f>
        <v>5.7410820277089707</v>
      </c>
      <c r="AN584" s="12">
        <f>AI584*0.98*$S$8*(-2.6*10000000000-AL584*(G584+273.16)^4)</f>
        <v>-46.35928617370697</v>
      </c>
      <c r="AO584" s="13">
        <f>1.17*1.013*(10^-3)*(AD584-AE584)*N584*86400/208</f>
        <v>2.5221884290301499</v>
      </c>
      <c r="AP584" s="12">
        <f>0.408*(AM584+AN584+AO584)/(AI584+$S$10*(1+0.34*N584))</f>
        <v>-39.067036057771929</v>
      </c>
      <c r="AQ584">
        <v>88</v>
      </c>
      <c r="AR584">
        <v>0.44752999999999998</v>
      </c>
      <c r="AS584" s="7"/>
      <c r="AT584" s="1">
        <f>AJ584*28.4</f>
        <v>206.20344981697292</v>
      </c>
      <c r="AU584">
        <f>1.26*AI584*0.408*(AG584-AH584)/(AI584+0.063)</f>
        <v>6.8394317154255928</v>
      </c>
      <c r="AV584">
        <f>AU584*28.4</f>
        <v>194.23986071808682</v>
      </c>
      <c r="AW584">
        <f>0.65*AI584*D584/(0.063+AI584)</f>
        <v>160.40030398309341</v>
      </c>
      <c r="AX584" s="1">
        <f>AW584*0.035</f>
        <v>5.6140106394082698</v>
      </c>
      <c r="AY584" s="1">
        <f>(0.2*(0.00738*G584+0.8072)^7)-0.00016</f>
        <v>0.27468463312207364</v>
      </c>
      <c r="AZ584" s="1">
        <f>0.408*(AI584*(AG584-AH584)+0.063*6.43*(1+0.0536*N584)*(AD584-AE584))/(AI584+0.063)</f>
        <v>6.7524843172847717</v>
      </c>
      <c r="BA584" s="2">
        <f>(AI584*(AG584)+0.063*2.7*(1+0.864*N584)*(AD584-AE584))/(AI584+0.063)</f>
        <v>16.686702841516485</v>
      </c>
      <c r="BB584" s="1">
        <f>0.4+1.4*EXP(-(((C584-173)/58)^2))</f>
        <v>1.1668303308926178</v>
      </c>
      <c r="BC584" s="1">
        <f>0.605+0.345*EXP(-(((C584-243)/80)^2))</f>
        <v>0.91790141317114737</v>
      </c>
      <c r="BD584" s="1">
        <f>0.408*(AI584*(AG584-AH584)+0.063*6.43*(BB584+BC584*N584)*(AD584-AE584))/(AI584+0.063)</f>
        <v>9.0444976870506455</v>
      </c>
      <c r="BE584" s="1">
        <f>0.013*G584*(M584*23.9+50)/(G584+15)</f>
        <v>5.9685451741063895</v>
      </c>
    </row>
    <row r="585" spans="1:57" ht="14" x14ac:dyDescent="0.15">
      <c r="A585" s="14">
        <v>2009</v>
      </c>
      <c r="B585" s="5">
        <v>43319</v>
      </c>
      <c r="C585">
        <v>219</v>
      </c>
      <c r="D585" s="11">
        <v>298.02208706400006</v>
      </c>
      <c r="E585" s="17">
        <v>24.33</v>
      </c>
      <c r="F585" s="17">
        <v>35.75</v>
      </c>
      <c r="G585" s="17">
        <v>29.96</v>
      </c>
      <c r="H585" s="11">
        <v>45.29</v>
      </c>
      <c r="I585" s="11">
        <v>89.3</v>
      </c>
      <c r="J585" s="11">
        <v>66.79951388888891</v>
      </c>
      <c r="K585" s="11">
        <v>3.6869217288451233</v>
      </c>
      <c r="L585" s="11">
        <v>0</v>
      </c>
      <c r="M585" s="15">
        <f>+D585*86400/1000000</f>
        <v>25.749108322329608</v>
      </c>
      <c r="N585" s="3">
        <f>K585*4.87/LN(67.8*$S$4-5.42)</f>
        <v>2.9950930012495616</v>
      </c>
      <c r="O585" s="16">
        <f>0.26*(1+0.54*N585)*(AD585-AE585)</f>
        <v>1.2016662660553232</v>
      </c>
      <c r="X585" s="9">
        <f>1+0.033*COS(2*$S$9*C585/365)</f>
        <v>0.97330243918562676</v>
      </c>
      <c r="Y585" s="9">
        <f>0.409*SIN((2*$S$9*C585/365)-1.39)</f>
        <v>0.28226695738737068</v>
      </c>
      <c r="Z585" s="9">
        <f>ACOS(-TAN($U$2)*TAN(Y585))</f>
        <v>1.7322526951621757</v>
      </c>
      <c r="AA585" s="10">
        <f>(24*60/$S$9)*$S$7*X585*(Z585*SIN($U$2)*SIN(Y585)+COS($U$2)*COS(Y585)*SIN(Z585))</f>
        <v>38.887241705349211</v>
      </c>
      <c r="AB585" s="9">
        <f>AA585*(0.75+0.00002*$S$3)</f>
        <v>29.320980245833304</v>
      </c>
      <c r="AC585" s="9">
        <f>1.35*(M585/AB585)-0.35</f>
        <v>0.8355434553585489</v>
      </c>
      <c r="AD585" s="9">
        <f>(0.6108*EXP(17.27*E585/(E585+237.3))+0.6108*EXP(17.27*F585/(F585+237.3)))/2</f>
        <v>4.4517616747447741</v>
      </c>
      <c r="AE585" s="9">
        <f>(H585*0.6108*EXP(17.27*F585/(F585+237.3))+I585*0.6108*EXP(17.27*E585/(E585+237.3)))/(2*100)</f>
        <v>2.685932518801518</v>
      </c>
      <c r="AF585" s="10">
        <f>$S$8*0.5*((E585+273)^4+(F585+273)^4)*(0.34-0.14*SQRT(AE585))*AC585</f>
        <v>3.8222504055756712</v>
      </c>
      <c r="AG585" s="9">
        <f>(1-0.23)*M585-AF585</f>
        <v>16.004563002618127</v>
      </c>
      <c r="AH585" s="9">
        <v>0</v>
      </c>
      <c r="AI585" s="8">
        <f>4098*0.6108*EXP(17.27*0.5*(E585+F585)/(0.5*(E585+F585)+237.3))/(0.5*(E585+F585)+237.3)^2</f>
        <v>0.24384845858792839</v>
      </c>
      <c r="AJ585" s="7">
        <f>(0.408*AI585*(AG585-AH585)+(900*$S$10/((E585+F585)*0.5+273))*N585*(AD585-AE585))/(AI585+$S$10*(1+0.34*N585))</f>
        <v>6.9715017621417852</v>
      </c>
      <c r="AL585" s="12">
        <f>1.24*(AE585*10/(G585+273.16))^(1/7)</f>
        <v>0.87712554080412741</v>
      </c>
      <c r="AM585" s="12">
        <f>AI585*0.77*M585</f>
        <v>4.8347378882985286</v>
      </c>
      <c r="AN585" s="12">
        <f>AI585*0.98*$S$8*(-2.6*10000000000-AL585*(G585+273.16)^4)</f>
        <v>-39.083898909988164</v>
      </c>
      <c r="AO585" s="13">
        <f>1.17*1.013*(10^-3)*(AD585-AE585)*N585*86400/208</f>
        <v>2.6037825383828337</v>
      </c>
      <c r="AP585" s="12">
        <f>0.408*(AM585+AN585+AO585)/(AI585+$S$10*(1+0.34*N585))</f>
        <v>-34.277605131632576</v>
      </c>
      <c r="AQ585">
        <v>88</v>
      </c>
      <c r="AR585">
        <v>0.44752999999999998</v>
      </c>
      <c r="AS585" s="7"/>
      <c r="AT585" s="1">
        <f>AJ585*28.4</f>
        <v>197.99065004482668</v>
      </c>
      <c r="AU585">
        <f>1.26*AI585*0.408*(AG585-AH585)/(AI585+0.063)</f>
        <v>6.5383866219010152</v>
      </c>
      <c r="AV585">
        <f>AU585*28.4</f>
        <v>185.69018006198883</v>
      </c>
      <c r="AW585">
        <f>0.65*AI585*D585/(0.063+AI585)</f>
        <v>153.94226674167268</v>
      </c>
      <c r="AX585" s="1">
        <f>AW585*0.035</f>
        <v>5.3879793359585442</v>
      </c>
      <c r="AY585" s="1">
        <f>(0.2*(0.00738*G585+0.8072)^7)-0.00016</f>
        <v>0.24299490625296111</v>
      </c>
      <c r="AZ585" s="1">
        <f>0.408*(AI585*(AG585-AH585)+0.063*6.43*(1+0.0536*N585)*(AD585-AE585))/(AI585+0.063)</f>
        <v>6.2930084865526474</v>
      </c>
      <c r="BA585" s="2">
        <f>(AI585*(AG585)+0.063*2.7*(1+0.864*N585)*(AD585-AE585))/(AI585+0.063)</f>
        <v>16.230600573276735</v>
      </c>
      <c r="BB585" s="1">
        <f>0.4+1.4*EXP(-(((C585-173)/58)^2))</f>
        <v>1.146364760603209</v>
      </c>
      <c r="BC585" s="1">
        <f>0.605+0.345*EXP(-(((C585-243)/80)^2))</f>
        <v>0.92030625891857376</v>
      </c>
      <c r="BD585" s="1">
        <f>0.408*(AI585*(AG585-AH585)+0.063*6.43*(BB585+BC585*N585)*(AD585-AE585))/(AI585+0.063)</f>
        <v>8.9012055233898906</v>
      </c>
      <c r="BE585" s="1">
        <f>0.013*G585*(M585*23.9+50)/(G585+15)</f>
        <v>5.7642666537856835</v>
      </c>
    </row>
    <row r="586" spans="1:57" ht="14" x14ac:dyDescent="0.15">
      <c r="A586" s="14">
        <v>2009</v>
      </c>
      <c r="B586" s="5">
        <v>43320</v>
      </c>
      <c r="C586">
        <v>220</v>
      </c>
      <c r="D586" s="11">
        <v>314.11469824800008</v>
      </c>
      <c r="E586" s="17">
        <v>23.3</v>
      </c>
      <c r="F586" s="17">
        <v>37.9</v>
      </c>
      <c r="G586" s="17">
        <v>30.24</v>
      </c>
      <c r="H586" s="11">
        <v>39.520000000000003</v>
      </c>
      <c r="I586" s="11">
        <v>93.1</v>
      </c>
      <c r="J586" s="11">
        <v>63.69826388888886</v>
      </c>
      <c r="K586" s="11">
        <v>2.7747235450512449</v>
      </c>
      <c r="L586" s="11">
        <v>0</v>
      </c>
      <c r="M586" s="15">
        <f>+D586*86400/1000000</f>
        <v>27.139509928627209</v>
      </c>
      <c r="N586" s="3">
        <f>K586*4.87/LN(67.8*$S$4-5.42)</f>
        <v>2.2540633301669035</v>
      </c>
      <c r="O586" s="16">
        <f>0.26*(1+0.54*N586)*(AD586-AE586)</f>
        <v>1.2055253732400446</v>
      </c>
      <c r="X586" s="9">
        <f>1+0.033*COS(2*$S$9*C586/365)</f>
        <v>0.97364028069474995</v>
      </c>
      <c r="Y586" s="9">
        <f>0.409*SIN((2*$S$9*C586/365)-1.39)</f>
        <v>0.27713026323725298</v>
      </c>
      <c r="Z586" s="9">
        <f>ACOS(-TAN($U$2)*TAN(Y586))</f>
        <v>1.7291306321779933</v>
      </c>
      <c r="AA586" s="10">
        <f>(24*60/$S$9)*$S$7*X586*(Z586*SIN($U$2)*SIN(Y586)+COS($U$2)*COS(Y586)*SIN(Z586))</f>
        <v>38.793953349867905</v>
      </c>
      <c r="AB586" s="9">
        <f>AA586*(0.75+0.00002*$S$3)</f>
        <v>29.250640825800399</v>
      </c>
      <c r="AC586" s="9">
        <f>1.35*(M586/AB586)-0.35</f>
        <v>0.90256532401608258</v>
      </c>
      <c r="AD586" s="9">
        <f>(0.6108*EXP(17.27*E586/(E586+237.3))+0.6108*EXP(17.27*F586/(F586+237.3)))/2</f>
        <v>4.724920329949251</v>
      </c>
      <c r="AE586" s="9">
        <f>(H586*0.6108*EXP(17.27*F586/(F586+237.3))+I586*0.6108*EXP(17.27*E586/(E586+237.3)))/(2*100)</f>
        <v>2.6337024950392718</v>
      </c>
      <c r="AF586" s="10">
        <f>$S$8*0.5*((E586+273)^4+(F586+273)^4)*(0.34-0.14*SQRT(AE586))*AC586</f>
        <v>4.2494635989390028</v>
      </c>
      <c r="AG586" s="9">
        <f>(1-0.23)*M586-AF586</f>
        <v>16.647959046103949</v>
      </c>
      <c r="AH586" s="9">
        <v>0</v>
      </c>
      <c r="AI586" s="8">
        <f>4098*0.6108*EXP(17.27*0.5*(E586+F586)/(0.5*(E586+F586)+237.3))/(0.5*(E586+F586)+237.3)^2</f>
        <v>0.25073723833604161</v>
      </c>
      <c r="AJ586" s="7">
        <f>(0.408*AI586*(AG586-AH586)+(900*$S$10/((E586+F586)*0.5+273))*N586*(AD586-AE586))/(AI586+$S$10*(1+0.34*N586))</f>
        <v>7.1466387898157295</v>
      </c>
      <c r="AL586" s="12">
        <f>1.24*(AE586*10/(G586+273.16))^(1/7)</f>
        <v>0.87455299930819208</v>
      </c>
      <c r="AM586" s="12">
        <f>AI586*0.77*M586</f>
        <v>5.2397620423591276</v>
      </c>
      <c r="AN586" s="12">
        <f>AI586*0.98*$S$8*(-2.6*10000000000-AL586*(G586+273.16)^4)</f>
        <v>-40.194765919208841</v>
      </c>
      <c r="AO586" s="13">
        <f>1.17*1.013*(10^-3)*(AD586-AE586)*N586*86400/208</f>
        <v>2.3206577875392975</v>
      </c>
      <c r="AP586" s="12">
        <f>0.408*(AM586+AN586+AO586)/(AI586+$S$10*(1+0.34*N586))</f>
        <v>-36.282343927957463</v>
      </c>
      <c r="AQ586">
        <v>88</v>
      </c>
      <c r="AR586">
        <v>0.44752999999999998</v>
      </c>
      <c r="AS586" s="7"/>
      <c r="AT586" s="1">
        <f>AJ586*28.4</f>
        <v>202.96454163076672</v>
      </c>
      <c r="AU586">
        <f>1.26*AI586*0.408*(AG586-AH586)/(AI586+0.063)</f>
        <v>6.8398168985967933</v>
      </c>
      <c r="AV586">
        <f>AU586*28.4</f>
        <v>194.25079992014892</v>
      </c>
      <c r="AW586">
        <f>0.65*AI586*D586/(0.063+AI586)</f>
        <v>163.17528657155128</v>
      </c>
      <c r="AX586" s="1">
        <f>AW586*0.035</f>
        <v>5.7111350300042956</v>
      </c>
      <c r="AY586" s="1">
        <f>(0.2*(0.00738*G586+0.8072)^7)-0.00016</f>
        <v>0.24643596947559493</v>
      </c>
      <c r="AZ586" s="1">
        <f>0.408*(AI586*(AG586-AH586)+0.063*6.43*(1+0.0536*N586)*(AD586-AE586))/(AI586+0.063)</f>
        <v>6.6631785912970187</v>
      </c>
      <c r="BA586" s="2">
        <f>(AI586*(AG586)+0.063*2.7*(1+0.864*N586)*(AD586-AE586))/(AI586+0.063)</f>
        <v>16.646861807797091</v>
      </c>
      <c r="BB586" s="1">
        <f>0.4+1.4*EXP(-(((C586-173)/58)^2))</f>
        <v>1.1260136207465081</v>
      </c>
      <c r="BC586" s="1">
        <f>0.605+0.345*EXP(-(((C586-243)/80)^2))</f>
        <v>0.92263031244675253</v>
      </c>
      <c r="BD586" s="1">
        <f>0.408*(AI586*(AG586-AH586)+0.063*6.43*(BB586+BC586*N586)*(AD586-AE586))/(AI586+0.063)</f>
        <v>8.9599745124507688</v>
      </c>
      <c r="BE586" s="1">
        <f>0.013*G586*(M586*23.9+50)/(G586+15)</f>
        <v>6.0708910482115837</v>
      </c>
    </row>
    <row r="587" spans="1:57" ht="14" x14ac:dyDescent="0.15">
      <c r="A587" s="14">
        <v>2009</v>
      </c>
      <c r="B587" s="5">
        <v>43321</v>
      </c>
      <c r="C587">
        <v>221</v>
      </c>
      <c r="D587" s="11">
        <v>312.29750479199993</v>
      </c>
      <c r="E587" s="17">
        <v>23.69</v>
      </c>
      <c r="F587" s="17">
        <v>36.29</v>
      </c>
      <c r="G587" s="17">
        <v>29.18</v>
      </c>
      <c r="H587" s="11">
        <v>43.54</v>
      </c>
      <c r="I587" s="11">
        <v>94.1</v>
      </c>
      <c r="J587" s="11">
        <v>69.360972222222216</v>
      </c>
      <c r="K587" s="11">
        <v>2.3717176956622379</v>
      </c>
      <c r="L587" s="11">
        <v>0</v>
      </c>
      <c r="M587" s="15">
        <f>+D587*86400/1000000</f>
        <v>26.982504414028792</v>
      </c>
      <c r="N587" s="3">
        <f>K587*4.87/LN(67.8*$S$4-5.42)</f>
        <v>1.9266791089277568</v>
      </c>
      <c r="O587" s="16">
        <f>0.26*(1+0.54*N587)*(AD587-AE587)</f>
        <v>0.94982544461231688</v>
      </c>
      <c r="X587" s="9">
        <f>1+0.033*COS(2*$S$9*C587/365)</f>
        <v>0.97398593315759263</v>
      </c>
      <c r="Y587" s="9">
        <f>0.409*SIN((2*$S$9*C587/365)-1.39)</f>
        <v>0.2719114494091775</v>
      </c>
      <c r="Z587" s="9">
        <f>ACOS(-TAN($U$2)*TAN(Y587))</f>
        <v>1.725969571852745</v>
      </c>
      <c r="AA587" s="10">
        <f>(24*60/$S$9)*$S$7*X587*(Z587*SIN($U$2)*SIN(Y587)+COS($U$2)*COS(Y587)*SIN(Z587))</f>
        <v>38.698447355731197</v>
      </c>
      <c r="AB587" s="9">
        <f>AA587*(0.75+0.00002*$S$3)</f>
        <v>29.178629306221321</v>
      </c>
      <c r="AC587" s="9">
        <f>1.35*(M587/AB587)-0.35</f>
        <v>0.89839246479519252</v>
      </c>
      <c r="AD587" s="9">
        <f>(0.6108*EXP(17.27*E587/(E587+237.3))+0.6108*EXP(17.27*F587/(F587+237.3)))/2</f>
        <v>4.4825132057386865</v>
      </c>
      <c r="AE587" s="9">
        <f>(H587*0.6108*EXP(17.27*F587/(F587+237.3))+I587*0.6108*EXP(17.27*E587/(E587+237.3)))/(2*100)</f>
        <v>2.6920982099081643</v>
      </c>
      <c r="AF587" s="10">
        <f>$S$8*0.5*((E587+273)^4+(F587+273)^4)*(0.34-0.14*SQRT(AE587))*AC587</f>
        <v>4.099164887886638</v>
      </c>
      <c r="AG587" s="9">
        <f>(1-0.23)*M587-AF587</f>
        <v>16.677363510915534</v>
      </c>
      <c r="AH587" s="9">
        <v>0</v>
      </c>
      <c r="AI587" s="8">
        <f>4098*0.6108*EXP(17.27*0.5*(E587+F587)/(0.5*(E587+F587)+237.3))/(0.5*(E587+F587)+237.3)^2</f>
        <v>0.2432411858488549</v>
      </c>
      <c r="AJ587" s="7">
        <f>(0.408*AI587*(AG587-AH587)+(900*$S$10/((E587+F587)*0.5+273))*N587*(AD587-AE587))/(AI587+$S$10*(1+0.34*N587))</f>
        <v>6.6146617539523938</v>
      </c>
      <c r="AL587" s="12">
        <f>1.24*(AE587*10/(G587+273.16))^(1/7)</f>
        <v>0.87773591588440569</v>
      </c>
      <c r="AM587" s="12">
        <f>AI587*0.77*M587</f>
        <v>5.0537074055470503</v>
      </c>
      <c r="AN587" s="12">
        <f>AI587*0.98*$S$8*(-2.6*10000000000-AL587*(G587+273.16)^4)</f>
        <v>-38.903906766218206</v>
      </c>
      <c r="AO587" s="13">
        <f>1.17*1.013*(10^-3)*(AD587-AE587)*N587*86400/208</f>
        <v>1.6982781015822719</v>
      </c>
      <c r="AP587" s="12">
        <f>0.408*(AM587+AN587+AO587)/(AI587+$S$10*(1+0.34*N587))</f>
        <v>-37.250420016383764</v>
      </c>
      <c r="AQ587">
        <v>88</v>
      </c>
      <c r="AR587">
        <v>0.44752999999999998</v>
      </c>
      <c r="AS587" s="7"/>
      <c r="AT587" s="1">
        <f>AJ587*28.4</f>
        <v>187.85639381224797</v>
      </c>
      <c r="AU587">
        <f>1.26*AI587*0.408*(AG587-AH587)/(AI587+0.063)</f>
        <v>6.8097570418186111</v>
      </c>
      <c r="AV587">
        <f>AU587*28.4</f>
        <v>193.39709998764855</v>
      </c>
      <c r="AW587">
        <f>0.65*AI587*D587/(0.063+AI587)</f>
        <v>161.23353844534353</v>
      </c>
      <c r="AX587" s="1">
        <f>AW587*0.035</f>
        <v>5.6431738455870244</v>
      </c>
      <c r="AY587" s="1">
        <f>(0.2*(0.00738*G587+0.8072)^7)-0.00016</f>
        <v>0.23362525164932438</v>
      </c>
      <c r="AZ587" s="1">
        <f>0.408*(AI587*(AG587-AH587)+0.063*6.43*(1+0.0536*N587)*(AD587-AE587))/(AI587+0.063)</f>
        <v>6.4706338801005066</v>
      </c>
      <c r="BA587" s="2">
        <f>(AI587*(AG587)+0.063*2.7*(1+0.864*N587)*(AD587-AE587))/(AI587+0.063)</f>
        <v>15.896424771479293</v>
      </c>
      <c r="BB587" s="1">
        <f>0.4+1.4*EXP(-(((C587-173)/58)^2))</f>
        <v>1.1057976528778306</v>
      </c>
      <c r="BC587" s="1">
        <f>0.605+0.345*EXP(-(((C587-243)/80)^2))</f>
        <v>0.92487152059505484</v>
      </c>
      <c r="BD587" s="1">
        <f>0.408*(AI587*(AG587-AH587)+0.063*6.43*(BB587+BC587*N587)*(AD587-AE587))/(AI587+0.063)</f>
        <v>8.1949154867446499</v>
      </c>
      <c r="BE587" s="1">
        <f>0.013*G587*(M587*23.9+50)/(G587+15)</f>
        <v>5.9664210743228274</v>
      </c>
    </row>
    <row r="588" spans="1:57" ht="14" x14ac:dyDescent="0.15">
      <c r="A588" s="14">
        <v>2009</v>
      </c>
      <c r="B588" s="5">
        <v>43322</v>
      </c>
      <c r="C588">
        <v>222</v>
      </c>
      <c r="D588" s="11">
        <v>266.21019851400001</v>
      </c>
      <c r="E588" s="17">
        <v>25.79</v>
      </c>
      <c r="F588" s="17">
        <v>37.49</v>
      </c>
      <c r="G588" s="17">
        <v>30.74</v>
      </c>
      <c r="H588" s="11">
        <v>39.85</v>
      </c>
      <c r="I588" s="11">
        <v>90.2</v>
      </c>
      <c r="J588" s="11">
        <v>63.70090277777782</v>
      </c>
      <c r="K588" s="11">
        <v>1.5304183964238078</v>
      </c>
      <c r="L588" s="11">
        <v>0</v>
      </c>
      <c r="M588" s="15">
        <f>+D588*86400/1000000</f>
        <v>23.000561151609599</v>
      </c>
      <c r="N588" s="3">
        <f>K588*4.87/LN(67.8*$S$4-5.42)</f>
        <v>1.2432445723626246</v>
      </c>
      <c r="O588" s="16">
        <f>0.26*(1+0.54*N588)*(AD588-AE588)</f>
        <v>0.91289710184062334</v>
      </c>
      <c r="X588" s="9">
        <f>1+0.033*COS(2*$S$9*C588/365)</f>
        <v>0.97433929414987031</v>
      </c>
      <c r="Y588" s="9">
        <f>0.409*SIN((2*$S$9*C588/365)-1.39)</f>
        <v>0.26661206235031204</v>
      </c>
      <c r="Z588" s="9">
        <f>ACOS(-TAN($U$2)*TAN(Y588))</f>
        <v>1.7227706981832935</v>
      </c>
      <c r="AA588" s="10">
        <f>(24*60/$S$9)*$S$7*X588*(Z588*SIN($U$2)*SIN(Y588)+COS($U$2)*COS(Y588)*SIN(Z588))</f>
        <v>38.60071316009266</v>
      </c>
      <c r="AB588" s="9">
        <f>AA588*(0.75+0.00002*$S$3)</f>
        <v>29.104937722709867</v>
      </c>
      <c r="AC588" s="9">
        <f>1.35*(M588/AB588)-0.35</f>
        <v>0.71685531680230408</v>
      </c>
      <c r="AD588" s="9">
        <f>(0.6108*EXP(17.27*E588/(E588+237.3))+0.6108*EXP(17.27*F588/(F588+237.3)))/2</f>
        <v>4.8820844490412361</v>
      </c>
      <c r="AE588" s="9">
        <f>(H588*0.6108*EXP(17.27*F588/(F588+237.3))+I588*0.6108*EXP(17.27*E588/(E588+237.3)))/(2*100)</f>
        <v>2.7813046287077996</v>
      </c>
      <c r="AF588" s="10">
        <f>$S$8*0.5*((E588+273)^4+(F588+273)^4)*(0.34-0.14*SQRT(AE588))*AC588</f>
        <v>3.2270515717807808</v>
      </c>
      <c r="AG588" s="9">
        <f>(1-0.23)*M588-AF588</f>
        <v>14.483380514958611</v>
      </c>
      <c r="AH588" s="9">
        <v>0</v>
      </c>
      <c r="AI588" s="8">
        <f>4098*0.6108*EXP(17.27*0.5*(E588+F588)/(0.5*(E588+F588)+237.3))/(0.5*(E588+F588)+237.3)^2</f>
        <v>0.26396380599250785</v>
      </c>
      <c r="AJ588" s="7">
        <f>(0.408*AI588*(AG588-AH588)+(900*$S$10/((E588+F588)*0.5+273))*N588*(AD588-AE588))/(AI588+$S$10*(1+0.34*N588))</f>
        <v>5.7820436404092046</v>
      </c>
      <c r="AL588" s="12">
        <f>1.24*(AE588*10/(G588+273.16))^(1/7)</f>
        <v>0.88118499546826612</v>
      </c>
      <c r="AM588" s="12">
        <f>AI588*0.77*M588</f>
        <v>4.6749130593875625</v>
      </c>
      <c r="AN588" s="12">
        <f>AI588*0.98*$S$8*(-2.6*10000000000-AL588*(G588+273.16)^4)</f>
        <v>-42.44873460221558</v>
      </c>
      <c r="AO588" s="13">
        <f>1.17*1.013*(10^-3)*(AD588-AE588)*N588*86400/208</f>
        <v>1.2858278368331453</v>
      </c>
      <c r="AP588" s="12">
        <f>0.408*(AM588+AN588+AO588)/(AI588+$S$10*(1+0.34*N588))</f>
        <v>-41.632013286144584</v>
      </c>
      <c r="AQ588">
        <v>88</v>
      </c>
      <c r="AR588">
        <v>0.44752999999999998</v>
      </c>
      <c r="AS588" s="7"/>
      <c r="AT588" s="1">
        <f>AJ588*28.4</f>
        <v>164.21003938762141</v>
      </c>
      <c r="AU588">
        <f>1.26*AI588*0.408*(AG588-AH588)/(AI588+0.063)</f>
        <v>6.0109809362471545</v>
      </c>
      <c r="AV588">
        <f>AU588*28.4</f>
        <v>170.71185858941917</v>
      </c>
      <c r="AW588">
        <f>0.65*AI588*D588/(0.063+AI588)</f>
        <v>139.69560648251493</v>
      </c>
      <c r="AX588" s="1">
        <f>AW588*0.035</f>
        <v>4.8893462268880228</v>
      </c>
      <c r="AY588" s="1">
        <f>(0.2*(0.00738*G588+0.8072)^7)-0.00016</f>
        <v>0.25268460745255866</v>
      </c>
      <c r="AZ588" s="1">
        <f>0.408*(AI588*(AG588-AH588)+0.063*6.43*(1+0.0536*N588)*(AD588-AE588))/(AI588+0.063)</f>
        <v>5.9033058545331638</v>
      </c>
      <c r="BA588" s="2">
        <f>(AI588*(AG588)+0.063*2.7*(1+0.864*N588)*(AD588-AE588))/(AI588+0.063)</f>
        <v>13.959573412455105</v>
      </c>
      <c r="BB588" s="1">
        <f>0.4+1.4*EXP(-(((C588-173)/58)^2))</f>
        <v>1.0857367894068604</v>
      </c>
      <c r="BC588" s="1">
        <f>0.605+0.345*EXP(-(((C588-243)/80)^2))</f>
        <v>0.92702789332686164</v>
      </c>
      <c r="BD588" s="1">
        <f>0.408*(AI588*(AG588-AH588)+0.063*6.43*(BB588+BC588*N588)*(AD588-AE588))/(AI588+0.063)</f>
        <v>7.1474760470970535</v>
      </c>
      <c r="BE588" s="1">
        <f>0.013*G588*(M588*23.9+50)/(G588+15)</f>
        <v>5.2395599806079769</v>
      </c>
    </row>
    <row r="589" spans="1:57" ht="14" x14ac:dyDescent="0.15">
      <c r="A589" s="14">
        <v>2009</v>
      </c>
      <c r="B589" s="5">
        <v>43323</v>
      </c>
      <c r="C589">
        <v>223</v>
      </c>
      <c r="D589" s="11">
        <v>183.41209676400001</v>
      </c>
      <c r="E589" s="17">
        <v>24.29</v>
      </c>
      <c r="F589" s="17">
        <v>34.409999999999997</v>
      </c>
      <c r="G589" s="17">
        <v>28.17</v>
      </c>
      <c r="H589" s="11">
        <v>55.3</v>
      </c>
      <c r="I589" s="11">
        <v>88.5</v>
      </c>
      <c r="J589" s="11">
        <v>71.596458333333345</v>
      </c>
      <c r="K589" s="11">
        <v>2.3877663667328428</v>
      </c>
      <c r="L589" s="11">
        <v>0</v>
      </c>
      <c r="M589" s="15">
        <f>+D589*86400/1000000</f>
        <v>15.846805160409602</v>
      </c>
      <c r="N589" s="3">
        <f>K589*4.87/LN(67.8*$S$4-5.42)</f>
        <v>1.9397163432218469</v>
      </c>
      <c r="O589" s="16">
        <f>0.26*(1+0.54*N589)*(AD589-AE589)</f>
        <v>0.74039924899123932</v>
      </c>
      <c r="X589" s="9">
        <f>1+0.033*COS(2*$S$9*C589/365)</f>
        <v>0.97470025896309476</v>
      </c>
      <c r="Y589" s="9">
        <f>0.409*SIN((2*$S$9*C589/365)-1.39)</f>
        <v>0.26123367238341294</v>
      </c>
      <c r="Z589" s="9">
        <f>ACOS(-TAN($U$2)*TAN(Y589))</f>
        <v>1.719535183504465</v>
      </c>
      <c r="AA589" s="10">
        <f>(24*60/$S$9)*$S$7*X589*(Z589*SIN($U$2)*SIN(Y589)+COS($U$2)*COS(Y589)*SIN(Z589))</f>
        <v>38.500741109110017</v>
      </c>
      <c r="AB589" s="9">
        <f>AA589*(0.75+0.00002*$S$3)</f>
        <v>29.029558796268951</v>
      </c>
      <c r="AC589" s="9">
        <f>1.35*(M589/AB589)-0.35</f>
        <v>0.38694495726550771</v>
      </c>
      <c r="AD589" s="9">
        <f>(0.6108*EXP(17.27*E589/(E589+237.3))+0.6108*EXP(17.27*F589/(F589+237.3)))/2</f>
        <v>4.2390760587548657</v>
      </c>
      <c r="AE589" s="9">
        <f>(H589*0.6108*EXP(17.27*F589/(F589+237.3))+I589*0.6108*EXP(17.27*E589/(E589+237.3)))/(2*100)</f>
        <v>2.8482270345197831</v>
      </c>
      <c r="AF589" s="10">
        <f>$S$8*0.5*((E589+273)^4+(F589+273)^4)*(0.34-0.14*SQRT(AE589))*AC589</f>
        <v>1.6449349302620184</v>
      </c>
      <c r="AG589" s="9">
        <f>(1-0.23)*M589-AF589</f>
        <v>10.557105043253376</v>
      </c>
      <c r="AH589" s="9">
        <v>0</v>
      </c>
      <c r="AI589" s="8">
        <f>4098*0.6108*EXP(17.27*0.5*(E589+F589)/(0.5*(E589+F589)+237.3))/(0.5*(E589+F589)+237.3)^2</f>
        <v>0.23557944654213925</v>
      </c>
      <c r="AJ589" s="7">
        <f>(0.408*AI589*(AG589-AH589)+(900*$S$10/((E589+F589)*0.5+273))*N589*(AD589-AE589))/(AI589+$S$10*(1+0.34*N589))</f>
        <v>4.4757688482863163</v>
      </c>
      <c r="AL589" s="12">
        <f>1.24*(AE589*10/(G589+273.16))^(1/7)</f>
        <v>0.88525654633121864</v>
      </c>
      <c r="AM589" s="12">
        <f>AI589*0.77*M589</f>
        <v>2.8745498236458156</v>
      </c>
      <c r="AN589" s="12">
        <f>AI589*0.98*$S$8*(-2.6*10000000000-AL589*(G589+273.16)^4)</f>
        <v>-37.638356611370398</v>
      </c>
      <c r="AO589" s="13">
        <f>1.17*1.013*(10^-3)*(AD589-AE589)*N589*86400/208</f>
        <v>1.3282013880868482</v>
      </c>
      <c r="AP589" s="12">
        <f>0.408*(AM589+AN589+AO589)/(AI589+$S$10*(1+0.34*N589))</f>
        <v>-39.565707477031566</v>
      </c>
      <c r="AQ589">
        <v>88</v>
      </c>
      <c r="AR589">
        <v>0.44752999999999998</v>
      </c>
      <c r="AS589" s="7"/>
      <c r="AT589" s="1">
        <f>AJ589*28.4</f>
        <v>127.11183529133137</v>
      </c>
      <c r="AU589">
        <f>1.26*AI589*0.408*(AG589-AH589)/(AI589+0.063)</f>
        <v>4.2820628708262936</v>
      </c>
      <c r="AV589">
        <f>AU589*28.4</f>
        <v>121.61058553146673</v>
      </c>
      <c r="AW589">
        <f>0.65*AI589*D589/(0.063+AI589)</f>
        <v>94.062998924991049</v>
      </c>
      <c r="AX589" s="1">
        <f>AW589*0.035</f>
        <v>3.292204962374687</v>
      </c>
      <c r="AY589" s="1">
        <f>(0.2*(0.00738*G589+0.8072)^7)-0.00016</f>
        <v>0.22195383870382809</v>
      </c>
      <c r="AZ589" s="1">
        <f>0.408*(AI589*(AG589-AH589)+0.063*6.43*(1+0.0536*N589)*(AD589-AE589))/(AI589+0.063)</f>
        <v>4.2484031761770593</v>
      </c>
      <c r="BA589" s="2">
        <f>(AI589*(AG589)+0.063*2.7*(1+0.864*N589)*(AD589-AE589))/(AI589+0.063)</f>
        <v>10.449862173120986</v>
      </c>
      <c r="BB589" s="1">
        <f>0.4+1.4*EXP(-(((C589-173)/58)^2))</f>
        <v>1.0658501294061153</v>
      </c>
      <c r="BC589" s="1">
        <f>0.605+0.345*EXP(-(((C589-243)/80)^2))</f>
        <v>0.92909750667064905</v>
      </c>
      <c r="BD589" s="1">
        <f>0.408*(AI589*(AG589-AH589)+0.063*6.43*(BB589+BC589*N589)*(AD589-AE589))/(AI589+0.063)</f>
        <v>5.6065503392959268</v>
      </c>
      <c r="BE589" s="1">
        <f>0.013*G589*(M589*23.9+50)/(G589+15)</f>
        <v>3.6369788875438278</v>
      </c>
    </row>
    <row r="590" spans="1:57" ht="14" x14ac:dyDescent="0.15">
      <c r="A590" s="14">
        <v>2009</v>
      </c>
      <c r="B590" s="5">
        <v>43324</v>
      </c>
      <c r="C590">
        <v>224</v>
      </c>
      <c r="D590" s="11">
        <v>264.25705292999993</v>
      </c>
      <c r="E590" s="17">
        <v>24.03</v>
      </c>
      <c r="F590" s="17">
        <v>36.53</v>
      </c>
      <c r="G590" s="17">
        <v>28.72</v>
      </c>
      <c r="H590" s="11">
        <v>43.06</v>
      </c>
      <c r="I590" s="11">
        <v>84.1</v>
      </c>
      <c r="J590" s="11">
        <v>67.330902777777808</v>
      </c>
      <c r="K590" s="11">
        <v>2.2726649710722211</v>
      </c>
      <c r="L590" s="11">
        <v>0</v>
      </c>
      <c r="M590" s="15">
        <f>+D590*86400/1000000</f>
        <v>22.831809373151994</v>
      </c>
      <c r="N590" s="3">
        <f>K590*4.87/LN(67.8*$S$4-5.42)</f>
        <v>1.8462130334336104</v>
      </c>
      <c r="O590" s="16">
        <f>0.26*(1+0.54*N590)*(AD590-AE590)</f>
        <v>1.0274406551737425</v>
      </c>
      <c r="X590" s="9">
        <f>1+0.033*COS(2*$S$9*C590/365)</f>
        <v>0.97506872063560157</v>
      </c>
      <c r="Y590" s="9">
        <f>0.409*SIN((2*$S$9*C590/365)-1.39)</f>
        <v>0.25577787324150192</v>
      </c>
      <c r="Z590" s="9">
        <f>ACOS(-TAN($U$2)*TAN(Y590))</f>
        <v>1.7162641877869216</v>
      </c>
      <c r="AA590" s="10">
        <f>(24*60/$S$9)*$S$7*X590*(Z590*SIN($U$2)*SIN(Y590)+COS($U$2)*COS(Y590)*SIN(Z590))</f>
        <v>38.398522516250239</v>
      </c>
      <c r="AB590" s="9">
        <f>AA590*(0.75+0.00002*$S$3)</f>
        <v>28.952485977252682</v>
      </c>
      <c r="AC590" s="9">
        <f>1.35*(M590/AB590)-0.35</f>
        <v>0.71460435480297224</v>
      </c>
      <c r="AD590" s="9">
        <f>(0.6108*EXP(17.27*E590/(E590+237.3))+0.6108*EXP(17.27*F590/(F590+237.3)))/2</f>
        <v>4.5526228827655348</v>
      </c>
      <c r="AE590" s="9">
        <f>(H590*0.6108*EXP(17.27*F590/(F590+237.3))+I590*0.6108*EXP(17.27*E590/(E590+237.3)))/(2*100)</f>
        <v>2.5737626919813281</v>
      </c>
      <c r="AF590" s="10">
        <f>$S$8*0.5*((E590+273)^4+(F590+273)^4)*(0.34-0.14*SQRT(AE590))*AC590</f>
        <v>3.4244304042142524</v>
      </c>
      <c r="AG590" s="9">
        <f>(1-0.23)*M590-AF590</f>
        <v>14.156062813112783</v>
      </c>
      <c r="AH590" s="9">
        <v>0</v>
      </c>
      <c r="AI590" s="8">
        <f>4098*0.6108*EXP(17.27*0.5*(E590+F590)/(0.5*(E590+F590)+237.3))/(0.5*(E590+F590)+237.3)^2</f>
        <v>0.2467810976318939</v>
      </c>
      <c r="AJ590" s="7">
        <f>(0.408*AI590*(AG590-AH590)+(900*$S$10/((E590+F590)*0.5+273))*N590*(AD590-AE590))/(AI590+$S$10*(1+0.34*N590))</f>
        <v>6.0435391292637686</v>
      </c>
      <c r="AL590" s="12">
        <f>1.24*(AE590*10/(G590+273.16))^(1/7)</f>
        <v>0.87230713000535598</v>
      </c>
      <c r="AM590" s="12">
        <f>AI590*0.77*M590</f>
        <v>4.3385334130820317</v>
      </c>
      <c r="AN590" s="12">
        <f>AI590*0.98*$S$8*(-2.6*10000000000-AL590*(G590+273.16)^4)</f>
        <v>-39.363964082785692</v>
      </c>
      <c r="AO590" s="13">
        <f>1.17*1.013*(10^-3)*(AD590-AE590)*N590*86400/208</f>
        <v>1.7986333383770423</v>
      </c>
      <c r="AP590" s="12">
        <f>0.408*(AM590+AN590+AO590)/(AI590+$S$10*(1+0.34*N590))</f>
        <v>-38.30652414631745</v>
      </c>
      <c r="AQ590">
        <v>88</v>
      </c>
      <c r="AR590">
        <v>0.44752999999999998</v>
      </c>
      <c r="AS590" s="7"/>
      <c r="AT590" s="1">
        <f>AJ590*28.4</f>
        <v>171.63651127109102</v>
      </c>
      <c r="AU590">
        <f>1.26*AI590*0.408*(AG590-AH590)/(AI590+0.063)</f>
        <v>5.7973586228392309</v>
      </c>
      <c r="AV590">
        <f>AU590*28.4</f>
        <v>164.64498488863416</v>
      </c>
      <c r="AW590">
        <f>0.65*AI590*D590/(0.063+AI590)</f>
        <v>136.8349132675049</v>
      </c>
      <c r="AX590" s="1">
        <f>AW590*0.035</f>
        <v>4.7892219643626719</v>
      </c>
      <c r="AY590" s="1">
        <f>(0.2*(0.00738*G590+0.8072)^7)-0.00016</f>
        <v>0.22824599353297029</v>
      </c>
      <c r="AZ590" s="1">
        <f>0.408*(AI590*(AG590-AH590)+0.063*6.43*(1+0.0536*N590)*(AD590-AE590))/(AI590+0.063)</f>
        <v>5.7613309782336692</v>
      </c>
      <c r="BA590" s="2">
        <f>(AI590*(AG590)+0.063*2.7*(1+0.864*N590)*(AD590-AE590))/(AI590+0.063)</f>
        <v>14.096985083192559</v>
      </c>
      <c r="BB590" s="1">
        <f>0.4+1.4*EXP(-(((C590-173)/58)^2))</f>
        <v>1.0461559175407396</v>
      </c>
      <c r="BC590" s="1">
        <f>0.605+0.345*EXP(-(((C590-243)/80)^2))</f>
        <v>0.93107850557780614</v>
      </c>
      <c r="BD590" s="1">
        <f>0.408*(AI590*(AG590-AH590)+0.063*6.43*(BB590+BC590*N590)*(AD590-AE590))/(AI590+0.063)</f>
        <v>7.5204317407675836</v>
      </c>
      <c r="BE590" s="1">
        <f>0.013*G590*(M590*23.9+50)/(G590+15)</f>
        <v>5.0869893848738474</v>
      </c>
    </row>
    <row r="591" spans="1:57" ht="14" x14ac:dyDescent="0.15">
      <c r="A591" s="14">
        <v>2009</v>
      </c>
      <c r="B591" s="5">
        <v>43325</v>
      </c>
      <c r="C591">
        <v>225</v>
      </c>
      <c r="D591" s="11">
        <v>235.50816221400004</v>
      </c>
      <c r="E591" s="17">
        <v>22.84</v>
      </c>
      <c r="F591" s="17">
        <v>34.950000000000003</v>
      </c>
      <c r="G591" s="17">
        <v>28.35</v>
      </c>
      <c r="H591" s="11">
        <v>49.66</v>
      </c>
      <c r="I591" s="11">
        <v>90.7</v>
      </c>
      <c r="J591" s="11">
        <v>71.831388888888867</v>
      </c>
      <c r="K591" s="11">
        <v>2.116252636568444</v>
      </c>
      <c r="L591" s="11">
        <v>0</v>
      </c>
      <c r="M591" s="15">
        <f>+D591*86400/1000000</f>
        <v>20.347905215289604</v>
      </c>
      <c r="N591" s="3">
        <f>K591*4.87/LN(67.8*$S$4-5.42)</f>
        <v>1.7191505344615725</v>
      </c>
      <c r="O591" s="16">
        <f>0.26*(1+0.54*N591)*(AD591-AE591)</f>
        <v>0.77246003414445086</v>
      </c>
      <c r="X591" s="9">
        <f>1+0.033*COS(2*$S$9*C591/365)</f>
        <v>0.97544456998424511</v>
      </c>
      <c r="Y591" s="9">
        <f>0.409*SIN((2*$S$9*C591/365)-1.39)</f>
        <v>0.25024628159561113</v>
      </c>
      <c r="Z591" s="9">
        <f>ACOS(-TAN($U$2)*TAN(Y591))</f>
        <v>1.71295885800435</v>
      </c>
      <c r="AA591" s="10">
        <f>(24*60/$S$9)*$S$7*X591*(Z591*SIN($U$2)*SIN(Y591)+COS($U$2)*COS(Y591)*SIN(Z591))</f>
        <v>38.294049720080444</v>
      </c>
      <c r="AB591" s="9">
        <f>AA591*(0.75+0.00002*$S$3)</f>
        <v>28.873713488940655</v>
      </c>
      <c r="AC591" s="9">
        <f>1.35*(M591/AB591)-0.35</f>
        <v>0.6013730213871703</v>
      </c>
      <c r="AD591" s="9">
        <f>(0.6108*EXP(17.27*E591/(E591+237.3))+0.6108*EXP(17.27*F591/(F591+237.3)))/2</f>
        <v>4.1947626632207262</v>
      </c>
      <c r="AE591" s="9">
        <f>(H591*0.6108*EXP(17.27*F591/(F591+237.3))+I591*0.6108*EXP(17.27*E591/(E591+237.3)))/(2*100)</f>
        <v>2.6540602217625837</v>
      </c>
      <c r="AF591" s="10">
        <f>$S$8*0.5*((E591+273)^4+(F591+273)^4)*(0.34-0.14*SQRT(AE591))*AC591</f>
        <v>2.7439201333834129</v>
      </c>
      <c r="AG591" s="9">
        <f>(1-0.23)*M591-AF591</f>
        <v>12.923966882389582</v>
      </c>
      <c r="AH591" s="9">
        <v>0</v>
      </c>
      <c r="AI591" s="8">
        <f>4098*0.6108*EXP(17.27*0.5*(E591+F591)/(0.5*(E591+F591)+237.3))/(0.5*(E591+F591)+237.3)^2</f>
        <v>0.23025648560822859</v>
      </c>
      <c r="AJ591" s="7">
        <f>(0.408*AI591*(AG591-AH591)+(900*$S$10/((E591+F591)*0.5+273))*N591*(AD591-AE591))/(AI591+$S$10*(1+0.34*N591))</f>
        <v>5.1827108402716773</v>
      </c>
      <c r="AL591" s="12">
        <f>1.24*(AE591*10/(G591+273.16))^(1/7)</f>
        <v>0.87629745375599621</v>
      </c>
      <c r="AM591" s="12">
        <f>AI591*0.77*M591</f>
        <v>3.6076326011586861</v>
      </c>
      <c r="AN591" s="12">
        <f>AI591*0.98*$S$8*(-2.6*10000000000-AL591*(G591+273.16)^4)</f>
        <v>-36.725395597039515</v>
      </c>
      <c r="AO591" s="13">
        <f>1.17*1.013*(10^-3)*(AD591-AE591)*N591*86400/208</f>
        <v>1.3040024038514415</v>
      </c>
      <c r="AP591" s="12">
        <f>0.408*(AM591+AN591+AO591)/(AI591+$S$10*(1+0.34*N591))</f>
        <v>-38.800906398731129</v>
      </c>
      <c r="AQ591">
        <v>88</v>
      </c>
      <c r="AR591">
        <v>0.44752999999999998</v>
      </c>
      <c r="AS591" s="7"/>
      <c r="AT591" s="1">
        <f>AJ591*28.4</f>
        <v>147.18898786371562</v>
      </c>
      <c r="AU591">
        <f>1.26*AI591*0.408*(AG591-AH591)/(AI591+0.063)</f>
        <v>5.216639082859885</v>
      </c>
      <c r="AV591">
        <f>AU591*28.4</f>
        <v>148.15254995322073</v>
      </c>
      <c r="AW591">
        <f>0.65*AI591*D591/(0.063+AI591)</f>
        <v>120.19421522131323</v>
      </c>
      <c r="AX591" s="1">
        <f>AW591*0.035</f>
        <v>4.2067975327459637</v>
      </c>
      <c r="AY591" s="1">
        <f>(0.2*(0.00738*G591+0.8072)^7)-0.00016</f>
        <v>0.22399652366806849</v>
      </c>
      <c r="AZ591" s="1">
        <f>0.408*(AI591*(AG591-AH591)+0.063*6.43*(1+0.0536*N591)*(AD591-AE591))/(AI591+0.063)</f>
        <v>5.088528978318946</v>
      </c>
      <c r="BA591" s="2">
        <f>(AI591*(AG591)+0.063*2.7*(1+0.864*N591)*(AD591-AE591))/(AI591+0.063)</f>
        <v>12.368594309173996</v>
      </c>
      <c r="BB591" s="1">
        <f>0.4+1.4*EXP(-(((C591-173)/58)^2))</f>
        <v>1.0266715261049755</v>
      </c>
      <c r="BC591" s="1">
        <f>0.605+0.345*EXP(-(((C591-243)/80)^2))</f>
        <v>0.93296910669125088</v>
      </c>
      <c r="BD591" s="1">
        <f>0.408*(AI591*(AG591-AH591)+0.063*6.43*(BB591+BC591*N591)*(AD591-AE591))/(AI591+0.063)</f>
        <v>6.4243959833258328</v>
      </c>
      <c r="BE591" s="1">
        <f>0.013*G591*(M591*23.9+50)/(G591+15)</f>
        <v>4.5596048249958496</v>
      </c>
    </row>
    <row r="592" spans="1:57" ht="14" x14ac:dyDescent="0.15">
      <c r="A592" s="14">
        <v>2009</v>
      </c>
      <c r="B592" s="5">
        <v>43326</v>
      </c>
      <c r="C592">
        <v>226</v>
      </c>
      <c r="D592" s="11">
        <v>99.425968902000051</v>
      </c>
      <c r="E592" s="17">
        <v>22.58</v>
      </c>
      <c r="F592" s="17">
        <v>33.75</v>
      </c>
      <c r="G592" s="17">
        <v>26.18</v>
      </c>
      <c r="H592" s="11">
        <v>58.61</v>
      </c>
      <c r="I592" s="11">
        <v>92.1</v>
      </c>
      <c r="J592" s="11">
        <v>82.3454861111111</v>
      </c>
      <c r="K592" s="11">
        <v>1.4943417085453785</v>
      </c>
      <c r="L592" s="11">
        <v>0</v>
      </c>
      <c r="M592" s="15">
        <f>+D592*86400/1000000</f>
        <v>8.5904037131328046</v>
      </c>
      <c r="N592" s="3">
        <f>K592*4.87/LN(67.8*$S$4-5.42)</f>
        <v>1.213937458374394</v>
      </c>
      <c r="O592" s="16">
        <f>0.26*(1+0.54*N592)*(AD592-AE592)</f>
        <v>0.51384461360107614</v>
      </c>
      <c r="X592" s="9">
        <f>1+0.033*COS(2*$S$9*C592/365)</f>
        <v>0.97582769563675187</v>
      </c>
      <c r="Y592" s="9">
        <f>0.409*SIN((2*$S$9*C592/365)-1.39)</f>
        <v>0.24464053657572624</v>
      </c>
      <c r="Z592" s="9">
        <f>ACOS(-TAN($U$2)*TAN(Y592))</f>
        <v>1.7096203275690878</v>
      </c>
      <c r="AA592" s="10">
        <f>(24*60/$S$9)*$S$7*X592*(Z592*SIN($U$2)*SIN(Y592)+COS($U$2)*COS(Y592)*SIN(Z592))</f>
        <v>38.187316141422833</v>
      </c>
      <c r="AB592" s="9">
        <f>AA592*(0.75+0.00002*$S$3)</f>
        <v>28.793236370632815</v>
      </c>
      <c r="AC592" s="9">
        <f>1.35*(M592/AB592)-0.35</f>
        <v>5.2769763824031313E-2</v>
      </c>
      <c r="AD592" s="9">
        <f>(0.6108*EXP(17.27*E592/(E592+237.3))+0.6108*EXP(17.27*F592/(F592+237.3)))/2</f>
        <v>3.9922590578073001</v>
      </c>
      <c r="AE592" s="9">
        <f>(H592*0.6108*EXP(17.27*F592/(F592+237.3))+I592*0.6108*EXP(17.27*E592/(E592+237.3)))/(2*100)</f>
        <v>2.7984842905629397</v>
      </c>
      <c r="AF592" s="10">
        <f>$S$8*0.5*((E592+273)^4+(F592+273)^4)*(0.34-0.14*SQRT(AE592))*AC592</f>
        <v>0.2253303906176502</v>
      </c>
      <c r="AG592" s="9">
        <f>(1-0.23)*M592-AF592</f>
        <v>6.3892804684946096</v>
      </c>
      <c r="AH592" s="9">
        <v>0</v>
      </c>
      <c r="AI592" s="8">
        <f>4098*0.6108*EXP(17.27*0.5*(E592+F592)/(0.5*(E592+F592)+237.3))/(0.5*(E592+F592)+237.3)^2</f>
        <v>0.22192743799969208</v>
      </c>
      <c r="AJ592" s="7">
        <f>(0.408*AI592*(AG592-AH592)+(900*$S$10/((E592+F592)*0.5+273))*N592*(AD592-AE592))/(AI592+$S$10*(1+0.34*N592))</f>
        <v>2.7422295498209341</v>
      </c>
      <c r="AL592" s="12">
        <f>1.24*(AE592*10/(G592+273.16))^(1/7)</f>
        <v>0.88386743007599256</v>
      </c>
      <c r="AM592" s="12">
        <f>AI592*0.77*M592</f>
        <v>1.4679636413277259</v>
      </c>
      <c r="AN592" s="12">
        <f>AI592*0.98*$S$8*(-2.6*10000000000-AL592*(G592+273.16)^4)</f>
        <v>-35.242034298476547</v>
      </c>
      <c r="AO592" s="13">
        <f>1.17*1.013*(10^-3)*(AD592-AE592)*N592*86400/208</f>
        <v>0.71345144554985929</v>
      </c>
      <c r="AP592" s="12">
        <f>0.408*(AM592+AN592+AO592)/(AI592+$S$10*(1+0.34*N592))</f>
        <v>-42.835551952256765</v>
      </c>
      <c r="AQ592">
        <v>88</v>
      </c>
      <c r="AR592">
        <v>0.44752999999999998</v>
      </c>
      <c r="AS592" s="7"/>
      <c r="AT592" s="1">
        <f>AJ592*28.4</f>
        <v>77.879319214914531</v>
      </c>
      <c r="AU592">
        <f>1.26*AI592*0.408*(AG592-AH592)/(AI592+0.063)</f>
        <v>2.5583466344863344</v>
      </c>
      <c r="AV592">
        <f>AU592*28.4</f>
        <v>72.657044419411889</v>
      </c>
      <c r="AW592">
        <f>0.65*AI592*D592/(0.063+AI592)</f>
        <v>50.337299761573519</v>
      </c>
      <c r="AX592" s="1">
        <f>AW592*0.035</f>
        <v>1.7618054916550734</v>
      </c>
      <c r="AY592" s="1">
        <f>(0.2*(0.00738*G592+0.8072)^7)-0.00016</f>
        <v>0.20041246099736765</v>
      </c>
      <c r="AZ592" s="1">
        <f>0.408*(AI592*(AG592-AH592)+0.063*6.43*(1+0.0536*N592)*(AD592-AE592))/(AI592+0.063)</f>
        <v>2.7679588528374128</v>
      </c>
      <c r="BA592" s="2">
        <f>(AI592*(AG592)+0.063*2.7*(1+0.864*N592)*(AD592-AE592))/(AI592+0.063)</f>
        <v>6.4367150320062008</v>
      </c>
      <c r="BB592" s="1">
        <f>0.4+1.4*EXP(-(((C592-173)/58)^2))</f>
        <v>1.0074134401383443</v>
      </c>
      <c r="BC592" s="1">
        <f>0.605+0.345*EXP(-(((C592-243)/80)^2))</f>
        <v>0.93476760101906708</v>
      </c>
      <c r="BD592" s="1">
        <f>0.408*(AI592*(AG592-AH592)+0.063*6.43*(BB592+BC592*N592)*(AD592-AE592))/(AI592+0.063)</f>
        <v>3.5138133953717809</v>
      </c>
      <c r="BE592" s="1">
        <f>0.013*G592*(M592*23.9+50)/(G592+15)</f>
        <v>2.1100637735184575</v>
      </c>
    </row>
    <row r="593" spans="1:57" ht="14" x14ac:dyDescent="0.15">
      <c r="A593" s="14">
        <v>2009</v>
      </c>
      <c r="B593" s="5">
        <v>43327</v>
      </c>
      <c r="C593">
        <v>227</v>
      </c>
      <c r="D593" s="11">
        <v>309.23447224800009</v>
      </c>
      <c r="E593" s="17">
        <v>23.6</v>
      </c>
      <c r="F593" s="17">
        <v>35.31</v>
      </c>
      <c r="G593" s="17">
        <v>28.79</v>
      </c>
      <c r="H593" s="11">
        <v>48.83</v>
      </c>
      <c r="I593" s="11">
        <v>92.6</v>
      </c>
      <c r="J593" s="11">
        <v>73.187777777777754</v>
      </c>
      <c r="K593" s="11">
        <v>2.7177753544655161</v>
      </c>
      <c r="L593" s="11">
        <v>0</v>
      </c>
      <c r="M593" s="15">
        <f>+D593*86400/1000000</f>
        <v>26.717858402227208</v>
      </c>
      <c r="N593" s="3">
        <f>K593*4.87/LN(67.8*$S$4-5.42)</f>
        <v>2.2078011256501373</v>
      </c>
      <c r="O593" s="16">
        <f>0.26*(1+0.54*N593)*(AD593-AE593)</f>
        <v>0.89553199807524453</v>
      </c>
      <c r="X593" s="9">
        <f>1+0.033*COS(2*$S$9*C593/365)</f>
        <v>0.9762179840647226</v>
      </c>
      <c r="Y593" s="9">
        <f>0.409*SIN((2*$S$9*C593/365)-1.39)</f>
        <v>0.23896229928507901</v>
      </c>
      <c r="Z593" s="9">
        <f>ACOS(-TAN($U$2)*TAN(Y593))</f>
        <v>1.7062497158351659</v>
      </c>
      <c r="AA593" s="10">
        <f>(24*60/$S$9)*$S$7*X593*(Z593*SIN($U$2)*SIN(Y593)+COS($U$2)*COS(Y593)*SIN(Z593))</f>
        <v>38.078316339752213</v>
      </c>
      <c r="AB593" s="9">
        <f>AA593*(0.75+0.00002*$S$3)</f>
        <v>28.71105052017317</v>
      </c>
      <c r="AC593" s="9">
        <f>1.35*(M593/AB593)-0.35</f>
        <v>0.90627966199507715</v>
      </c>
      <c r="AD593" s="9">
        <f>(0.6108*EXP(17.27*E593/(E593+237.3))+0.6108*EXP(17.27*F593/(F593+237.3)))/2</f>
        <v>4.3163806860240754</v>
      </c>
      <c r="AE593" s="9">
        <f>(H593*0.6108*EXP(17.27*F593/(F593+237.3))+I593*0.6108*EXP(17.27*E593/(E593+237.3)))/(2*100)</f>
        <v>2.7452037726099685</v>
      </c>
      <c r="AF593" s="10">
        <f>$S$8*0.5*((E593+273)^4+(F593+273)^4)*(0.34-0.14*SQRT(AE593))*AC593</f>
        <v>4.0207026952896863</v>
      </c>
      <c r="AG593" s="9">
        <f>(1-0.23)*M593-AF593</f>
        <v>16.552048274425264</v>
      </c>
      <c r="AH593" s="9">
        <v>0</v>
      </c>
      <c r="AI593" s="8">
        <f>4098*0.6108*EXP(17.27*0.5*(E593+F593)/(0.5*(E593+F593)+237.3))/(0.5*(E593+F593)+237.3)^2</f>
        <v>0.23682237673682235</v>
      </c>
      <c r="AJ593" s="7">
        <f>(0.408*AI593*(AG593-AH593)+(900*$S$10/((E593+F593)*0.5+273))*N593*(AD593-AE593))/(AI593+$S$10*(1+0.34*N593))</f>
        <v>6.4727364758331394</v>
      </c>
      <c r="AL593" s="12">
        <f>1.24*(AE593*10/(G593+273.16))^(1/7)</f>
        <v>0.8803510915132905</v>
      </c>
      <c r="AM593" s="12">
        <f>AI593*0.77*M593</f>
        <v>4.8720877806626612</v>
      </c>
      <c r="AN593" s="12">
        <f>AI593*0.98*$S$8*(-2.6*10000000000-AL593*(G593+273.16)^4)</f>
        <v>-37.85907014110704</v>
      </c>
      <c r="AO593" s="13">
        <f>1.17*1.013*(10^-3)*(AD593-AE593)*N593*86400/208</f>
        <v>1.7077754028295911</v>
      </c>
      <c r="AP593" s="12">
        <f>0.408*(AM593+AN593+AO593)/(AI593+$S$10*(1+0.34*N593))</f>
        <v>-36.252580748173443</v>
      </c>
      <c r="AQ593">
        <v>88</v>
      </c>
      <c r="AR593">
        <v>0.44752999999999998</v>
      </c>
      <c r="AS593" s="7"/>
      <c r="AT593" s="1">
        <f>AJ593*28.4</f>
        <v>183.82571591366116</v>
      </c>
      <c r="AU593">
        <f>1.26*AI593*0.408*(AG593-AH593)/(AI593+0.063)</f>
        <v>6.7211121979691217</v>
      </c>
      <c r="AV593">
        <f>AU593*28.4</f>
        <v>190.87958642232306</v>
      </c>
      <c r="AW593">
        <f>0.65*AI593*D593/(0.063+AI593)</f>
        <v>158.76689480104184</v>
      </c>
      <c r="AX593" s="1">
        <f>AW593*0.035</f>
        <v>5.5568413180364651</v>
      </c>
      <c r="AY593" s="1">
        <f>(0.2*(0.00738*G593+0.8072)^7)-0.00016</f>
        <v>0.22905766591848131</v>
      </c>
      <c r="AZ593" s="1">
        <f>0.408*(AI593*(AG593-AH593)+0.063*6.43*(1+0.0536*N593)*(AD593-AE593))/(AI593+0.063)</f>
        <v>6.3028191609725344</v>
      </c>
      <c r="BA593" s="2">
        <f>(AI593*(AG593)+0.063*2.7*(1+0.864*N593)*(AD593-AE593))/(AI593+0.063)</f>
        <v>15.665796823785138</v>
      </c>
      <c r="BB593" s="1">
        <f>0.4+1.4*EXP(-(((C593-173)/58)^2))</f>
        <v>0.98839724558275077</v>
      </c>
      <c r="BC593" s="1">
        <f>0.605+0.345*EXP(-(((C593-243)/80)^2))</f>
        <v>0.93647235650755145</v>
      </c>
      <c r="BD593" s="1">
        <f>0.408*(AI593*(AG593-AH593)+0.063*6.43*(BB593+BC593*N593)*(AD593-AE593))/(AI593+0.063)</f>
        <v>7.9809959721881398</v>
      </c>
      <c r="BE593" s="1">
        <f>0.013*G593*(M593*23.9+50)/(G593+15)</f>
        <v>5.8850458884315522</v>
      </c>
    </row>
    <row r="594" spans="1:57" ht="14" x14ac:dyDescent="0.15">
      <c r="A594" s="14">
        <v>2009</v>
      </c>
      <c r="B594" s="5">
        <v>43328</v>
      </c>
      <c r="C594">
        <v>228</v>
      </c>
      <c r="D594" s="11">
        <v>288.49108204800007</v>
      </c>
      <c r="E594" s="17">
        <v>24.15</v>
      </c>
      <c r="F594" s="17">
        <v>36.69</v>
      </c>
      <c r="G594" s="17">
        <v>29.47</v>
      </c>
      <c r="H594" s="11">
        <v>43.32</v>
      </c>
      <c r="I594" s="11">
        <v>85.9</v>
      </c>
      <c r="J594" s="11">
        <v>68.202986111111102</v>
      </c>
      <c r="K594" s="11">
        <v>2.181292705356785</v>
      </c>
      <c r="L594" s="11">
        <v>0</v>
      </c>
      <c r="M594" s="15">
        <f>+D594*86400/1000000</f>
        <v>24.925629488947205</v>
      </c>
      <c r="N594" s="3">
        <f>K594*4.87/LN(67.8*$S$4-5.42)</f>
        <v>1.7719862248166722</v>
      </c>
      <c r="O594" s="16">
        <f>0.26*(1+0.54*N594)*(AD594-AE594)</f>
        <v>0.99760010380919972</v>
      </c>
      <c r="X594" s="9">
        <f>1+0.033*COS(2*$S$9*C594/365)</f>
        <v>0.97661531961727277</v>
      </c>
      <c r="Y594" s="9">
        <f>0.409*SIN((2*$S$9*C594/365)-1.39)</f>
        <v>0.23321325230792456</v>
      </c>
      <c r="Z594" s="9">
        <f>ACOS(-TAN($U$2)*TAN(Y594))</f>
        <v>1.7028481276675691</v>
      </c>
      <c r="AA594" s="10">
        <f>(24*60/$S$9)*$S$7*X594*(Z594*SIN($U$2)*SIN(Y594)+COS($U$2)*COS(Y594)*SIN(Z594))</f>
        <v>37.967046068713579</v>
      </c>
      <c r="AB594" s="9">
        <f>AA594*(0.75+0.00002*$S$3)</f>
        <v>28.627152735810039</v>
      </c>
      <c r="AC594" s="9">
        <f>1.35*(M594/AB594)-0.35</f>
        <v>0.82544347216850722</v>
      </c>
      <c r="AD594" s="9">
        <f>(0.6108*EXP(17.27*E594/(E594+237.3))+0.6108*EXP(17.27*F594/(F594+237.3)))/2</f>
        <v>4.5902624877132059</v>
      </c>
      <c r="AE594" s="9">
        <f>(H594*0.6108*EXP(17.27*F594/(F594+237.3))+I594*0.6108*EXP(17.27*E594/(E594+237.3)))/(2*100)</f>
        <v>2.6295198456669486</v>
      </c>
      <c r="AF594" s="10">
        <f>$S$8*0.5*((E594+273)^4+(F594+273)^4)*(0.34-0.14*SQRT(AE594))*AC594</f>
        <v>3.879843374072919</v>
      </c>
      <c r="AG594" s="9">
        <f>(1-0.23)*M594-AF594</f>
        <v>15.312891332416427</v>
      </c>
      <c r="AH594" s="9">
        <v>0</v>
      </c>
      <c r="AI594" s="8">
        <f>4098*0.6108*EXP(17.27*0.5*(E594+F594)/(0.5*(E594+F594)+237.3))/(0.5*(E594+F594)+237.3)^2</f>
        <v>0.24850541986039434</v>
      </c>
      <c r="AJ594" s="7">
        <f>(0.408*AI594*(AG594-AH594)+(900*$S$10/((E594+F594)*0.5+273))*N594*(AD594-AE594))/(AI594+$S$10*(1+0.34*N594))</f>
        <v>6.3023231743059984</v>
      </c>
      <c r="AL594" s="12">
        <f>1.24*(AE594*10/(G594+273.16))^(1/7)</f>
        <v>0.87467191437391312</v>
      </c>
      <c r="AM594" s="12">
        <f>AI594*0.77*M594</f>
        <v>4.7694985965052981</v>
      </c>
      <c r="AN594" s="12">
        <f>AI594*0.98*$S$8*(-2.6*10000000000-AL594*(G594+273.16)^4)</f>
        <v>-39.748822618145461</v>
      </c>
      <c r="AO594" s="13">
        <f>1.17*1.013*(10^-3)*(AD594-AE594)*N594*86400/208</f>
        <v>1.7105140664881473</v>
      </c>
      <c r="AP594" s="12">
        <f>0.408*(AM594+AN594+AO594)/(AI594+$S$10*(1+0.34*N594))</f>
        <v>-38.348074521675414</v>
      </c>
      <c r="AQ594">
        <v>88</v>
      </c>
      <c r="AR594">
        <v>0.44752999999999998</v>
      </c>
      <c r="AS594" s="7"/>
      <c r="AT594" s="1">
        <f>AJ594*28.4</f>
        <v>178.98597815029035</v>
      </c>
      <c r="AU594">
        <f>1.26*AI594*0.408*(AG594-AH594)/(AI594+0.063)</f>
        <v>6.2799786391293555</v>
      </c>
      <c r="AV594">
        <f>AU594*28.4</f>
        <v>178.35139335127369</v>
      </c>
      <c r="AW594">
        <f>0.65*AI594*D594/(0.063+AI594)</f>
        <v>149.59463105518606</v>
      </c>
      <c r="AX594" s="1">
        <f>AW594*0.035</f>
        <v>5.2358120869315128</v>
      </c>
      <c r="AY594" s="1">
        <f>(0.2*(0.00738*G594+0.8072)^7)-0.00016</f>
        <v>0.23707203135074911</v>
      </c>
      <c r="AZ594" s="1">
        <f>0.408*(AI594*(AG594-AH594)+0.063*6.43*(1+0.0536*N594)*(AD594-AE594))/(AI594+0.063)</f>
        <v>6.1232373010516685</v>
      </c>
      <c r="BA594" s="2">
        <f>(AI594*(AG594)+0.063*2.7*(1+0.864*N594)*(AD594-AE594))/(AI594+0.063)</f>
        <v>14.925840427286591</v>
      </c>
      <c r="BB594" s="1">
        <f>0.4+1.4*EXP(-(((C594-173)/58)^2))</f>
        <v>0.96963762043041457</v>
      </c>
      <c r="BC594" s="1">
        <f>0.605+0.345*EXP(-(((C594-243)/80)^2))</f>
        <v>0.93808182050825395</v>
      </c>
      <c r="BD594" s="1">
        <f>0.408*(AI594*(AG594-AH594)+0.063*6.43*(BB594+BC594*N594)*(AD594-AE594))/(AI594+0.063)</f>
        <v>7.7221324140015213</v>
      </c>
      <c r="BE594" s="1">
        <f>0.013*G594*(M594*23.9+50)/(G594+15)</f>
        <v>5.5629135177176172</v>
      </c>
    </row>
    <row r="595" spans="1:57" ht="14" x14ac:dyDescent="0.15">
      <c r="A595" s="14">
        <v>2009</v>
      </c>
      <c r="B595" s="5">
        <v>43329</v>
      </c>
      <c r="C595">
        <v>229</v>
      </c>
      <c r="D595" s="11">
        <v>313.61221546199988</v>
      </c>
      <c r="E595" s="17">
        <v>24.39</v>
      </c>
      <c r="F595" s="17">
        <v>39.630000000000003</v>
      </c>
      <c r="G595" s="17">
        <v>31.13</v>
      </c>
      <c r="H595" s="11">
        <v>36.97</v>
      </c>
      <c r="I595" s="11">
        <v>88.3</v>
      </c>
      <c r="J595" s="11">
        <v>63.725347222222204</v>
      </c>
      <c r="K595" s="11">
        <v>1.9007774931692036</v>
      </c>
      <c r="L595" s="11">
        <v>0</v>
      </c>
      <c r="M595" s="15">
        <f>+D595*86400/1000000</f>
        <v>27.096095415916789</v>
      </c>
      <c r="N595" s="3">
        <f>K595*4.87/LN(67.8*$S$4-5.42)</f>
        <v>1.5441080080935221</v>
      </c>
      <c r="O595" s="16">
        <f>0.26*(1+0.54*N595)*(AD595-AE595)</f>
        <v>1.1717967917937078</v>
      </c>
      <c r="X595" s="9">
        <f>1+0.033*COS(2*$S$9*C595/365)</f>
        <v>0.97701958455530324</v>
      </c>
      <c r="Y595" s="9">
        <f>0.409*SIN((2*$S$9*C595/365)-1.39)</f>
        <v>0.22739509921095732</v>
      </c>
      <c r="Z595" s="9">
        <f>ACOS(-TAN($U$2)*TAN(Y595))</f>
        <v>1.6994166530763877</v>
      </c>
      <c r="AA595" s="10">
        <f>(24*60/$S$9)*$S$7*X595*(Z595*SIN($U$2)*SIN(Y595)+COS($U$2)*COS(Y595)*SIN(Z595))</f>
        <v>37.85350233063803</v>
      </c>
      <c r="AB595" s="9">
        <f>AA595*(0.75+0.00002*$S$3)</f>
        <v>28.541540757301075</v>
      </c>
      <c r="AC595" s="9">
        <f>1.35*(M595/AB595)-0.35</f>
        <v>0.93163118881836759</v>
      </c>
      <c r="AD595" s="9">
        <f>(0.6108*EXP(17.27*E595/(E595+237.3))+0.6108*EXP(17.27*F595/(F595+237.3)))/2</f>
        <v>5.1429449211452667</v>
      </c>
      <c r="AE595" s="9">
        <f>(H595*0.6108*EXP(17.27*F595/(F595+237.3))+I595*0.6108*EXP(17.27*E595/(E595+237.3)))/(2*100)</f>
        <v>2.6852801253617464</v>
      </c>
      <c r="AF595" s="10">
        <f>$S$8*0.5*((E595+273)^4+(F595+273)^4)*(0.34-0.14*SQRT(AE595))*AC595</f>
        <v>4.3818684217904984</v>
      </c>
      <c r="AG595" s="9">
        <f>(1-0.23)*M595-AF595</f>
        <v>16.482125048465427</v>
      </c>
      <c r="AH595" s="9">
        <v>0</v>
      </c>
      <c r="AI595" s="8">
        <f>4098*0.6108*EXP(17.27*0.5*(E595+F595)/(0.5*(E595+F595)+237.3))/(0.5*(E595+F595)+237.3)^2</f>
        <v>0.26880813469708476</v>
      </c>
      <c r="AJ595" s="7">
        <f>(0.408*AI595*(AG595-AH595)+(900*$S$10/((E595+F595)*0.5+273))*N595*(AD595-AE595))/(AI595+$S$10*(1+0.34*N595))</f>
        <v>6.8927245495788059</v>
      </c>
      <c r="AL595" s="12">
        <f>1.24*(AE595*10/(G595+273.16))^(1/7)</f>
        <v>0.87661252864472072</v>
      </c>
      <c r="AM595" s="12">
        <f>AI595*0.77*M595</f>
        <v>5.6084111670716519</v>
      </c>
      <c r="AN595" s="12">
        <f>AI595*0.98*$S$8*(-2.6*10000000000-AL595*(G595+273.16)^4)</f>
        <v>-43.227061140781579</v>
      </c>
      <c r="AO595" s="13">
        <f>1.17*1.013*(10^-3)*(AD595-AE595)*N595*86400/208</f>
        <v>1.8682975252161778</v>
      </c>
      <c r="AP595" s="12">
        <f>0.408*(AM595+AN595+AO595)/(AI595+$S$10*(1+0.34*N595))</f>
        <v>-39.511304811044603</v>
      </c>
      <c r="AQ595">
        <v>88</v>
      </c>
      <c r="AR595">
        <v>0.44752999999999998</v>
      </c>
      <c r="AS595" s="7"/>
      <c r="AT595" s="1">
        <f>AJ595*28.4</f>
        <v>195.75337720803807</v>
      </c>
      <c r="AU595">
        <f>1.26*AI595*0.408*(AG595-AH595)/(AI595+0.063)</f>
        <v>6.8643479749080862</v>
      </c>
      <c r="AV595">
        <f>AU595*28.4</f>
        <v>194.94748248738964</v>
      </c>
      <c r="AW595">
        <f>0.65*AI595*D595/(0.063+AI595)</f>
        <v>165.14358388708217</v>
      </c>
      <c r="AX595" s="1">
        <f>AW595*0.035</f>
        <v>5.7800254360478762</v>
      </c>
      <c r="AY595" s="1">
        <f>(0.2*(0.00738*G595+0.8072)^7)-0.00016</f>
        <v>0.25765229843928455</v>
      </c>
      <c r="AZ595" s="1">
        <f>0.408*(AI595*(AG595-AH595)+0.063*6.43*(1+0.0536*N595)*(AD595-AE595))/(AI595+0.063)</f>
        <v>6.773399663815268</v>
      </c>
      <c r="BA595" s="2">
        <f>(AI595*(AG595)+0.063*2.7*(1+0.864*N595)*(AD595-AE595))/(AI595+0.063)</f>
        <v>16.293454807440785</v>
      </c>
      <c r="BB595" s="1">
        <f>0.4+1.4*EXP(-(((C595-173)/58)^2))</f>
        <v>0.95114832880181754</v>
      </c>
      <c r="BC595" s="1">
        <f>0.605+0.345*EXP(-(((C595-243)/80)^2))</f>
        <v>0.93959452213379224</v>
      </c>
      <c r="BD595" s="1">
        <f>0.408*(AI595*(AG595-AH595)+0.063*6.43*(BB595+BC595*N595)*(AD595-AE595))/(AI595+0.063)</f>
        <v>8.388369401731147</v>
      </c>
      <c r="BE595" s="1">
        <f>0.013*G595*(M595*23.9+50)/(G595+15)</f>
        <v>6.1198872882599176</v>
      </c>
    </row>
    <row r="596" spans="1:57" ht="14" x14ac:dyDescent="0.15">
      <c r="A596" s="14">
        <v>2009</v>
      </c>
      <c r="B596" s="5">
        <v>43330</v>
      </c>
      <c r="C596">
        <v>230</v>
      </c>
      <c r="D596" s="11">
        <v>98.548062755999993</v>
      </c>
      <c r="E596" s="17">
        <v>23.85</v>
      </c>
      <c r="F596" s="17">
        <v>32.89</v>
      </c>
      <c r="G596" s="17">
        <v>27.52</v>
      </c>
      <c r="H596" s="11">
        <v>64.72</v>
      </c>
      <c r="I596" s="11">
        <v>91.1</v>
      </c>
      <c r="J596" s="11">
        <v>79.618055555555586</v>
      </c>
      <c r="K596" s="11">
        <v>2.0825647321227274</v>
      </c>
      <c r="L596" s="11">
        <v>0</v>
      </c>
      <c r="M596" s="15">
        <f>+D596*86400/1000000</f>
        <v>8.5145526221183978</v>
      </c>
      <c r="N596" s="3">
        <f>K596*4.87/LN(67.8*$S$4-5.42)</f>
        <v>1.6917839630362186</v>
      </c>
      <c r="O596" s="16">
        <f>0.26*(1+0.54*N596)*(AD596-AE596)</f>
        <v>0.50421889739253345</v>
      </c>
      <c r="X596" s="9">
        <f>1+0.033*COS(2*$S$9*C596/365)</f>
        <v>0.97743065908638782</v>
      </c>
      <c r="Y596" s="9">
        <f>0.409*SIN((2*$S$9*C596/365)-1.39)</f>
        <v>0.22150956403850508</v>
      </c>
      <c r="Z596" s="9">
        <f>ACOS(-TAN($U$2)*TAN(Y596))</f>
        <v>1.6959563669144011</v>
      </c>
      <c r="AA596" s="10">
        <f>(24*60/$S$9)*$S$7*X596*(Z596*SIN($U$2)*SIN(Y596)+COS($U$2)*COS(Y596)*SIN(Z596))</f>
        <v>37.73768342993494</v>
      </c>
      <c r="AB596" s="9">
        <f>AA596*(0.75+0.00002*$S$3)</f>
        <v>28.454213306170946</v>
      </c>
      <c r="AC596" s="9">
        <f>1.35*(M596/AB596)-0.35</f>
        <v>5.3969911807997928E-2</v>
      </c>
      <c r="AD596" s="9">
        <f>(0.6108*EXP(17.27*E596/(E596+237.3))+0.6108*EXP(17.27*F596/(F596+237.3)))/2</f>
        <v>3.9781759956253859</v>
      </c>
      <c r="AE596" s="9">
        <f>(H596*0.6108*EXP(17.27*F596/(F596+237.3))+I596*0.6108*EXP(17.27*E596/(E596+237.3)))/(2*100)</f>
        <v>2.9647245927208687</v>
      </c>
      <c r="AF596" s="10">
        <f>$S$8*0.5*((E596+273)^4+(F596+273)^4)*(0.34-0.14*SQRT(AE596))*AC596</f>
        <v>0.21595482407034214</v>
      </c>
      <c r="AG596" s="9">
        <f>(1-0.23)*M596-AF596</f>
        <v>6.3402506949608251</v>
      </c>
      <c r="AH596" s="9">
        <v>0</v>
      </c>
      <c r="AI596" s="8">
        <f>4098*0.6108*EXP(17.27*0.5*(E596+F596)/(0.5*(E596+F596)+237.3))/(0.5*(E596+F596)+237.3)^2</f>
        <v>0.22424043988953507</v>
      </c>
      <c r="AJ596" s="7">
        <f>(0.408*AI596*(AG596-AH596)+(900*$S$10/((E596+F596)*0.5+273))*N596*(AD596-AE596))/(AI596+$S$10*(1+0.34*N596))</f>
        <v>2.7966384437660867</v>
      </c>
      <c r="AL596" s="12">
        <f>1.24*(AE596*10/(G596+273.16))^(1/7)</f>
        <v>0.89061546078519938</v>
      </c>
      <c r="AM596" s="12">
        <f>AI596*0.77*M596</f>
        <v>1.4701664095937463</v>
      </c>
      <c r="AN596" s="12">
        <f>AI596*0.98*$S$8*(-2.6*10000000000-AL596*(G596+273.16)^4)</f>
        <v>-35.806321905468664</v>
      </c>
      <c r="AO596" s="13">
        <f>1.17*1.013*(10^-3)*(AD596-AE596)*N596*86400/208</f>
        <v>0.84409931271338479</v>
      </c>
      <c r="AP596" s="12">
        <f>0.408*(AM596+AN596+AO596)/(AI596+$S$10*(1+0.34*N596))</f>
        <v>-41.67352018760198</v>
      </c>
      <c r="AQ596">
        <v>88</v>
      </c>
      <c r="AR596">
        <v>0.44752999999999998</v>
      </c>
      <c r="AS596" s="7"/>
      <c r="AT596" s="1">
        <f>AJ596*28.4</f>
        <v>79.424531802956864</v>
      </c>
      <c r="AU596">
        <f>1.26*AI596*0.408*(AG596-AH596)/(AI596+0.063)</f>
        <v>2.5445177929030884</v>
      </c>
      <c r="AV596">
        <f>AU596*28.4</f>
        <v>72.264305318447711</v>
      </c>
      <c r="AW596">
        <f>0.65*AI596*D596/(0.063+AI596)</f>
        <v>50.006884887996705</v>
      </c>
      <c r="AX596" s="1">
        <f>AW596*0.035</f>
        <v>1.7502409710798847</v>
      </c>
      <c r="AY596" s="1">
        <f>(0.2*(0.00738*G596+0.8072)^7)-0.00016</f>
        <v>0.21470973331971305</v>
      </c>
      <c r="AZ596" s="1">
        <f>0.408*(AI596*(AG596-AH596)+0.063*6.43*(1+0.0536*N596)*(AD596-AE596))/(AI596+0.063)</f>
        <v>2.6554719117151668</v>
      </c>
      <c r="BA596" s="2">
        <f>(AI596*(AG596)+0.063*2.7*(1+0.864*N596)*(AD596-AE596))/(AI596+0.063)</f>
        <v>6.4270496965551454</v>
      </c>
      <c r="BB596" s="1">
        <f>0.4+1.4*EXP(-(((C596-173)/58)^2))</f>
        <v>0.93294221788274279</v>
      </c>
      <c r="BC596" s="1">
        <f>0.605+0.345*EXP(-(((C596-243)/80)^2))</f>
        <v>0.94100907449743754</v>
      </c>
      <c r="BD596" s="1">
        <f>0.408*(AI596*(AG596-AH596)+0.063*6.43*(BB596+BC596*N596)*(AD596-AE596))/(AI596+0.063)</f>
        <v>3.4918311864649172</v>
      </c>
      <c r="BE596" s="1">
        <f>0.013*G596*(M596*23.9+50)/(G596+15)</f>
        <v>2.1329109988600412</v>
      </c>
    </row>
    <row r="597" spans="1:57" s="2" customFormat="1" ht="14" x14ac:dyDescent="0.15">
      <c r="A597" s="26">
        <v>2009</v>
      </c>
      <c r="B597" s="25">
        <v>43331</v>
      </c>
      <c r="C597" s="18">
        <v>231</v>
      </c>
      <c r="D597" s="17">
        <v>306.72581250000007</v>
      </c>
      <c r="E597" s="17">
        <v>23.77</v>
      </c>
      <c r="F597" s="17">
        <v>37.49</v>
      </c>
      <c r="G597" s="17">
        <v>30.11</v>
      </c>
      <c r="H597" s="17">
        <v>37.97</v>
      </c>
      <c r="I597" s="17">
        <v>98.1</v>
      </c>
      <c r="J597" s="17">
        <v>68.034999999999997</v>
      </c>
      <c r="K597" s="17">
        <v>1.627</v>
      </c>
      <c r="L597" s="17">
        <v>0</v>
      </c>
      <c r="M597" s="15">
        <f>+D597*86400/1000000</f>
        <v>26.501110200000007</v>
      </c>
      <c r="N597" s="24">
        <f>K597*4.87/LN(67.8*$S$4-5.42)</f>
        <v>1.3217032178655557</v>
      </c>
      <c r="O597" s="16">
        <f>0.26*(1+0.54*N597)*(AD597-AE597)</f>
        <v>0.90300281490631806</v>
      </c>
      <c r="X597" s="23">
        <f>1+0.033*COS(2*$S$9*C597/365)</f>
        <v>0.97784842140027151</v>
      </c>
      <c r="Y597" s="23">
        <f>0.409*SIN((2*$S$9*C597/365)-1.39)</f>
        <v>0.21555839080166095</v>
      </c>
      <c r="Z597" s="23">
        <f>ACOS(-TAN($U$2)*TAN(Y597))</f>
        <v>1.6924683286365305</v>
      </c>
      <c r="AA597" s="23">
        <f>(24*60/$S$9)*$S$7*X597*(Z597*SIN($U$2)*SIN(Y597)+COS($U$2)*COS(Y597)*SIN(Z597))</f>
        <v>37.619589025239797</v>
      </c>
      <c r="AB597" s="23">
        <f>AA597*(0.75+0.00002*$S$3)</f>
        <v>28.365170125030808</v>
      </c>
      <c r="AC597" s="23">
        <f>1.35*(M597/AB597)-0.35</f>
        <v>0.91128271440999009</v>
      </c>
      <c r="AD597" s="23">
        <f>(0.6108*EXP(17.27*E597/(E597+237.3))+0.6108*EXP(17.27*F597/(F597+237.3)))/2</f>
        <v>4.6936020163041032</v>
      </c>
      <c r="AE597" s="23">
        <f>(H597*0.6108*EXP(17.27*F597/(F597+237.3))+I597*0.6108*EXP(17.27*E597/(E597+237.3)))/(2*100)</f>
        <v>2.6669650619981731</v>
      </c>
      <c r="AF597" s="23">
        <f>$S$8*0.5*((E597+273)^4+(F597+273)^4)*(0.34-0.14*SQRT(AE597))*AC597</f>
        <v>4.2360642774347097</v>
      </c>
      <c r="AG597" s="23">
        <f>(1-0.23)*M597-AF597</f>
        <v>16.169790576565294</v>
      </c>
      <c r="AH597" s="23">
        <v>0</v>
      </c>
      <c r="AI597" s="22">
        <f>4098*0.6108*EXP(17.27*0.5*(E597+F597)/(0.5*(E597+F597)+237.3))/(0.5*(E597+F597)+237.3)^2</f>
        <v>0.25111083662039024</v>
      </c>
      <c r="AJ597" s="19">
        <f>(0.408*AI597*(AG597-AH597)+(900*$S$10/((E597+F597)*0.5+273))*N597*(AD597-AE597))/(AI597+$S$10*(1+0.34*N597))</f>
        <v>6.2891811867874825</v>
      </c>
      <c r="AL597" s="12">
        <f>1.24*(AE597*10/(G597+273.16))^(1/7)</f>
        <v>0.87617605787370223</v>
      </c>
      <c r="AM597" s="12">
        <f>AI597*0.77*M597</f>
        <v>5.1241312843421927</v>
      </c>
      <c r="AN597" s="12">
        <f>AI597*0.98*$S$8*(-2.6*10000000000-AL597*(G597+273.16)^4)</f>
        <v>-40.255905065278036</v>
      </c>
      <c r="AO597" s="13">
        <f>1.17*1.013*(10^-3)*(AD597-AE597)*N597*86400/208</f>
        <v>1.3187291901057838</v>
      </c>
      <c r="AP597" s="12">
        <f>0.408*(AM597+AN597+AO597)/(AI597+$S$10*(1+0.34*N597))</f>
        <v>-39.81560506639876</v>
      </c>
      <c r="AQ597">
        <v>88</v>
      </c>
      <c r="AR597">
        <v>0.44752999999999998</v>
      </c>
      <c r="AS597" s="7"/>
      <c r="AT597" s="1">
        <f>AJ597*28.4</f>
        <v>178.61274570476451</v>
      </c>
      <c r="AU597">
        <f>1.26*AI597*0.408*(AG597-AH597)/(AI597+0.063)</f>
        <v>6.6453466235484484</v>
      </c>
      <c r="AV597">
        <f>AU597*28.4</f>
        <v>188.72784410877591</v>
      </c>
      <c r="AW597">
        <f>0.65*AI597*D597/(0.063+AI597)</f>
        <v>159.38454891311983</v>
      </c>
      <c r="AX597" s="1">
        <f>AW597*0.035</f>
        <v>5.5784592119591947</v>
      </c>
      <c r="AY597" s="1">
        <f>(0.2*(0.00738*G597+0.8072)^7)-0.00016</f>
        <v>0.24483317785342257</v>
      </c>
      <c r="AZ597" s="1">
        <f>0.408*(AI597*(AG597-AH597)+0.063*6.43*(1+0.0536*N597)*(AD597-AE597))/(AI597+0.063)</f>
        <v>6.4159913821853891</v>
      </c>
      <c r="BA597" s="2">
        <f>(AI597*(AG597)+0.063*2.7*(1+0.864*N597)*(AD597-AE597))/(AI597+0.063)</f>
        <v>15.277431003893534</v>
      </c>
      <c r="BB597" s="1">
        <f>0.4+1.4*EXP(-(((C597-173)/58)^2))</f>
        <v>0.91503121764001927</v>
      </c>
      <c r="BC597" s="1">
        <f>0.605+0.345*EXP(-(((C597-243)/80)^2))</f>
        <v>0.942324176831701</v>
      </c>
      <c r="BD597" s="1">
        <f>0.408*(AI597*(AG597-AH597)+0.063*6.43*(BB597+BC597*N597)*(AD597-AE597))/(AI597+0.063)</f>
        <v>7.5779644437780087</v>
      </c>
      <c r="BE597" s="1">
        <f>0.013*G597*(M597*23.9+50)/(G597+15)</f>
        <v>5.9298177037797712</v>
      </c>
    </row>
    <row r="598" spans="1:57" ht="14" x14ac:dyDescent="0.15">
      <c r="A598" s="14">
        <v>2009</v>
      </c>
      <c r="B598" s="5">
        <v>43332</v>
      </c>
      <c r="C598">
        <v>232</v>
      </c>
      <c r="D598" s="17">
        <v>200.2963680555556</v>
      </c>
      <c r="E598">
        <v>22.66</v>
      </c>
      <c r="F598">
        <v>35.17</v>
      </c>
      <c r="G598">
        <v>29.35</v>
      </c>
      <c r="H598">
        <v>50.32</v>
      </c>
      <c r="I598">
        <v>96.5</v>
      </c>
      <c r="J598" s="17">
        <v>73.41</v>
      </c>
      <c r="K598">
        <v>2.0619999999999998</v>
      </c>
      <c r="L598" s="11">
        <v>0</v>
      </c>
      <c r="M598" s="15">
        <f>+D598*86400/1000000</f>
        <v>17.305606200000003</v>
      </c>
      <c r="N598" s="3">
        <f>K598*4.87/LN(67.8*$S$4-5.42)</f>
        <v>1.6750780794337894</v>
      </c>
      <c r="O598" s="16">
        <f>0.26*(1+0.54*N598)*(AD598-AE598)</f>
        <v>0.72198072447965889</v>
      </c>
      <c r="X598" s="9">
        <f>1+0.033*COS(2*$S$9*C598/365)</f>
        <v>0.97827274770496442</v>
      </c>
      <c r="Y598" s="9">
        <f>0.409*SIN((2*$S$9*C598/365)-1.39)</f>
        <v>0.20954334296149085</v>
      </c>
      <c r="Z598" s="9">
        <f>ACOS(-TAN($U$2)*TAN(Y598))</f>
        <v>1.6889535821194892</v>
      </c>
      <c r="AA598" s="10">
        <f>(24*60/$S$9)*$S$7*X598*(Z598*SIN($U$2)*SIN(Y598)+COS($U$2)*COS(Y598)*SIN(Z598))</f>
        <v>37.49922018019771</v>
      </c>
      <c r="AB598" s="9">
        <f>AA598*(0.75+0.00002*$S$3)</f>
        <v>28.274412015869075</v>
      </c>
      <c r="AC598" s="9">
        <f>1.35*(M598/AB598)-0.35</f>
        <v>0.47627954763083002</v>
      </c>
      <c r="AD598" s="9">
        <f>(0.6108*EXP(17.27*E598/(E598+237.3))+0.6108*EXP(17.27*F598/(F598+237.3)))/2</f>
        <v>4.2139531684595584</v>
      </c>
      <c r="AE598" s="9">
        <f>(H598*0.6108*EXP(17.27*F598/(F598+237.3))+I598*0.6108*EXP(17.27*E598/(E598+237.3)))/(2*100)</f>
        <v>2.7559392717829265</v>
      </c>
      <c r="AF598" s="10">
        <f>$S$8*0.5*((E598+273)^4+(F598+273)^4)*(0.34-0.14*SQRT(AE598))*AC598</f>
        <v>2.0898433407084585</v>
      </c>
      <c r="AG598" s="9">
        <f>(1-0.23)*M598-AF598</f>
        <v>11.235473433291544</v>
      </c>
      <c r="AH598" s="9">
        <v>0</v>
      </c>
      <c r="AI598" s="8">
        <f>4098*0.6108*EXP(17.27*0.5*(E598+F598)/(0.5*(E598+F598)+237.3))/(0.5*(E598+F598)+237.3)^2</f>
        <v>0.23048832126220192</v>
      </c>
      <c r="AJ598" s="7">
        <f>(0.408*AI598*(AG598-AH598)+(900*$S$10/((E598+F598)*0.5+273))*N598*(AD598-AE598))/(AI598+$S$10*(1+0.34*N598))</f>
        <v>4.6009429452749595</v>
      </c>
      <c r="AL598" s="12">
        <f>1.24*(AE598*10/(G598+273.16))^(1/7)</f>
        <v>0.88060896117675802</v>
      </c>
      <c r="AM598" s="12">
        <f>AI598*0.77*M598</f>
        <v>3.0713298935263205</v>
      </c>
      <c r="AN598" s="12">
        <f>AI598*0.98*$S$8*(-2.6*10000000000-AL598*(G598+273.16)^4)</f>
        <v>-36.909084128150802</v>
      </c>
      <c r="AO598" s="13">
        <f>1.17*1.013*(10^-3)*(AD598-AE598)*N598*86400/208</f>
        <v>1.2023819092772416</v>
      </c>
      <c r="AP598" s="12">
        <f>0.408*(AM598+AN598+AO598)/(AI598+$S$10*(1+0.34*N598))</f>
        <v>-39.892912247521991</v>
      </c>
      <c r="AQ598">
        <v>88</v>
      </c>
      <c r="AR598">
        <v>0.44752999999999998</v>
      </c>
      <c r="AS598" s="7"/>
      <c r="AT598" s="1">
        <f>AJ598*28.4</f>
        <v>130.66677964580884</v>
      </c>
      <c r="AU598">
        <f>1.26*AI598*0.408*(AG598-AH598)/(AI598+0.063)</f>
        <v>4.5360745761986383</v>
      </c>
      <c r="AV598">
        <f>AU598*28.4</f>
        <v>128.82451796404132</v>
      </c>
      <c r="AW598">
        <f>0.65*AI598*D598/(0.063+AI598)</f>
        <v>102.2455773680267</v>
      </c>
      <c r="AX598" s="1">
        <f>AW598*0.035</f>
        <v>3.5785952078809351</v>
      </c>
      <c r="AY598" s="1">
        <f>(0.2*(0.00738*G598+0.8072)^7)-0.00016</f>
        <v>0.23564053185288766</v>
      </c>
      <c r="AZ598" s="1">
        <f>0.408*(AI598*(AG598-AH598)+0.063*6.43*(1+0.0536*N598)*(AD598-AE598))/(AI598+0.063)</f>
        <v>4.4948531103291023</v>
      </c>
      <c r="BA598" s="2">
        <f>(AI598*(AG598)+0.063*2.7*(1+0.864*N598)*(AD598-AE598))/(AI598+0.063)</f>
        <v>10.891703307909749</v>
      </c>
      <c r="BB598" s="1">
        <f>0.4+1.4*EXP(-(((C598-173)/58)^2))</f>
        <v>0.89742634322680759</v>
      </c>
      <c r="BC598" s="1">
        <f>0.605+0.345*EXP(-(((C598-243)/80)^2))</f>
        <v>0.94353861648139115</v>
      </c>
      <c r="BD598" s="1">
        <f>0.408*(AI598*(AG598-AH598)+0.063*6.43*(BB598+BC598*N598)*(AD598-AE598))/(AI598+0.063)</f>
        <v>5.6346218351893507</v>
      </c>
      <c r="BE598" s="1">
        <f>0.013*G598*(M598*23.9+50)/(G598+15)</f>
        <v>3.9884577607684109</v>
      </c>
    </row>
    <row r="599" spans="1:57" ht="14" x14ac:dyDescent="0.15">
      <c r="A599" s="14">
        <v>2009</v>
      </c>
      <c r="B599" s="5">
        <v>43333</v>
      </c>
      <c r="C599">
        <v>233</v>
      </c>
      <c r="D599" s="17">
        <v>278.39212500000002</v>
      </c>
      <c r="E599">
        <v>22.72</v>
      </c>
      <c r="F599">
        <v>37.47</v>
      </c>
      <c r="G599">
        <v>29.29</v>
      </c>
      <c r="H599">
        <v>38.26</v>
      </c>
      <c r="I599">
        <v>94.7</v>
      </c>
      <c r="J599" s="17">
        <v>66.48</v>
      </c>
      <c r="K599">
        <v>1.5149999999999999</v>
      </c>
      <c r="L599" s="11">
        <v>0</v>
      </c>
      <c r="M599" s="15">
        <f>+D599*86400/1000000</f>
        <v>24.0530796</v>
      </c>
      <c r="N599" s="3">
        <f>K599*4.87/LN(67.8*$S$4-5.42)</f>
        <v>1.2307193454617804</v>
      </c>
      <c r="O599" s="16">
        <f>0.26*(1+0.54*N599)*(AD599-AE599)</f>
        <v>0.89171576615090475</v>
      </c>
      <c r="X599" s="9">
        <f>1+0.033*COS(2*$S$9*C599/365)</f>
        <v>0.97870351226342489</v>
      </c>
      <c r="Y599" s="9">
        <f>0.409*SIN((2*$S$9*C599/365)-1.39)</f>
        <v>0.20346620290648557</v>
      </c>
      <c r="Z599" s="9">
        <f>ACOS(-TAN($U$2)*TAN(Y599))</f>
        <v>1.6854131555398892</v>
      </c>
      <c r="AA599" s="10">
        <f>(24*60/$S$9)*$S$7*X599*(Z599*SIN($U$2)*SIN(Y599)+COS($U$2)*COS(Y599)*SIN(Z599))</f>
        <v>37.376579412764393</v>
      </c>
      <c r="AB599" s="9">
        <f>AA599*(0.75+0.00002*$S$3)</f>
        <v>28.181940877224353</v>
      </c>
      <c r="AC599" s="9">
        <f>1.35*(M599/AB599)-0.35</f>
        <v>0.80221508701135791</v>
      </c>
      <c r="AD599" s="9">
        <f>(0.6108*EXP(17.27*E599/(E599+237.3))+0.6108*EXP(17.27*F599/(F599+237.3)))/2</f>
        <v>4.5997246306866826</v>
      </c>
      <c r="AE599" s="9">
        <f>(H599*0.6108*EXP(17.27*F599/(F599+237.3))+I599*0.6108*EXP(17.27*E599/(E599+237.3)))/(2*100)</f>
        <v>2.539349869125088</v>
      </c>
      <c r="AF599" s="10">
        <f>$S$8*0.5*((E599+273)^4+(F599+273)^4)*(0.34-0.14*SQRT(AE599))*AC599</f>
        <v>3.8888537660663793</v>
      </c>
      <c r="AG599" s="9">
        <f>(1-0.23)*M599-AF599</f>
        <v>14.63201752593362</v>
      </c>
      <c r="AH599" s="9">
        <v>0</v>
      </c>
      <c r="AI599" s="8">
        <f>4098*0.6108*EXP(17.27*0.5*(E599+F599)/(0.5*(E599+F599)+237.3))/(0.5*(E599+F599)+237.3)^2</f>
        <v>0.24451792674219158</v>
      </c>
      <c r="AJ599" s="7">
        <f>(0.408*AI599*(AG599-AH599)+(900*$S$10/((E599+F599)*0.5+273))*N599*(AD599-AE599))/(AI599+$S$10*(1+0.34*N599))</f>
        <v>5.7870916587126446</v>
      </c>
      <c r="AL599" s="12">
        <f>1.24*(AE599*10/(G599+273.16))^(1/7)</f>
        <v>0.87039672819162828</v>
      </c>
      <c r="AM599" s="12">
        <f>AI599*0.77*M599</f>
        <v>4.5286850497788151</v>
      </c>
      <c r="AN599" s="12">
        <f>AI599*0.98*$S$8*(-2.6*10000000000-AL599*(G599+273.16)^4)</f>
        <v>-39.048586215077016</v>
      </c>
      <c r="AO599" s="13">
        <f>1.17*1.013*(10^-3)*(AD599-AE599)*N599*86400/208</f>
        <v>1.2483919606526779</v>
      </c>
      <c r="AP599" s="12">
        <f>0.408*(AM599+AN599+AO599)/(AI599+$S$10*(1+0.34*N599))</f>
        <v>-40.178497232466889</v>
      </c>
      <c r="AQ599">
        <v>88</v>
      </c>
      <c r="AR599">
        <v>0.44752999999999998</v>
      </c>
      <c r="AS599" s="7"/>
      <c r="AT599" s="1">
        <f>AJ599*28.4</f>
        <v>164.35340310743911</v>
      </c>
      <c r="AU599">
        <f>1.26*AI599*0.408*(AG599-AH599)/(AI599+0.063)</f>
        <v>5.9810190766225499</v>
      </c>
      <c r="AV599">
        <f>AU599*28.4</f>
        <v>169.86094177608041</v>
      </c>
      <c r="AW599">
        <f>0.65*AI599*D599/(0.063+AI599)</f>
        <v>143.88335947069459</v>
      </c>
      <c r="AX599" s="1">
        <f>AW599*0.035</f>
        <v>5.0359175814743109</v>
      </c>
      <c r="AY599" s="1">
        <f>(0.2*(0.00738*G599+0.8072)^7)-0.00016</f>
        <v>0.23492756297666234</v>
      </c>
      <c r="AZ599" s="1">
        <f>0.408*(AI599*(AG599-AH599)+0.063*6.43*(1+0.0536*N599)*(AD599-AE599))/(AI599+0.063)</f>
        <v>5.9272455586436728</v>
      </c>
      <c r="BA599" s="2">
        <f>(AI599*(AG599)+0.063*2.7*(1+0.864*N599)*(AD599-AE599))/(AI599+0.063)</f>
        <v>13.985946814528299</v>
      </c>
      <c r="BB599" s="1">
        <f>0.4+1.4*EXP(-(((C599-173)/58)^2))</f>
        <v>0.8801376999801731</v>
      </c>
      <c r="BC599" s="1">
        <f>0.605+0.345*EXP(-(((C599-243)/80)^2))</f>
        <v>0.94465127076686595</v>
      </c>
      <c r="BD599" s="1">
        <f>0.408*(AI599*(AG599-AH599)+0.063*6.43*(BB599+BC599*N599)*(AD599-AE599))/(AI599+0.063)</f>
        <v>7.0088801141840937</v>
      </c>
      <c r="BE599" s="1">
        <f>0.013*G599*(M599*23.9+50)/(G599+15)</f>
        <v>5.3721205182000187</v>
      </c>
    </row>
    <row r="600" spans="1:57" ht="14" x14ac:dyDescent="0.15">
      <c r="A600" s="14">
        <v>2009</v>
      </c>
      <c r="B600" s="5">
        <v>43334</v>
      </c>
      <c r="C600">
        <v>234</v>
      </c>
      <c r="D600" s="17">
        <v>263.48356249999989</v>
      </c>
      <c r="E600">
        <v>26.28</v>
      </c>
      <c r="F600">
        <v>37.770000000000003</v>
      </c>
      <c r="G600">
        <v>30.53</v>
      </c>
      <c r="H600">
        <v>38.81</v>
      </c>
      <c r="I600">
        <v>97.2</v>
      </c>
      <c r="J600" s="17">
        <v>68.004999999999995</v>
      </c>
      <c r="K600">
        <v>1.673</v>
      </c>
      <c r="L600" s="11">
        <v>0</v>
      </c>
      <c r="M600" s="15">
        <f>+D600*86400/1000000</f>
        <v>22.764979799999988</v>
      </c>
      <c r="N600" s="3">
        <f>K600*4.87/LN(67.8*$S$4-5.42)</f>
        <v>1.359071594031392</v>
      </c>
      <c r="O600" s="16">
        <f>0.26*(1+0.54*N600)*(AD600-AE600)</f>
        <v>0.92399547397223536</v>
      </c>
      <c r="X600" s="9">
        <f>1+0.033*COS(2*$S$9*C600/365)</f>
        <v>0.97914058743081744</v>
      </c>
      <c r="Y600" s="9">
        <f>0.409*SIN((2*$S$9*C600/365)-1.39)</f>
        <v>0.19732877142439911</v>
      </c>
      <c r="Z600" s="9">
        <f>ACOS(-TAN($U$2)*TAN(Y600))</f>
        <v>1.6818480613089815</v>
      </c>
      <c r="AA600" s="10">
        <f>(24*60/$S$9)*$S$7*X600*(Z600*SIN($U$2)*SIN(Y600)+COS($U$2)*COS(Y600)*SIN(Z600))</f>
        <v>37.251670742908175</v>
      </c>
      <c r="AB600" s="9">
        <f>AA600*(0.75+0.00002*$S$3)</f>
        <v>28.087759740152762</v>
      </c>
      <c r="AC600" s="9">
        <f>1.35*(M600/AB600)-0.35</f>
        <v>0.7441678159567181</v>
      </c>
      <c r="AD600" s="9">
        <f>(0.6108*EXP(17.27*E600/(E600+237.3))+0.6108*EXP(17.27*F600/(F600+237.3)))/2</f>
        <v>4.9801451925945122</v>
      </c>
      <c r="AE600" s="9">
        <f>(H600*0.6108*EXP(17.27*F600/(F600+237.3))+I600*0.6108*EXP(17.27*E600/(E600+237.3)))/(2*100)</f>
        <v>2.9305278611787275</v>
      </c>
      <c r="AF600" s="10">
        <f>$S$8*0.5*((E600+273)^4+(F600+273)^4)*(0.34-0.14*SQRT(AE600))*AC600</f>
        <v>3.1713096949484889</v>
      </c>
      <c r="AG600" s="9">
        <f>(1-0.23)*M600-AF600</f>
        <v>14.357724751051501</v>
      </c>
      <c r="AH600" s="9">
        <v>0</v>
      </c>
      <c r="AI600" s="8">
        <f>4098*0.6108*EXP(17.27*0.5*(E600+F600)/(0.5*(E600+F600)+237.3))/(0.5*(E600+F600)+237.3)^2</f>
        <v>0.2690060857272778</v>
      </c>
      <c r="AJ600" s="7">
        <f>(0.408*AI600*(AG600-AH600)+(900*$S$10/((E600+F600)*0.5+273))*N600*(AD600-AE600))/(AI600+$S$10*(1+0.34*N600))</f>
        <v>5.79565148673443</v>
      </c>
      <c r="AL600" s="12">
        <f>1.24*(AE600*10/(G600+273.16))^(1/7)</f>
        <v>0.88787627497476529</v>
      </c>
      <c r="AM600" s="12">
        <f>AI600*0.77*M600</f>
        <v>4.7154169428970789</v>
      </c>
      <c r="AN600" s="12">
        <f>AI600*0.98*$S$8*(-2.6*10000000000-AL600*(G600+273.16)^4)</f>
        <v>-43.30627230381149</v>
      </c>
      <c r="AO600" s="13">
        <f>1.17*1.013*(10^-3)*(AD600-AE600)*N600*86400/208</f>
        <v>1.3713895467193322</v>
      </c>
      <c r="AP600" s="12">
        <f>0.408*(AM600+AN600+AO600)/(AI600+$S$10*(1+0.34*N600))</f>
        <v>-41.578972521567486</v>
      </c>
      <c r="AQ600">
        <v>88</v>
      </c>
      <c r="AR600">
        <v>0.44752999999999998</v>
      </c>
      <c r="AS600" s="7"/>
      <c r="AT600" s="1">
        <f>AJ600*28.4</f>
        <v>164.5965022232578</v>
      </c>
      <c r="AU600">
        <f>1.26*AI600*0.408*(AG600-AH600)/(AI600+0.063)</f>
        <v>5.9804297357550356</v>
      </c>
      <c r="AV600">
        <f>AU600*28.4</f>
        <v>169.84420449544299</v>
      </c>
      <c r="AW600">
        <f>0.65*AI600*D600/(0.063+AI600)</f>
        <v>138.76595987727421</v>
      </c>
      <c r="AX600" s="1">
        <f>AW600*0.035</f>
        <v>4.8568085957045977</v>
      </c>
      <c r="AY600" s="1">
        <f>(0.2*(0.00738*G600+0.8072)^7)-0.00016</f>
        <v>0.25004384740389574</v>
      </c>
      <c r="AZ600" s="1">
        <f>0.408*(AI600*(AG600-AH600)+0.063*6.43*(1+0.0536*N600)*(AD600-AE600))/(AI600+0.063)</f>
        <v>5.8410243860600755</v>
      </c>
      <c r="BA600" s="2">
        <f>(AI600*(AG600)+0.063*2.7*(1+0.864*N600)*(AD600-AE600))/(AI600+0.063)</f>
        <v>13.916435934566609</v>
      </c>
      <c r="BB600" s="1">
        <f>0.4+1.4*EXP(-(((C600-173)/58)^2))</f>
        <v>0.86317449090634002</v>
      </c>
      <c r="BC600" s="1">
        <f>0.605+0.345*EXP(-(((C600-243)/80)^2))</f>
        <v>0.9456611087134752</v>
      </c>
      <c r="BD600" s="1">
        <f>0.408*(AI600*(AG600-AH600)+0.063*6.43*(BB600+BC600*N600)*(AD600-AE600))/(AI600+0.063)</f>
        <v>6.9384340736342036</v>
      </c>
      <c r="BE600" s="1">
        <f>0.013*G600*(M600*23.9+50)/(G600+15)</f>
        <v>5.178686771457186</v>
      </c>
    </row>
    <row r="601" spans="1:57" ht="14" x14ac:dyDescent="0.15">
      <c r="A601" s="14">
        <v>2009</v>
      </c>
      <c r="B601" s="5">
        <v>43335</v>
      </c>
      <c r="C601">
        <v>235</v>
      </c>
      <c r="D601" s="17">
        <v>210.40771527777778</v>
      </c>
      <c r="E601">
        <v>25.19</v>
      </c>
      <c r="F601">
        <v>36.67</v>
      </c>
      <c r="G601">
        <v>28.83</v>
      </c>
      <c r="H601">
        <v>44.52</v>
      </c>
      <c r="I601">
        <v>94.1</v>
      </c>
      <c r="J601" s="17">
        <v>69.31</v>
      </c>
      <c r="K601">
        <v>1.877</v>
      </c>
      <c r="L601" s="11">
        <v>0</v>
      </c>
      <c r="M601" s="15">
        <f>+D601*86400/1000000</f>
        <v>18.1792266</v>
      </c>
      <c r="N601" s="3">
        <f>K601*4.87/LN(67.8*$S$4-5.42)</f>
        <v>1.5247922187668395</v>
      </c>
      <c r="O601" s="16">
        <f>0.26*(1+0.54*N601)*(AD601-AE601)</f>
        <v>0.85529005303107197</v>
      </c>
      <c r="X601" s="9">
        <f>1+0.033*COS(2*$S$9*C601/365)</f>
        <v>0.97958384369233742</v>
      </c>
      <c r="Y601" s="9">
        <f>0.409*SIN((2*$S$9*C601/365)-1.39)</f>
        <v>0.19113286716863562</v>
      </c>
      <c r="Z601" s="9">
        <f>ACOS(-TAN($U$2)*TAN(Y601))</f>
        <v>1.6782592960621487</v>
      </c>
      <c r="AA601" s="10">
        <f>(24*60/$S$9)*$S$7*X601*(Z601*SIN($U$2)*SIN(Y601)+COS($U$2)*COS(Y601)*SIN(Z601))</f>
        <v>37.124499738598772</v>
      </c>
      <c r="AB601" s="9">
        <f>AA601*(0.75+0.00002*$S$3)</f>
        <v>27.991872802903472</v>
      </c>
      <c r="AC601" s="9">
        <f>1.35*(M601/AB601)-0.35</f>
        <v>0.52675290906060324</v>
      </c>
      <c r="AD601" s="9">
        <f>(0.6108*EXP(17.27*E601/(E601+237.3))+0.6108*EXP(17.27*F601/(F601+237.3)))/2</f>
        <v>4.6833549036167241</v>
      </c>
      <c r="AE601" s="9">
        <f>(H601*0.6108*EXP(17.27*F601/(F601+237.3))+I601*0.6108*EXP(17.27*E601/(E601+237.3)))/(2*100)</f>
        <v>2.8792531484065216</v>
      </c>
      <c r="AF601" s="10">
        <f>$S$8*0.5*((E601+273)^4+(F601+273)^4)*(0.34-0.14*SQRT(AE601))*AC601</f>
        <v>2.2591918058450253</v>
      </c>
      <c r="AG601" s="9">
        <f>(1-0.23)*M601-AF601</f>
        <v>11.738812676154975</v>
      </c>
      <c r="AH601" s="9">
        <v>0</v>
      </c>
      <c r="AI601" s="8">
        <f>4098*0.6108*EXP(17.27*0.5*(E601+F601)/(0.5*(E601+F601)+237.3))/(0.5*(E601+F601)+237.3)^2</f>
        <v>0.25487255339896109</v>
      </c>
      <c r="AJ601" s="7">
        <f>(0.408*AI601*(AG601-AH601)+(900*$S$10/((E601+F601)*0.5+273))*N601*(AD601-AE601))/(AI601+$S$10*(1+0.34*N601))</f>
        <v>4.9514530961143954</v>
      </c>
      <c r="AL601" s="12">
        <f>1.24*(AE601*10/(G601+273.16))^(1/7)</f>
        <v>0.88635068258763705</v>
      </c>
      <c r="AM601" s="12">
        <f>AI601*0.77*M601</f>
        <v>3.567707144817442</v>
      </c>
      <c r="AN601" s="12">
        <f>AI601*0.98*$S$8*(-2.6*10000000000-AL601*(G601+273.16)^4)</f>
        <v>-40.810385034489549</v>
      </c>
      <c r="AO601" s="13">
        <f>1.17*1.013*(10^-3)*(AD601-AE601)*N601*86400/208</f>
        <v>1.3543078964995823</v>
      </c>
      <c r="AP601" s="12">
        <f>0.408*(AM601+AN601+AO601)/(AI601+$S$10*(1+0.34*N601))</f>
        <v>-41.270062121981098</v>
      </c>
      <c r="AQ601">
        <v>88</v>
      </c>
      <c r="AR601">
        <v>0.44752999999999998</v>
      </c>
      <c r="AS601" s="7"/>
      <c r="AT601" s="1">
        <f>AJ601*28.4</f>
        <v>140.62126792964884</v>
      </c>
      <c r="AU601">
        <f>1.26*AI601*0.408*(AG601-AH601)/(AI601+0.063)</f>
        <v>4.8386579219165302</v>
      </c>
      <c r="AV601">
        <f>AU601*28.4</f>
        <v>137.41788498242946</v>
      </c>
      <c r="AW601">
        <f>0.65*AI601*D601/(0.063+AI601)</f>
        <v>109.65919579488821</v>
      </c>
      <c r="AX601" s="1">
        <f>AW601*0.035</f>
        <v>3.8380718528210878</v>
      </c>
      <c r="AY601" s="1">
        <f>(0.2*(0.00738*G601+0.8072)^7)-0.00016</f>
        <v>0.2295225877733508</v>
      </c>
      <c r="AZ601" s="1">
        <f>0.408*(AI601*(AG601-AH601)+0.063*6.43*(1+0.0536*N601)*(AD601-AE601))/(AI601+0.063)</f>
        <v>4.8549057312676558</v>
      </c>
      <c r="BA601" s="2">
        <f>(AI601*(AG601)+0.063*2.7*(1+0.864*N601)*(AD601-AE601))/(AI601+0.063)</f>
        <v>11.649529998128392</v>
      </c>
      <c r="BB601" s="1">
        <f>0.4+1.4*EXP(-(((C601-173)/58)^2))</f>
        <v>0.84654502654238573</v>
      </c>
      <c r="BC601" s="1">
        <f>0.605+0.345*EXP(-(((C601-243)/80)^2))</f>
        <v>0.9465671926434629</v>
      </c>
      <c r="BD601" s="1">
        <f>0.408*(AI601*(AG601-AH601)+0.063*6.43*(BB601+BC601*N601)*(AD601-AE601))/(AI601+0.063)</f>
        <v>5.9881798057337985</v>
      </c>
      <c r="BE601" s="1">
        <f>0.013*G601*(M601*23.9+50)/(G601+15)</f>
        <v>4.1428148953729087</v>
      </c>
    </row>
    <row r="602" spans="1:57" ht="14" x14ac:dyDescent="0.15">
      <c r="A602" s="14">
        <v>2009</v>
      </c>
      <c r="B602" s="5">
        <v>43336</v>
      </c>
      <c r="C602">
        <v>236</v>
      </c>
      <c r="D602" s="17">
        <v>264.81781250000006</v>
      </c>
      <c r="E602">
        <v>24.06</v>
      </c>
      <c r="F602">
        <v>38.33</v>
      </c>
      <c r="G602">
        <v>28.53</v>
      </c>
      <c r="H602">
        <v>35.4</v>
      </c>
      <c r="I602">
        <v>91.1</v>
      </c>
      <c r="J602" s="17">
        <v>63.25</v>
      </c>
      <c r="K602">
        <v>1.7050000000000001</v>
      </c>
      <c r="L602" s="11">
        <v>0</v>
      </c>
      <c r="M602" s="15">
        <f>+D602*86400/1000000</f>
        <v>22.880259000000002</v>
      </c>
      <c r="N602" s="3">
        <f>K602*4.87/LN(67.8*$S$4-5.42)</f>
        <v>1.3850669861467562</v>
      </c>
      <c r="O602" s="16">
        <f>0.26*(1+0.54*N602)*(AD602-AE602)</f>
        <v>1.050509716813977</v>
      </c>
      <c r="X602" s="9">
        <f>1+0.033*COS(2*$S$9*C602/365)</f>
        <v>0.98003314970158795</v>
      </c>
      <c r="Y602" s="9">
        <f>0.409*SIN((2*$S$9*C602/365)-1.39)</f>
        <v>0.18488032611934527</v>
      </c>
      <c r="Z602" s="9">
        <f>ACOS(-TAN($U$2)*TAN(Y602))</f>
        <v>1.6746478407012326</v>
      </c>
      <c r="AA602" s="10">
        <f>(24*60/$S$9)*$S$7*X602*(Z602*SIN($U$2)*SIN(Y602)+COS($U$2)*COS(Y602)*SIN(Z602))</f>
        <v>36.995073559971004</v>
      </c>
      <c r="AB602" s="9">
        <f>AA602*(0.75+0.00002*$S$3)</f>
        <v>27.894285464218136</v>
      </c>
      <c r="AC602" s="9">
        <f>1.35*(M602/AB602)-0.35</f>
        <v>0.75733611332767625</v>
      </c>
      <c r="AD602" s="9">
        <f>(0.6108*EXP(17.27*E602/(E602+237.3))+0.6108*EXP(17.27*F602/(F602+237.3)))/2</f>
        <v>4.8692834870913977</v>
      </c>
      <c r="AE602" s="9">
        <f>(H602*0.6108*EXP(17.27*F602/(F602+237.3))+I602*0.6108*EXP(17.27*E602/(E602+237.3)))/(2*100)</f>
        <v>2.5577448558365017</v>
      </c>
      <c r="AF602" s="10">
        <f>$S$8*0.5*((E602+273)^4+(F602+273)^4)*(0.34-0.14*SQRT(AE602))*AC602</f>
        <v>3.6982562581316065</v>
      </c>
      <c r="AG602" s="9">
        <f>(1-0.23)*M602-AF602</f>
        <v>13.919543171868394</v>
      </c>
      <c r="AH602" s="9">
        <v>0</v>
      </c>
      <c r="AI602" s="8">
        <f>4098*0.6108*EXP(17.27*0.5*(E602+F602)/(0.5*(E602+F602)+237.3))/(0.5*(E602+F602)+237.3)^2</f>
        <v>0.25823457526548299</v>
      </c>
      <c r="AJ602" s="7">
        <f>(0.408*AI602*(AG602-AH602)+(900*$S$10/((E602+F602)*0.5+273))*N602*(AD602-AE602))/(AI602+$S$10*(1+0.34*N602))</f>
        <v>5.8865541746432291</v>
      </c>
      <c r="AL602" s="12">
        <f>1.24*(AE602*10/(G602+273.16))^(1/7)</f>
        <v>0.87160789874342126</v>
      </c>
      <c r="AM602" s="12">
        <f>AI602*0.77*M602</f>
        <v>4.5495249529185191</v>
      </c>
      <c r="AN602" s="12">
        <f>AI602*0.98*$S$8*(-2.6*10000000000-AL602*(G602+273.16)^4)</f>
        <v>-41.161150556302999</v>
      </c>
      <c r="AO602" s="13">
        <f>1.17*1.013*(10^-3)*(AD602-AE602)*N602*86400/208</f>
        <v>1.5762229561129988</v>
      </c>
      <c r="AP602" s="12">
        <f>0.408*(AM602+AN602+AO602)/(AI602+$S$10*(1+0.34*N602))</f>
        <v>-40.262433836015681</v>
      </c>
      <c r="AQ602">
        <v>88</v>
      </c>
      <c r="AR602">
        <v>0.44752999999999998</v>
      </c>
      <c r="AS602" s="7"/>
      <c r="AT602" s="1">
        <f>AJ602*28.4</f>
        <v>167.1781385598677</v>
      </c>
      <c r="AU602">
        <f>1.26*AI602*0.408*(AG602-AH602)/(AI602+0.063)</f>
        <v>5.7523830395938003</v>
      </c>
      <c r="AV602">
        <f>AU602*28.4</f>
        <v>163.36767832446392</v>
      </c>
      <c r="AW602">
        <f>0.65*AI602*D602/(0.063+AI602)</f>
        <v>138.37341428814412</v>
      </c>
      <c r="AX602" s="1">
        <f>AW602*0.035</f>
        <v>4.8430695000850443</v>
      </c>
      <c r="AY602" s="1">
        <f>(0.2*(0.00738*G602+0.8072)^7)-0.00016</f>
        <v>0.22605528954431836</v>
      </c>
      <c r="AZ602" s="1">
        <f>0.408*(AI602*(AG602-AH602)+0.063*6.43*(1+0.0536*N602)*(AD602-AE602))/(AI602+0.063)</f>
        <v>5.8429739774169178</v>
      </c>
      <c r="BA602" s="2">
        <f>(AI602*(AG602)+0.063*2.7*(1+0.864*N602)*(AD602-AE602))/(AI602+0.063)</f>
        <v>13.878434258428111</v>
      </c>
      <c r="BB602" s="1">
        <f>0.4+1.4*EXP(-(((C602-173)/58)^2))</f>
        <v>0.8302567370772691</v>
      </c>
      <c r="BC602" s="1">
        <f>0.605+0.345*EXP(-(((C602-243)/80)^2))</f>
        <v>0.94736867962688809</v>
      </c>
      <c r="BD602" s="1">
        <f>0.408*(AI602*(AG602-AH602)+0.063*6.43*(BB602+BC602*N602)*(AD602-AE602))/(AI602+0.063)</f>
        <v>7.1133653409469826</v>
      </c>
      <c r="BE602" s="1">
        <f>0.013*G602*(M602*23.9+50)/(G602+15)</f>
        <v>5.0852588175095113</v>
      </c>
    </row>
    <row r="603" spans="1:57" ht="14" x14ac:dyDescent="0.15">
      <c r="A603" s="14">
        <v>2009</v>
      </c>
      <c r="B603" s="5">
        <v>43337</v>
      </c>
      <c r="C603">
        <v>237</v>
      </c>
      <c r="D603" s="17">
        <v>277.95685416666669</v>
      </c>
      <c r="E603">
        <v>23.75</v>
      </c>
      <c r="F603">
        <v>37.729999999999997</v>
      </c>
      <c r="G603">
        <v>29.56</v>
      </c>
      <c r="H603">
        <v>37.71</v>
      </c>
      <c r="I603">
        <v>94.1</v>
      </c>
      <c r="J603" s="17">
        <v>65.905000000000001</v>
      </c>
      <c r="K603">
        <v>1.6870000000000001</v>
      </c>
      <c r="L603" s="11">
        <v>0</v>
      </c>
      <c r="M603" s="15">
        <f>+D603*86400/1000000</f>
        <v>24.015472200000001</v>
      </c>
      <c r="N603" s="3">
        <f>K603*4.87/LN(67.8*$S$4-5.42)</f>
        <v>1.3704445780818637</v>
      </c>
      <c r="O603" s="16">
        <f>0.26*(1+0.54*N603)*(AD603-AE603)</f>
        <v>0.95913752607472447</v>
      </c>
      <c r="X603" s="9">
        <f>1+0.033*COS(2*$S$9*C603/365)</f>
        <v>0.98048837231950192</v>
      </c>
      <c r="Y603" s="9">
        <f>0.409*SIN((2*$S$9*C603/365)-1.39)</f>
        <v>0.17857300103938117</v>
      </c>
      <c r="Z603" s="9">
        <f>ACOS(-TAN($U$2)*TAN(Y603))</f>
        <v>1.6710146604877232</v>
      </c>
      <c r="AA603" s="10">
        <f>(24*60/$S$9)*$S$7*X603*(Z603*SIN($U$2)*SIN(Y603)+COS($U$2)*COS(Y603)*SIN(Z603))</f>
        <v>36.863401001554763</v>
      </c>
      <c r="AB603" s="9">
        <f>AA603*(0.75+0.00002*$S$3)</f>
        <v>27.795004355172292</v>
      </c>
      <c r="AC603" s="9">
        <f>1.35*(M603/AB603)-0.35</f>
        <v>0.81642858032029386</v>
      </c>
      <c r="AD603" s="9">
        <f>(0.6108*EXP(17.27*E603/(E603+237.3))+0.6108*EXP(17.27*F603/(F603+237.3)))/2</f>
        <v>4.7340409928258351</v>
      </c>
      <c r="AE603" s="9">
        <f>(H603*0.6108*EXP(17.27*F603/(F603+237.3))+I603*0.6108*EXP(17.27*E603/(E603+237.3)))/(2*100)</f>
        <v>2.6139803436969116</v>
      </c>
      <c r="AF603" s="10">
        <f>$S$8*0.5*((E603+273)^4+(F603+273)^4)*(0.34-0.14*SQRT(AE603))*AC603</f>
        <v>3.8789801413396332</v>
      </c>
      <c r="AG603" s="9">
        <f>(1-0.23)*M603-AF603</f>
        <v>14.61293345266037</v>
      </c>
      <c r="AH603" s="9">
        <v>0</v>
      </c>
      <c r="AI603" s="8">
        <f>4098*0.6108*EXP(17.27*0.5*(E603+F603)/(0.5*(E603+F603)+237.3))/(0.5*(E603+F603)+237.3)^2</f>
        <v>0.25248469177331712</v>
      </c>
      <c r="AJ603" s="7">
        <f>(0.408*AI603*(AG603-AH603)+(900*$S$10/((E603+F603)*0.5+273))*N603*(AD603-AE603))/(AI603+$S$10*(1+0.34*N603))</f>
        <v>5.9373419373999718</v>
      </c>
      <c r="AL603" s="12">
        <f>1.24*(AE603*10/(G603+273.16))^(1/7)</f>
        <v>0.87389448751075516</v>
      </c>
      <c r="AM603" s="12">
        <f>AI603*0.77*M603</f>
        <v>4.6689251040799036</v>
      </c>
      <c r="AN603" s="12">
        <f>AI603*0.98*$S$8*(-2.6*10000000000-AL603*(G603+273.16)^4)</f>
        <v>-40.387981589724177</v>
      </c>
      <c r="AO603" s="13">
        <f>1.17*1.013*(10^-3)*(AD603-AE603)*N603*86400/208</f>
        <v>1.4303933312750308</v>
      </c>
      <c r="AP603" s="12">
        <f>0.408*(AM603+AN603+AO603)/(AI603+$S$10*(1+0.34*N603))</f>
        <v>-40.090512320696398</v>
      </c>
      <c r="AQ603">
        <v>88</v>
      </c>
      <c r="AR603">
        <v>0.44752999999999998</v>
      </c>
      <c r="AS603" s="7"/>
      <c r="AT603" s="1">
        <f>AJ603*28.4</f>
        <v>168.62051102215918</v>
      </c>
      <c r="AU603">
        <f>1.26*AI603*0.408*(AG603-AH603)/(AI603+0.063)</f>
        <v>6.0120817274202052</v>
      </c>
      <c r="AV603">
        <f>AU603*28.4</f>
        <v>170.74312105873381</v>
      </c>
      <c r="AW603">
        <f>0.65*AI603*D603/(0.063+AI603)</f>
        <v>144.59307887951465</v>
      </c>
      <c r="AX603" s="1">
        <f>AW603*0.035</f>
        <v>5.0607577607830132</v>
      </c>
      <c r="AY603" s="1">
        <f>(0.2*(0.00738*G603+0.8072)^7)-0.00016</f>
        <v>0.23815053830671254</v>
      </c>
      <c r="AZ603" s="1">
        <f>0.408*(AI603*(AG603-AH603)+0.063*6.43*(1+0.0536*N603)*(AD603-AE603))/(AI603+0.063)</f>
        <v>5.9637393916407255</v>
      </c>
      <c r="BA603" s="2">
        <f>(AI603*(AG603)+0.063*2.7*(1+0.864*N603)*(AD603-AE603))/(AI603+0.063)</f>
        <v>14.191383531334496</v>
      </c>
      <c r="BB603" s="1">
        <f>0.4+1.4*EXP(-(((C603-173)/58)^2))</f>
        <v>0.81431618660994731</v>
      </c>
      <c r="BC603" s="1">
        <f>0.605+0.345*EXP(-(((C603-243)/80)^2))</f>
        <v>0.94806482278842286</v>
      </c>
      <c r="BD603" s="1">
        <f>0.408*(AI603*(AG603-AH603)+0.063*6.43*(BB603+BC603*N603)*(AD603-AE603))/(AI603+0.063)</f>
        <v>7.1189723619892993</v>
      </c>
      <c r="BE603" s="1">
        <f>0.013*G603*(M603*23.9+50)/(G603+15)</f>
        <v>5.3810392549973605</v>
      </c>
    </row>
    <row r="604" spans="1:57" ht="14" x14ac:dyDescent="0.15">
      <c r="A604" s="14">
        <v>2009</v>
      </c>
      <c r="B604" s="5">
        <v>43338</v>
      </c>
      <c r="C604">
        <v>238</v>
      </c>
      <c r="D604" s="17">
        <v>309.13967361111111</v>
      </c>
      <c r="E604">
        <v>24.89</v>
      </c>
      <c r="F604">
        <v>38.950000000000003</v>
      </c>
      <c r="G604">
        <v>30.64</v>
      </c>
      <c r="H604">
        <v>32.17</v>
      </c>
      <c r="I604">
        <v>96.8</v>
      </c>
      <c r="J604" s="17">
        <v>64.484999999999999</v>
      </c>
      <c r="K604">
        <v>1.6</v>
      </c>
      <c r="L604" s="11">
        <v>0</v>
      </c>
      <c r="M604" s="15">
        <f>+D604*86400/1000000</f>
        <v>26.709667800000002</v>
      </c>
      <c r="N604" s="3">
        <f>K604*4.87/LN(67.8*$S$4-5.42)</f>
        <v>1.2997696057682171</v>
      </c>
      <c r="O604" s="16">
        <f>0.26*(1+0.54*N604)*(AD604-AE604)</f>
        <v>1.0686754149379827</v>
      </c>
      <c r="X604" s="9">
        <f>1+0.033*COS(2*$S$9*C604/365)</f>
        <v>0.980949376653793</v>
      </c>
      <c r="Y604" s="9">
        <f>0.409*SIN((2*$S$9*C604/365)-1.39)</f>
        <v>0.17221276092528845</v>
      </c>
      <c r="Z604" s="9">
        <f>ACOS(-TAN($U$2)*TAN(Y604))</f>
        <v>1.6673607051848274</v>
      </c>
      <c r="AA604" s="10">
        <f>(24*60/$S$9)*$S$7*X604*(Z604*SIN($U$2)*SIN(Y604)+COS($U$2)*COS(Y604)*SIN(Z604))</f>
        <v>36.729492532465585</v>
      </c>
      <c r="AB604" s="9">
        <f>AA604*(0.75+0.00002*$S$3)</f>
        <v>27.694037369479052</v>
      </c>
      <c r="AC604" s="9">
        <f>1.35*(M604/AB604)-0.35</f>
        <v>0.95201498065929291</v>
      </c>
      <c r="AD604" s="9">
        <f>(0.6108*EXP(17.27*E604/(E604+237.3))+0.6108*EXP(17.27*F604/(F604+237.3)))/2</f>
        <v>5.0599031638693726</v>
      </c>
      <c r="AE604" s="9">
        <f>(H604*0.6108*EXP(17.27*F604/(F604+237.3))+I604*0.6108*EXP(17.27*E604/(E604+237.3)))/(2*100)</f>
        <v>2.64475008888938</v>
      </c>
      <c r="AF604" s="10">
        <f>$S$8*0.5*((E604+273)^4+(F604+273)^4)*(0.34-0.14*SQRT(AE604))*AC604</f>
        <v>4.5402326095193128</v>
      </c>
      <c r="AG604" s="9">
        <f>(1-0.23)*M604-AF604</f>
        <v>16.026211596480692</v>
      </c>
      <c r="AH604" s="9">
        <v>0</v>
      </c>
      <c r="AI604" s="8">
        <f>4098*0.6108*EXP(17.27*0.5*(E604+F604)/(0.5*(E604+F604)+237.3))/(0.5*(E604+F604)+237.3)^2</f>
        <v>0.26762298782237159</v>
      </c>
      <c r="AJ604" s="7">
        <f>(0.408*AI604*(AG604-AH604)+(900*$S$10/((E604+F604)*0.5+273))*N604*(AD604-AE604))/(AI604+$S$10*(1+0.34*N604))</f>
        <v>6.5091390559111026</v>
      </c>
      <c r="AL604" s="12">
        <f>1.24*(AE604*10/(G604+273.16))^(1/7)</f>
        <v>0.87491144010907651</v>
      </c>
      <c r="AM604" s="12">
        <f>AI604*0.77*M604</f>
        <v>5.5040532472918233</v>
      </c>
      <c r="AN604" s="12">
        <f>AI604*0.98*$S$8*(-2.6*10000000000-AL604*(G604+273.16)^4)</f>
        <v>-42.955859911437685</v>
      </c>
      <c r="AO604" s="13">
        <f>1.17*1.013*(10^-3)*(AD604-AE604)*N604*86400/208</f>
        <v>1.5454563869213516</v>
      </c>
      <c r="AP604" s="12">
        <f>0.408*(AM604+AN604+AO604)/(AI604+$S$10*(1+0.34*N604))</f>
        <v>-40.411908577697638</v>
      </c>
      <c r="AQ604">
        <v>88</v>
      </c>
      <c r="AR604">
        <v>0.44752999999999998</v>
      </c>
      <c r="AS604" s="7"/>
      <c r="AT604" s="1">
        <f>AJ604*28.4</f>
        <v>184.8595491878753</v>
      </c>
      <c r="AU604">
        <f>1.26*AI604*0.408*(AG604-AH604)/(AI604+0.063)</f>
        <v>6.6688653605956674</v>
      </c>
      <c r="AV604">
        <f>AU604*28.4</f>
        <v>189.39577624091694</v>
      </c>
      <c r="AW604">
        <f>0.65*AI604*D604/(0.063+AI604)</f>
        <v>162.65164855368877</v>
      </c>
      <c r="AX604" s="1">
        <f>AW604*0.035</f>
        <v>5.6928076993791077</v>
      </c>
      <c r="AY604" s="1">
        <f>(0.2*(0.00738*G604+0.8072)^7)-0.00016</f>
        <v>0.25142413862576657</v>
      </c>
      <c r="AZ604" s="1">
        <f>0.408*(AI604*(AG604-AH604)+0.063*6.43*(1+0.0536*N604)*(AD604-AE604))/(AI604+0.063)</f>
        <v>6.584184129035914</v>
      </c>
      <c r="BA604" s="2">
        <f>(AI604*(AG604)+0.063*2.7*(1+0.864*N604)*(AD604-AE604))/(AI604+0.063)</f>
        <v>15.610374475536199</v>
      </c>
      <c r="BB604" s="1">
        <f>0.4+1.4*EXP(-(((C604-173)/58)^2))</f>
        <v>0.79872908941796372</v>
      </c>
      <c r="BC604" s="1">
        <f>0.605+0.345*EXP(-(((C604-243)/80)^2))</f>
        <v>0.94865497246719044</v>
      </c>
      <c r="BD604" s="1">
        <f>0.408*(AI604*(AG604-AH604)+0.063*6.43*(BB604+BC604*N604)*(AD604-AE604))/(AI604+0.063)</f>
        <v>7.7457422889514014</v>
      </c>
      <c r="BE604" s="1">
        <f>0.013*G604*(M604*23.9+50)/(G604+15)</f>
        <v>6.0076243993535146</v>
      </c>
    </row>
    <row r="605" spans="1:57" ht="14" x14ac:dyDescent="0.15">
      <c r="A605" s="14">
        <v>2009</v>
      </c>
      <c r="B605" s="5">
        <v>43339</v>
      </c>
      <c r="C605">
        <v>239</v>
      </c>
      <c r="D605" s="17">
        <v>263.96812500000004</v>
      </c>
      <c r="E605">
        <v>24.59</v>
      </c>
      <c r="F605">
        <v>37.67</v>
      </c>
      <c r="G605">
        <v>30.31</v>
      </c>
      <c r="H605">
        <v>37.33</v>
      </c>
      <c r="I605">
        <v>95.3</v>
      </c>
      <c r="J605" s="17">
        <v>66.314999999999998</v>
      </c>
      <c r="K605">
        <v>1.88</v>
      </c>
      <c r="L605" s="11">
        <v>0</v>
      </c>
      <c r="M605" s="15">
        <f>+D605*86400/1000000</f>
        <v>22.806846000000004</v>
      </c>
      <c r="N605" s="3">
        <f>K605*4.87/LN(67.8*$S$4-5.42)</f>
        <v>1.5272292867776549</v>
      </c>
      <c r="O605" s="16">
        <f>0.26*(1+0.54*N605)*(AD605-AE605)</f>
        <v>1.0018650887202518</v>
      </c>
      <c r="X605" s="9">
        <f>1+0.033*COS(2*$S$9*C605/365)</f>
        <v>0.98141602609892764</v>
      </c>
      <c r="Y605" s="9">
        <f>0.409*SIN((2*$S$9*C605/365)-1.39)</f>
        <v>0.16580149045347745</v>
      </c>
      <c r="Z605" s="9">
        <f>ACOS(-TAN($U$2)*TAN(Y605))</f>
        <v>1.6636869092464046</v>
      </c>
      <c r="AA605" s="10">
        <f>(24*60/$S$9)*$S$7*X605*(Z605*SIN($U$2)*SIN(Y605)+COS($U$2)*COS(Y605)*SIN(Z605))</f>
        <v>36.593360334453521</v>
      </c>
      <c r="AB605" s="9">
        <f>AA605*(0.75+0.00002*$S$3)</f>
        <v>27.591393692177956</v>
      </c>
      <c r="AC605" s="9">
        <f>1.35*(M605/AB605)-0.35</f>
        <v>0.76590021307001355</v>
      </c>
      <c r="AD605" s="9">
        <f>(0.6108*EXP(17.27*E605/(E605+237.3))+0.6108*EXP(17.27*F605/(F605+237.3)))/2</f>
        <v>4.7993442362020691</v>
      </c>
      <c r="AE605" s="9">
        <f>(H605*0.6108*EXP(17.27*F605/(F605+237.3))+I605*0.6108*EXP(17.27*E605/(E605+237.3)))/(2*100)</f>
        <v>2.6875893130588593</v>
      </c>
      <c r="AF605" s="10">
        <f>$S$8*0.5*((E605+273)^4+(F605+273)^4)*(0.34-0.14*SQRT(AE605))*AC605</f>
        <v>3.5543537186451926</v>
      </c>
      <c r="AG605" s="9">
        <f>(1-0.23)*M605-AF605</f>
        <v>14.006917701354812</v>
      </c>
      <c r="AH605" s="9">
        <v>0</v>
      </c>
      <c r="AI605" s="8">
        <f>4098*0.6108*EXP(17.27*0.5*(E605+F605)/(0.5*(E605+F605)+237.3))/(0.5*(E605+F605)+237.3)^2</f>
        <v>0.25740650875360904</v>
      </c>
      <c r="AJ605" s="7">
        <f>(0.408*AI605*(AG605-AH605)+(900*$S$10/((E605+F605)*0.5+273))*N605*(AD605-AE605))/(AI605+$S$10*(1+0.34*N605))</f>
        <v>5.8734961648797865</v>
      </c>
      <c r="AL605" s="12">
        <f>1.24*(AE605*10/(G605+273.16))^(1/7)</f>
        <v>0.87705821260940342</v>
      </c>
      <c r="AM605" s="12">
        <f>AI605*0.77*M605</f>
        <v>4.5203855654967349</v>
      </c>
      <c r="AN605" s="12">
        <f>AI605*0.98*$S$8*(-2.6*10000000000-AL605*(G605+273.16)^4)</f>
        <v>-41.29858348406453</v>
      </c>
      <c r="AO605" s="13">
        <f>1.17*1.013*(10^-3)*(AD605-AE605)*N605*86400/208</f>
        <v>1.5877915034405419</v>
      </c>
      <c r="AP605" s="12">
        <f>0.408*(AM605+AN605+AO605)/(AI605+$S$10*(1+0.34*N605))</f>
        <v>-40.174334763823097</v>
      </c>
      <c r="AQ605">
        <v>88</v>
      </c>
      <c r="AR605">
        <v>0.44752999999999998</v>
      </c>
      <c r="AS605" s="7"/>
      <c r="AT605" s="1">
        <f>AJ605*28.4</f>
        <v>166.80729108258592</v>
      </c>
      <c r="AU605">
        <f>1.26*AI605*0.408*(AG605-AH605)/(AI605+0.063)</f>
        <v>5.7848417058691766</v>
      </c>
      <c r="AV605">
        <f>AU605*28.4</f>
        <v>164.28950444668462</v>
      </c>
      <c r="AW605">
        <f>0.65*AI605*D605/(0.063+AI605)</f>
        <v>137.84246747302882</v>
      </c>
      <c r="AX605" s="1">
        <f>AW605*0.035</f>
        <v>4.8244863615560094</v>
      </c>
      <c r="AY605" s="1">
        <f>(0.2*(0.00738*G605+0.8072)^7)-0.00016</f>
        <v>0.24730272773611447</v>
      </c>
      <c r="AZ605" s="1">
        <f>0.408*(AI605*(AG605-AH605)+0.063*6.43*(1+0.0536*N605)*(AD605-AE605))/(AI605+0.063)</f>
        <v>5.7696310314016168</v>
      </c>
      <c r="BA605" s="2">
        <f>(AI605*(AG605)+0.063*2.7*(1+0.864*N605)*(AD605-AE605))/(AI605+0.063)</f>
        <v>13.853238006835969</v>
      </c>
      <c r="BB605" s="1">
        <f>0.4+1.4*EXP(-(((C605-173)/58)^2))</f>
        <v>0.78350032810626447</v>
      </c>
      <c r="BC605" s="1">
        <f>0.605+0.345*EXP(-(((C605-243)/80)^2))</f>
        <v>0.94913857722712369</v>
      </c>
      <c r="BD605" s="1">
        <f>0.408*(AI605*(AG605-AH605)+0.063*6.43*(BB605+BC605*N605)*(AD605-AE605))/(AI605+0.063)</f>
        <v>7.0236440288014901</v>
      </c>
      <c r="BE605" s="1">
        <f>0.013*G605*(M605*23.9+50)/(G605+15)</f>
        <v>5.1750341768303247</v>
      </c>
    </row>
    <row r="606" spans="1:57" ht="14" x14ac:dyDescent="0.15">
      <c r="A606" s="14">
        <v>2009</v>
      </c>
      <c r="B606" s="5">
        <v>43340</v>
      </c>
      <c r="C606">
        <v>240</v>
      </c>
      <c r="D606" s="17">
        <v>299.82866666666689</v>
      </c>
      <c r="E606">
        <v>24.93</v>
      </c>
      <c r="F606">
        <v>38.630000000000003</v>
      </c>
      <c r="G606">
        <v>30.93</v>
      </c>
      <c r="H606">
        <v>32.82</v>
      </c>
      <c r="I606">
        <v>95.5</v>
      </c>
      <c r="J606" s="17">
        <v>64.16</v>
      </c>
      <c r="K606">
        <v>1.7909999999999999</v>
      </c>
      <c r="L606" s="11">
        <v>0</v>
      </c>
      <c r="M606" s="15">
        <f>+D606*86400/1000000</f>
        <v>25.90519680000002</v>
      </c>
      <c r="N606" s="3">
        <f>K606*4.87/LN(67.8*$S$4-5.42)</f>
        <v>1.4549296024567979</v>
      </c>
      <c r="O606" s="16">
        <f>0.26*(1+0.54*N606)*(AD606-AE606)</f>
        <v>1.1017949849131317</v>
      </c>
      <c r="X606" s="9">
        <f>1+0.033*COS(2*$S$9*C606/365)</f>
        <v>0.98188818237660425</v>
      </c>
      <c r="Y606" s="9">
        <f>0.409*SIN((2*$S$9*C606/365)-1.39)</f>
        <v>0.1593410894217562</v>
      </c>
      <c r="Z606" s="9">
        <f>ACOS(-TAN($U$2)*TAN(Y606))</f>
        <v>1.6599941920507544</v>
      </c>
      <c r="AA606" s="10">
        <f>(24*60/$S$9)*$S$7*X606*(Z606*SIN($U$2)*SIN(Y606)+COS($U$2)*COS(Y606)*SIN(Z606))</f>
        <v>36.45501833771236</v>
      </c>
      <c r="AB606" s="9">
        <f>AA606*(0.75+0.00002*$S$3)</f>
        <v>27.487083826635121</v>
      </c>
      <c r="AC606" s="9">
        <f>1.35*(M606/AB606)-0.35</f>
        <v>0.92230723712174856</v>
      </c>
      <c r="AD606" s="9">
        <f>(0.6108*EXP(17.27*E606/(E606+237.3))+0.6108*EXP(17.27*F606/(F606+237.3)))/2</f>
        <v>5.0041916879436847</v>
      </c>
      <c r="AE606" s="9">
        <f>(H606*0.6108*EXP(17.27*F606/(F606+237.3))+I606*0.6108*EXP(17.27*E606/(E606+237.3)))/(2*100)</f>
        <v>2.6310252915490082</v>
      </c>
      <c r="AF606" s="10">
        <f>$S$8*0.5*((E606+273)^4+(F606+273)^4)*(0.34-0.14*SQRT(AE606))*AC606</f>
        <v>4.4129061156508218</v>
      </c>
      <c r="AG606" s="9">
        <f>(1-0.23)*M606-AF606</f>
        <v>15.534095420349194</v>
      </c>
      <c r="AH606" s="9">
        <v>0</v>
      </c>
      <c r="AI606" s="8">
        <f>4098*0.6108*EXP(17.27*0.5*(E606+F606)/(0.5*(E606+F606)+237.3))/(0.5*(E606+F606)+237.3)^2</f>
        <v>0.26578812369540034</v>
      </c>
      <c r="AJ606" s="7">
        <f>(0.408*AI606*(AG606-AH606)+(900*$S$10/((E606+F606)*0.5+273))*N606*(AD606-AE606))/(AI606+$S$10*(1+0.34*N606))</f>
        <v>6.4685302820729396</v>
      </c>
      <c r="AL606" s="12">
        <f>1.24*(AE606*10/(G606+273.16))^(1/7)</f>
        <v>0.87414222114541495</v>
      </c>
      <c r="AM606" s="12">
        <f>AI606*0.77*M606</f>
        <v>5.3016761116027125</v>
      </c>
      <c r="AN606" s="12">
        <f>AI606*0.98*$S$8*(-2.6*10000000000-AL606*(G606+273.16)^4)</f>
        <v>-42.689302025538915</v>
      </c>
      <c r="AO606" s="13">
        <f>1.17*1.013*(10^-3)*(AD606-AE606)*N606*86400/208</f>
        <v>1.6998706877350573</v>
      </c>
      <c r="AP606" s="12">
        <f>0.408*(AM606+AN606+AO606)/(AI606+$S$10*(1+0.34*N606))</f>
        <v>-39.985348911869558</v>
      </c>
      <c r="AQ606">
        <v>88</v>
      </c>
      <c r="AR606">
        <v>0.44752999999999998</v>
      </c>
      <c r="AS606" s="7"/>
      <c r="AT606" s="1">
        <f>AJ606*28.4</f>
        <v>183.70626001087146</v>
      </c>
      <c r="AU606">
        <f>1.26*AI606*0.408*(AG606-AH606)/(AI606+0.063)</f>
        <v>6.4555927658854806</v>
      </c>
      <c r="AV606">
        <f>AU606*28.4</f>
        <v>183.33883455114764</v>
      </c>
      <c r="AW606">
        <f>0.65*AI606*D606/(0.063+AI606)</f>
        <v>157.54548431078936</v>
      </c>
      <c r="AX606" s="1">
        <f>AW606*0.035</f>
        <v>5.5140919508776278</v>
      </c>
      <c r="AY606" s="1">
        <f>(0.2*(0.00738*G606+0.8072)^7)-0.00016</f>
        <v>0.25509441622011042</v>
      </c>
      <c r="AZ606" s="1">
        <f>0.408*(AI606*(AG606-AH606)+0.063*6.43*(1+0.0536*N606)*(AD606-AE606))/(AI606+0.063)</f>
        <v>6.4094720835130587</v>
      </c>
      <c r="BA606" s="2">
        <f>(AI606*(AG606)+0.063*2.7*(1+0.864*N606)*(AD606-AE606))/(AI606+0.063)</f>
        <v>15.328710005827089</v>
      </c>
      <c r="BB606" s="1">
        <f>0.4+1.4*EXP(-(((C606-173)/58)^2))</f>
        <v>0.76863397350311113</v>
      </c>
      <c r="BC606" s="1">
        <f>0.605+0.345*EXP(-(((C606-243)/80)^2))</f>
        <v>0.94951518471564189</v>
      </c>
      <c r="BD606" s="1">
        <f>0.408*(AI606*(AG606-AH606)+0.063*6.43*(BB606+BC606*N606)*(AD606-AE606))/(AI606+0.063)</f>
        <v>7.6884710349226095</v>
      </c>
      <c r="BE606" s="1">
        <f>0.013*G606*(M606*23.9+50)/(G606+15)</f>
        <v>5.8578744152701292</v>
      </c>
    </row>
    <row r="607" spans="1:57" ht="14" x14ac:dyDescent="0.15">
      <c r="A607" s="14">
        <v>2009</v>
      </c>
      <c r="B607" s="5">
        <v>43341</v>
      </c>
      <c r="C607">
        <v>241</v>
      </c>
      <c r="D607" s="17">
        <v>249.7869652777778</v>
      </c>
      <c r="E607">
        <v>25.53</v>
      </c>
      <c r="F607">
        <v>37.29</v>
      </c>
      <c r="G607">
        <v>30.47</v>
      </c>
      <c r="H607">
        <v>38.93</v>
      </c>
      <c r="I607">
        <v>95.7</v>
      </c>
      <c r="J607" s="17">
        <v>67.314999999999998</v>
      </c>
      <c r="K607">
        <v>2.2269999999999999</v>
      </c>
      <c r="L607" s="11">
        <v>0</v>
      </c>
      <c r="M607" s="15">
        <f>+D607*86400/1000000</f>
        <v>21.5815938</v>
      </c>
      <c r="N607" s="3">
        <f>K607*4.87/LN(67.8*$S$4-5.42)</f>
        <v>1.8091168200286369</v>
      </c>
      <c r="O607" s="16">
        <f>0.26*(1+0.54*N607)*(AD607-AE607)</f>
        <v>1.0366220313834189</v>
      </c>
      <c r="X607" s="9">
        <f>1+0.033*COS(2*$S$9*C607/365)</f>
        <v>0.98236570557672775</v>
      </c>
      <c r="Y607" s="9">
        <f>0.409*SIN((2*$S$9*C607/365)-1.39)</f>
        <v>0.15283347218637625</v>
      </c>
      <c r="Z607" s="9">
        <f>ACOS(-TAN($U$2)*TAN(Y607))</f>
        <v>1.6562834581772308</v>
      </c>
      <c r="AA607" s="10">
        <f>(24*60/$S$9)*$S$7*X607*(Z607*SIN($U$2)*SIN(Y607)+COS($U$2)*COS(Y607)*SIN(Z607))</f>
        <v>36.314482254354878</v>
      </c>
      <c r="AB607" s="9">
        <f>AA607*(0.75+0.00002*$S$3)</f>
        <v>27.381119619783579</v>
      </c>
      <c r="AC607" s="9">
        <f>1.35*(M607/AB607)-0.35</f>
        <v>0.71405990823505594</v>
      </c>
      <c r="AD607" s="9">
        <f>(0.6108*EXP(17.27*E607/(E607+237.3))+0.6108*EXP(17.27*F607/(F607+237.3)))/2</f>
        <v>4.8218902987459815</v>
      </c>
      <c r="AE607" s="9">
        <f>(H607*0.6108*EXP(17.27*F607/(F607+237.3))+I607*0.6108*EXP(17.27*E607/(E607+237.3)))/(2*100)</f>
        <v>2.8051159246337658</v>
      </c>
      <c r="AF607" s="10">
        <f>$S$8*0.5*((E607+273)^4+(F607+273)^4)*(0.34-0.14*SQRT(AE607))*AC607</f>
        <v>3.1748481900983401</v>
      </c>
      <c r="AG607" s="9">
        <f>(1-0.23)*M607-AF607</f>
        <v>13.44297903590166</v>
      </c>
      <c r="AH607" s="9">
        <v>0</v>
      </c>
      <c r="AI607" s="8">
        <f>4098*0.6108*EXP(17.27*0.5*(E607+F607)/(0.5*(E607+F607)+237.3))/(0.5*(E607+F607)+237.3)^2</f>
        <v>0.26098948261981686</v>
      </c>
      <c r="AJ607" s="7">
        <f>(0.408*AI607*(AG607-AH607)+(900*$S$10/((E607+F607)*0.5+273))*N607*(AD607-AE607))/(AI607+$S$10*(1+0.34*N607))</f>
        <v>5.8303275268650117</v>
      </c>
      <c r="AL607" s="12">
        <f>1.24*(AE607*10/(G607+273.16))^(1/7)</f>
        <v>0.88237081052938526</v>
      </c>
      <c r="AM607" s="12">
        <f>AI607*0.77*M607</f>
        <v>4.3370781299792469</v>
      </c>
      <c r="AN607" s="12">
        <f>AI607*0.98*$S$8*(-2.6*10000000000-AL607*(G607+273.16)^4)</f>
        <v>-41.949642680000196</v>
      </c>
      <c r="AO607" s="13">
        <f>1.17*1.013*(10^-3)*(AD607-AE607)*N607*86400/208</f>
        <v>1.7962618262459809</v>
      </c>
      <c r="AP607" s="12">
        <f>0.408*(AM607+AN607+AO607)/(AI607+$S$10*(1+0.34*N607))</f>
        <v>-39.787811053722862</v>
      </c>
      <c r="AQ607">
        <v>88</v>
      </c>
      <c r="AR607">
        <v>0.44752999999999998</v>
      </c>
      <c r="AS607" s="7"/>
      <c r="AT607" s="1">
        <f>AJ607*28.4</f>
        <v>165.58130176296632</v>
      </c>
      <c r="AU607">
        <f>1.26*AI607*0.408*(AG607-AH607)/(AI607+0.063)</f>
        <v>5.5669628570651382</v>
      </c>
      <c r="AV607">
        <f>AU607*28.4</f>
        <v>158.10174514064991</v>
      </c>
      <c r="AW607">
        <f>0.65*AI607*D607/(0.063+AI607)</f>
        <v>130.79020559191463</v>
      </c>
      <c r="AX607" s="1">
        <f>AW607*0.035</f>
        <v>4.5776571957170127</v>
      </c>
      <c r="AY607" s="1">
        <f>(0.2*(0.00738*G607+0.8072)^7)-0.00016</f>
        <v>0.24929370093489195</v>
      </c>
      <c r="AZ607" s="1">
        <f>0.408*(AI607*(AG607-AH607)+0.063*6.43*(1+0.0536*N607)*(AD607-AE607))/(AI607+0.063)</f>
        <v>5.5468043820658117</v>
      </c>
      <c r="BA607" s="2">
        <f>(AI607*(AG607)+0.063*2.7*(1+0.864*N607)*(AD607-AE607))/(AI607+0.063)</f>
        <v>13.542872323314137</v>
      </c>
      <c r="BB607" s="1">
        <f>0.4+1.4*EXP(-(((C607-173)/58)^2))</f>
        <v>0.75413330616779306</v>
      </c>
      <c r="BC607" s="1">
        <f>0.605+0.345*EXP(-(((C607-243)/80)^2))</f>
        <v>0.94978444236877657</v>
      </c>
      <c r="BD607" s="1">
        <f>0.408*(AI607*(AG607-AH607)+0.063*6.43*(BB607+BC607*N607)*(AD607-AE607))/(AI607+0.063)</f>
        <v>6.9618758216616898</v>
      </c>
      <c r="BE607" s="1">
        <f>0.013*G607*(M607*23.9+50)/(G607+15)</f>
        <v>4.9289437952676529</v>
      </c>
    </row>
    <row r="608" spans="1:57" ht="14" x14ac:dyDescent="0.15">
      <c r="A608" s="14">
        <v>2009</v>
      </c>
      <c r="B608" s="5">
        <v>43342</v>
      </c>
      <c r="C608">
        <v>242</v>
      </c>
      <c r="D608" s="11">
        <v>241.02409722222234</v>
      </c>
      <c r="E608">
        <v>22.92</v>
      </c>
      <c r="F608">
        <v>38.19</v>
      </c>
      <c r="G608">
        <v>29.73</v>
      </c>
      <c r="H608">
        <v>38.03</v>
      </c>
      <c r="I608">
        <v>89.1</v>
      </c>
      <c r="J608" s="17">
        <v>63.564999999999998</v>
      </c>
      <c r="K608">
        <v>1.5649999999999999</v>
      </c>
      <c r="L608" s="11">
        <v>0</v>
      </c>
      <c r="M608" s="15">
        <f>+D608*86400/1000000</f>
        <v>20.82448200000001</v>
      </c>
      <c r="N608" s="3">
        <f>K608*4.87/LN(67.8*$S$4-5.42)</f>
        <v>1.2713371456420373</v>
      </c>
      <c r="O608" s="16">
        <f>0.26*(1+0.54*N608)*(AD608-AE608)</f>
        <v>0.97619632212353113</v>
      </c>
      <c r="X608" s="9">
        <f>1+0.033*COS(2*$S$9*C608/365)</f>
        <v>0.98284845419886802</v>
      </c>
      <c r="Y608" s="9">
        <f>0.409*SIN((2*$S$9*C608/365)-1.39)</f>
        <v>0.14628056709477169</v>
      </c>
      <c r="Z608" s="9">
        <f>ACOS(-TAN($U$2)*TAN(Y608))</f>
        <v>1.6525555977236781</v>
      </c>
      <c r="AA608" s="10">
        <f>(24*60/$S$9)*$S$7*X608*(Z608*SIN($U$2)*SIN(Y608)+COS($U$2)*COS(Y608)*SIN(Z608))</f>
        <v>36.171769609464569</v>
      </c>
      <c r="AB608" s="9">
        <f>AA608*(0.75+0.00002*$S$3)</f>
        <v>27.273514285536287</v>
      </c>
      <c r="AC608" s="9">
        <f>1.35*(M608/AB608)-0.35</f>
        <v>0.68078211358002194</v>
      </c>
      <c r="AD608" s="9">
        <f>(0.6108*EXP(17.27*E608/(E608+237.3))+0.6108*EXP(17.27*F608/(F608+237.3)))/2</f>
        <v>4.7444973293935586</v>
      </c>
      <c r="AE608" s="9">
        <f>(H608*0.6108*EXP(17.27*F608/(F608+237.3))+I608*0.6108*EXP(17.27*E608/(E608+237.3)))/(2*100)</f>
        <v>2.518258295230301</v>
      </c>
      <c r="AF608" s="10">
        <f>$S$8*0.5*((E608+273)^4+(F608+273)^4)*(0.34-0.14*SQRT(AE608))*AC608</f>
        <v>3.3474504471810702</v>
      </c>
      <c r="AG608" s="9">
        <f>(1-0.23)*M608-AF608</f>
        <v>12.687400692818937</v>
      </c>
      <c r="AH608" s="9">
        <v>0</v>
      </c>
      <c r="AI608" s="8">
        <f>4098*0.6108*EXP(17.27*0.5*(E608+F608)/(0.5*(E608+F608)+237.3))/(0.5*(E608+F608)+237.3)^2</f>
        <v>0.25017771462512833</v>
      </c>
      <c r="AJ608" s="7">
        <f>(0.408*AI608*(AG608-AH608)+(900*$S$10/((E608+F608)*0.5+273))*N608*(AD608-AE608))/(AI608+$S$10*(1+0.34*N608))</f>
        <v>5.363212710908579</v>
      </c>
      <c r="AL608" s="12">
        <f>1.24*(AE608*10/(G608+273.16))^(1/7)</f>
        <v>0.869179731870665</v>
      </c>
      <c r="AM608" s="12">
        <f>AI608*0.77*M608</f>
        <v>4.0115624125593365</v>
      </c>
      <c r="AN608" s="12">
        <f>AI608*0.98*$S$8*(-2.6*10000000000-AL608*(G608+273.16)^4)</f>
        <v>-39.991123824918787</v>
      </c>
      <c r="AO608" s="13">
        <f>1.17*1.013*(10^-3)*(AD608-AE608)*N608*86400/208</f>
        <v>1.3934078220919095</v>
      </c>
      <c r="AP608" s="12">
        <f>0.408*(AM608+AN608+AO608)/(AI608+$S$10*(1+0.34*N608))</f>
        <v>-40.969539482568869</v>
      </c>
      <c r="AQ608">
        <v>88</v>
      </c>
      <c r="AR608">
        <v>0.44752999999999998</v>
      </c>
      <c r="AS608" s="7"/>
      <c r="AT608" s="1">
        <f>AJ608*28.4</f>
        <v>152.31524098980364</v>
      </c>
      <c r="AU608">
        <f>1.26*AI608*0.408*(AG608-AH608)/(AI608+0.063)</f>
        <v>5.2102808592731735</v>
      </c>
      <c r="AV608">
        <f>AU608*28.4</f>
        <v>147.97197640335813</v>
      </c>
      <c r="AW608">
        <f>0.65*AI608*D608/(0.063+AI608)</f>
        <v>125.15021263607944</v>
      </c>
      <c r="AX608" s="1">
        <f>AW608*0.035</f>
        <v>4.3802574422627814</v>
      </c>
      <c r="AY608" s="1">
        <f>(0.2*(0.00738*G608+0.8072)^7)-0.00016</f>
        <v>0.24019918824095815</v>
      </c>
      <c r="AZ608" s="1">
        <f>0.408*(AI608*(AG608-AH608)+0.063*6.43*(1+0.0536*N608)*(AD608-AE608))/(AI608+0.063)</f>
        <v>5.3900816246118328</v>
      </c>
      <c r="BA608" s="2">
        <f>(AI608*(AG608)+0.063*2.7*(1+0.864*N608)*(AD608-AE608))/(AI608+0.063)</f>
        <v>12.672508425369841</v>
      </c>
      <c r="BB608" s="1">
        <f>0.4+1.4*EXP(-(((C608-173)/58)^2))</f>
        <v>0.74000083937340144</v>
      </c>
      <c r="BC608" s="1">
        <f>0.605+0.345*EXP(-(((C608-243)/80)^2))</f>
        <v>0.94994609796120644</v>
      </c>
      <c r="BD608" s="1">
        <f>0.408*(AI608*(AG608-AH608)+0.063*6.43*(BB608+BC608*N608)*(AD608-AE608))/(AI608+0.063)</f>
        <v>6.4234557188363244</v>
      </c>
      <c r="BE608" s="1">
        <f>0.013*G608*(M608*23.9+50)/(G608+15)</f>
        <v>4.732451414073374</v>
      </c>
    </row>
    <row r="609" spans="1:57" ht="14" x14ac:dyDescent="0.15">
      <c r="A609" s="14">
        <v>2009</v>
      </c>
      <c r="B609" s="5">
        <v>43343</v>
      </c>
      <c r="C609">
        <v>243</v>
      </c>
      <c r="D609" s="11">
        <v>277.20365277777756</v>
      </c>
      <c r="E609">
        <v>25.33</v>
      </c>
      <c r="F609">
        <v>39.11</v>
      </c>
      <c r="G609">
        <v>31.19</v>
      </c>
      <c r="H609">
        <v>32.72</v>
      </c>
      <c r="I609">
        <v>94</v>
      </c>
      <c r="J609" s="17">
        <v>63.36</v>
      </c>
      <c r="K609">
        <v>1.784</v>
      </c>
      <c r="L609" s="11">
        <v>0</v>
      </c>
      <c r="M609" s="15">
        <f>+D609*86400/1000000</f>
        <v>23.950395599999982</v>
      </c>
      <c r="N609" s="3">
        <f>K609*4.87/LN(67.8*$S$4-5.42)</f>
        <v>1.4492431104315622</v>
      </c>
      <c r="O609" s="16">
        <f>0.26*(1+0.54*N609)*(AD609-AE609)</f>
        <v>1.1414298649245391</v>
      </c>
      <c r="X609" s="9">
        <f>1+0.033*COS(2*$S$9*C609/365)</f>
        <v>0.98333628519418981</v>
      </c>
      <c r="Y609" s="9">
        <f>0.409*SIN((2*$S$9*C609/365)-1.39)</f>
        <v>0.13968431591414338</v>
      </c>
      <c r="Z609" s="9">
        <f>ACOS(-TAN($U$2)*TAN(Y609))</f>
        <v>1.6488114866626693</v>
      </c>
      <c r="AA609" s="10">
        <f>(24*60/$S$9)*$S$7*X609*(Z609*SIN($U$2)*SIN(Y609)+COS($U$2)*COS(Y609)*SIN(Z609))</f>
        <v>36.026899769638781</v>
      </c>
      <c r="AB609" s="9">
        <f>AA609*(0.75+0.00002*$S$3)</f>
        <v>27.16428242630764</v>
      </c>
      <c r="AC609" s="9">
        <f>1.35*(M609/AB609)-0.35</f>
        <v>0.84027749574148836</v>
      </c>
      <c r="AD609" s="9">
        <f>(0.6108*EXP(17.27*E609/(E609+237.3))+0.6108*EXP(17.27*F609/(F609+237.3)))/2</f>
        <v>5.1317205826472705</v>
      </c>
      <c r="AE609" s="9">
        <f>(H609*0.6108*EXP(17.27*F609/(F609+237.3))+I609*0.6108*EXP(17.27*E609/(E609+237.3)))/(2*100)</f>
        <v>2.6689491581185298</v>
      </c>
      <c r="AF609" s="10">
        <f>$S$8*0.5*((E609+273)^4+(F609+273)^4)*(0.34-0.14*SQRT(AE609))*AC609</f>
        <v>3.9853951340868314</v>
      </c>
      <c r="AG609" s="9">
        <f>(1-0.23)*M609-AF609</f>
        <v>14.456409477913157</v>
      </c>
      <c r="AH609" s="9">
        <v>0</v>
      </c>
      <c r="AI609" s="8">
        <f>4098*0.6108*EXP(17.27*0.5*(E609+F609)/(0.5*(E609+F609)+237.3))/(0.5*(E609+F609)+237.3)^2</f>
        <v>0.27159057522716384</v>
      </c>
      <c r="AJ609" s="7">
        <f>(0.408*AI609*(AG609-AH609)+(900*$S$10/((E609+F609)*0.5+273))*N609*(AD609-AE609))/(AI609+$S$10*(1+0.34*N609))</f>
        <v>6.20424364704638</v>
      </c>
      <c r="AL609" s="12">
        <f>1.24*(AE609*10/(G609+273.16))^(1/7)</f>
        <v>0.87582425860467905</v>
      </c>
      <c r="AM609" s="12">
        <f>AI609*0.77*M609</f>
        <v>5.0086203228000397</v>
      </c>
      <c r="AN609" s="12">
        <f>AI609*0.98*$S$8*(-2.6*10000000000-AL609*(G609+273.16)^4)</f>
        <v>-43.673418794215863</v>
      </c>
      <c r="AO609" s="13">
        <f>1.17*1.013*(10^-3)*(AD609-AE609)*N609*86400/208</f>
        <v>1.7571590147636944</v>
      </c>
      <c r="AP609" s="12">
        <f>0.408*(AM609+AN609+AO609)/(AI609+$S$10*(1+0.34*N609))</f>
        <v>-40.717554910572716</v>
      </c>
      <c r="AQ609">
        <v>88</v>
      </c>
      <c r="AR609">
        <v>0.44752999999999998</v>
      </c>
      <c r="AS609" s="7"/>
      <c r="AT609" s="1">
        <f>AJ609*28.4</f>
        <v>176.20051957611719</v>
      </c>
      <c r="AU609">
        <f>1.26*AI609*0.408*(AG609-AH609)/(AI609+0.063)</f>
        <v>6.0324279111251347</v>
      </c>
      <c r="AV609">
        <f>AU609*28.4</f>
        <v>171.32095267595381</v>
      </c>
      <c r="AW609">
        <f>0.65*AI609*D609/(0.063+AI609)</f>
        <v>146.25586704054021</v>
      </c>
      <c r="AX609" s="1">
        <f>AW609*0.035</f>
        <v>5.1189553464189075</v>
      </c>
      <c r="AY609" s="1">
        <f>(0.2*(0.00738*G609+0.8072)^7)-0.00016</f>
        <v>0.25842393413718839</v>
      </c>
      <c r="AZ609" s="1">
        <f>0.408*(AI609*(AG609-AH609)+0.063*6.43*(1+0.0536*N609)*(AD609-AE609))/(AI609+0.063)</f>
        <v>6.098668336917572</v>
      </c>
      <c r="BA609" s="2">
        <f>(AI609*(AG609)+0.063*2.7*(1+0.864*N609)*(AD609-AE609))/(AI609+0.063)</f>
        <v>14.554168994797179</v>
      </c>
      <c r="BB609" s="1">
        <f>0.4+1.4*EXP(-(((C609-173)/58)^2))</f>
        <v>0.72623834342716753</v>
      </c>
      <c r="BC609" s="1">
        <f>0.605+0.345*EXP(-(((C609-243)/80)^2))</f>
        <v>0.95</v>
      </c>
      <c r="BD609" s="1">
        <f>0.408*(AI609*(AG609-AH609)+0.063*6.43*(BB609+BC609*N609)*(AD609-AE609))/(AI609+0.063)</f>
        <v>7.3460229336603309</v>
      </c>
      <c r="BE609" s="1">
        <f>0.013*G609*(M609*23.9+50)/(G609+15)</f>
        <v>5.4637451613763712</v>
      </c>
    </row>
    <row r="610" spans="1:57" ht="14" x14ac:dyDescent="0.15">
      <c r="A610" s="14">
        <v>2009</v>
      </c>
      <c r="B610" s="5">
        <v>43344</v>
      </c>
      <c r="C610">
        <v>244</v>
      </c>
      <c r="D610" s="11">
        <v>292.04204861111094</v>
      </c>
      <c r="E610">
        <v>25.83</v>
      </c>
      <c r="F610">
        <v>37.979999999999997</v>
      </c>
      <c r="G610">
        <v>31.47</v>
      </c>
      <c r="H610">
        <v>35.43</v>
      </c>
      <c r="I610">
        <v>90</v>
      </c>
      <c r="J610" s="17">
        <v>62.715000000000003</v>
      </c>
      <c r="K610">
        <v>2.7</v>
      </c>
      <c r="L610" s="11">
        <v>0</v>
      </c>
      <c r="M610" s="15">
        <f>+D610*86400/1000000</f>
        <v>25.232432999999986</v>
      </c>
      <c r="N610" s="3">
        <f>K610*4.87/LN(67.8*$S$4-5.42)</f>
        <v>2.1933612097338662</v>
      </c>
      <c r="O610" s="16">
        <f>0.26*(1+0.54*N610)*(AD610-AE610)</f>
        <v>1.3079167003818553</v>
      </c>
      <c r="X610" s="9">
        <f>1+0.033*COS(2*$S$9*C610/365)</f>
        <v>0.98382905400784104</v>
      </c>
      <c r="Y610" s="9">
        <f>0.409*SIN((2*$S$9*C610/365)-1.39)</f>
        <v>0.13304667325607564</v>
      </c>
      <c r="Z610" s="9">
        <f>ACOS(-TAN($U$2)*TAN(Y610))</f>
        <v>1.6450519872345724</v>
      </c>
      <c r="AA610" s="10">
        <f>(24*60/$S$9)*$S$7*X610*(Z610*SIN($U$2)*SIN(Y610)+COS($U$2)*COS(Y610)*SIN(Z610))</f>
        <v>35.87989396894357</v>
      </c>
      <c r="AB610" s="9">
        <f>AA610*(0.75+0.00002*$S$3)</f>
        <v>27.053440052583451</v>
      </c>
      <c r="AC610" s="9">
        <f>1.35*(M610/AB610)-0.35</f>
        <v>0.90912950381876068</v>
      </c>
      <c r="AD610" s="9">
        <f>(0.6108*EXP(17.27*E610/(E610+237.3))+0.6108*EXP(17.27*F610/(F610+237.3)))/2</f>
        <v>4.9727018844498465</v>
      </c>
      <c r="AE610" s="9">
        <f>(H610*0.6108*EXP(17.27*F610/(F610+237.3))+I610*0.6108*EXP(17.27*E610/(E610+237.3)))/(2*100)</f>
        <v>2.6698204608286007</v>
      </c>
      <c r="AF610" s="10">
        <f>$S$8*0.5*((E610+273)^4+(F610+273)^4)*(0.34-0.14*SQRT(AE610))*AC610</f>
        <v>4.289851498054932</v>
      </c>
      <c r="AG610" s="9">
        <f>(1-0.23)*M610-AF610</f>
        <v>15.139121911945058</v>
      </c>
      <c r="AH610" s="9">
        <v>0</v>
      </c>
      <c r="AI610" s="8">
        <f>4098*0.6108*EXP(17.27*0.5*(E610+F610)/(0.5*(E610+F610)+237.3))/(0.5*(E610+F610)+237.3)^2</f>
        <v>0.26742588934481276</v>
      </c>
      <c r="AJ610" s="7">
        <f>(0.408*AI610*(AG610-AH610)+(900*$S$10/((E610+F610)*0.5+273))*N610*(AD610-AE610))/(AI610+$S$10*(1+0.34*N610))</f>
        <v>6.8870343550756834</v>
      </c>
      <c r="AL610" s="12">
        <f>1.24*(AE610*10/(G610+273.16))^(1/7)</f>
        <v>0.87575004631796294</v>
      </c>
      <c r="AM610" s="12">
        <f>AI610*0.77*M610</f>
        <v>5.1958104932259666</v>
      </c>
      <c r="AN610" s="12">
        <f>AI610*0.98*$S$8*(-2.6*10000000000-AL610*(G610+273.16)^4)</f>
        <v>-43.038424339423749</v>
      </c>
      <c r="AO610" s="13">
        <f>1.17*1.013*(10^-3)*(AD610-AE610)*N610*86400/208</f>
        <v>2.4867232204619607</v>
      </c>
      <c r="AP610" s="12">
        <f>0.408*(AM610+AN610+AO610)/(AI610+$S$10*(1+0.34*N610))</f>
        <v>-37.731866925126539</v>
      </c>
      <c r="AQ610">
        <v>88</v>
      </c>
      <c r="AR610">
        <v>0.44752999999999998</v>
      </c>
      <c r="AS610" s="7"/>
      <c r="AT610" s="1">
        <f>AJ610*28.4</f>
        <v>195.59177568414941</v>
      </c>
      <c r="AU610">
        <f>1.26*AI610*0.408*(AG610-AH610)/(AI610+0.063)</f>
        <v>6.2988428847260201</v>
      </c>
      <c r="AV610">
        <f>AU610*28.4</f>
        <v>178.88713792621897</v>
      </c>
      <c r="AW610">
        <f>0.65*AI610*D610/(0.063+AI610)</f>
        <v>153.63427809787854</v>
      </c>
      <c r="AX610" s="1">
        <f>AW610*0.035</f>
        <v>5.3771997334257495</v>
      </c>
      <c r="AY610" s="1">
        <f>(0.2*(0.00738*G610+0.8072)^7)-0.00016</f>
        <v>0.26205113244233941</v>
      </c>
      <c r="AZ610" s="1">
        <f>0.408*(AI610*(AG610-AH610)+0.063*6.43*(1+0.0536*N610)*(AD610-AE610))/(AI610+0.063)</f>
        <v>6.2863872600093416</v>
      </c>
      <c r="BA610" s="2">
        <f>(AI610*(AG610)+0.063*2.7*(1+0.864*N610)*(AD610-AE610))/(AI610+0.063)</f>
        <v>15.684751675336512</v>
      </c>
      <c r="BB610" s="1">
        <f>0.4+1.4*EXP(-(((C610-173)/58)^2))</f>
        <v>0.71284687119078027</v>
      </c>
      <c r="BC610" s="1">
        <f>0.605+0.345*EXP(-(((C610-243)/80)^2))</f>
        <v>0.94994609796120644</v>
      </c>
      <c r="BD610" s="1">
        <f>0.408*(AI610*(AG610-AH610)+0.063*6.43*(BB610+BC610*N610)*(AD610-AE610))/(AI610+0.063)</f>
        <v>8.2202385031030225</v>
      </c>
      <c r="BE610" s="1">
        <f>0.013*G610*(M610*23.9+50)/(G610+15)</f>
        <v>5.7493305763859874</v>
      </c>
    </row>
    <row r="611" spans="1:57" ht="14" x14ac:dyDescent="0.15">
      <c r="A611" s="14">
        <v>2009</v>
      </c>
      <c r="B611" s="5">
        <v>43345</v>
      </c>
      <c r="C611">
        <v>245</v>
      </c>
      <c r="D611" s="11">
        <v>260.44184027777783</v>
      </c>
      <c r="E611">
        <v>24.73</v>
      </c>
      <c r="F611">
        <v>37.01</v>
      </c>
      <c r="G611">
        <v>30.21</v>
      </c>
      <c r="H611">
        <v>37.619999999999997</v>
      </c>
      <c r="I611">
        <v>91.6</v>
      </c>
      <c r="J611" s="17">
        <v>64.61</v>
      </c>
      <c r="K611">
        <v>2.0870000000000002</v>
      </c>
      <c r="L611" s="11">
        <v>0</v>
      </c>
      <c r="M611" s="15">
        <f>+D611*86400/1000000</f>
        <v>22.502175000000005</v>
      </c>
      <c r="N611" s="3">
        <f>K611*4.87/LN(67.8*$S$4-5.42)</f>
        <v>1.695386979523918</v>
      </c>
      <c r="O611" s="16">
        <f>0.26*(1+0.54*N611)*(AD611-AE611)</f>
        <v>1.0404407985246802</v>
      </c>
      <c r="X611" s="9">
        <f>1+0.033*COS(2*$S$9*C611/365)</f>
        <v>0.98432661462178739</v>
      </c>
      <c r="Y611" s="9">
        <f>0.409*SIN((2*$S$9*C611/365)-1.39)</f>
        <v>0.1263696059973394</v>
      </c>
      <c r="Z611" s="9">
        <f>ACOS(-TAN($U$2)*TAN(Y611))</f>
        <v>1.6412779483754658</v>
      </c>
      <c r="AA611" s="10">
        <f>(24*60/$S$9)*$S$7*X611*(Z611*SIN($U$2)*SIN(Y611)+COS($U$2)*COS(Y611)*SIN(Z611))</f>
        <v>35.730775332205276</v>
      </c>
      <c r="AB611" s="9">
        <f>AA611*(0.75+0.00002*$S$3)</f>
        <v>26.941004600482778</v>
      </c>
      <c r="AC611" s="9">
        <f>1.35*(M611/AB611)-0.35</f>
        <v>0.7775725126247014</v>
      </c>
      <c r="AD611" s="9">
        <f>(0.6108*EXP(17.27*E611/(E611+237.3))+0.6108*EXP(17.27*F611/(F611+237.3)))/2</f>
        <v>4.697710450635471</v>
      </c>
      <c r="AE611" s="9">
        <f>(H611*0.6108*EXP(17.27*F611/(F611+237.3))+I611*0.6108*EXP(17.27*E611/(E611+237.3)))/(2*100)</f>
        <v>2.6086075313474266</v>
      </c>
      <c r="AF611" s="10">
        <f>$S$8*0.5*((E611+273)^4+(F611+273)^4)*(0.34-0.14*SQRT(AE611))*AC611</f>
        <v>3.7055849629564435</v>
      </c>
      <c r="AG611" s="9">
        <f>(1-0.23)*M611-AF611</f>
        <v>13.621089787043562</v>
      </c>
      <c r="AH611" s="9">
        <v>0</v>
      </c>
      <c r="AI611" s="8">
        <f>4098*0.6108*EXP(17.27*0.5*(E611+F611)/(0.5*(E611+F611)+237.3))/(0.5*(E611+F611)+237.3)^2</f>
        <v>0.2541164559157984</v>
      </c>
      <c r="AJ611" s="7">
        <f>(0.408*AI611*(AG611-AH611)+(900*$S$10/((E611+F611)*0.5+273))*N611*(AD611-AE611))/(AI611+$S$10*(1+0.34*N611))</f>
        <v>5.8754137005522313</v>
      </c>
      <c r="AL611" s="12">
        <f>1.24*(AE611*10/(G611+273.16))^(1/7)</f>
        <v>0.87337000536896003</v>
      </c>
      <c r="AM611" s="12">
        <f>AI611*0.77*M611</f>
        <v>4.4029931802757538</v>
      </c>
      <c r="AN611" s="12">
        <f>AI611*0.98*$S$8*(-2.6*10000000000-AL611*(G611+273.16)^4)</f>
        <v>-40.720685494717202</v>
      </c>
      <c r="AO611" s="13">
        <f>1.17*1.013*(10^-3)*(AD611-AE611)*N611*86400/208</f>
        <v>1.7437105454656696</v>
      </c>
      <c r="AP611" s="12">
        <f>0.408*(AM611+AN611+AO611)/(AI611+$S$10*(1+0.34*N611))</f>
        <v>-39.418505342698381</v>
      </c>
      <c r="AQ611">
        <v>88</v>
      </c>
      <c r="AR611">
        <v>0.44752999999999998</v>
      </c>
      <c r="AS611" s="7"/>
      <c r="AT611" s="1">
        <f>AJ611*28.4</f>
        <v>166.86174909568336</v>
      </c>
      <c r="AU611">
        <f>1.26*AI611*0.408*(AG611-AH611)/(AI611+0.063)</f>
        <v>5.6112106714139731</v>
      </c>
      <c r="AV611">
        <f>AU611*28.4</f>
        <v>159.35838306815683</v>
      </c>
      <c r="AW611">
        <f>0.65*AI611*D611/(0.063+AI611)</f>
        <v>135.65572370280179</v>
      </c>
      <c r="AX611" s="1">
        <f>AW611*0.035</f>
        <v>4.747950329598063</v>
      </c>
      <c r="AY611" s="1">
        <f>(0.2*(0.00738*G611+0.8072)^7)-0.00016</f>
        <v>0.2460652990185476</v>
      </c>
      <c r="AZ611" s="1">
        <f>0.408*(AI611*(AG611-AH611)+0.063*6.43*(1+0.0536*N611)*(AD611-AE611))/(AI611+0.063)</f>
        <v>5.6410967070012097</v>
      </c>
      <c r="BA611" s="2">
        <f>(AI611*(AG611)+0.063*2.7*(1+0.864*N611)*(AD611-AE611))/(AI611+0.063)</f>
        <v>13.677091024049808</v>
      </c>
      <c r="BB611" s="1">
        <f>0.4+1.4*EXP(-(((C611-173)/58)^2))</f>
        <v>0.69982678466366277</v>
      </c>
      <c r="BC611" s="1">
        <f>0.605+0.345*EXP(-(((C611-243)/80)^2))</f>
        <v>0.94978444236877657</v>
      </c>
      <c r="BD611" s="1">
        <f>0.408*(AI611*(AG611-AH611)+0.063*6.43*(BB611+BC611*N611)*(AD611-AE611))/(AI611+0.063)</f>
        <v>6.9685825911677508</v>
      </c>
      <c r="BE611" s="1">
        <f>0.013*G611*(M611*23.9+50)/(G611+15)</f>
        <v>5.1061152972179835</v>
      </c>
    </row>
    <row r="612" spans="1:57" ht="14" x14ac:dyDescent="0.15">
      <c r="A612" s="14">
        <v>2009</v>
      </c>
      <c r="B612" s="5">
        <v>43346</v>
      </c>
      <c r="C612">
        <v>246</v>
      </c>
      <c r="D612" s="11">
        <v>291.75522222222213</v>
      </c>
      <c r="E612">
        <v>24.67</v>
      </c>
      <c r="F612">
        <v>36.81</v>
      </c>
      <c r="G612">
        <v>29.84</v>
      </c>
      <c r="H612">
        <v>37.22</v>
      </c>
      <c r="I612">
        <v>92.5</v>
      </c>
      <c r="J612" s="17">
        <v>64.86</v>
      </c>
      <c r="K612">
        <v>1.837</v>
      </c>
      <c r="L612" s="11">
        <v>0</v>
      </c>
      <c r="M612" s="15">
        <f>+D612*86400/1000000</f>
        <v>25.20765119999999</v>
      </c>
      <c r="N612" s="3">
        <f>K612*4.87/LN(67.8*$S$4-5.42)</f>
        <v>1.492297978622634</v>
      </c>
      <c r="O612" s="16">
        <f>0.26*(1+0.54*N612)*(AD612-AE612)</f>
        <v>0.9699542991752873</v>
      </c>
      <c r="X612" s="9">
        <f>1+0.033*COS(2*$S$9*C612/365)</f>
        <v>0.98482881959808055</v>
      </c>
      <c r="Y612" s="9">
        <f>0.409*SIN((2*$S$9*C612/365)-1.39)</f>
        <v>0.11965509269706703</v>
      </c>
      <c r="Z612" s="9">
        <f>ACOS(-TAN($U$2)*TAN(Y612))</f>
        <v>1.6374902061779673</v>
      </c>
      <c r="AA612" s="10">
        <f>(24*60/$S$9)*$S$7*X612*(Z612*SIN($U$2)*SIN(Y612)+COS($U$2)*COS(Y612)*SIN(Z612))</f>
        <v>35.579568895569757</v>
      </c>
      <c r="AB612" s="9">
        <f>AA612*(0.75+0.00002*$S$3)</f>
        <v>26.826994947259596</v>
      </c>
      <c r="AC612" s="9">
        <f>1.35*(M612/AB612)-0.35</f>
        <v>0.9185106619992941</v>
      </c>
      <c r="AD612" s="9">
        <f>(0.6108*EXP(17.27*E612/(E612+237.3))+0.6108*EXP(17.27*F612/(F612+237.3)))/2</f>
        <v>4.6581047086192715</v>
      </c>
      <c r="AE612" s="9">
        <f>(H612*0.6108*EXP(17.27*F612/(F612+237.3))+I612*0.6108*EXP(17.27*E612/(E612+237.3)))/(2*100)</f>
        <v>2.5922563601311981</v>
      </c>
      <c r="AF612" s="10">
        <f>$S$8*0.5*((E612+273)^4+(F612+273)^4)*(0.34-0.14*SQRT(AE612))*AC612</f>
        <v>4.3967513357295269</v>
      </c>
      <c r="AG612" s="9">
        <f>(1-0.23)*M612-AF612</f>
        <v>15.013140088270468</v>
      </c>
      <c r="AH612" s="9">
        <v>0</v>
      </c>
      <c r="AI612" s="8">
        <f>4098*0.6108*EXP(17.27*0.5*(E612+F612)/(0.5*(E612+F612)+237.3))/(0.5*(E612+F612)+237.3)^2</f>
        <v>0.25248469177331717</v>
      </c>
      <c r="AJ612" s="7">
        <f>(0.408*AI612*(AG612-AH612)+(900*$S$10/((E612+F612)*0.5+273))*N612*(AD612-AE612))/(AI612+$S$10*(1+0.34*N612))</f>
        <v>6.1069202628738566</v>
      </c>
      <c r="AL612" s="12">
        <f>1.24*(AE612*10/(G612+273.16))^(1/7)</f>
        <v>0.87273797530256214</v>
      </c>
      <c r="AM612" s="12">
        <f>AI612*0.77*M612</f>
        <v>4.9007004535421901</v>
      </c>
      <c r="AN612" s="12">
        <f>AI612*0.98*$S$8*(-2.6*10000000000-AL612*(G612+273.16)^4)</f>
        <v>-40.409110934199475</v>
      </c>
      <c r="AO612" s="13">
        <f>1.17*1.013*(10^-3)*(AD612-AE612)*N612*86400/208</f>
        <v>1.5177481166761515</v>
      </c>
      <c r="AP612" s="12">
        <f>0.408*(AM612+AN612+AO612)/(AI612+$S$10*(1+0.34*N612))</f>
        <v>-39.433988355695689</v>
      </c>
      <c r="AQ612">
        <v>88</v>
      </c>
      <c r="AR612">
        <v>0.44752999999999998</v>
      </c>
      <c r="AS612" s="7"/>
      <c r="AT612" s="1">
        <f>AJ612*28.4</f>
        <v>173.43653546561751</v>
      </c>
      <c r="AU612">
        <f>1.26*AI612*0.408*(AG612-AH612)/(AI612+0.063)</f>
        <v>6.1767355259842249</v>
      </c>
      <c r="AV612">
        <f>AU612*28.4</f>
        <v>175.41928893795199</v>
      </c>
      <c r="AW612">
        <f>0.65*AI612*D612/(0.063+AI612)</f>
        <v>151.77098613654951</v>
      </c>
      <c r="AX612" s="1">
        <f>AW612*0.035</f>
        <v>5.3119845147792333</v>
      </c>
      <c r="AY612" s="1">
        <f>(0.2*(0.00738*G612+0.8072)^7)-0.00016</f>
        <v>0.24153281355001663</v>
      </c>
      <c r="AZ612" s="1">
        <f>0.408*(AI612*(AG612-AH612)+0.063*6.43*(1+0.0536*N612)*(AD612-AE612))/(AI612+0.063)</f>
        <v>6.0709985730952933</v>
      </c>
      <c r="BA612" s="2">
        <f>(AI612*(AG612)+0.063*2.7*(1+0.864*N612)*(AD612-AE612))/(AI612+0.063)</f>
        <v>14.565099355821008</v>
      </c>
      <c r="BB612" s="1">
        <f>0.4+1.4*EXP(-(((C612-173)/58)^2))</f>
        <v>0.68717778249335659</v>
      </c>
      <c r="BC612" s="1">
        <f>0.605+0.345*EXP(-(((C612-243)/80)^2))</f>
        <v>0.94951518471564189</v>
      </c>
      <c r="BD612" s="1">
        <f>0.408*(AI612*(AG612-AH612)+0.063*6.43*(BB612+BC612*N612)*(AD612-AE612))/(AI612+0.063)</f>
        <v>7.1793959434333434</v>
      </c>
      <c r="BE612" s="1">
        <f>0.013*G612*(M612*23.9+50)/(G612+15)</f>
        <v>5.6445895200433869</v>
      </c>
    </row>
    <row r="613" spans="1:57" ht="14" x14ac:dyDescent="0.15">
      <c r="A613" s="14">
        <v>2009</v>
      </c>
      <c r="B613" s="5">
        <v>43347</v>
      </c>
      <c r="C613">
        <v>247</v>
      </c>
      <c r="D613" s="11">
        <v>235.69201388888888</v>
      </c>
      <c r="E613">
        <v>24.51</v>
      </c>
      <c r="F613">
        <v>38.44</v>
      </c>
      <c r="G613">
        <v>30.1</v>
      </c>
      <c r="H613">
        <v>34.6</v>
      </c>
      <c r="I613">
        <v>93.8</v>
      </c>
      <c r="J613" s="17">
        <v>64.2</v>
      </c>
      <c r="K613">
        <v>1.4710000000000001</v>
      </c>
      <c r="L613" s="11">
        <v>0</v>
      </c>
      <c r="M613" s="15">
        <f>+D613*86400/1000000</f>
        <v>20.363790000000002</v>
      </c>
      <c r="N613" s="3">
        <f>K613*4.87/LN(67.8*$S$4-5.42)</f>
        <v>1.1949756813031545</v>
      </c>
      <c r="O613" s="16">
        <f>0.26*(1+0.54*N613)*(AD613-AE613)</f>
        <v>0.98975963918204257</v>
      </c>
      <c r="X613" s="9">
        <f>1+0.033*COS(2*$S$9*C613/365)</f>
        <v>0.98533552012254777</v>
      </c>
      <c r="Y613" s="9">
        <f>0.409*SIN((2*$S$9*C613/365)-1.39)</f>
        <v>0.11290512301045975</v>
      </c>
      <c r="Z613" s="9">
        <f>ACOS(-TAN($U$2)*TAN(Y613))</f>
        <v>1.6336895843830526</v>
      </c>
      <c r="AA613" s="10">
        <f>(24*60/$S$9)*$S$7*X613*(Z613*SIN($U$2)*SIN(Y613)+COS($U$2)*COS(Y613)*SIN(Z613))</f>
        <v>35.426301624265783</v>
      </c>
      <c r="AB613" s="9">
        <f>AA613*(0.75+0.00002*$S$3)</f>
        <v>26.7114314246964</v>
      </c>
      <c r="AC613" s="9">
        <f>1.35*(M613/AB613)-0.35</f>
        <v>0.67918919105857933</v>
      </c>
      <c r="AD613" s="9">
        <f>(0.6108*EXP(17.27*E613/(E613+237.3))+0.6108*EXP(17.27*F613/(F613+237.3)))/2</f>
        <v>4.9302469916698399</v>
      </c>
      <c r="AE613" s="9">
        <f>(H613*0.6108*EXP(17.27*F613/(F613+237.3))+I613*0.6108*EXP(17.27*E613/(E613+237.3)))/(2*100)</f>
        <v>2.6165058944360529</v>
      </c>
      <c r="AF613" s="10">
        <f>$S$8*0.5*((E613+273)^4+(F613+273)^4)*(0.34-0.14*SQRT(AE613))*AC613</f>
        <v>3.2550252921006959</v>
      </c>
      <c r="AG613" s="9">
        <f>(1-0.23)*M613-AF613</f>
        <v>12.425093007899306</v>
      </c>
      <c r="AH613" s="9">
        <v>0</v>
      </c>
      <c r="AI613" s="8">
        <f>4098*0.6108*EXP(17.27*0.5*(E613+F613)/(0.5*(E613+F613)+237.3))/(0.5*(E613+F613)+237.3)^2</f>
        <v>0.26182719203762117</v>
      </c>
      <c r="AJ613" s="7">
        <f>(0.408*AI613*(AG613-AH613)+(900*$S$10/((E613+F613)*0.5+273))*N613*(AD613-AE613))/(AI613+$S$10*(1+0.34*N613))</f>
        <v>5.2632310437259529</v>
      </c>
      <c r="AL613" s="12">
        <f>1.24*(AE613*10/(G613+273.16))^(1/7)</f>
        <v>0.87379255573196657</v>
      </c>
      <c r="AM613" s="12">
        <f>AI613*0.77*M613</f>
        <v>4.1054813453067185</v>
      </c>
      <c r="AN613" s="12">
        <f>AI613*0.98*$S$8*(-2.6*10000000000-AL613*(G613+273.16)^4)</f>
        <v>-41.947304428724351</v>
      </c>
      <c r="AO613" s="13">
        <f>1.17*1.013*(10^-3)*(AD613-AE613)*N613*86400/208</f>
        <v>1.361192484122218</v>
      </c>
      <c r="AP613" s="12">
        <f>0.408*(AM613+AN613+AO613)/(AI613+$S$10*(1+0.34*N613))</f>
        <v>-42.001426745722675</v>
      </c>
      <c r="AQ613">
        <v>88</v>
      </c>
      <c r="AR613">
        <v>0.44752999999999998</v>
      </c>
      <c r="AS613" s="7"/>
      <c r="AT613" s="1">
        <f>AJ613*28.4</f>
        <v>149.47576164181706</v>
      </c>
      <c r="AU613">
        <f>1.26*AI613*0.408*(AG613-AH613)/(AI613+0.063)</f>
        <v>5.1486423756620994</v>
      </c>
      <c r="AV613">
        <f>AU613*28.4</f>
        <v>146.22144346880361</v>
      </c>
      <c r="AW613">
        <f>0.65*AI613*D613/(0.063+AI613)</f>
        <v>123.4868163801913</v>
      </c>
      <c r="AX613" s="1">
        <f>AW613*0.035</f>
        <v>4.3220385733066955</v>
      </c>
      <c r="AY613" s="1">
        <f>(0.2*(0.00738*G613+0.8072)^7)-0.00016</f>
        <v>0.24471025692092185</v>
      </c>
      <c r="AZ613" s="1">
        <f>0.408*(AI613*(AG613-AH613)+0.063*6.43*(1+0.0536*N613)*(AD613-AE613))/(AI613+0.063)</f>
        <v>5.3388932767268313</v>
      </c>
      <c r="BA613" s="2">
        <f>(AI613*(AG613)+0.063*2.7*(1+0.864*N613)*(AD613-AE613))/(AI613+0.063)</f>
        <v>12.477824616248455</v>
      </c>
      <c r="BB613" s="1">
        <f>0.4+1.4*EXP(-(((C613-173)/58)^2))</f>
        <v>0.67489892827892262</v>
      </c>
      <c r="BC613" s="1">
        <f>0.605+0.345*EXP(-(((C613-243)/80)^2))</f>
        <v>0.94913857722712369</v>
      </c>
      <c r="BD613" s="1">
        <f>0.408*(AI613*(AG613-AH613)+0.063*6.43*(BB613+BC613*N613)*(AD613-AE613))/(AI613+0.063)</f>
        <v>6.2160092292696083</v>
      </c>
      <c r="BE613" s="1">
        <f>0.013*G613*(M613*23.9+50)/(G613+15)</f>
        <v>4.6565097460155203</v>
      </c>
    </row>
    <row r="614" spans="1:57" ht="14" x14ac:dyDescent="0.15">
      <c r="A614" s="14">
        <v>2009</v>
      </c>
      <c r="B614" s="5">
        <v>43348</v>
      </c>
      <c r="C614">
        <v>248</v>
      </c>
      <c r="D614" s="11">
        <v>286.8075</v>
      </c>
      <c r="E614">
        <v>23.76</v>
      </c>
      <c r="F614">
        <v>39.979999999999997</v>
      </c>
      <c r="G614">
        <v>31.3</v>
      </c>
      <c r="H614">
        <v>29.42</v>
      </c>
      <c r="I614">
        <v>90.9</v>
      </c>
      <c r="J614" s="17">
        <v>60.160000000000004</v>
      </c>
      <c r="K614">
        <v>2.105</v>
      </c>
      <c r="L614" s="11">
        <v>0</v>
      </c>
      <c r="M614" s="15">
        <f>+D614*86400/1000000</f>
        <v>24.780168</v>
      </c>
      <c r="N614" s="3">
        <f>K614*4.87/LN(67.8*$S$4-5.42)</f>
        <v>1.7100093875888105</v>
      </c>
      <c r="O614" s="16">
        <f>0.26*(1+0.54*N614)*(AD614-AE614)</f>
        <v>1.367186060183496</v>
      </c>
      <c r="X614" s="9">
        <f>1+0.033*COS(2*$S$9*C614/365)</f>
        <v>0.98584656604888798</v>
      </c>
      <c r="Y614" s="9">
        <f>0.409*SIN((2*$S$9*C614/365)-1.39)</f>
        <v>0.10612169709921272</v>
      </c>
      <c r="Z614" s="9">
        <f>ACOS(-TAN($U$2)*TAN(Y614))</f>
        <v>1.6298768949009883</v>
      </c>
      <c r="AA614" s="10">
        <f>(24*60/$S$9)*$S$7*X614*(Z614*SIN($U$2)*SIN(Y614)+COS($U$2)*COS(Y614)*SIN(Z614))</f>
        <v>35.271002427514873</v>
      </c>
      <c r="AB614" s="9">
        <f>AA614*(0.75+0.00002*$S$3)</f>
        <v>26.594335830346214</v>
      </c>
      <c r="AC614" s="9">
        <f>1.35*(M614/AB614)-0.35</f>
        <v>0.90790796256048101</v>
      </c>
      <c r="AD614" s="9">
        <f>(0.6108*EXP(17.27*E614/(E614+237.3))+0.6108*EXP(17.27*F614/(F614+237.3)))/2</f>
        <v>5.1544789392045427</v>
      </c>
      <c r="AE614" s="9">
        <f>(H614*0.6108*EXP(17.27*F614/(F614+237.3))+I614*0.6108*EXP(17.27*E614/(E614+237.3)))/(2*100)</f>
        <v>2.4205733216520247</v>
      </c>
      <c r="AF614" s="10">
        <f>$S$8*0.5*((E614+273)^4+(F614+273)^4)*(0.34-0.14*SQRT(AE614))*AC614</f>
        <v>4.7119564392511091</v>
      </c>
      <c r="AG614" s="9">
        <f>(1-0.23)*M614-AF614</f>
        <v>14.36877292074889</v>
      </c>
      <c r="AH614" s="9">
        <v>0</v>
      </c>
      <c r="AI614" s="8">
        <f>4098*0.6108*EXP(17.27*0.5*(E614+F614)/(0.5*(E614+F614)+237.3))/(0.5*(E614+F614)+237.3)^2</f>
        <v>0.26696646552050679</v>
      </c>
      <c r="AJ614" s="7">
        <f>(0.408*AI614*(AG614-AH614)+(900*$S$10/((E614+F614)*0.5+273))*N614*(AD614-AE614))/(AI614+$S$10*(1+0.34*N614))</f>
        <v>6.6659182192695763</v>
      </c>
      <c r="AL614" s="12">
        <f>1.24*(AE614*10/(G614+273.16))^(1/7)</f>
        <v>0.86364299835181546</v>
      </c>
      <c r="AM614" s="12">
        <f>AI614*0.77*M614</f>
        <v>5.0939148767925611</v>
      </c>
      <c r="AN614" s="12">
        <f>AI614*0.98*$S$8*(-2.6*10000000000-AL614*(G614+273.16)^4)</f>
        <v>-42.809685527610029</v>
      </c>
      <c r="AO614" s="13">
        <f>1.17*1.013*(10^-3)*(AD614-AE614)*N614*86400/208</f>
        <v>2.3015887525900358</v>
      </c>
      <c r="AP614" s="12">
        <f>0.408*(AM614+AN614+AO614)/(AI614+$S$10*(1+0.34*N614))</f>
        <v>-38.942476322425016</v>
      </c>
      <c r="AQ614">
        <v>88</v>
      </c>
      <c r="AR614">
        <v>0.44752999999999998</v>
      </c>
      <c r="AS614" s="7"/>
      <c r="AT614" s="1">
        <f>AJ614*28.4</f>
        <v>189.31207742725596</v>
      </c>
      <c r="AU614">
        <f>1.26*AI614*0.408*(AG614-AH614)/(AI614+0.063)</f>
        <v>5.9763675162496259</v>
      </c>
      <c r="AV614">
        <f>AU614*28.4</f>
        <v>169.72883746148938</v>
      </c>
      <c r="AW614">
        <f>0.65*AI614*D614/(0.063+AI614)</f>
        <v>150.83105455987385</v>
      </c>
      <c r="AX614" s="1">
        <f>AW614*0.035</f>
        <v>5.279086909595585</v>
      </c>
      <c r="AY614" s="1">
        <f>(0.2*(0.00738*G614+0.8072)^7)-0.00016</f>
        <v>0.25984374185840442</v>
      </c>
      <c r="AZ614" s="1">
        <f>0.408*(AI614*(AG614-AH614)+0.063*6.43*(1+0.0536*N614)*(AD614-AE614))/(AI614+0.063)</f>
        <v>6.2380462836287691</v>
      </c>
      <c r="BA614" s="2">
        <f>(AI614*(AG614)+0.063*2.7*(1+0.864*N614)*(AD614-AE614))/(AI614+0.063)</f>
        <v>15.116949553827869</v>
      </c>
      <c r="BB614" s="1">
        <f>0.4+1.4*EXP(-(((C614-173)/58)^2))</f>
        <v>0.66298867953558338</v>
      </c>
      <c r="BC614" s="1">
        <f>0.605+0.345*EXP(-(((C614-243)/80)^2))</f>
        <v>0.94865497246719044</v>
      </c>
      <c r="BD614" s="1">
        <f>0.408*(AI614*(AG614-AH614)+0.063*6.43*(BB614+BC614*N614)*(AD614-AE614))/(AI614+0.063)</f>
        <v>7.872462908656936</v>
      </c>
      <c r="BE614" s="1">
        <f>0.013*G614*(M614*23.9+50)/(G614+15)</f>
        <v>5.6442743754833691</v>
      </c>
    </row>
    <row r="615" spans="1:57" ht="14" x14ac:dyDescent="0.15">
      <c r="A615" s="14">
        <v>2009</v>
      </c>
      <c r="B615" s="5">
        <v>43349</v>
      </c>
      <c r="C615">
        <v>249</v>
      </c>
      <c r="D615" s="11">
        <v>297.37942361111106</v>
      </c>
      <c r="E615">
        <v>23.48</v>
      </c>
      <c r="F615">
        <v>41.94</v>
      </c>
      <c r="G615">
        <v>31.75</v>
      </c>
      <c r="H615">
        <v>19.5</v>
      </c>
      <c r="I615">
        <v>73.88</v>
      </c>
      <c r="J615" s="17">
        <v>46.69</v>
      </c>
      <c r="K615">
        <v>1.952</v>
      </c>
      <c r="L615" s="11">
        <v>0</v>
      </c>
      <c r="M615" s="15">
        <f>+D615*86400/1000000</f>
        <v>25.693582199999994</v>
      </c>
      <c r="N615" s="3">
        <f>K615*4.87/LN(67.8*$S$4-5.42)</f>
        <v>1.5857189190372247</v>
      </c>
      <c r="O615" s="16">
        <f>0.26*(1+0.54*N615)*(AD615-AE615)</f>
        <v>1.7700117239466355</v>
      </c>
      <c r="X615" s="9">
        <f>1+0.033*COS(2*$S$9*C615/365)</f>
        <v>0.98636180594316414</v>
      </c>
      <c r="Y615" s="9">
        <f>0.409*SIN((2*$S$9*C615/365)-1.39)</f>
        <v>9.9306825038821045E-2</v>
      </c>
      <c r="Z615" s="9">
        <f>ACOS(-TAN($U$2)*TAN(Y615))</f>
        <v>1.6260529383595157</v>
      </c>
      <c r="AA615" s="10">
        <f>(24*60/$S$9)*$S$7*X615*(Z615*SIN($U$2)*SIN(Y615)+COS($U$2)*COS(Y615)*SIN(Z615))</f>
        <v>35.113702170536058</v>
      </c>
      <c r="AB615" s="9">
        <f>AA615*(0.75+0.00002*$S$3)</f>
        <v>26.475731436584187</v>
      </c>
      <c r="AC615" s="9">
        <f>1.35*(M615/AB615)-0.35</f>
        <v>0.96011813792877454</v>
      </c>
      <c r="AD615" s="9">
        <f>(0.6108*EXP(17.27*E615/(E615+237.3))+0.6108*EXP(17.27*F615/(F615+237.3)))/2</f>
        <v>5.5325950835154645</v>
      </c>
      <c r="AE615" s="9">
        <f>(H615*0.6108*EXP(17.27*F615/(F615+237.3))+I615*0.6108*EXP(17.27*E615/(E615+237.3)))/(2*100)</f>
        <v>1.8652026279208913</v>
      </c>
      <c r="AF615" s="10">
        <f>$S$8*0.5*((E615+273)^4+(F615+273)^4)*(0.34-0.14*SQRT(AE615))*AC615</f>
        <v>6.142889899601923</v>
      </c>
      <c r="AG615" s="9">
        <f>(1-0.23)*M615-AF615</f>
        <v>13.641168394398075</v>
      </c>
      <c r="AH615" s="9">
        <v>0</v>
      </c>
      <c r="AI615" s="8">
        <f>4098*0.6108*EXP(17.27*0.5*(E615+F615)/(0.5*(E615+F615)+237.3))/(0.5*(E615+F615)+237.3)^2</f>
        <v>0.27817681672338496</v>
      </c>
      <c r="AJ615" s="7">
        <f>(0.408*AI615*(AG615-AH615)+(900*$S$10/((E615+F615)*0.5+273))*N615*(AD615-AE615))/(AI615+$S$10*(1+0.34*N615))</f>
        <v>7.0490866525152667</v>
      </c>
      <c r="AL615" s="12">
        <f>1.24*(AE615*10/(G615+273.16))^(1/7)</f>
        <v>0.83190226490271868</v>
      </c>
      <c r="AM615" s="12">
        <f>AI615*0.77*M615</f>
        <v>5.5034663580948004</v>
      </c>
      <c r="AN615" s="12">
        <f>AI615*0.98*$S$8*(-2.6*10000000000-AL615*(G615+273.16)^4)</f>
        <v>-44.299843144649834</v>
      </c>
      <c r="AO615" s="13">
        <f>1.17*1.013*(10^-3)*(AD615-AE615)*N615*86400/208</f>
        <v>2.8630524856273021</v>
      </c>
      <c r="AP615" s="12">
        <f>0.408*(AM615+AN615+AO615)/(AI615+$S$10*(1+0.34*N615))</f>
        <v>-38.635589088110329</v>
      </c>
      <c r="AQ615">
        <v>88</v>
      </c>
      <c r="AR615">
        <v>0.44752999999999998</v>
      </c>
      <c r="AS615" s="7"/>
      <c r="AT615" s="1">
        <f>AJ615*28.4</f>
        <v>200.19406093143357</v>
      </c>
      <c r="AU615">
        <f>1.26*AI615*0.408*(AG615-AH615)/(AI615+0.063)</f>
        <v>5.7177307258279164</v>
      </c>
      <c r="AV615">
        <f>AU615*28.4</f>
        <v>162.38355261351282</v>
      </c>
      <c r="AW615">
        <f>0.65*AI615*D615/(0.063+AI615)</f>
        <v>157.60343987867887</v>
      </c>
      <c r="AX615" s="1">
        <f>AW615*0.035</f>
        <v>5.5161203957537612</v>
      </c>
      <c r="AY615" s="1">
        <f>(0.2*(0.00738*G615+0.8072)^7)-0.00016</f>
        <v>0.26572185446934316</v>
      </c>
      <c r="AZ615" s="1">
        <f>0.408*(AI615*(AG615-AH615)+0.063*6.43*(1+0.0536*N615)*(AD615-AE615))/(AI615+0.063)</f>
        <v>6.4654823833096629</v>
      </c>
      <c r="BA615" s="2">
        <f>(AI615*(AG615)+0.063*2.7*(1+0.864*N615)*(AD615-AE615))/(AI615+0.063)</f>
        <v>15.455787962658569</v>
      </c>
      <c r="BB615" s="1">
        <f>0.4+1.4*EXP(-(((C615-173)/58)^2))</f>
        <v>0.6514449171916501</v>
      </c>
      <c r="BC615" s="1">
        <f>0.605+0.345*EXP(-(((C615-243)/80)^2))</f>
        <v>0.94806482278842286</v>
      </c>
      <c r="BD615" s="1">
        <f>0.408*(AI615*(AG615-AH615)+0.063*6.43*(BB615+BC615*N615)*(AD615-AE615))/(AI615+0.063)</f>
        <v>8.3661147672374536</v>
      </c>
      <c r="BE615" s="1">
        <f>0.013*G615*(M615*23.9+50)/(G615+15)</f>
        <v>5.8630507522544368</v>
      </c>
    </row>
    <row r="616" spans="1:57" ht="14" x14ac:dyDescent="0.15">
      <c r="A616" s="14">
        <v>2009</v>
      </c>
      <c r="B616" s="5">
        <v>43350</v>
      </c>
      <c r="C616">
        <v>250</v>
      </c>
      <c r="D616" s="11">
        <v>295.82784722222237</v>
      </c>
      <c r="E616">
        <v>24.77</v>
      </c>
      <c r="F616">
        <v>39.85</v>
      </c>
      <c r="G616">
        <v>30.35</v>
      </c>
      <c r="H616">
        <v>25.93</v>
      </c>
      <c r="I616">
        <v>96.6</v>
      </c>
      <c r="J616" s="17">
        <v>61.265000000000001</v>
      </c>
      <c r="K616">
        <v>1.966</v>
      </c>
      <c r="L616" s="11">
        <v>0</v>
      </c>
      <c r="M616" s="15">
        <f>+D616*86400/1000000</f>
        <v>25.559526000000016</v>
      </c>
      <c r="N616" s="3">
        <f>K616*4.87/LN(67.8*$S$4-5.42)</f>
        <v>1.5970919030876964</v>
      </c>
      <c r="O616" s="16">
        <f>0.26*(1+0.54*N616)*(AD616-AE616)</f>
        <v>1.337891377044879</v>
      </c>
      <c r="X616" s="9">
        <f>1+0.033*COS(2*$S$9*C616/365)</f>
        <v>0.98688108712867562</v>
      </c>
      <c r="Y616" s="9">
        <f>0.409*SIN((2*$S$9*C616/365)-1.39)</f>
        <v>9.2462526222953909E-2</v>
      </c>
      <c r="Z616" s="9">
        <f>ACOS(-TAN($U$2)*TAN(Y616))</f>
        <v>1.6222185046774746</v>
      </c>
      <c r="AA616" s="10">
        <f>(24*60/$S$9)*$S$7*X616*(Z616*SIN($U$2)*SIN(Y616)+COS($U$2)*COS(Y616)*SIN(Z616))</f>
        <v>34.954433683600435</v>
      </c>
      <c r="AB616" s="9">
        <f>AA616*(0.75+0.00002*$S$3)</f>
        <v>26.355642997434728</v>
      </c>
      <c r="AC616" s="9">
        <f>1.35*(M616/AB616)-0.35</f>
        <v>0.95922095519955752</v>
      </c>
      <c r="AD616" s="9">
        <f>(0.6108*EXP(17.27*E616/(E616+237.3))+0.6108*EXP(17.27*F616/(F616+237.3)))/2</f>
        <v>5.2207457069299297</v>
      </c>
      <c r="AE616" s="9">
        <f>(H616*0.6108*EXP(17.27*F616/(F616+237.3))+I616*0.6108*EXP(17.27*E616/(E616+237.3)))/(2*100)</f>
        <v>2.4578300031016322</v>
      </c>
      <c r="AF616" s="10">
        <f>$S$8*0.5*((E616+273)^4+(F616+273)^4)*(0.34-0.14*SQRT(AE616))*AC616</f>
        <v>4.9357531604833529</v>
      </c>
      <c r="AG616" s="9">
        <f>(1-0.23)*M616-AF616</f>
        <v>14.745081859516661</v>
      </c>
      <c r="AH616" s="9">
        <v>0</v>
      </c>
      <c r="AI616" s="8">
        <f>4098*0.6108*EXP(17.27*0.5*(E616+F616)/(0.5*(E616+F616)+237.3))/(0.5*(E616+F616)+237.3)^2</f>
        <v>0.27279040809364991</v>
      </c>
      <c r="AJ616" s="7">
        <f>(0.408*AI616*(AG616-AH616)+(900*$S$10/((E616+F616)*0.5+273))*N616*(AD616-AE616))/(AI616+$S$10*(1+0.34*N616))</f>
        <v>6.6708290973182063</v>
      </c>
      <c r="AL616" s="12">
        <f>1.24*(AE616*10/(G616+273.16))^(1/7)</f>
        <v>0.86591608031051814</v>
      </c>
      <c r="AM616" s="12">
        <f>AI616*0.77*M616</f>
        <v>5.3687430167296002</v>
      </c>
      <c r="AN616" s="12">
        <f>AI616*0.98*$S$8*(-2.6*10000000000-AL616*(G616+273.16)^4)</f>
        <v>-43.648174149557718</v>
      </c>
      <c r="AO616" s="13">
        <f>1.17*1.013*(10^-3)*(AD616-AE616)*N616*86400/208</f>
        <v>2.1724173237882649</v>
      </c>
      <c r="AP616" s="12">
        <f>0.408*(AM616+AN616+AO616)/(AI616+$S$10*(1+0.34*N616))</f>
        <v>-39.354580074602211</v>
      </c>
      <c r="AQ616">
        <v>88</v>
      </c>
      <c r="AR616">
        <v>0.44752999999999998</v>
      </c>
      <c r="AS616" s="7"/>
      <c r="AT616" s="1">
        <f>AJ616*28.4</f>
        <v>189.45154636383705</v>
      </c>
      <c r="AU616">
        <f>1.26*AI616*0.408*(AG616-AH616)/(AI616+0.063)</f>
        <v>6.1579861157341034</v>
      </c>
      <c r="AV616">
        <f>AU616*28.4</f>
        <v>174.88680568684853</v>
      </c>
      <c r="AW616">
        <f>0.65*AI616*D616/(0.063+AI616)</f>
        <v>156.21157780469173</v>
      </c>
      <c r="AX616" s="1">
        <f>AW616*0.035</f>
        <v>5.467405223164211</v>
      </c>
      <c r="AY616" s="1">
        <f>(0.2*(0.00738*G616+0.8072)^7)-0.00016</f>
        <v>0.24779918960071093</v>
      </c>
      <c r="AZ616" s="1">
        <f>0.408*(AI616*(AG616-AH616)+0.063*6.43*(1+0.0536*N616)*(AD616-AE616))/(AI616+0.063)</f>
        <v>6.3636174212375112</v>
      </c>
      <c r="BA616" s="2">
        <f>(AI616*(AG616)+0.063*2.7*(1+0.864*N616)*(AD616-AE616))/(AI616+0.063)</f>
        <v>15.309541680736233</v>
      </c>
      <c r="BB616" s="1">
        <f>0.4+1.4*EXP(-(((C616-173)/58)^2))</f>
        <v>0.64026497549210049</v>
      </c>
      <c r="BC616" s="1">
        <f>0.605+0.345*EXP(-(((C616-243)/80)^2))</f>
        <v>0.94736867962688809</v>
      </c>
      <c r="BD616" s="1">
        <f>0.408*(AI616*(AG616-AH616)+0.063*6.43*(BB616+BC616*N616)*(AD616-AE616))/(AI616+0.063)</f>
        <v>7.8155903740842225</v>
      </c>
      <c r="BE616" s="1">
        <f>0.013*G616*(M616*23.9+50)/(G616+15)</f>
        <v>5.7496651047600924</v>
      </c>
    </row>
    <row r="617" spans="1:57" s="2" customFormat="1" ht="14" x14ac:dyDescent="0.15">
      <c r="A617" s="26">
        <v>2009</v>
      </c>
      <c r="B617" s="25">
        <v>43351</v>
      </c>
      <c r="C617" s="18">
        <v>251</v>
      </c>
      <c r="D617" s="17">
        <v>286.40704166666671</v>
      </c>
      <c r="E617">
        <v>23.62</v>
      </c>
      <c r="F617">
        <v>37.01</v>
      </c>
      <c r="G617" s="18">
        <v>29.1</v>
      </c>
      <c r="H617">
        <v>36.64</v>
      </c>
      <c r="I617">
        <v>93.1</v>
      </c>
      <c r="J617" s="17">
        <v>64.87</v>
      </c>
      <c r="K617">
        <v>1.9470000000000001</v>
      </c>
      <c r="L617" s="17">
        <v>0</v>
      </c>
      <c r="M617" s="15">
        <f>+D617*86400/1000000</f>
        <v>24.745568400000007</v>
      </c>
      <c r="N617" s="24">
        <f>K617*4.87/LN(67.8*$S$4-5.42)</f>
        <v>1.5816571390191989</v>
      </c>
      <c r="O617" s="16">
        <f>0.26*(1+0.54*N617)*(AD617-AE617)</f>
        <v>1.0073053337675921</v>
      </c>
      <c r="X617" s="23">
        <f>1+0.033*COS(2*$S$9*C617/365)</f>
        <v>0.98740425573120028</v>
      </c>
      <c r="Y617" s="23">
        <f>0.409*SIN((2*$S$9*C617/365)-1.39)</f>
        <v>8.5590828765061439E-2</v>
      </c>
      <c r="Z617" s="23">
        <f>ACOS(-TAN($U$2)*TAN(Y617))</f>
        <v>1.6183743736620764</v>
      </c>
      <c r="AA617" s="23">
        <f>(24*60/$S$9)*$S$7*X617*(Z617*SIN($U$2)*SIN(Y617)+COS($U$2)*COS(Y617)*SIN(Z617))</f>
        <v>34.793231768096462</v>
      </c>
      <c r="AB617" s="23">
        <f>AA617*(0.75+0.00002*$S$3)</f>
        <v>26.234096753144733</v>
      </c>
      <c r="AC617" s="23">
        <f>1.35*(M617/AB617)-0.35</f>
        <v>0.9234007065059523</v>
      </c>
      <c r="AD617" s="23">
        <f>(0.6108*EXP(17.27*E617/(E617+237.3))+0.6108*EXP(17.27*F617/(F617+237.3)))/2</f>
        <v>4.5973830318450783</v>
      </c>
      <c r="AE617" s="23">
        <f>(H617*0.6108*EXP(17.27*F617/(F617+237.3))+I617*0.6108*EXP(17.27*E617/(E617+237.3)))/(2*100)</f>
        <v>2.5078182649041385</v>
      </c>
      <c r="AF617" s="23">
        <f>$S$8*0.5*((E617+273)^4+(F617+273)^4)*(0.34-0.14*SQRT(AE617))*AC617</f>
        <v>4.5398370736787879</v>
      </c>
      <c r="AG617" s="23">
        <f>(1-0.23)*M617-AF617</f>
        <v>14.514250594321217</v>
      </c>
      <c r="AH617" s="23">
        <v>0</v>
      </c>
      <c r="AI617" s="22">
        <f>4098*0.6108*EXP(17.27*0.5*(E617+F617)/(0.5*(E617+F617)+237.3))/(0.5*(E617+F617)+237.3)^2</f>
        <v>0.24721123477117127</v>
      </c>
      <c r="AJ617" s="19">
        <f>(0.408*AI617*(AG617-AH617)+(900*$S$10/((E617+F617)*0.5+273))*N617*(AD617-AE617))/(AI617+$S$10*(1+0.34*N617))</f>
        <v>6.0540705493938018</v>
      </c>
      <c r="AL617" s="12">
        <f>1.24*(AE617*10/(G617+273.16))^(1/7)</f>
        <v>0.86892246509357229</v>
      </c>
      <c r="AM617" s="12">
        <f>AI617*0.77*M617</f>
        <v>4.7103845398444282</v>
      </c>
      <c r="AN617" s="12">
        <f>AI617*0.98*$S$8*(-2.6*10000000000-AL617*(G617+273.16)^4)</f>
        <v>-39.442413388731254</v>
      </c>
      <c r="AO617" s="13">
        <f>1.17*1.013*(10^-3)*(AD617-AE617)*N617*86400/208</f>
        <v>1.6270986973488439</v>
      </c>
      <c r="AP617" s="12">
        <f>0.408*(AM617+AN617+AO617)/(AI617+$S$10*(1+0.34*N617))</f>
        <v>-38.767331226419614</v>
      </c>
      <c r="AQ617">
        <v>88</v>
      </c>
      <c r="AR617">
        <v>0.44752999999999998</v>
      </c>
      <c r="AS617" s="7"/>
      <c r="AT617" s="1">
        <f>AJ617*28.4</f>
        <v>171.93560360278397</v>
      </c>
      <c r="AU617">
        <f>1.26*AI617*0.408*(AG617-AH617)/(AI617+0.063)</f>
        <v>5.9461519992418355</v>
      </c>
      <c r="AV617">
        <f>AU617*28.4</f>
        <v>168.87071677846811</v>
      </c>
      <c r="AW617">
        <f>0.65*AI617*D617/(0.063+AI617)</f>
        <v>148.35689302282054</v>
      </c>
      <c r="AX617" s="1">
        <f>AW617*0.035</f>
        <v>5.1924912557987195</v>
      </c>
      <c r="AY617" s="1">
        <f>(0.2*(0.00738*G617+0.8072)^7)-0.00016</f>
        <v>0.23268200463785718</v>
      </c>
      <c r="AZ617" s="1">
        <f>0.408*(AI617*(AG617-AH617)+0.063*6.43*(1+0.0536*N617)*(AD617-AE617))/(AI617+0.063)</f>
        <v>5.9268441468039805</v>
      </c>
      <c r="BA617" s="2">
        <f>(AI617*(AG617)+0.063*2.7*(1+0.864*N617)*(AD617-AE617))/(AI617+0.063)</f>
        <v>14.278145224918298</v>
      </c>
      <c r="BB617" s="1">
        <f>0.4+1.4*EXP(-(((C617-173)/58)^2))</f>
        <v>0.62944567218690983</v>
      </c>
      <c r="BC617" s="1">
        <f>0.605+0.345*EXP(-(((C617-243)/80)^2))</f>
        <v>0.9465671926434629</v>
      </c>
      <c r="BD617" s="1">
        <f>0.408*(AI617*(AG617-AH617)+0.063*6.43*(BB617+BC617*N617)*(AD617-AE617))/(AI617+0.063)</f>
        <v>7.0866893359425509</v>
      </c>
      <c r="BE617" s="1">
        <f>0.013*G617*(M617*23.9+50)/(G617+15)</f>
        <v>5.5022412645058516</v>
      </c>
    </row>
    <row r="618" spans="1:57" ht="14" x14ac:dyDescent="0.15">
      <c r="A618" s="14">
        <v>2009</v>
      </c>
      <c r="B618" s="5">
        <v>43352</v>
      </c>
      <c r="C618">
        <v>252</v>
      </c>
      <c r="D618" s="17">
        <v>267.55339583333341</v>
      </c>
      <c r="E618" s="18">
        <v>24.37</v>
      </c>
      <c r="F618" s="18">
        <v>37.590000000000003</v>
      </c>
      <c r="G618" s="18">
        <v>29.68</v>
      </c>
      <c r="H618" s="18">
        <v>37.92</v>
      </c>
      <c r="I618" s="18">
        <v>94.2</v>
      </c>
      <c r="J618" s="11">
        <v>66.06</v>
      </c>
      <c r="K618" s="18">
        <v>1.952</v>
      </c>
      <c r="L618" s="17">
        <v>0</v>
      </c>
      <c r="M618" s="15">
        <f>+D618*86400/1000000</f>
        <v>23.116613400000006</v>
      </c>
      <c r="N618" s="3">
        <f>K618*4.87/LN(67.8*$S$4-5.42)</f>
        <v>1.5857189190372247</v>
      </c>
      <c r="O618" s="16">
        <f>0.26*(1+0.54*N618)*(AD618-AE618)</f>
        <v>1.0133623635763078</v>
      </c>
      <c r="X618" s="9">
        <f>1+0.033*COS(2*$S$9*C618/365)</f>
        <v>0.98793115672459009</v>
      </c>
      <c r="Y618" s="9">
        <f>0.409*SIN((2*$S$9*C618/365)-1.39)</f>
        <v>7.8693768897405231E-2</v>
      </c>
      <c r="Z618" s="9">
        <f>ACOS(-TAN($U$2)*TAN(Y618))</f>
        <v>1.6145213156280847</v>
      </c>
      <c r="AA618" s="10">
        <f>(24*60/$S$9)*$S$7*X618*(Z618*SIN($U$2)*SIN(Y618)+COS($U$2)*COS(Y618)*SIN(Z618))</f>
        <v>34.630133199573962</v>
      </c>
      <c r="AB618" s="9">
        <f>AA618*(0.75+0.00002*$S$3)</f>
        <v>26.111120432478767</v>
      </c>
      <c r="AC618" s="9">
        <f>1.35*(M618/AB618)-0.35</f>
        <v>0.84517767039908842</v>
      </c>
      <c r="AD618" s="9">
        <f>(0.6108*EXP(17.27*E618/(E618+237.3))+0.6108*EXP(17.27*F618/(F618+237.3)))/2</f>
        <v>4.7650601725859882</v>
      </c>
      <c r="AE618" s="9">
        <f>(H618*0.6108*EXP(17.27*F618/(F618+237.3))+I618*0.6108*EXP(17.27*E618/(E618+237.3)))/(2*100)</f>
        <v>2.6654144828519679</v>
      </c>
      <c r="AF618" s="10">
        <f>$S$8*0.5*((E618+273)^4+(F618+273)^4)*(0.34-0.14*SQRT(AE618))*AC618</f>
        <v>3.9483908743342915</v>
      </c>
      <c r="AG618" s="9">
        <f>(1-0.23)*M618-AF618</f>
        <v>13.851401443665713</v>
      </c>
      <c r="AH618" s="9">
        <v>0</v>
      </c>
      <c r="AI618" s="8">
        <f>4098*0.6108*EXP(17.27*0.5*(E618+F618)/(0.5*(E618+F618)+237.3))/(0.5*(E618+F618)+237.3)^2</f>
        <v>0.25550407396549368</v>
      </c>
      <c r="AJ618" s="7">
        <f>(0.408*AI618*(AG618-AH618)+(900*$S$10/((E618+F618)*0.5+273))*N618*(AD618-AE618))/(AI618+$S$10*(1+0.34*N618))</f>
        <v>5.8651932078059179</v>
      </c>
      <c r="AL618" s="12">
        <f>1.24*(AE618*10/(G618+273.16))^(1/7)</f>
        <v>0.87628086899236324</v>
      </c>
      <c r="AM618" s="12">
        <f>AI618*0.77*M618</f>
        <v>4.5479194529886993</v>
      </c>
      <c r="AN618" s="12">
        <f>AI618*0.98*$S$8*(-2.6*10000000000-AL618*(G618+273.16)^4)</f>
        <v>-40.909849323484423</v>
      </c>
      <c r="AO618" s="13">
        <f>1.17*1.013*(10^-3)*(AD618-AE618)*N618*86400/208</f>
        <v>1.6391471280253387</v>
      </c>
      <c r="AP618" s="12">
        <f>0.408*(AM618+AN618+AO618)/(AI618+$S$10*(1+0.34*N618))</f>
        <v>-39.706451481492316</v>
      </c>
      <c r="AQ618">
        <v>88</v>
      </c>
      <c r="AR618">
        <v>0.44752999999999998</v>
      </c>
      <c r="AS618" s="7"/>
      <c r="AT618" s="1">
        <f>AJ618*28.4</f>
        <v>166.57148710168806</v>
      </c>
      <c r="AU618">
        <f>1.26*AI618*0.408*(AG618-AH618)/(AI618+0.063)</f>
        <v>5.7122507319542679</v>
      </c>
      <c r="AV618">
        <f>AU618*28.4</f>
        <v>162.2279207875012</v>
      </c>
      <c r="AW618">
        <f>0.65*AI618*D618/(0.063+AI618)</f>
        <v>139.51042497491369</v>
      </c>
      <c r="AX618" s="1">
        <f>AW618*0.035</f>
        <v>4.8828648741219798</v>
      </c>
      <c r="AY618" s="1">
        <f>(0.2*(0.00738*G618+0.8072)^7)-0.00016</f>
        <v>0.23959508318738068</v>
      </c>
      <c r="AZ618" s="1">
        <f>0.408*(AI618*(AG618-AH618)+0.063*6.43*(1+0.0536*N618)*(AD618-AE618))/(AI618+0.063)</f>
        <v>5.7156759907760382</v>
      </c>
      <c r="BA618" s="2">
        <f>(AI618*(AG618)+0.063*2.7*(1+0.864*N618)*(AD618-AE618))/(AI618+0.063)</f>
        <v>13.769231103085492</v>
      </c>
      <c r="BB618" s="1">
        <f>0.4+1.4*EXP(-(((C618-173)/58)^2))</f>
        <v>0.61898333888640489</v>
      </c>
      <c r="BC618" s="1">
        <f>0.605+0.345*EXP(-(((C618-243)/80)^2))</f>
        <v>0.9456611087134752</v>
      </c>
      <c r="BD618" s="1">
        <f>0.408*(AI618*(AG618-AH618)+0.063*6.43*(BB618+BC618*N618)*(AD618-AE618))/(AI618+0.063)</f>
        <v>6.8417595939485549</v>
      </c>
      <c r="BE618" s="1">
        <f>0.013*G618*(M618*23.9+50)/(G618+15)</f>
        <v>5.2028560279928024</v>
      </c>
    </row>
    <row r="619" spans="1:57" ht="14" x14ac:dyDescent="0.15">
      <c r="A619" s="14">
        <v>2009</v>
      </c>
      <c r="B619" s="5">
        <v>43353</v>
      </c>
      <c r="C619">
        <v>253</v>
      </c>
      <c r="D619" s="17">
        <v>284.75452777777781</v>
      </c>
      <c r="E619">
        <v>24.08</v>
      </c>
      <c r="F619">
        <v>38.619999999999997</v>
      </c>
      <c r="G619">
        <v>30.61</v>
      </c>
      <c r="H619">
        <v>33.64</v>
      </c>
      <c r="I619">
        <v>93.1</v>
      </c>
      <c r="J619" s="11">
        <v>63.37</v>
      </c>
      <c r="K619">
        <v>1.65</v>
      </c>
      <c r="L619" s="17">
        <v>0</v>
      </c>
      <c r="M619" s="15">
        <f>+D619*86400/1000000</f>
        <v>24.602791200000002</v>
      </c>
      <c r="N619" s="3">
        <f>K619*4.87/LN(67.8*$S$4-5.42)</f>
        <v>1.3403874059484735</v>
      </c>
      <c r="O619" s="16">
        <f>0.26*(1+0.54*N619)*(AD619-AE619)</f>
        <v>1.0650367320794421</v>
      </c>
      <c r="X619" s="9">
        <f>1+0.033*COS(2*$S$9*C619/365)</f>
        <v>0.9884616339767095</v>
      </c>
      <c r="Y619" s="9">
        <f>0.409*SIN((2*$S$9*C619/365)-1.39)</f>
        <v>7.1773390367673717E-2</v>
      </c>
      <c r="Z619" s="9">
        <f>ACOS(-TAN($U$2)*TAN(Y619))</f>
        <v>1.6106600920371792</v>
      </c>
      <c r="AA619" s="10">
        <f>(24*60/$S$9)*$S$7*X619*(Z619*SIN($U$2)*SIN(Y619)+COS($U$2)*COS(Y619)*SIN(Z619))</f>
        <v>34.465176727740904</v>
      </c>
      <c r="AB619" s="9">
        <f>AA619*(0.75+0.00002*$S$3)</f>
        <v>25.986743252716643</v>
      </c>
      <c r="AC619" s="9">
        <f>1.35*(M619/AB619)-0.35</f>
        <v>0.92810429329299871</v>
      </c>
      <c r="AD619" s="9">
        <f>(0.6108*EXP(17.27*E619/(E619+237.3))+0.6108*EXP(17.27*F619/(F619+237.3)))/2</f>
        <v>4.9241886474981342</v>
      </c>
      <c r="AE619" s="9">
        <f>(H619*0.6108*EXP(17.27*F619/(F619+237.3))+I619*0.6108*EXP(17.27*E619/(E619+237.3)))/(2*100)</f>
        <v>2.5478843991772764</v>
      </c>
      <c r="AF619" s="10">
        <f>$S$8*0.5*((E619+273)^4+(F619+273)^4)*(0.34-0.14*SQRT(AE619))*AC619</f>
        <v>4.5588587708727264</v>
      </c>
      <c r="AG619" s="9">
        <f>(1-0.23)*M619-AF619</f>
        <v>14.385290453127277</v>
      </c>
      <c r="AH619" s="9">
        <v>0</v>
      </c>
      <c r="AI619" s="8">
        <f>4098*0.6108*EXP(17.27*0.5*(E619+F619)/(0.5*(E619+F619)+237.3))/(0.5*(E619+F619)+237.3)^2</f>
        <v>0.26021820629367165</v>
      </c>
      <c r="AJ619" s="7">
        <f>(0.408*AI619*(AG619-AH619)+(900*$S$10/((E619+F619)*0.5+273))*N619*(AD619-AE619))/(AI619+$S$10*(1+0.34*N619))</f>
        <v>6.0309275479814</v>
      </c>
      <c r="AL619" s="12">
        <f>1.24*(AE619*10/(G619+273.16))^(1/7)</f>
        <v>0.87027244623487954</v>
      </c>
      <c r="AM619" s="12">
        <f>AI619*0.77*M619</f>
        <v>4.9296125308289325</v>
      </c>
      <c r="AN619" s="12">
        <f>AI619*0.98*$S$8*(-2.6*10000000000-AL619*(G619+273.16)^4)</f>
        <v>-41.714333613406154</v>
      </c>
      <c r="AO619" s="13">
        <f>1.17*1.013*(10^-3)*(AD619-AE619)*N619*86400/208</f>
        <v>1.5681156807936709</v>
      </c>
      <c r="AP619" s="12">
        <f>0.408*(AM619+AN619+AO619)/(AI619+$S$10*(1+0.34*N619))</f>
        <v>-40.358818512308247</v>
      </c>
      <c r="AQ619">
        <v>88</v>
      </c>
      <c r="AR619">
        <v>0.44752999999999998</v>
      </c>
      <c r="AS619" s="7"/>
      <c r="AT619" s="1">
        <f>AJ619*28.4</f>
        <v>171.27834236267174</v>
      </c>
      <c r="AU619">
        <f>1.26*AI619*0.408*(AG619-AH619)/(AI619+0.063)</f>
        <v>5.9537583890777022</v>
      </c>
      <c r="AV619">
        <f>AU619*28.4</f>
        <v>169.08673824980673</v>
      </c>
      <c r="AW619">
        <f>0.65*AI619*D619/(0.063+AI619)</f>
        <v>149.01358325792012</v>
      </c>
      <c r="AX619" s="1">
        <f>AW619*0.035</f>
        <v>5.215475414027205</v>
      </c>
      <c r="AY619" s="1">
        <f>(0.2*(0.00738*G619+0.8072)^7)-0.00016</f>
        <v>0.25104704986580445</v>
      </c>
      <c r="AZ619" s="1">
        <f>0.408*(AI619*(AG619-AH619)+0.063*6.43*(1+0.0536*N619)*(AD619-AE619))/(AI619+0.063)</f>
        <v>6.0276213178222413</v>
      </c>
      <c r="BA619" s="2">
        <f>(AI619*(AG619)+0.063*2.7*(1+0.864*N619)*(AD619-AE619))/(AI619+0.063)</f>
        <v>14.280249249724198</v>
      </c>
      <c r="BB619" s="1">
        <f>0.4+1.4*EXP(-(((C619-173)/58)^2))</f>
        <v>0.60887385147042428</v>
      </c>
      <c r="BC619" s="1">
        <f>0.605+0.345*EXP(-(((C619-243)/80)^2))</f>
        <v>0.94465127076686595</v>
      </c>
      <c r="BD619" s="1">
        <f>0.408*(AI619*(AG619-AH619)+0.063*6.43*(BB619+BC619*N619)*(AD619-AE619))/(AI619+0.063)</f>
        <v>7.0036366044278529</v>
      </c>
      <c r="BE619" s="1">
        <f>0.013*G619*(M619*23.9+50)/(G619+15)</f>
        <v>5.5663672436518823</v>
      </c>
    </row>
    <row r="620" spans="1:57" ht="14" x14ac:dyDescent="0.15">
      <c r="A620" s="14">
        <v>2009</v>
      </c>
      <c r="B620" s="5">
        <v>43354</v>
      </c>
      <c r="C620">
        <v>254</v>
      </c>
      <c r="D620" s="17">
        <v>283.33592361111118</v>
      </c>
      <c r="E620">
        <v>24.67</v>
      </c>
      <c r="F620">
        <v>40.21</v>
      </c>
      <c r="G620">
        <v>31.51</v>
      </c>
      <c r="H620">
        <v>26.93</v>
      </c>
      <c r="I620">
        <v>92.3</v>
      </c>
      <c r="J620" s="11">
        <v>59.614999999999995</v>
      </c>
      <c r="K620">
        <v>1.681</v>
      </c>
      <c r="L620" s="17">
        <v>0</v>
      </c>
      <c r="M620" s="15">
        <f>+D620*86400/1000000</f>
        <v>24.480223800000005</v>
      </c>
      <c r="N620" s="3">
        <f>K620*4.87/LN(67.8*$S$4-5.42)</f>
        <v>1.3655704420602328</v>
      </c>
      <c r="O620" s="16">
        <f>0.26*(1+0.54*N620)*(AD620-AE620)</f>
        <v>1.284965730848078</v>
      </c>
      <c r="X620" s="9">
        <f>1+0.033*COS(2*$S$9*C620/365)</f>
        <v>0.98899553029569987</v>
      </c>
      <c r="Y620" s="9">
        <f>0.409*SIN((2*$S$9*C620/365)-1.39)</f>
        <v>6.4831743833380015E-2</v>
      </c>
      <c r="Z620" s="9">
        <f>ACOS(-TAN($U$2)*TAN(Y620))</f>
        <v>1.6067914561558332</v>
      </c>
      <c r="AA620" s="10">
        <f>(24*60/$S$9)*$S$7*X620*(Z620*SIN($U$2)*SIN(Y620)+COS($U$2)*COS(Y620)*SIN(Z620))</f>
        <v>34.298403073394404</v>
      </c>
      <c r="AB620" s="9">
        <f>AA620*(0.75+0.00002*$S$3)</f>
        <v>25.86099591733938</v>
      </c>
      <c r="AC620" s="9">
        <f>1.35*(M620/AB620)-0.35</f>
        <v>0.92792070481870559</v>
      </c>
      <c r="AD620" s="9">
        <f>(0.6108*EXP(17.27*E620/(E620+237.3))+0.6108*EXP(17.27*F620/(F620+237.3)))/2</f>
        <v>5.2823017637775713</v>
      </c>
      <c r="AE620" s="9">
        <f>(H620*0.6108*EXP(17.27*F620/(F620+237.3))+I620*0.6108*EXP(17.27*E620/(E620+237.3)))/(2*100)</f>
        <v>2.4377334310907197</v>
      </c>
      <c r="AF620" s="10">
        <f>$S$8*0.5*((E620+273)^4+(F620+273)^4)*(0.34-0.14*SQRT(AE620))*AC620</f>
        <v>4.8195892594761842</v>
      </c>
      <c r="AG620" s="9">
        <f>(1-0.23)*M620-AF620</f>
        <v>14.030183066523819</v>
      </c>
      <c r="AH620" s="9">
        <v>0</v>
      </c>
      <c r="AI620" s="8">
        <f>4098*0.6108*EXP(17.27*0.5*(E620+F620)/(0.5*(E620+F620)+237.3))/(0.5*(E620+F620)+237.3)^2</f>
        <v>0.27453133038956656</v>
      </c>
      <c r="AJ620" s="7">
        <f>(0.408*AI620*(AG620-AH620)+(900*$S$10/((E620+F620)*0.5+273))*N620*(AD620-AE620))/(AI620+$S$10*(1+0.34*N620))</f>
        <v>6.267912612054749</v>
      </c>
      <c r="AL620" s="12">
        <f>1.24*(AE620*10/(G620+273.16))^(1/7)</f>
        <v>0.86442985849935883</v>
      </c>
      <c r="AM620" s="12">
        <f>AI620*0.77*M620</f>
        <v>5.1748530741972161</v>
      </c>
      <c r="AN620" s="12">
        <f>AI620*0.98*$S$8*(-2.6*10000000000-AL620*(G620+273.16)^4)</f>
        <v>-44.058684651232305</v>
      </c>
      <c r="AO620" s="13">
        <f>1.17*1.013*(10^-3)*(AD620-AE620)*N620*86400/208</f>
        <v>1.9123888080670608</v>
      </c>
      <c r="AP620" s="12">
        <f>0.408*(AM620+AN620+AO620)/(AI620+$S$10*(1+0.34*N620))</f>
        <v>-40.670424979683631</v>
      </c>
      <c r="AQ620">
        <v>88</v>
      </c>
      <c r="AR620">
        <v>0.44752999999999998</v>
      </c>
      <c r="AS620" s="7"/>
      <c r="AT620" s="1">
        <f>AJ620*28.4</f>
        <v>178.00871818235487</v>
      </c>
      <c r="AU620">
        <f>1.26*AI620*0.408*(AG620-AH620)/(AI620+0.063)</f>
        <v>5.8664026674250307</v>
      </c>
      <c r="AV620">
        <f>AU620*28.4</f>
        <v>166.60583575487087</v>
      </c>
      <c r="AW620">
        <f>0.65*AI620*D620/(0.063+AI620)</f>
        <v>149.79344933141527</v>
      </c>
      <c r="AX620" s="1">
        <f>AW620*0.035</f>
        <v>5.2427707265995354</v>
      </c>
      <c r="AY620" s="1">
        <f>(0.2*(0.00738*G620+0.8072)^7)-0.00016</f>
        <v>0.26257284649257079</v>
      </c>
      <c r="AZ620" s="1">
        <f>0.408*(AI620*(AG620-AH620)+0.063*6.43*(1+0.0536*N620)*(AD620-AE620))/(AI620+0.063)</f>
        <v>6.1507072976341064</v>
      </c>
      <c r="BA620" s="2">
        <f>(AI620*(AG620)+0.063*2.7*(1+0.864*N620)*(AD620-AE620))/(AI620+0.063)</f>
        <v>14.536341745845416</v>
      </c>
      <c r="BB620" s="1">
        <f>0.4+1.4*EXP(-(((C620-173)/58)^2))</f>
        <v>0.59911266044291911</v>
      </c>
      <c r="BC620" s="1">
        <f>0.605+0.345*EXP(-(((C620-243)/80)^2))</f>
        <v>0.94353861648139115</v>
      </c>
      <c r="BD620" s="1">
        <f>0.408*(AI620*(AG620-AH620)+0.063*6.43*(BB620+BC620*N620)*(AD620-AE620))/(AI620+0.063)</f>
        <v>7.2850506941576851</v>
      </c>
      <c r="BE620" s="1">
        <f>0.013*G620*(M620*23.9+50)/(G620+15)</f>
        <v>5.5933505568079251</v>
      </c>
    </row>
    <row r="621" spans="1:57" ht="14" x14ac:dyDescent="0.15">
      <c r="A621" s="14">
        <v>2009</v>
      </c>
      <c r="B621" s="5">
        <v>43355</v>
      </c>
      <c r="C621">
        <v>255</v>
      </c>
      <c r="D621" s="17">
        <v>281.87782638888871</v>
      </c>
      <c r="E621">
        <v>23.5</v>
      </c>
      <c r="F621">
        <v>40.229999999999997</v>
      </c>
      <c r="G621">
        <v>31.09</v>
      </c>
      <c r="H621">
        <v>26.38</v>
      </c>
      <c r="I621">
        <v>92.8</v>
      </c>
      <c r="J621" s="11">
        <v>59.589999999999996</v>
      </c>
      <c r="K621">
        <v>1.774</v>
      </c>
      <c r="L621" s="17">
        <v>0</v>
      </c>
      <c r="M621" s="15">
        <f>+D621*86400/1000000</f>
        <v>24.354244199999986</v>
      </c>
      <c r="N621" s="3">
        <f>K621*4.87/LN(67.8*$S$4-5.42)</f>
        <v>1.4411195503955108</v>
      </c>
      <c r="O621" s="16">
        <f>0.26*(1+0.54*N621)*(AD621-AE621)</f>
        <v>1.3188790452721888</v>
      </c>
      <c r="X621" s="9">
        <f>1+0.033*COS(2*$S$9*C621/365)</f>
        <v>0.98953268747655954</v>
      </c>
      <c r="Y621" s="9">
        <f>0.409*SIN((2*$S$9*C621/365)-1.39)</f>
        <v>5.7870886254204473E-2</v>
      </c>
      <c r="Z621" s="9">
        <f>ACOS(-TAN($U$2)*TAN(Y621))</f>
        <v>1.6029161537300491</v>
      </c>
      <c r="AA621" s="10">
        <f>(24*60/$S$9)*$S$7*X621*(Z621*SIN($U$2)*SIN(Y621)+COS($U$2)*COS(Y621)*SIN(Z621))</f>
        <v>34.129854922273665</v>
      </c>
      <c r="AB621" s="9">
        <f>AA621*(0.75+0.00002*$S$3)</f>
        <v>25.733910611394343</v>
      </c>
      <c r="AC621" s="9">
        <f>1.35*(M621/AB621)-0.35</f>
        <v>0.9276227510265117</v>
      </c>
      <c r="AD621" s="9">
        <f>(0.6108*EXP(17.27*E621/(E621+237.3))+0.6108*EXP(17.27*F621/(F621+237.3)))/2</f>
        <v>5.1810174393317503</v>
      </c>
      <c r="AE621" s="9">
        <f>(H621*0.6108*EXP(17.27*F621/(F621+237.3))+I621*0.6108*EXP(17.27*E621/(E621+237.3)))/(2*100)</f>
        <v>2.3283581701787908</v>
      </c>
      <c r="AF621" s="10">
        <f>$S$8*0.5*((E621+273)^4+(F621+273)^4)*(0.34-0.14*SQRT(AE621))*AC621</f>
        <v>4.9803563077792177</v>
      </c>
      <c r="AG621" s="9">
        <f>(1-0.23)*M621-AF621</f>
        <v>13.772411726220771</v>
      </c>
      <c r="AH621" s="9">
        <v>0</v>
      </c>
      <c r="AI621" s="8">
        <f>4098*0.6108*EXP(17.27*0.5*(E621+F621)/(0.5*(E621+F621)+237.3))/(0.5*(E621+F621)+237.3)^2</f>
        <v>0.26690088752777064</v>
      </c>
      <c r="AJ621" s="7">
        <f>(0.408*AI621*(AG621-AH621)+(900*$S$10/((E621+F621)*0.5+273))*N621*(AD621-AE621))/(AI621+$S$10*(1+0.34*N621))</f>
        <v>6.2978294526509568</v>
      </c>
      <c r="AL621" s="12">
        <f>1.24*(AE621*10/(G621+273.16))^(1/7)</f>
        <v>0.85894881600172923</v>
      </c>
      <c r="AM621" s="12">
        <f>AI621*0.77*M621</f>
        <v>5.0051304318770038</v>
      </c>
      <c r="AN621" s="12">
        <f>AI621*0.98*$S$8*(-2.6*10000000000-AL621*(G621+273.16)^4)</f>
        <v>-42.7214664943968</v>
      </c>
      <c r="AO621" s="13">
        <f>1.17*1.013*(10^-3)*(AD621-AE621)*N621*86400/208</f>
        <v>2.023930642677302</v>
      </c>
      <c r="AP621" s="12">
        <f>0.408*(AM621+AN621+AO621)/(AI621+$S$10*(1+0.34*N621))</f>
        <v>-39.902483777704909</v>
      </c>
      <c r="AQ621">
        <v>88</v>
      </c>
      <c r="AR621">
        <v>0.44752999999999998</v>
      </c>
      <c r="AS621" s="7"/>
      <c r="AT621" s="1">
        <f>AJ621*28.4</f>
        <v>178.85835645528718</v>
      </c>
      <c r="AU621">
        <f>1.26*AI621*0.408*(AG621-AH621)/(AI621+0.063)</f>
        <v>5.7280557958512448</v>
      </c>
      <c r="AV621">
        <f>AU621*28.4</f>
        <v>162.67678460217533</v>
      </c>
      <c r="AW621">
        <f>0.65*AI621*D621/(0.063+AI621)</f>
        <v>148.23160280318774</v>
      </c>
      <c r="AX621" s="1">
        <f>AW621*0.035</f>
        <v>5.1881060981115716</v>
      </c>
      <c r="AY621" s="1">
        <f>(0.2*(0.00738*G621+0.8072)^7)-0.00016</f>
        <v>0.25713897185637002</v>
      </c>
      <c r="AZ621" s="1">
        <f>0.408*(AI621*(AG621-AH621)+0.063*6.43*(1+0.0536*N621)*(AD621-AE621))/(AI621+0.063)</f>
        <v>6.0856203272522338</v>
      </c>
      <c r="BA621" s="2">
        <f>(AI621*(AG621)+0.063*2.7*(1+0.864*N621)*(AD621-AE621))/(AI621+0.063)</f>
        <v>14.444606522656109</v>
      </c>
      <c r="BB621" s="1">
        <f>0.4+1.4*EXP(-(((C621-173)/58)^2))</f>
        <v>0.58969482112875249</v>
      </c>
      <c r="BC621" s="1">
        <f>0.605+0.345*EXP(-(((C621-243)/80)^2))</f>
        <v>0.942324176831701</v>
      </c>
      <c r="BD621" s="1">
        <f>0.408*(AI621*(AG621-AH621)+0.063*6.43*(BB621+BC621*N621)*(AD621-AE621))/(AI621+0.063)</f>
        <v>7.3296284990945404</v>
      </c>
      <c r="BE621" s="1">
        <f>0.013*G621*(M621*23.9+50)/(G621+15)</f>
        <v>5.542683696934354</v>
      </c>
    </row>
    <row r="622" spans="1:57" ht="14" x14ac:dyDescent="0.15">
      <c r="A622" s="14">
        <v>2009</v>
      </c>
      <c r="B622" s="5">
        <v>43356</v>
      </c>
      <c r="C622">
        <v>256</v>
      </c>
      <c r="D622" s="17">
        <v>282.41049305555561</v>
      </c>
      <c r="E622">
        <v>24.67</v>
      </c>
      <c r="F622">
        <v>40.369999999999997</v>
      </c>
      <c r="G622">
        <v>30.95</v>
      </c>
      <c r="H622">
        <v>24.64</v>
      </c>
      <c r="I622">
        <v>95.5</v>
      </c>
      <c r="J622" s="11">
        <v>60.07</v>
      </c>
      <c r="K622">
        <v>1.752</v>
      </c>
      <c r="L622" s="17">
        <v>0</v>
      </c>
      <c r="M622" s="15">
        <f>+D622*86400/1000000</f>
        <v>24.400266600000005</v>
      </c>
      <c r="N622" s="3">
        <f>K622*4.87/LN(67.8*$S$4-5.42)</f>
        <v>1.4232477183161976</v>
      </c>
      <c r="O622" s="16">
        <f>0.26*(1+0.54*N622)*(AD622-AE622)</f>
        <v>1.335461794043219</v>
      </c>
      <c r="X622" s="9">
        <f>1+0.033*COS(2*$S$9*C622/365)</f>
        <v>0.99007294634802301</v>
      </c>
      <c r="Y622" s="9">
        <f>0.409*SIN((2*$S$9*C622/365)-1.39)</f>
        <v>5.0892880282476169E-2</v>
      </c>
      <c r="Z622" s="9">
        <f>ACOS(-TAN($U$2)*TAN(Y622))</f>
        <v>1.5990349236753458</v>
      </c>
      <c r="AA622" s="10">
        <f>(24*60/$S$9)*$S$7*X622*(Z622*SIN($U$2)*SIN(Y622)+COS($U$2)*COS(Y622)*SIN(Z622))</f>
        <v>33.959576915829849</v>
      </c>
      <c r="AB622" s="9">
        <f>AA622*(0.75+0.00002*$S$3)</f>
        <v>25.605520994535706</v>
      </c>
      <c r="AC622" s="9">
        <f>1.35*(M622/AB622)-0.35</f>
        <v>0.93645536706828125</v>
      </c>
      <c r="AD622" s="9">
        <f>(0.6108*EXP(17.27*E622/(E622+237.3))+0.6108*EXP(17.27*F622/(F622+237.3)))/2</f>
        <v>5.3141713706595848</v>
      </c>
      <c r="AE622" s="9">
        <f>(H622*0.6108*EXP(17.27*F622/(F622+237.3))+I622*0.6108*EXP(17.27*E622/(E622+237.3)))/(2*100)</f>
        <v>2.4098822227663188</v>
      </c>
      <c r="AF622" s="10">
        <f>$S$8*0.5*((E622+273)^4+(F622+273)^4)*(0.34-0.14*SQRT(AE622))*AC622</f>
        <v>4.9196181625050457</v>
      </c>
      <c r="AG622" s="9">
        <f>(1-0.23)*M622-AF622</f>
        <v>13.868587119494958</v>
      </c>
      <c r="AH622" s="9">
        <v>0</v>
      </c>
      <c r="AI622" s="8">
        <f>4098*0.6108*EXP(17.27*0.5*(E622+F622)/(0.5*(E622+F622)+237.3))/(0.5*(E622+F622)+237.3)^2</f>
        <v>0.2756072816327958</v>
      </c>
      <c r="AJ622" s="7">
        <f>(0.408*AI622*(AG622-AH622)+(900*$S$10/((E622+F622)*0.5+273))*N622*(AD622-AE622))/(AI622+$S$10*(1+0.34*N622))</f>
        <v>6.3248177274123281</v>
      </c>
      <c r="AL622" s="12">
        <f>1.24*(AE622*10/(G622+273.16))^(1/7)</f>
        <v>0.86323886998249677</v>
      </c>
      <c r="AM622" s="12">
        <f>AI622*0.77*M622</f>
        <v>5.1781661845309568</v>
      </c>
      <c r="AN622" s="12">
        <f>AI622*0.98*$S$8*(-2.6*10000000000-AL622*(G622+273.16)^4)</f>
        <v>-44.145675083236782</v>
      </c>
      <c r="AO622" s="13">
        <f>1.17*1.013*(10^-3)*(AD622-AE622)*N622*86400/208</f>
        <v>2.0350077285934116</v>
      </c>
      <c r="AP622" s="12">
        <f>0.408*(AM622+AN622+AO622)/(AI622+$S$10*(1+0.34*N622))</f>
        <v>-40.370009833003884</v>
      </c>
      <c r="AQ622">
        <v>88</v>
      </c>
      <c r="AR622">
        <v>0.44752999999999998</v>
      </c>
      <c r="AS622" s="7"/>
      <c r="AT622" s="1">
        <f>AJ622*28.4</f>
        <v>179.62482345851012</v>
      </c>
      <c r="AU622">
        <f>1.26*AI622*0.408*(AG622-AH622)/(AI622+0.063)</f>
        <v>5.8030634828747854</v>
      </c>
      <c r="AV622">
        <f>AU622*28.4</f>
        <v>164.80700291364388</v>
      </c>
      <c r="AW622">
        <f>0.65*AI622*D622/(0.063+AI622)</f>
        <v>149.41306680763472</v>
      </c>
      <c r="AX622" s="1">
        <f>AW622*0.035</f>
        <v>5.229457338267216</v>
      </c>
      <c r="AY622" s="1">
        <f>(0.2*(0.00738*G622+0.8072)^7)-0.00016</f>
        <v>0.25534922162340007</v>
      </c>
      <c r="AZ622" s="1">
        <f>0.408*(AI622*(AG622-AH622)+0.063*6.43*(1+0.0536*N622)*(AD622-AE622))/(AI622+0.063)</f>
        <v>6.1313544919932133</v>
      </c>
      <c r="BA622" s="2">
        <f>(AI622*(AG622)+0.063*2.7*(1+0.864*N622)*(AD622-AE622))/(AI622+0.063)</f>
        <v>14.54130619042496</v>
      </c>
      <c r="BB622" s="1">
        <f>0.4+1.4*EXP(-(((C622-173)/58)^2))</f>
        <v>0.5806150236148393</v>
      </c>
      <c r="BC622" s="1">
        <f>0.605+0.345*EXP(-(((C622-243)/80)^2))</f>
        <v>0.94100907449743754</v>
      </c>
      <c r="BD622" s="1">
        <f>0.408*(AI622*(AG622-AH622)+0.063*6.43*(BB622+BC622*N622)*(AD622-AE622))/(AI622+0.063)</f>
        <v>7.3272715579655952</v>
      </c>
      <c r="BE622" s="1">
        <f>0.013*G622*(M622*23.9+50)/(G622+15)</f>
        <v>5.5441673486308813</v>
      </c>
    </row>
    <row r="623" spans="1:57" ht="14" x14ac:dyDescent="0.15">
      <c r="A623" s="14">
        <v>2009</v>
      </c>
      <c r="B623" s="5">
        <v>43357</v>
      </c>
      <c r="C623">
        <v>257</v>
      </c>
      <c r="D623" s="17">
        <v>282.65330555555568</v>
      </c>
      <c r="E623">
        <v>24.47</v>
      </c>
      <c r="F623">
        <v>40.950000000000003</v>
      </c>
      <c r="G623">
        <v>31.44</v>
      </c>
      <c r="H623">
        <v>25.72</v>
      </c>
      <c r="I623">
        <v>95.8</v>
      </c>
      <c r="J623" s="11">
        <v>60.76</v>
      </c>
      <c r="K623">
        <v>1.9119999999999999</v>
      </c>
      <c r="L623" s="17">
        <v>0</v>
      </c>
      <c r="M623" s="15">
        <f>+D623*86400/1000000</f>
        <v>24.42124560000001</v>
      </c>
      <c r="N623" s="3">
        <f>K623*4.87/LN(67.8*$S$4-5.42)</f>
        <v>1.5532246788930191</v>
      </c>
      <c r="O623" s="16">
        <f>0.26*(1+0.54*N623)*(AD623-AE623)</f>
        <v>1.4081731239813309</v>
      </c>
      <c r="X623" s="9">
        <f>1+0.033*COS(2*$S$9*C623/365)</f>
        <v>0.99061614681972687</v>
      </c>
      <c r="Y623" s="9">
        <f>0.409*SIN((2*$S$9*C623/365)-1.39)</f>
        <v>4.3899793651961491E-2</v>
      </c>
      <c r="Z623" s="9">
        <f>ACOS(-TAN($U$2)*TAN(Y623))</f>
        <v>1.5951484987804041</v>
      </c>
      <c r="AA623" s="10">
        <f>(24*60/$S$9)*$S$7*X623*(Z623*SIN($U$2)*SIN(Y623)+COS($U$2)*COS(Y623)*SIN(Z623))</f>
        <v>33.787615638914644</v>
      </c>
      <c r="AB623" s="9">
        <f>AA623*(0.75+0.00002*$S$3)</f>
        <v>25.475862191741641</v>
      </c>
      <c r="AC623" s="9">
        <f>1.35*(M623/AB623)-0.35</f>
        <v>0.94411445673023298</v>
      </c>
      <c r="AD623" s="9">
        <f>(0.6108*EXP(17.27*E623/(E623+237.3))+0.6108*EXP(17.27*F623/(F623+237.3)))/2</f>
        <v>5.4132291275263444</v>
      </c>
      <c r="AE623" s="9">
        <f>(H623*0.6108*EXP(17.27*F623/(F623+237.3))+I623*0.6108*EXP(17.27*E623/(E623+237.3)))/(2*100)</f>
        <v>2.4677085159569767</v>
      </c>
      <c r="AF623" s="10">
        <f>$S$8*0.5*((E623+273)^4+(F623+273)^4)*(0.34-0.14*SQRT(AE623))*AC623</f>
        <v>4.8690671697690817</v>
      </c>
      <c r="AG623" s="9">
        <f>(1-0.23)*M623-AF623</f>
        <v>13.935291942230926</v>
      </c>
      <c r="AH623" s="9">
        <v>0</v>
      </c>
      <c r="AI623" s="8">
        <f>4098*0.6108*EXP(17.27*0.5*(E623+F623)/(0.5*(E623+F623)+237.3))/(0.5*(E623+F623)+237.3)^2</f>
        <v>0.27817681672338496</v>
      </c>
      <c r="AJ623" s="7">
        <f>(0.408*AI623*(AG623-AH623)+(900*$S$10/((E623+F623)*0.5+273))*N623*(AD623-AE623))/(AI623+$S$10*(1+0.34*N623))</f>
        <v>6.5162610429082362</v>
      </c>
      <c r="AL623" s="12">
        <f>1.24*(AE623*10/(G623+273.16))^(1/7)</f>
        <v>0.86596881175617646</v>
      </c>
      <c r="AM623" s="12">
        <f>AI623*0.77*M623</f>
        <v>5.2309367582995403</v>
      </c>
      <c r="AN623" s="12">
        <f>AI623*0.98*$S$8*(-2.6*10000000000-AL623*(G623+273.16)^4)</f>
        <v>-44.652286523389954</v>
      </c>
      <c r="AO623" s="13">
        <f>1.17*1.013*(10^-3)*(AD623-AE623)*N623*86400/208</f>
        <v>2.2523820781775119</v>
      </c>
      <c r="AP623" s="12">
        <f>0.408*(AM623+AN623+AO623)/(AI623+$S$10*(1+0.34*N623))</f>
        <v>-40.040872606673744</v>
      </c>
      <c r="AQ623">
        <v>88</v>
      </c>
      <c r="AR623">
        <v>0.44752999999999998</v>
      </c>
      <c r="AS623" s="7"/>
      <c r="AT623" s="1">
        <f>AJ623*28.4</f>
        <v>185.0618136185939</v>
      </c>
      <c r="AU623">
        <f>1.26*AI623*0.408*(AG623-AH623)/(AI623+0.063)</f>
        <v>5.8410133654091441</v>
      </c>
      <c r="AV623">
        <f>AU623*28.4</f>
        <v>165.8847795776197</v>
      </c>
      <c r="AW623">
        <f>0.65*AI623*D623/(0.063+AI623)</f>
        <v>149.79897636391289</v>
      </c>
      <c r="AX623" s="1">
        <f>AW623*0.035</f>
        <v>5.2429641727369516</v>
      </c>
      <c r="AY623" s="1">
        <f>(0.2*(0.00738*G623+0.8072)^7)-0.00016</f>
        <v>0.26166042987685528</v>
      </c>
      <c r="AZ623" s="1">
        <f>0.408*(AI623*(AG623-AH623)+0.063*6.43*(1+0.0536*N623)*(AD623-AE623))/(AI623+0.063)</f>
        <v>6.1814208688430741</v>
      </c>
      <c r="BA623" s="2">
        <f>(AI623*(AG623)+0.063*2.7*(1+0.864*N623)*(AD623-AE623))/(AI623+0.063)</f>
        <v>14.80137972228691</v>
      </c>
      <c r="BB623" s="1">
        <f>0.4+1.4*EXP(-(((C623-173)/58)^2))</f>
        <v>0.57186762234334576</v>
      </c>
      <c r="BC623" s="1">
        <f>0.605+0.345*EXP(-(((C623-243)/80)^2))</f>
        <v>0.93959452213379224</v>
      </c>
      <c r="BD623" s="1">
        <f>0.408*(AI623*(AG623-AH623)+0.063*6.43*(BB623+BC623*N623)*(AD623-AE623))/(AI623+0.063)</f>
        <v>7.5341473382426614</v>
      </c>
      <c r="BE623" s="1">
        <f>0.013*G623*(M623*23.9+50)/(G623+15)</f>
        <v>5.5769313283592794</v>
      </c>
    </row>
    <row r="624" spans="1:57" ht="14" x14ac:dyDescent="0.15">
      <c r="A624" s="14">
        <v>2009</v>
      </c>
      <c r="B624" s="5">
        <v>43358</v>
      </c>
      <c r="C624">
        <v>258</v>
      </c>
      <c r="D624" s="17">
        <v>252.76099305555553</v>
      </c>
      <c r="E624">
        <v>23.2</v>
      </c>
      <c r="F624">
        <v>39.07</v>
      </c>
      <c r="G624">
        <v>29.89</v>
      </c>
      <c r="H624">
        <v>35.72</v>
      </c>
      <c r="I624">
        <v>95.3</v>
      </c>
      <c r="J624" s="11">
        <v>65.509999999999991</v>
      </c>
      <c r="K624">
        <v>2.0089999999999999</v>
      </c>
      <c r="L624" s="17">
        <v>0</v>
      </c>
      <c r="M624" s="15">
        <f>+D624*86400/1000000</f>
        <v>21.838549799999996</v>
      </c>
      <c r="N624" s="3">
        <f>K624*4.87/LN(67.8*$S$4-5.42)</f>
        <v>1.6320232112427173</v>
      </c>
      <c r="O624" s="16">
        <f>0.26*(1+0.54*N624)*(AD624-AE624)</f>
        <v>1.1359404742347305</v>
      </c>
      <c r="X624" s="9">
        <f>1+0.033*COS(2*$S$9*C624/365)</f>
        <v>0.9911621279296482</v>
      </c>
      <c r="Y624" s="9">
        <f>0.409*SIN((2*$S$9*C624/365)-1.39)</f>
        <v>3.6893698565152948E-2</v>
      </c>
      <c r="Z624" s="9">
        <f>ACOS(-TAN($U$2)*TAN(Y624))</f>
        <v>1.5912576064228259</v>
      </c>
      <c r="AA624" s="10">
        <f>(24*60/$S$9)*$S$7*X624*(Z624*SIN($U$2)*SIN(Y624)+COS($U$2)*COS(Y624)*SIN(Z624))</f>
        <v>33.614019604396191</v>
      </c>
      <c r="AB624" s="9">
        <f>AA624*(0.75+0.00002*$S$3)</f>
        <v>25.344970781714729</v>
      </c>
      <c r="AC624" s="9">
        <f>1.35*(M624/AB624)-0.35</f>
        <v>0.81323046824224321</v>
      </c>
      <c r="AD624" s="9">
        <f>(0.6108*EXP(17.27*E624/(E624+237.3))+0.6108*EXP(17.27*F624/(F624+237.3)))/2</f>
        <v>4.930693519015211</v>
      </c>
      <c r="AE624" s="9">
        <f>(H624*0.6108*EXP(17.27*F624/(F624+237.3))+I624*0.6108*EXP(17.27*E624/(E624+237.3)))/(2*100)</f>
        <v>2.6083530297743764</v>
      </c>
      <c r="AF624" s="10">
        <f>$S$8*0.5*((E624+273)^4+(F624+273)^4)*(0.34-0.14*SQRT(AE624))*AC624</f>
        <v>3.8957724121536277</v>
      </c>
      <c r="AG624" s="9">
        <f>(1-0.23)*M624-AF624</f>
        <v>12.919910933846369</v>
      </c>
      <c r="AH624" s="9">
        <v>0</v>
      </c>
      <c r="AI624" s="8">
        <f>4098*0.6108*EXP(17.27*0.5*(E624+F624)/(0.5*(E624+F624)+237.3))/(0.5*(E624+F624)+237.3)^2</f>
        <v>0.25747012708739658</v>
      </c>
      <c r="AJ624" s="7">
        <f>(0.408*AI624*(AG624-AH624)+(900*$S$10/((E624+F624)*0.5+273))*N624*(AD624-AE624))/(AI624+$S$10*(1+0.34*N624))</f>
        <v>5.8235865835102238</v>
      </c>
      <c r="AL624" s="12">
        <f>1.24*(AE624*10/(G624+273.16))^(1/7)</f>
        <v>0.87348951642227202</v>
      </c>
      <c r="AM624" s="12">
        <f>AI624*0.77*M624</f>
        <v>4.3295361281560378</v>
      </c>
      <c r="AN624" s="12">
        <f>AI624*0.98*$S$8*(-2.6*10000000000-AL624*(G624+273.16)^4)</f>
        <v>-41.220839507172435</v>
      </c>
      <c r="AO624" s="13">
        <f>1.17*1.013*(10^-3)*(AD624-AE624)*N624*86400/208</f>
        <v>1.8659411388814524</v>
      </c>
      <c r="AP624" s="12">
        <f>0.408*(AM624+AN624+AO624)/(AI624+$S$10*(1+0.34*N624))</f>
        <v>-39.718264628024535</v>
      </c>
      <c r="AQ624">
        <v>88</v>
      </c>
      <c r="AR624">
        <v>0.44752999999999998</v>
      </c>
      <c r="AS624" s="7"/>
      <c r="AT624" s="1">
        <f>AJ624*28.4</f>
        <v>165.38985897169036</v>
      </c>
      <c r="AU624">
        <f>1.26*AI624*0.408*(AG624-AH624)/(AI624+0.063)</f>
        <v>5.3361683518520682</v>
      </c>
      <c r="AV624">
        <f>AU624*28.4</f>
        <v>151.54718119259874</v>
      </c>
      <c r="AW624">
        <f>0.65*AI624*D624/(0.063+AI624)</f>
        <v>131.99658775543762</v>
      </c>
      <c r="AX624" s="1">
        <f>AW624*0.035</f>
        <v>4.6198805714403166</v>
      </c>
      <c r="AY624" s="1">
        <f>(0.2*(0.00738*G624+0.8072)^7)-0.00016</f>
        <v>0.24214110039976805</v>
      </c>
      <c r="AZ624" s="1">
        <f>0.408*(AI624*(AG624-AH624)+0.063*6.43*(1+0.0536*N624)*(AD624-AE624))/(AI624+0.063)</f>
        <v>5.5375307148017434</v>
      </c>
      <c r="BA624" s="2">
        <f>(AI624*(AG624)+0.063*2.7*(1+0.864*N624)*(AD624-AE624))/(AI624+0.063)</f>
        <v>13.350824974119528</v>
      </c>
      <c r="BB624" s="1">
        <f>0.4+1.4*EXP(-(((C624-173)/58)^2))</f>
        <v>0.56344666527041865</v>
      </c>
      <c r="BC624" s="1">
        <f>0.605+0.345*EXP(-(((C624-243)/80)^2))</f>
        <v>0.93808182050825395</v>
      </c>
      <c r="BD624" s="1">
        <f>0.408*(AI624*(AG624-AH624)+0.063*6.43*(BB624+BC624*N624)*(AD624-AE624))/(AI624+0.063)</f>
        <v>6.7435500718111605</v>
      </c>
      <c r="BE624" s="1">
        <f>0.013*G624*(M624*23.9+50)/(G624+15)</f>
        <v>4.950751761400876</v>
      </c>
    </row>
    <row r="625" spans="1:57" ht="14" x14ac:dyDescent="0.15">
      <c r="A625" s="14">
        <v>2009</v>
      </c>
      <c r="B625" s="5">
        <v>43359</v>
      </c>
      <c r="C625">
        <v>259</v>
      </c>
      <c r="D625" s="17">
        <v>272.73172222222223</v>
      </c>
      <c r="E625">
        <v>24.91</v>
      </c>
      <c r="F625">
        <v>39.11</v>
      </c>
      <c r="G625">
        <v>30.1</v>
      </c>
      <c r="H625">
        <v>36.119999999999997</v>
      </c>
      <c r="I625">
        <v>95.1</v>
      </c>
      <c r="J625" s="11">
        <v>65.61</v>
      </c>
      <c r="K625">
        <v>1.325</v>
      </c>
      <c r="L625" s="17">
        <v>0</v>
      </c>
      <c r="M625" s="15">
        <f>+D625*86400/1000000</f>
        <v>23.564020800000002</v>
      </c>
      <c r="N625" s="3">
        <f>K625*4.87/LN(67.8*$S$4-5.42)</f>
        <v>1.0763717047768047</v>
      </c>
      <c r="O625" s="16">
        <f>0.26*(1+0.54*N625)*(AD625-AE625)</f>
        <v>0.95523956138504795</v>
      </c>
      <c r="X625" s="9">
        <f>1+0.033*COS(2*$S$9*C625/365)</f>
        <v>0.99171072789180092</v>
      </c>
      <c r="Y625" s="9">
        <f>0.409*SIN((2*$S$9*C625/365)-1.39)</f>
        <v>2.9876671079227975E-2</v>
      </c>
      <c r="Z625" s="9">
        <f>ACOS(-TAN($U$2)*TAN(Y625))</f>
        <v>1.5873629692954645</v>
      </c>
      <c r="AA625" s="10">
        <f>(24*60/$S$9)*$S$7*X625*(Z625*SIN($U$2)*SIN(Y625)+COS($U$2)*COS(Y625)*SIN(Z625))</f>
        <v>33.438839234718131</v>
      </c>
      <c r="AB625" s="9">
        <f>AA625*(0.75+0.00002*$S$3)</f>
        <v>25.212884782977472</v>
      </c>
      <c r="AC625" s="9">
        <f>1.35*(M625/AB625)-0.35</f>
        <v>0.9117131420628849</v>
      </c>
      <c r="AD625" s="9">
        <f>(0.6108*EXP(17.27*E625/(E625+237.3))+0.6108*EXP(17.27*F625/(F625+237.3)))/2</f>
        <v>5.0918474557617834</v>
      </c>
      <c r="AE625" s="9">
        <f>(H625*0.6108*EXP(17.27*F625/(F625+237.3))+I625*0.6108*EXP(17.27*E625/(E625+237.3)))/(2*100)</f>
        <v>2.7683566265646884</v>
      </c>
      <c r="AF625" s="10">
        <f>$S$8*0.5*((E625+273)^4+(F625+273)^4)*(0.34-0.14*SQRT(AE625))*AC625</f>
        <v>4.1495776431993301</v>
      </c>
      <c r="AG625" s="9">
        <f>(1-0.23)*M625-AF625</f>
        <v>13.994718372800673</v>
      </c>
      <c r="AH625" s="9">
        <v>0</v>
      </c>
      <c r="AI625" s="8">
        <f>4098*0.6108*EXP(17.27*0.5*(E625+F625)/(0.5*(E625+F625)+237.3))/(0.5*(E625+F625)+237.3)^2</f>
        <v>0.26880813469708459</v>
      </c>
      <c r="AJ625" s="7">
        <f>(0.408*AI625*(AG625-AH625)+(900*$S$10/((E625+F625)*0.5+273))*N625*(AD625-AE625))/(AI625+$S$10*(1+0.34*N625))</f>
        <v>5.6328142590466417</v>
      </c>
      <c r="AL625" s="12">
        <f>1.24*(AE625*10/(G625+273.16))^(1/7)</f>
        <v>0.88086303613990047</v>
      </c>
      <c r="AM625" s="12">
        <f>AI625*0.77*M625</f>
        <v>4.8773343674527032</v>
      </c>
      <c r="AN625" s="12">
        <f>AI625*0.98*$S$8*(-2.6*10000000000-AL625*(G625+273.16)^4)</f>
        <v>-43.14284974287694</v>
      </c>
      <c r="AO625" s="13">
        <f>1.17*1.013*(10^-3)*(AD625-AE625)*N625*86400/208</f>
        <v>1.2312576730008093</v>
      </c>
      <c r="AP625" s="12">
        <f>0.408*(AM625+AN625+AO625)/(AI625+$S$10*(1+0.34*N625))</f>
        <v>-42.124453000379695</v>
      </c>
      <c r="AQ625">
        <v>88</v>
      </c>
      <c r="AR625">
        <v>0.44752999999999998</v>
      </c>
      <c r="AS625" s="7"/>
      <c r="AT625" s="1">
        <f>AJ625*28.4</f>
        <v>159.97192495692462</v>
      </c>
      <c r="AU625">
        <f>1.26*AI625*0.408*(AG625-AH625)/(AI625+0.063)</f>
        <v>5.8284120791018639</v>
      </c>
      <c r="AV625">
        <f>AU625*28.4</f>
        <v>165.52690304649292</v>
      </c>
      <c r="AW625">
        <f>0.65*AI625*D625/(0.063+AI625)</f>
        <v>143.61651691763069</v>
      </c>
      <c r="AX625" s="1">
        <f>AW625*0.035</f>
        <v>5.0265780921170746</v>
      </c>
      <c r="AY625" s="1">
        <f>(0.2*(0.00738*G625+0.8072)^7)-0.00016</f>
        <v>0.24471025692092185</v>
      </c>
      <c r="AZ625" s="1">
        <f>0.408*(AI625*(AG625-AH625)+0.063*6.43*(1+0.0536*N625)*(AD625-AE625))/(AI625+0.063)</f>
        <v>5.849848016959494</v>
      </c>
      <c r="BA625" s="2">
        <f>(AI625*(AG625)+0.063*2.7*(1+0.864*N625)*(AD625-AE625))/(AI625+0.063)</f>
        <v>13.636416878018249</v>
      </c>
      <c r="BB625" s="1">
        <f>0.4+1.4*EXP(-(((C625-173)/58)^2))</f>
        <v>0.55534592250979409</v>
      </c>
      <c r="BC625" s="1">
        <f>0.605+0.345*EXP(-(((C625-243)/80)^2))</f>
        <v>0.93647235650755145</v>
      </c>
      <c r="BD625" s="1">
        <f>0.408*(AI625*(AG625-AH625)+0.063*6.43*(BB625+BC625*N625)*(AD625-AE625))/(AI625+0.063)</f>
        <v>6.4350571805763481</v>
      </c>
      <c r="BE625" s="1">
        <f>0.013*G625*(M625*23.9+50)/(G625+15)</f>
        <v>5.3201191131497998</v>
      </c>
    </row>
    <row r="626" spans="1:57" ht="14" x14ac:dyDescent="0.15">
      <c r="A626" s="14">
        <v>2009</v>
      </c>
      <c r="B626" s="5">
        <v>43360</v>
      </c>
      <c r="C626">
        <v>260</v>
      </c>
      <c r="D626" s="17">
        <v>270.72543055555587</v>
      </c>
      <c r="E626">
        <v>23.88</v>
      </c>
      <c r="F626">
        <v>38.11</v>
      </c>
      <c r="G626">
        <v>29.51</v>
      </c>
      <c r="H626">
        <v>31.56</v>
      </c>
      <c r="I626">
        <v>97</v>
      </c>
      <c r="J626" s="11">
        <v>64.28</v>
      </c>
      <c r="K626">
        <v>2.419</v>
      </c>
      <c r="L626" s="17">
        <v>0</v>
      </c>
      <c r="M626" s="15">
        <f>+D626*86400/1000000</f>
        <v>23.390677200000027</v>
      </c>
      <c r="N626" s="3">
        <f>K626*4.87/LN(67.8*$S$4-5.42)</f>
        <v>1.9650891727208231</v>
      </c>
      <c r="O626" s="16">
        <f>0.26*(1+0.54*N626)*(AD626-AE626)</f>
        <v>1.24593633263745</v>
      </c>
      <c r="X626" s="9">
        <f>1+0.033*COS(2*$S$9*C626/365)</f>
        <v>0.99226178414417643</v>
      </c>
      <c r="Y626" s="9">
        <f>0.409*SIN((2*$S$9*C626/365)-1.39)</f>
        <v>2.2850790490871208E-2</v>
      </c>
      <c r="Z626" s="9">
        <f>ACOS(-TAN($U$2)*TAN(Y626))</f>
        <v>1.5834653061418313</v>
      </c>
      <c r="AA626" s="10">
        <f>(24*60/$S$9)*$S$7*X626*(Z626*SIN($U$2)*SIN(Y626)+COS($U$2)*COS(Y626)*SIN(Z626))</f>
        <v>33.262126840424202</v>
      </c>
      <c r="AB626" s="9">
        <f>AA626*(0.75+0.00002*$S$3)</f>
        <v>25.079643637679848</v>
      </c>
      <c r="AC626" s="9">
        <f>1.35*(M626/AB626)-0.35</f>
        <v>0.90908544300676952</v>
      </c>
      <c r="AD626" s="9">
        <f>(0.6108*EXP(17.27*E626/(E626+237.3))+0.6108*EXP(17.27*F626/(F626+237.3)))/2</f>
        <v>4.8133779886212507</v>
      </c>
      <c r="AE626" s="9">
        <f>(H626*0.6108*EXP(17.27*F626/(F626+237.3))+I626*0.6108*EXP(17.27*E626/(E626+237.3)))/(2*100)</f>
        <v>2.4884297260543304</v>
      </c>
      <c r="AF626" s="10">
        <f>$S$8*0.5*((E626+273)^4+(F626+273)^4)*(0.34-0.14*SQRT(AE626))*AC626</f>
        <v>4.5440542755529174</v>
      </c>
      <c r="AG626" s="9">
        <f>(1-0.23)*M626-AF626</f>
        <v>13.466767168447106</v>
      </c>
      <c r="AH626" s="9">
        <v>0</v>
      </c>
      <c r="AI626" s="8">
        <f>4098*0.6108*EXP(17.27*0.5*(E626+F626)/(0.5*(E626+F626)+237.3))/(0.5*(E626+F626)+237.3)^2</f>
        <v>0.25569378563603995</v>
      </c>
      <c r="AJ626" s="7">
        <f>(0.408*AI626*(AG626-AH626)+(900*$S$10/((E626+F626)*0.5+273))*N626*(AD626-AE626))/(AI626+$S$10*(1+0.34*N626))</f>
        <v>6.2796255210012459</v>
      </c>
      <c r="AL626" s="12">
        <f>1.24*(AE626*10/(G626+273.16))^(1/7)</f>
        <v>0.8677915161791564</v>
      </c>
      <c r="AM626" s="12">
        <f>AI626*0.77*M626</f>
        <v>4.6052551174311329</v>
      </c>
      <c r="AN626" s="12">
        <f>AI626*0.98*$S$8*(-2.6*10000000000-AL626*(G626+273.16)^4)</f>
        <v>-40.832532354541563</v>
      </c>
      <c r="AO626" s="13">
        <f>1.17*1.013*(10^-3)*(AD626-AE626)*N626*86400/208</f>
        <v>2.2492683400391353</v>
      </c>
      <c r="AP626" s="12">
        <f>0.408*(AM626+AN626+AO626)/(AI626+$S$10*(1+0.34*N626))</f>
        <v>-37.932191319395294</v>
      </c>
      <c r="AQ626">
        <v>88</v>
      </c>
      <c r="AR626">
        <v>0.44752999999999998</v>
      </c>
      <c r="AS626" s="7"/>
      <c r="AT626" s="1">
        <f>AJ626*28.4</f>
        <v>178.34136479643539</v>
      </c>
      <c r="AU626">
        <f>1.26*AI626*0.408*(AG626-AH626)/(AI626+0.063)</f>
        <v>5.5544445783188277</v>
      </c>
      <c r="AV626">
        <f>AU626*28.4</f>
        <v>157.7462260242547</v>
      </c>
      <c r="AW626">
        <f>0.65*AI626*D626/(0.063+AI626)</f>
        <v>141.18513966174021</v>
      </c>
      <c r="AX626" s="1">
        <f>AW626*0.035</f>
        <v>4.9414798881609077</v>
      </c>
      <c r="AY626" s="1">
        <f>(0.2*(0.00738*G626+0.8072)^7)-0.00016</f>
        <v>0.23755085013397709</v>
      </c>
      <c r="AZ626" s="1">
        <f>0.408*(AI626*(AG626-AH626)+0.063*6.43*(1+0.0536*N626)*(AD626-AE626))/(AI626+0.063)</f>
        <v>5.7410214574358989</v>
      </c>
      <c r="BA626" s="2">
        <f>(AI626*(AG626)+0.063*2.7*(1+0.864*N626)*(AD626-AE626))/(AI626+0.063)</f>
        <v>14.152432452997544</v>
      </c>
      <c r="BB626" s="1">
        <f>0.4+1.4*EXP(-(((C626-173)/58)^2))</f>
        <v>0.54755891438661008</v>
      </c>
      <c r="BC626" s="1">
        <f>0.605+0.345*EXP(-(((C626-243)/80)^2))</f>
        <v>0.93476760101906708</v>
      </c>
      <c r="BD626" s="1">
        <f>0.408*(AI626*(AG626-AH626)+0.063*6.43*(BB626+BC626*N626)*(AD626-AE626))/(AI626+0.063)</f>
        <v>7.2833137499349299</v>
      </c>
      <c r="BE626" s="1">
        <f>0.013*G626*(M626*23.9+50)/(G626+15)</f>
        <v>5.2492683736742451</v>
      </c>
    </row>
    <row r="627" spans="1:57" ht="14" x14ac:dyDescent="0.15">
      <c r="A627" s="14">
        <v>2009</v>
      </c>
      <c r="B627" s="5">
        <v>43361</v>
      </c>
      <c r="C627">
        <v>261</v>
      </c>
      <c r="D627" s="17">
        <v>164.09135416666672</v>
      </c>
      <c r="E627">
        <v>24.38</v>
      </c>
      <c r="F627">
        <v>35.53</v>
      </c>
      <c r="G627">
        <v>28.57</v>
      </c>
      <c r="H627">
        <v>47.21</v>
      </c>
      <c r="I627">
        <v>95.9</v>
      </c>
      <c r="J627" s="11">
        <v>71.555000000000007</v>
      </c>
      <c r="K627">
        <v>1.8220000000000001</v>
      </c>
      <c r="L627" s="17">
        <v>0</v>
      </c>
      <c r="M627" s="15">
        <f>+D627*86400/1000000</f>
        <v>14.177493000000004</v>
      </c>
      <c r="N627" s="3">
        <f>K627*4.87/LN(67.8*$S$4-5.42)</f>
        <v>1.4801126385685572</v>
      </c>
      <c r="O627" s="16">
        <f>0.26*(1+0.54*N627)*(AD627-AE627)</f>
        <v>0.74414977789909231</v>
      </c>
      <c r="X627" s="9">
        <f>1+0.033*COS(2*$S$9*C627/365)</f>
        <v>0.99281513339691441</v>
      </c>
      <c r="Y627" s="9">
        <f>0.409*SIN((2*$S$9*C627/365)-1.39)</f>
        <v>1.5818138720131186E-2</v>
      </c>
      <c r="Z627" s="9">
        <f>ACOS(-TAN($U$2)*TAN(Y627))</f>
        <v>1.5795653324990826</v>
      </c>
      <c r="AA627" s="10">
        <f>(24*60/$S$9)*$S$7*X627*(Z627*SIN($U$2)*SIN(Y627)+COS($U$2)*COS(Y627)*SIN(Z627))</f>
        <v>33.08393659567794</v>
      </c>
      <c r="AB627" s="9">
        <f>AA627*(0.75+0.00002*$S$3)</f>
        <v>24.945288193141167</v>
      </c>
      <c r="AC627" s="9">
        <f>1.35*(M627/AB627)-0.35</f>
        <v>0.41726375746031841</v>
      </c>
      <c r="AD627" s="9">
        <f>(0.6108*EXP(17.27*E627/(E627+237.3))+0.6108*EXP(17.27*F627/(F627+237.3)))/2</f>
        <v>4.421076280822744</v>
      </c>
      <c r="AE627" s="9">
        <f>(H627*0.6108*EXP(17.27*F627/(F627+237.3))+I627*0.6108*EXP(17.27*E627/(E627+237.3)))/(2*100)</f>
        <v>2.8303594203829658</v>
      </c>
      <c r="AF627" s="10">
        <f>$S$8*0.5*((E627+273)^4+(F627+273)^4)*(0.34-0.14*SQRT(AE627))*AC627</f>
        <v>1.8014900620820045</v>
      </c>
      <c r="AG627" s="9">
        <f>(1-0.23)*M627-AF627</f>
        <v>9.1151795479179984</v>
      </c>
      <c r="AH627" s="9">
        <v>0</v>
      </c>
      <c r="AI627" s="8">
        <f>4098*0.6108*EXP(17.27*0.5*(E627+F627)/(0.5*(E627+F627)+237.3))/(0.5*(E627+F627)+237.3)^2</f>
        <v>0.24281685008645862</v>
      </c>
      <c r="AJ627" s="7">
        <f>(0.408*AI627*(AG627-AH627)+(900*$S$10/((E627+F627)*0.5+273))*N627*(AD627-AE627))/(AI627+$S$10*(1+0.34*N627))</f>
        <v>3.9893331432509376</v>
      </c>
      <c r="AL627" s="12">
        <f>1.24*(AE627*10/(G627+273.16))^(1/7)</f>
        <v>0.88429346019966093</v>
      </c>
      <c r="AM627" s="12">
        <f>AI627*0.77*M627</f>
        <v>2.6507513281347692</v>
      </c>
      <c r="AN627" s="12">
        <f>AI627*0.98*$S$8*(-2.6*10000000000-AL627*(G627+273.16)^4)</f>
        <v>-38.83061173289876</v>
      </c>
      <c r="AO627" s="13">
        <f>1.17*1.013*(10^-3)*(AD627-AE627)*N627*86400/208</f>
        <v>1.1591332556855252</v>
      </c>
      <c r="AP627" s="12">
        <f>0.408*(AM627+AN627+AO627)/(AI627+$S$10*(1+0.34*N627))</f>
        <v>-41.810817791325121</v>
      </c>
      <c r="AQ627">
        <v>88</v>
      </c>
      <c r="AR627">
        <v>0.44752999999999998</v>
      </c>
      <c r="AS627" s="7"/>
      <c r="AT627" s="1">
        <f>AJ627*28.4</f>
        <v>113.29706126832662</v>
      </c>
      <c r="AU627">
        <f>1.26*AI627*0.408*(AG627-AH627)/(AI627+0.063)</f>
        <v>3.7206031214870467</v>
      </c>
      <c r="AV627">
        <f>AU627*28.4</f>
        <v>105.66512865023212</v>
      </c>
      <c r="AW627">
        <f>0.65*AI627*D627/(0.063+AI627)</f>
        <v>84.686944905225332</v>
      </c>
      <c r="AX627" s="1">
        <f>AW627*0.035</f>
        <v>2.9640430716828869</v>
      </c>
      <c r="AY627" s="1">
        <f>(0.2*(0.00738*G627+0.8072)^7)-0.00016</f>
        <v>0.22651498748764015</v>
      </c>
      <c r="AZ627" s="1">
        <f>0.408*(AI627*(AG627-AH627)+0.063*6.43*(1+0.0536*N627)*(AD627-AE627))/(AI627+0.063)</f>
        <v>3.8807550421952342</v>
      </c>
      <c r="BA627" s="2">
        <f>(AI627*(AG627)+0.063*2.7*(1+0.864*N627)*(AD627-AE627))/(AI627+0.063)</f>
        <v>9.2536552933886504</v>
      </c>
      <c r="BB627" s="1">
        <f>0.4+1.4*EXP(-(((C627-173)/58)^2))</f>
        <v>0.54007893883276958</v>
      </c>
      <c r="BC627" s="1">
        <f>0.605+0.345*EXP(-(((C627-243)/80)^2))</f>
        <v>0.93296910669125088</v>
      </c>
      <c r="BD627" s="1">
        <f>0.408*(AI627*(AG627-AH627)+0.063*6.43*(BB627+BC627*N627)*(AD627-AE627))/(AI627+0.063)</f>
        <v>4.6043103418177207</v>
      </c>
      <c r="BE627" s="1">
        <f>0.013*G627*(M627*23.9+50)/(G627+15)</f>
        <v>3.3146623349921276</v>
      </c>
    </row>
    <row r="628" spans="1:57" s="2" customFormat="1" ht="14" x14ac:dyDescent="0.15">
      <c r="A628" s="26">
        <v>2009</v>
      </c>
      <c r="B628" s="25">
        <v>43362</v>
      </c>
      <c r="C628" s="18">
        <v>262</v>
      </c>
      <c r="D628" s="17">
        <v>88.226763888888911</v>
      </c>
      <c r="E628" s="18">
        <v>22.12</v>
      </c>
      <c r="F628" s="18">
        <v>29.88</v>
      </c>
      <c r="G628" s="18">
        <v>25.84</v>
      </c>
      <c r="H628" s="18">
        <v>61.29</v>
      </c>
      <c r="I628" s="18">
        <v>95.2</v>
      </c>
      <c r="J628" s="17">
        <v>78.245000000000005</v>
      </c>
      <c r="K628" s="18">
        <v>1.871</v>
      </c>
      <c r="L628" s="17">
        <v>0</v>
      </c>
      <c r="M628" s="15">
        <f>+D628*86400/1000000</f>
        <v>7.6227924000000025</v>
      </c>
      <c r="N628" s="24">
        <f>K628*4.87/LN(67.8*$S$4-5.42)</f>
        <v>1.5199180827452086</v>
      </c>
      <c r="O628" s="16">
        <f>0.26*(1+0.54*N628)*(AD628-AE628)</f>
        <v>0.41636618884229182</v>
      </c>
      <c r="X628" s="23">
        <f>1+0.033*COS(2*$S$9*C628/365)</f>
        <v>0.99337061168068908</v>
      </c>
      <c r="Y628" s="23">
        <f>0.409*SIN((2*$S$9*C628/365)-1.39)</f>
        <v>8.7807996935049988E-3</v>
      </c>
      <c r="Z628" s="23">
        <f>ACOS(-TAN($U$2)*TAN(Y628))</f>
        <v>1.5756637614471263</v>
      </c>
      <c r="AA628" s="23">
        <f>(24*60/$S$9)*$S$7*X628*(Z628*SIN($U$2)*SIN(Y628)+COS($U$2)*COS(Y628)*SIN(Z628))</f>
        <v>32.904324510813652</v>
      </c>
      <c r="AB628" s="23">
        <f>AA628*(0.75+0.00002*$S$3)</f>
        <v>24.809860681153495</v>
      </c>
      <c r="AC628" s="23">
        <f>1.35*(M628/AB628)-0.35</f>
        <v>6.4785470674458889E-2</v>
      </c>
      <c r="AD628" s="23">
        <f>(0.6108*EXP(17.27*E628/(E628+237.3))+0.6108*EXP(17.27*F628/(F628+237.3)))/2</f>
        <v>3.4386394392629125</v>
      </c>
      <c r="AE628" s="23">
        <f>(H628*0.6108*EXP(17.27*F628/(F628+237.3))+I628*0.6108*EXP(17.27*E628/(E628+237.3)))/(2*100)</f>
        <v>2.5591099330616638</v>
      </c>
      <c r="AF628" s="23">
        <f>$S$8*0.5*((E628+273)^4+(F628+273)^4)*(0.34-0.14*SQRT(AE628))*AC628</f>
        <v>0.29447343925966818</v>
      </c>
      <c r="AG628" s="23">
        <f>(1-0.23)*M628-AF628</f>
        <v>5.5750767087403332</v>
      </c>
      <c r="AH628" s="23">
        <v>0</v>
      </c>
      <c r="AI628" s="22">
        <f>4098*0.6108*EXP(17.27*0.5*(E628+F628)/(0.5*(E628+F628)+237.3))/(0.5*(E628+F628)+237.3)^2</f>
        <v>0.19869895242110683</v>
      </c>
      <c r="AJ628" s="19">
        <f>(0.408*AI628*(AG628-AH628)+(900*$S$10/((E628+F628)*0.5+273))*N628*(AD628-AE628))/(AI628+$S$10*(1+0.34*N628))</f>
        <v>2.4011150702143729</v>
      </c>
      <c r="AL628" s="12">
        <f>1.24*(AE628*10/(G628+273.16))^(1/7)</f>
        <v>0.87279034985324988</v>
      </c>
      <c r="AM628" s="12">
        <f>AI628*0.77*M628</f>
        <v>1.166273465590753</v>
      </c>
      <c r="AN628" s="12">
        <f>AI628*0.98*$S$8*(-2.6*10000000000-AL628*(G628+273.16)^4)</f>
        <v>-31.438263095654968</v>
      </c>
      <c r="AO628" s="13">
        <f>1.17*1.013*(10^-3)*(AD628-AE628)*N628*86400/208</f>
        <v>0.65813700445600409</v>
      </c>
      <c r="AP628" s="12">
        <f>0.408*(AM628+AN628+AO628)/(AI628+$S$10*(1+0.34*N628))</f>
        <v>-40.47540987954288</v>
      </c>
      <c r="AQ628">
        <v>88</v>
      </c>
      <c r="AR628">
        <v>0.44752999999999998</v>
      </c>
      <c r="AS628" s="7"/>
      <c r="AT628" s="1">
        <f>AJ628*28.4</f>
        <v>68.191667994088192</v>
      </c>
      <c r="AU628">
        <f>1.26*AI628*0.408*(AG628-AH628)/(AI628+0.063)</f>
        <v>2.1760814598390024</v>
      </c>
      <c r="AV628">
        <f>AU628*28.4</f>
        <v>61.800713459427662</v>
      </c>
      <c r="AW628">
        <f>0.65*AI628*D628/(0.063+AI628)</f>
        <v>43.541892348928769</v>
      </c>
      <c r="AX628" s="1">
        <f>AW628*0.035</f>
        <v>1.5239662322125072</v>
      </c>
      <c r="AY628" s="1">
        <f>(0.2*(0.00738*G628+0.8072)^7)-0.00016</f>
        <v>0.19691735134974434</v>
      </c>
      <c r="AZ628" s="1">
        <f>0.408*(AI628*(AG628-AH628)+0.063*6.43*(1+0.0536*N628)*(AD628-AE628))/(AI628+0.063)</f>
        <v>2.3277709079757289</v>
      </c>
      <c r="BA628" s="2">
        <f>(AI628*(AG628)+0.063*2.7*(1+0.864*N628)*(AD628-AE628))/(AI628+0.063)</f>
        <v>5.5553773603360534</v>
      </c>
      <c r="BB628" s="1">
        <f>0.4+1.4*EXP(-(((C628-173)/58)^2))</f>
        <v>0.53289909806126112</v>
      </c>
      <c r="BC628" s="1">
        <f>0.605+0.345*EXP(-(((C628-243)/80)^2))</f>
        <v>0.93107850557780614</v>
      </c>
      <c r="BD628" s="1">
        <f>0.408*(AI628*(AG628-AH628)+0.063*6.43*(BB628+BC628*N628)*(AD628-AE628))/(AI628+0.063)</f>
        <v>2.8091376334344909</v>
      </c>
      <c r="BE628" s="1">
        <f>0.013*G628*(M628*23.9+50)/(G628+15)</f>
        <v>1.9097820105262291</v>
      </c>
    </row>
    <row r="629" spans="1:57" ht="14" x14ac:dyDescent="0.15">
      <c r="A629" s="14">
        <v>2009</v>
      </c>
      <c r="B629" s="5">
        <v>43363</v>
      </c>
      <c r="C629">
        <v>263</v>
      </c>
      <c r="D629" s="11">
        <v>246.19853472222206</v>
      </c>
      <c r="E629">
        <v>22.12</v>
      </c>
      <c r="F629">
        <v>36.26</v>
      </c>
      <c r="G629">
        <v>27.61</v>
      </c>
      <c r="H629">
        <v>39.5</v>
      </c>
      <c r="I629">
        <v>96.3</v>
      </c>
      <c r="J629" s="11">
        <v>67.900000000000006</v>
      </c>
      <c r="K629">
        <v>1.4650000000000001</v>
      </c>
      <c r="L629" s="17">
        <v>0</v>
      </c>
      <c r="M629" s="15">
        <f>+D629*86400/1000000</f>
        <v>21.271553399999988</v>
      </c>
      <c r="N629" s="3">
        <f>K629*4.87/LN(67.8*$S$4-5.42)</f>
        <v>1.1901015452815238</v>
      </c>
      <c r="O629" s="16">
        <f>0.26*(1+0.54*N629)*(AD629-AE629)</f>
        <v>0.79960673017577977</v>
      </c>
      <c r="X629" s="9">
        <f>1+0.033*COS(2*$S$9*C629/365)</f>
        <v>0.99392805439529652</v>
      </c>
      <c r="Y629" s="9">
        <f>0.409*SIN((2*$S$9*C629/365)-1.39)</f>
        <v>1.7408587264244454E-3</v>
      </c>
      <c r="Z629" s="9">
        <f>ACOS(-TAN($U$2)*TAN(Y629))</f>
        <v>1.5717613043623884</v>
      </c>
      <c r="AA629" s="10">
        <f>(24*60/$S$9)*$S$7*X629*(Z629*SIN($U$2)*SIN(Y629)+COS($U$2)*COS(Y629)*SIN(Z629))</f>
        <v>32.72334840196153</v>
      </c>
      <c r="AB629" s="9">
        <f>AA629*(0.75+0.00002*$S$3)</f>
        <v>24.673404695078993</v>
      </c>
      <c r="AC629" s="9">
        <f>1.35*(M629/AB629)-0.35</f>
        <v>0.81386844235272437</v>
      </c>
      <c r="AD629" s="9">
        <f>(0.6108*EXP(17.27*E629/(E629+237.3))+0.6108*EXP(17.27*F629/(F629+237.3)))/2</f>
        <v>4.3448027119098054</v>
      </c>
      <c r="AE629" s="9">
        <f>(H629*0.6108*EXP(17.27*F629/(F629+237.3))+I629*0.6108*EXP(17.27*E629/(E629+237.3)))/(2*100)</f>
        <v>2.4725831584319078</v>
      </c>
      <c r="AF629" s="10">
        <f>$S$8*0.5*((E629+273)^4+(F629+273)^4)*(0.34-0.14*SQRT(AE629))*AC629</f>
        <v>3.9958210956445712</v>
      </c>
      <c r="AG629" s="9">
        <f>(1-0.23)*M629-AF629</f>
        <v>12.383275022355422</v>
      </c>
      <c r="AH629" s="9">
        <v>0</v>
      </c>
      <c r="AI629" s="8">
        <f>4098*0.6108*EXP(17.27*0.5*(E629+F629)/(0.5*(E629+F629)+237.3))/(0.5*(E629+F629)+237.3)^2</f>
        <v>0.23369598704930977</v>
      </c>
      <c r="AJ629" s="7">
        <f>(0.408*AI629*(AG629-AH629)+(900*$S$10/((E629+F629)*0.5+273))*N629*(AD629-AE629))/(AI629+$S$10*(1+0.34*N629))</f>
        <v>4.9593973178452044</v>
      </c>
      <c r="AL629" s="12">
        <f>1.24*(AE629*10/(G629+273.16))^(1/7)</f>
        <v>0.86778020866653183</v>
      </c>
      <c r="AM629" s="12">
        <f>AI629*0.77*M629</f>
        <v>3.8277290342715258</v>
      </c>
      <c r="AN629" s="12">
        <f>AI629*0.98*$S$8*(-2.6*10000000000-AL629*(G629+273.16)^4)</f>
        <v>-37.116406578760468</v>
      </c>
      <c r="AO629" s="13">
        <f>1.17*1.013*(10^-3)*(AD629-AE629)*N629*86400/208</f>
        <v>1.0969491865605792</v>
      </c>
      <c r="AP629" s="12">
        <f>0.408*(AM629+AN629+AO629)/(AI629+$S$10*(1+0.34*N629))</f>
        <v>-40.272854750015405</v>
      </c>
      <c r="AQ629">
        <v>88</v>
      </c>
      <c r="AR629">
        <v>0.44752999999999998</v>
      </c>
      <c r="AS629" s="7"/>
      <c r="AT629" s="1">
        <f>AJ629*28.4</f>
        <v>140.8468838268038</v>
      </c>
      <c r="AU629">
        <f>1.26*AI629*0.408*(AG629-AH629)/(AI629+0.063)</f>
        <v>5.0142479905629109</v>
      </c>
      <c r="AV629">
        <f>AU629*28.4</f>
        <v>142.40464293198667</v>
      </c>
      <c r="AW629">
        <f>0.65*AI629*D629/(0.063+AI629)</f>
        <v>126.04870932105601</v>
      </c>
      <c r="AX629" s="1">
        <f>AW629*0.035</f>
        <v>4.4117048262369609</v>
      </c>
      <c r="AY629" s="1">
        <f>(0.2*(0.00738*G629+0.8072)^7)-0.00016</f>
        <v>0.21570051845724664</v>
      </c>
      <c r="AZ629" s="1">
        <f>0.408*(AI629*(AG629-AH629)+0.063*6.43*(1+0.0536*N629)*(AD629-AE629))/(AI629+0.063)</f>
        <v>5.0890239841116136</v>
      </c>
      <c r="BA629" s="2">
        <f>(AI629*(AG629)+0.063*2.7*(1+0.864*N629)*(AD629-AE629))/(AI629+0.063)</f>
        <v>11.930888276221111</v>
      </c>
      <c r="BB629" s="1">
        <f>0.4+1.4*EXP(-(((C629-173)/58)^2))</f>
        <v>0.52601232446287982</v>
      </c>
      <c r="BC629" s="1">
        <f>0.605+0.345*EXP(-(((C629-243)/80)^2))</f>
        <v>0.92909750667064905</v>
      </c>
      <c r="BD629" s="1">
        <f>0.408*(AI629*(AG629-AH629)+0.063*6.43*(BB629+BC629*N629)*(AD629-AE629))/(AI629+0.063)</f>
        <v>5.6813512710019172</v>
      </c>
      <c r="BE629" s="1">
        <f>0.013*G629*(M629*23.9+50)/(G629+15)</f>
        <v>4.7036603618517185</v>
      </c>
    </row>
    <row r="630" spans="1:57" ht="14" x14ac:dyDescent="0.15">
      <c r="A630" s="14">
        <v>2009</v>
      </c>
      <c r="B630" s="5">
        <v>43364</v>
      </c>
      <c r="C630">
        <v>264</v>
      </c>
      <c r="D630" s="11">
        <v>271.08095138888888</v>
      </c>
      <c r="E630">
        <v>23.14</v>
      </c>
      <c r="F630">
        <v>36.56</v>
      </c>
      <c r="G630">
        <v>29.13</v>
      </c>
      <c r="H630">
        <v>38.56</v>
      </c>
      <c r="I630">
        <v>95.3</v>
      </c>
      <c r="J630" s="11">
        <v>66.930000000000007</v>
      </c>
      <c r="K630">
        <v>1.601</v>
      </c>
      <c r="L630" s="17">
        <v>0</v>
      </c>
      <c r="M630" s="15">
        <f>+D630*86400/1000000</f>
        <v>23.421394199999998</v>
      </c>
      <c r="N630" s="3">
        <f>K630*4.87/LN(67.8*$S$4-5.42)</f>
        <v>1.3005819617718222</v>
      </c>
      <c r="O630" s="16">
        <f>0.26*(1+0.54*N630)*(AD630-AE630)</f>
        <v>0.86240316590305044</v>
      </c>
      <c r="X630" s="9">
        <f>1+0.033*COS(2*$S$9*C630/365)</f>
        <v>0.99448729635843003</v>
      </c>
      <c r="Y630" s="9">
        <f>0.409*SIN((2*$S$9*C630/365)-1.39)</f>
        <v>-5.2995980946671916E-3</v>
      </c>
      <c r="Z630" s="9">
        <f>ACOS(-TAN($U$2)*TAN(Y630))</f>
        <v>1.5678586716748002</v>
      </c>
      <c r="AA630" s="10">
        <f>(24*60/$S$9)*$S$7*X630*(Z630*SIN($U$2)*SIN(Y630)+COS($U$2)*COS(Y630)*SIN(Z630))</f>
        <v>32.541067857796598</v>
      </c>
      <c r="AB630" s="9">
        <f>AA630*(0.75+0.00002*$S$3)</f>
        <v>24.535965164778634</v>
      </c>
      <c r="AC630" s="9">
        <f>1.35*(M630/AB630)-0.35</f>
        <v>0.93867488837932045</v>
      </c>
      <c r="AD630" s="9">
        <f>(0.6108*EXP(17.27*E630/(E630+237.3))+0.6108*EXP(17.27*F630/(F630+237.3)))/2</f>
        <v>4.4796507904752705</v>
      </c>
      <c r="AE630" s="9">
        <f>(H630*0.6108*EXP(17.27*F630/(F630+237.3))+I630*0.6108*EXP(17.27*E630/(E630+237.3)))/(2*100)</f>
        <v>2.531164936443496</v>
      </c>
      <c r="AF630" s="10">
        <f>$S$8*0.5*((E630+273)^4+(F630+273)^4)*(0.34-0.14*SQRT(AE630))*AC630</f>
        <v>4.5468759873066196</v>
      </c>
      <c r="AG630" s="9">
        <f>(1-0.23)*M630-AF630</f>
        <v>13.48759754669338</v>
      </c>
      <c r="AH630" s="9">
        <v>0</v>
      </c>
      <c r="AI630" s="8">
        <f>4098*0.6108*EXP(17.27*0.5*(E630+F630)/(0.5*(E630+F630)+237.3))/(0.5*(E630+F630)+237.3)^2</f>
        <v>0.24154756638329455</v>
      </c>
      <c r="AJ630" s="7">
        <f>(0.408*AI630*(AG630-AH630)+(900*$S$10/((E630+F630)*0.5+273))*N630*(AD630-AE630))/(AI630+$S$10*(1+0.34*N630))</f>
        <v>5.423652409109387</v>
      </c>
      <c r="AL630" s="12">
        <f>1.24*(AE630*10/(G630+273.16))^(1/7)</f>
        <v>0.87006115644833337</v>
      </c>
      <c r="AM630" s="12">
        <f>AI630*0.77*M630</f>
        <v>4.356183193141633</v>
      </c>
      <c r="AN630" s="12">
        <f>AI630*0.98*$S$8*(-2.6*10000000000-AL630*(G630+273.16)^4)</f>
        <v>-38.553135660494739</v>
      </c>
      <c r="AO630" s="13">
        <f>1.17*1.013*(10^-3)*(AD630-AE630)*N630*86400/208</f>
        <v>1.2476153174708122</v>
      </c>
      <c r="AP630" s="12">
        <f>0.408*(AM630+AN630+AO630)/(AI630+$S$10*(1+0.34*N630))</f>
        <v>-39.955863726715606</v>
      </c>
      <c r="AQ630">
        <v>88</v>
      </c>
      <c r="AR630">
        <v>0.44752999999999998</v>
      </c>
      <c r="AS630" s="7"/>
      <c r="AT630" s="1">
        <f>AJ630*28.4</f>
        <v>154.03172841870659</v>
      </c>
      <c r="AU630">
        <f>1.26*AI630*0.408*(AG630-AH630)/(AI630+0.063)</f>
        <v>5.49936872775538</v>
      </c>
      <c r="AV630">
        <f>AU630*28.4</f>
        <v>156.18207186825279</v>
      </c>
      <c r="AW630">
        <f>0.65*AI630*D630/(0.063+AI630)</f>
        <v>139.75259816060679</v>
      </c>
      <c r="AX630" s="1">
        <f>AW630*0.035</f>
        <v>4.8913409356212378</v>
      </c>
      <c r="AY630" s="1">
        <f>(0.2*(0.00738*G630+0.8072)^7)-0.00016</f>
        <v>0.23303533927183265</v>
      </c>
      <c r="AZ630" s="1">
        <f>0.408*(AI630*(AG630-AH630)+0.063*6.43*(1+0.0536*N630)*(AD630-AE630))/(AI630+0.063)</f>
        <v>5.4957287447933796</v>
      </c>
      <c r="BA630" s="2">
        <f>(AI630*(AG630)+0.063*2.7*(1+0.864*N630)*(AD630-AE630))/(AI630+0.063)</f>
        <v>13.008710078141668</v>
      </c>
      <c r="BB630" s="1">
        <f>0.4+1.4*EXP(-(((C630-173)/58)^2))</f>
        <v>0.51941140567479771</v>
      </c>
      <c r="BC630" s="1">
        <f>0.605+0.345*EXP(-(((C630-243)/80)^2))</f>
        <v>0.92702789332686164</v>
      </c>
      <c r="BD630" s="1">
        <f>0.408*(AI630*(AG630-AH630)+0.063*6.43*(BB630+BC630*N630)*(AD630-AE630))/(AI630+0.063)</f>
        <v>6.1887464367672491</v>
      </c>
      <c r="BE630" s="1">
        <f>0.013*G630*(M630*23.9+50)/(G630+15)</f>
        <v>5.2325923791840507</v>
      </c>
    </row>
    <row r="631" spans="1:57" ht="14" x14ac:dyDescent="0.15">
      <c r="A631" s="14">
        <v>2009</v>
      </c>
      <c r="B631" s="5">
        <v>43365</v>
      </c>
      <c r="C631">
        <v>265</v>
      </c>
      <c r="D631" s="11">
        <v>250.78800694444442</v>
      </c>
      <c r="E631">
        <v>22.45</v>
      </c>
      <c r="F631">
        <v>39.549999999999997</v>
      </c>
      <c r="G631">
        <v>29.35</v>
      </c>
      <c r="H631">
        <v>29.5</v>
      </c>
      <c r="I631">
        <v>95.4</v>
      </c>
      <c r="J631" s="11">
        <v>62.45</v>
      </c>
      <c r="K631">
        <v>1.4610000000000001</v>
      </c>
      <c r="L631" s="17">
        <v>0</v>
      </c>
      <c r="M631" s="15">
        <f>+D631*86400/1000000</f>
        <v>21.668083799999998</v>
      </c>
      <c r="N631" s="3">
        <f>K631*4.87/LN(67.8*$S$4-5.42)</f>
        <v>1.186852121267103</v>
      </c>
      <c r="O631" s="16">
        <f>0.26*(1+0.54*N631)*(AD631-AE631)</f>
        <v>1.1095435871495549</v>
      </c>
      <c r="X631" s="9">
        <f>1+0.033*COS(2*$S$9*C631/365)</f>
        <v>0.99504817185462646</v>
      </c>
      <c r="Y631" s="9">
        <f>0.409*SIN((2*$S$9*C631/365)-1.39)</f>
        <v>-1.2338484530469047E-2</v>
      </c>
      <c r="Z631" s="9">
        <f>ACOS(-TAN($U$2)*TAN(Y631))</f>
        <v>1.5639565736265688</v>
      </c>
      <c r="AA631" s="10">
        <f>(24*60/$S$9)*$S$7*X631*(Z631*SIN($U$2)*SIN(Y631)+COS($U$2)*COS(Y631)*SIN(Z631))</f>
        <v>32.357544203467199</v>
      </c>
      <c r="AB631" s="9">
        <f>AA631*(0.75+0.00002*$S$3)</f>
        <v>24.397588329414269</v>
      </c>
      <c r="AC631" s="9">
        <f>1.35*(M631/AB631)-0.35</f>
        <v>0.84896740345984323</v>
      </c>
      <c r="AD631" s="9">
        <f>(0.6108*EXP(17.27*E631/(E631+237.3))+0.6108*EXP(17.27*F631/(F631+237.3)))/2</f>
        <v>4.9589360935655966</v>
      </c>
      <c r="AE631" s="9">
        <f>(H631*0.6108*EXP(17.27*F631/(F631+237.3))+I631*0.6108*EXP(17.27*E631/(E631+237.3)))/(2*100)</f>
        <v>2.3582444262909568</v>
      </c>
      <c r="AF631" s="10">
        <f>$S$8*0.5*((E631+273)^4+(F631+273)^4)*(0.34-0.14*SQRT(AE631))*AC631</f>
        <v>4.4588300055958081</v>
      </c>
      <c r="AG631" s="9">
        <f>(1-0.23)*M631-AF631</f>
        <v>12.22559452040419</v>
      </c>
      <c r="AH631" s="9">
        <v>0</v>
      </c>
      <c r="AI631" s="8">
        <f>4098*0.6108*EXP(17.27*0.5*(E631+F631)/(0.5*(E631+F631)+237.3))/(0.5*(E631+F631)+237.3)^2</f>
        <v>0.25575704908466146</v>
      </c>
      <c r="AJ631" s="7">
        <f>(0.408*AI631*(AG631-AH631)+(900*$S$10/((E631+F631)*0.5+273))*N631*(AD631-AE631))/(AI631+$S$10*(1+0.34*N631))</f>
        <v>5.3920510944480151</v>
      </c>
      <c r="AL631" s="12">
        <f>1.24*(AE631*10/(G631+273.16))^(1/7)</f>
        <v>0.86122060323007121</v>
      </c>
      <c r="AM631" s="12">
        <f>AI631*0.77*M631</f>
        <v>4.2671591824455115</v>
      </c>
      <c r="AN631" s="12">
        <f>AI631*0.98*$S$8*(-2.6*10000000000-AL631*(G631+273.16)^4)</f>
        <v>-40.75622546278003</v>
      </c>
      <c r="AO631" s="13">
        <f>1.17*1.013*(10^-3)*(AD631-AE631)*N631*86400/208</f>
        <v>1.519606670038977</v>
      </c>
      <c r="AP631" s="12">
        <f>0.408*(AM631+AN631+AO631)/(AI631+$S$10*(1+0.34*N631))</f>
        <v>-40.984623336435028</v>
      </c>
      <c r="AQ631">
        <v>88</v>
      </c>
      <c r="AR631">
        <v>0.44752999999999998</v>
      </c>
      <c r="AS631" s="7"/>
      <c r="AT631" s="1">
        <f>AJ631*28.4</f>
        <v>153.13425108232363</v>
      </c>
      <c r="AU631">
        <f>1.26*AI631*0.408*(AG631-AH631)/(AI631+0.063)</f>
        <v>5.0427624543079812</v>
      </c>
      <c r="AV631">
        <f>AU631*28.4</f>
        <v>143.21445370234665</v>
      </c>
      <c r="AW631">
        <f>0.65*AI631*D631/(0.063+AI631)</f>
        <v>130.7940342369788</v>
      </c>
      <c r="AX631" s="1">
        <f>AW631*0.035</f>
        <v>4.5777911982942587</v>
      </c>
      <c r="AY631" s="1">
        <f>(0.2*(0.00738*G631+0.8072)^7)-0.00016</f>
        <v>0.23564053185288766</v>
      </c>
      <c r="AZ631" s="1">
        <f>0.408*(AI631*(AG631-AH631)+0.063*6.43*(1+0.0536*N631)*(AD631-AE631))/(AI631+0.063)</f>
        <v>5.4364439454308551</v>
      </c>
      <c r="BA631" s="2">
        <f>(AI631*(AG631)+0.063*2.7*(1+0.864*N631)*(AD631-AE631))/(AI631+0.063)</f>
        <v>12.620243175984344</v>
      </c>
      <c r="BB631" s="1">
        <f>0.4+1.4*EXP(-(((C631-173)/58)^2))</f>
        <v>0.5130890087763591</v>
      </c>
      <c r="BC631" s="1">
        <f>0.605+0.345*EXP(-(((C631-243)/80)^2))</f>
        <v>0.92487152059505484</v>
      </c>
      <c r="BD631" s="1">
        <f>0.408*(AI631*(AG631-AH631)+0.063*6.43*(BB631+BC631*N631)*(AD631-AE631))/(AI631+0.063)</f>
        <v>6.1742711551922067</v>
      </c>
      <c r="BE631" s="1">
        <f>0.013*G631*(M631*23.9+50)/(G631+15)</f>
        <v>4.8854505351966386</v>
      </c>
    </row>
    <row r="632" spans="1:57" ht="14" x14ac:dyDescent="0.15">
      <c r="A632" s="14">
        <v>2009</v>
      </c>
      <c r="B632" s="5">
        <v>43366</v>
      </c>
      <c r="C632">
        <v>266</v>
      </c>
      <c r="D632" s="11">
        <v>187.93727777777772</v>
      </c>
      <c r="E632">
        <v>24.51</v>
      </c>
      <c r="F632">
        <v>37.049999999999997</v>
      </c>
      <c r="G632">
        <v>28.56</v>
      </c>
      <c r="H632">
        <v>38.97</v>
      </c>
      <c r="I632">
        <v>94</v>
      </c>
      <c r="J632" s="11">
        <v>66.484999999999999</v>
      </c>
      <c r="K632">
        <v>1.3069999999999999</v>
      </c>
      <c r="L632" s="17">
        <v>0</v>
      </c>
      <c r="M632" s="15">
        <f>+D632*86400/1000000</f>
        <v>16.237780799999996</v>
      </c>
      <c r="N632" s="3">
        <f>K632*4.87/LN(67.8*$S$4-5.42)</f>
        <v>1.0617492967119122</v>
      </c>
      <c r="O632" s="16">
        <f>0.26*(1+0.54*N632)*(AD632-AE632)</f>
        <v>0.82316062135194801</v>
      </c>
      <c r="X632" s="9">
        <f>1+0.033*COS(2*$S$9*C632/365)</f>
        <v>0.99561051468437156</v>
      </c>
      <c r="Y632" s="9">
        <f>0.409*SIN((2*$S$9*C632/365)-1.39)</f>
        <v>-1.9373714807017859E-2</v>
      </c>
      <c r="Z632" s="9">
        <f>ACOS(-TAN($U$2)*TAN(Y632))</f>
        <v>1.5600557210313026</v>
      </c>
      <c r="AA632" s="10">
        <f>(24*60/$S$9)*$S$7*X632*(Z632*SIN($U$2)*SIN(Y632)+COS($U$2)*COS(Y632)*SIN(Z632))</f>
        <v>32.17284046176583</v>
      </c>
      <c r="AB632" s="9">
        <f>AA632*(0.75+0.00002*$S$3)</f>
        <v>24.258321708171437</v>
      </c>
      <c r="AC632" s="9">
        <f>1.35*(M632/AB632)-0.35</f>
        <v>0.55364883208783089</v>
      </c>
      <c r="AD632" s="9">
        <f>(0.6108*EXP(17.27*E632/(E632+237.3))+0.6108*EXP(17.27*F632/(F632+237.3)))/2</f>
        <v>4.6842059317571074</v>
      </c>
      <c r="AE632" s="9">
        <f>(H632*0.6108*EXP(17.27*F632/(F632+237.3))+I632*0.6108*EXP(17.27*E632/(E632+237.3)))/(2*100)</f>
        <v>2.6719307130173222</v>
      </c>
      <c r="AF632" s="10">
        <f>$S$8*0.5*((E632+273)^4+(F632+273)^4)*(0.34-0.14*SQRT(AE632))*AC632</f>
        <v>2.5724792954295759</v>
      </c>
      <c r="AG632" s="9">
        <f>(1-0.23)*M632-AF632</f>
        <v>9.9306119205704224</v>
      </c>
      <c r="AH632" s="9">
        <v>0</v>
      </c>
      <c r="AI632" s="8">
        <f>4098*0.6108*EXP(17.27*0.5*(E632+F632)/(0.5*(E632+F632)+237.3))/(0.5*(E632+F632)+237.3)^2</f>
        <v>0.25298583492540927</v>
      </c>
      <c r="AJ632" s="7">
        <f>(0.408*AI632*(AG632-AH632)+(900*$S$10/((E632+F632)*0.5+273))*N632*(AD632-AE632))/(AI632+$S$10*(1+0.34*N632))</f>
        <v>4.2083576058841192</v>
      </c>
      <c r="AL632" s="12">
        <f>1.24*(AE632*10/(G632+273.16))^(1/7)</f>
        <v>0.87705069785077883</v>
      </c>
      <c r="AM632" s="12">
        <f>AI632*0.77*M632</f>
        <v>3.1631049704283098</v>
      </c>
      <c r="AN632" s="12">
        <f>AI632*0.98*$S$8*(-2.6*10000000000-AL632*(G632+273.16)^4)</f>
        <v>-40.382769625052084</v>
      </c>
      <c r="AO632" s="13">
        <f>1.17*1.013*(10^-3)*(AD632-AE632)*N632*86400/208</f>
        <v>1.0518530618694413</v>
      </c>
      <c r="AP632" s="12">
        <f>0.408*(AM632+AN632+AO632)/(AI632+$S$10*(1+0.34*N632))</f>
        <v>-43.078411339610277</v>
      </c>
      <c r="AQ632">
        <v>88</v>
      </c>
      <c r="AR632">
        <v>0.44752999999999998</v>
      </c>
      <c r="AS632" s="7"/>
      <c r="AT632" s="1">
        <f>AJ632*28.4</f>
        <v>119.51735600710899</v>
      </c>
      <c r="AU632">
        <f>1.26*AI632*0.408*(AG632-AH632)/(AI632+0.063)</f>
        <v>4.0872886492909499</v>
      </c>
      <c r="AV632">
        <f>AU632*28.4</f>
        <v>116.07899763986298</v>
      </c>
      <c r="AW632">
        <f>0.65*AI632*D632/(0.063+AI632)</f>
        <v>97.803608643526772</v>
      </c>
      <c r="AX632" s="1">
        <f>AW632*0.035</f>
        <v>3.4231263025234373</v>
      </c>
      <c r="AY632" s="1">
        <f>(0.2*(0.00738*G632+0.8072)^7)-0.00016</f>
        <v>0.22639998800216565</v>
      </c>
      <c r="AZ632" s="1">
        <f>0.408*(AI632*(AG632-AH632)+0.063*6.43*(1+0.0536*N632)*(AD632-AE632))/(AI632+0.063)</f>
        <v>4.3563013427234649</v>
      </c>
      <c r="BA632" s="2">
        <f>(AI632*(AG632)+0.063*2.7*(1+0.864*N632)*(AD632-AE632))/(AI632+0.063)</f>
        <v>10.02763478426562</v>
      </c>
      <c r="BB632" s="1">
        <f>0.4+1.4*EXP(-(((C632-173)/58)^2))</f>
        <v>0.50703770357331612</v>
      </c>
      <c r="BC632" s="1">
        <f>0.605+0.345*EXP(-(((C632-243)/80)^2))</f>
        <v>0.92263031244675253</v>
      </c>
      <c r="BD632" s="1">
        <f>0.408*(AI632*(AG632-AH632)+0.063*6.43*(BB632+BC632*N632)*(AD632-AE632))/(AI632+0.063)</f>
        <v>4.8086019285332275</v>
      </c>
      <c r="BE632" s="1">
        <f>0.013*G632*(M632*23.9+50)/(G632+15)</f>
        <v>3.7339633104828631</v>
      </c>
    </row>
    <row r="633" spans="1:57" ht="14" x14ac:dyDescent="0.15">
      <c r="A633" s="14">
        <v>2009</v>
      </c>
      <c r="B633" s="5">
        <v>43367</v>
      </c>
      <c r="C633">
        <v>267</v>
      </c>
      <c r="D633" s="11">
        <v>260.80593750000008</v>
      </c>
      <c r="E633">
        <v>22.82</v>
      </c>
      <c r="F633">
        <v>36.590000000000003</v>
      </c>
      <c r="G633">
        <v>28.83</v>
      </c>
      <c r="H633">
        <v>36.81</v>
      </c>
      <c r="I633">
        <v>97.9</v>
      </c>
      <c r="J633" s="11">
        <v>67.355000000000004</v>
      </c>
      <c r="K633">
        <v>1.6339999999999999</v>
      </c>
      <c r="L633" s="17">
        <v>0</v>
      </c>
      <c r="M633" s="15">
        <f>+D633*86400/1000000</f>
        <v>22.533633000000009</v>
      </c>
      <c r="N633" s="3">
        <f>K633*4.87/LN(67.8*$S$4-5.42)</f>
        <v>1.3273897098907916</v>
      </c>
      <c r="O633" s="16">
        <f>0.26*(1+0.54*N633)*(AD633-AE633)</f>
        <v>0.87838478577281787</v>
      </c>
      <c r="X633" s="9">
        <f>1+0.033*COS(2*$S$9*C633/365)</f>
        <v>0.99617415821334843</v>
      </c>
      <c r="Y633" s="9">
        <f>0.409*SIN((2*$S$9*C633/365)-1.39)</f>
        <v>-2.6403204233750699E-2</v>
      </c>
      <c r="Z633" s="9">
        <f>ACOS(-TAN($U$2)*TAN(Y633))</f>
        <v>1.5561568260320582</v>
      </c>
      <c r="AA633" s="10">
        <f>(24*60/$S$9)*$S$7*X633*(Z633*SIN($U$2)*SIN(Y633)+COS($U$2)*COS(Y633)*SIN(Z633))</f>
        <v>31.987021311610235</v>
      </c>
      <c r="AB633" s="9">
        <f>AA633*(0.75+0.00002*$S$3)</f>
        <v>24.118214068954117</v>
      </c>
      <c r="AC633" s="9">
        <f>1.35*(M633/AB633)-0.35</f>
        <v>0.91130419371135429</v>
      </c>
      <c r="AD633" s="9">
        <f>(0.6108*EXP(17.27*E633/(E633+237.3))+0.6108*EXP(17.27*F633/(F633+237.3)))/2</f>
        <v>4.457515656328698</v>
      </c>
      <c r="AE633" s="9">
        <f>(H633*0.6108*EXP(17.27*F633/(F633+237.3))+I633*0.6108*EXP(17.27*E633/(E633+237.3)))/(2*100)</f>
        <v>2.4896557842592379</v>
      </c>
      <c r="AF633" s="10">
        <f>$S$8*0.5*((E633+273)^4+(F633+273)^4)*(0.34-0.14*SQRT(AE633))*AC633</f>
        <v>4.4754564039393161</v>
      </c>
      <c r="AG633" s="9">
        <f>(1-0.23)*M633-AF633</f>
        <v>12.875441006060694</v>
      </c>
      <c r="AH633" s="9">
        <v>0</v>
      </c>
      <c r="AI633" s="8">
        <f>4098*0.6108*EXP(17.27*0.5*(E633+F633)/(0.5*(E633+F633)+237.3))/(0.5*(E633+F633)+237.3)^2</f>
        <v>0.23980389965200063</v>
      </c>
      <c r="AJ633" s="7">
        <f>(0.408*AI633*(AG633-AH633)+(900*$S$10/((E633+F633)*0.5+273))*N633*(AD633-AE633))/(AI633+$S$10*(1+0.34*N633))</f>
        <v>5.2811110208228476</v>
      </c>
      <c r="AL633" s="12">
        <f>1.24*(AE633*10/(G633+273.16))^(1/7)</f>
        <v>0.86813148194783074</v>
      </c>
      <c r="AM633" s="12">
        <f>AI633*0.77*M633</f>
        <v>4.1608128613797994</v>
      </c>
      <c r="AN633" s="12">
        <f>AI633*0.98*$S$8*(-2.6*10000000000-AL633*(G633+273.16)^4)</f>
        <v>-38.223230319305394</v>
      </c>
      <c r="AO633" s="13">
        <f>1.17*1.013*(10^-3)*(AD633-AE633)*N633*86400/208</f>
        <v>1.2859921899768811</v>
      </c>
      <c r="AP633" s="12">
        <f>0.408*(AM633+AN633+AO633)/(AI633+$S$10*(1+0.34*N633))</f>
        <v>-39.881770681319722</v>
      </c>
      <c r="AQ633">
        <v>88</v>
      </c>
      <c r="AR633">
        <v>0.44752999999999998</v>
      </c>
      <c r="AS633" s="7"/>
      <c r="AT633" s="1">
        <f>AJ633*28.4</f>
        <v>149.98355299136887</v>
      </c>
      <c r="AU633">
        <f>1.26*AI633*0.408*(AG633-AH633)/(AI633+0.063)</f>
        <v>5.2418863273538605</v>
      </c>
      <c r="AV633">
        <f>AU633*28.4</f>
        <v>148.86957169684962</v>
      </c>
      <c r="AW633">
        <f>0.65*AI633*D633/(0.063+AI633)</f>
        <v>134.2534974249094</v>
      </c>
      <c r="AX633" s="1">
        <f>AW633*0.035</f>
        <v>4.6988724098718295</v>
      </c>
      <c r="AY633" s="1">
        <f>(0.2*(0.00738*G633+0.8072)^7)-0.00016</f>
        <v>0.2295225877733508</v>
      </c>
      <c r="AZ633" s="1">
        <f>0.408*(AI633*(AG633-AH633)+0.063*6.43*(1+0.0536*N633)*(AD633-AE633))/(AI633+0.063)</f>
        <v>5.3107465442264674</v>
      </c>
      <c r="BA633" s="2">
        <f>(AI633*(AG633)+0.063*2.7*(1+0.864*N633)*(AD633-AE633))/(AI633+0.063)</f>
        <v>12.569875603802794</v>
      </c>
      <c r="BB633" s="1">
        <f>0.4+1.4*EXP(-(((C633-173)/58)^2))</f>
        <v>0.5012499849374259</v>
      </c>
      <c r="BC633" s="1">
        <f>0.605+0.345*EXP(-(((C633-243)/80)^2))</f>
        <v>0.92030625891857376</v>
      </c>
      <c r="BD633" s="1">
        <f>0.408*(AI633*(AG633-AH633)+0.063*6.43*(BB633+BC633*N633)*(AD633-AE633))/(AI633+0.063)</f>
        <v>6.0107444599217574</v>
      </c>
      <c r="BE633" s="1">
        <f>0.013*G633*(M633*23.9+50)/(G633+15)</f>
        <v>5.0327193579391523</v>
      </c>
    </row>
    <row r="634" spans="1:57" ht="14" x14ac:dyDescent="0.15">
      <c r="A634" s="14">
        <v>2009</v>
      </c>
      <c r="B634" s="5">
        <v>43368</v>
      </c>
      <c r="C634">
        <v>268</v>
      </c>
      <c r="D634" s="11">
        <v>271.13959722222211</v>
      </c>
      <c r="E634">
        <v>21.05</v>
      </c>
      <c r="F634">
        <v>37.450000000000003</v>
      </c>
      <c r="G634">
        <v>28.31</v>
      </c>
      <c r="H634">
        <v>22.55</v>
      </c>
      <c r="I634">
        <v>98.5</v>
      </c>
      <c r="J634" s="11">
        <v>60.524999999999999</v>
      </c>
      <c r="K634">
        <v>1.5980000000000001</v>
      </c>
      <c r="L634" s="17">
        <v>0</v>
      </c>
      <c r="M634" s="15">
        <f>+D634*86400/1000000</f>
        <v>23.426461199999991</v>
      </c>
      <c r="N634" s="3">
        <f>K634*4.87/LN(67.8*$S$4-5.42)</f>
        <v>1.2981448937610067</v>
      </c>
      <c r="O634" s="16">
        <f>0.26*(1+0.54*N634)*(AD634-AE634)</f>
        <v>1.1095524168558426</v>
      </c>
      <c r="X634" s="9">
        <f>1+0.033*COS(2*$S$9*C634/365)</f>
        <v>0.99673893542181524</v>
      </c>
      <c r="Y634" s="9">
        <f>0.409*SIN((2*$S$9*C634/365)-1.39)</f>
        <v>-3.3424869821240911E-2</v>
      </c>
      <c r="Z634" s="9">
        <f>ACOS(-TAN($U$2)*TAN(Y634))</f>
        <v>1.5522606028568808</v>
      </c>
      <c r="AA634" s="10">
        <f>(24*60/$S$9)*$S$7*X634*(Z634*SIN($U$2)*SIN(Y634)+COS($U$2)*COS(Y634)*SIN(Z634))</f>
        <v>31.800153043909887</v>
      </c>
      <c r="AB634" s="9">
        <f>AA634*(0.75+0.00002*$S$3)</f>
        <v>23.977315395108054</v>
      </c>
      <c r="AC634" s="9">
        <f>1.35*(M634/AB634)-0.35</f>
        <v>0.96898513652835361</v>
      </c>
      <c r="AD634" s="9">
        <f>(0.6108*EXP(17.27*E634/(E634+237.3))+0.6108*EXP(17.27*F634/(F634+237.3)))/2</f>
        <v>4.4624547196510456</v>
      </c>
      <c r="AE634" s="9">
        <f>(H634*0.6108*EXP(17.27*F634/(F634+237.3))+I634*0.6108*EXP(17.27*E634/(E634+237.3)))/(2*100)</f>
        <v>1.9536283207484735</v>
      </c>
      <c r="AF634" s="10">
        <f>$S$8*0.5*((E634+273)^4+(F634+273)^4)*(0.34-0.14*SQRT(AE634))*AC634</f>
        <v>5.7393238936437152</v>
      </c>
      <c r="AG634" s="9">
        <f>(1-0.23)*M634-AF634</f>
        <v>12.29905123035628</v>
      </c>
      <c r="AH634" s="9">
        <v>0</v>
      </c>
      <c r="AI634" s="8">
        <f>4098*0.6108*EXP(17.27*0.5*(E634+F634)/(0.5*(E634+F634)+237.3))/(0.5*(E634+F634)+237.3)^2</f>
        <v>0.23440079772556427</v>
      </c>
      <c r="AJ634" s="7">
        <f>(0.408*AI634*(AG634-AH634)+(900*$S$10/((E634+F634)*0.5+273))*N634*(AD634-AE634))/(AI634+$S$10*(1+0.34*N634))</f>
        <v>5.5106708740729413</v>
      </c>
      <c r="AL634" s="12">
        <f>1.24*(AE634*10/(G634+273.16))^(1/7)</f>
        <v>0.83878363424072622</v>
      </c>
      <c r="AM634" s="12">
        <f>AI634*0.77*M634</f>
        <v>4.2282095187385726</v>
      </c>
      <c r="AN634" s="12">
        <f>AI634*0.98*$S$8*(-2.6*10000000000-AL634*(G634+273.16)^4)</f>
        <v>-37.033589646792052</v>
      </c>
      <c r="AO634" s="13">
        <f>1.17*1.013*(10^-3)*(AD634-AE634)*N634*86400/208</f>
        <v>1.6033911969184926</v>
      </c>
      <c r="AP634" s="12">
        <f>0.408*(AM634+AN634+AO634)/(AI634+$S$10*(1+0.34*N634))</f>
        <v>-38.664504796426833</v>
      </c>
      <c r="AQ634">
        <v>88</v>
      </c>
      <c r="AR634">
        <v>0.44752999999999998</v>
      </c>
      <c r="AS634" s="7"/>
      <c r="AT634" s="1">
        <f>AJ634*28.4</f>
        <v>156.50305282367154</v>
      </c>
      <c r="AU634">
        <f>1.26*AI634*0.408*(AG634-AH634)/(AI634+0.063)</f>
        <v>4.9833257262073873</v>
      </c>
      <c r="AV634">
        <f>AU634*28.4</f>
        <v>141.52645062428979</v>
      </c>
      <c r="AW634">
        <f>0.65*AI634*D634/(0.063+AI634)</f>
        <v>138.90672096529158</v>
      </c>
      <c r="AX634" s="1">
        <f>AW634*0.035</f>
        <v>4.8617352337852058</v>
      </c>
      <c r="AY634" s="1">
        <f>(0.2*(0.00738*G634+0.8072)^7)-0.00016</f>
        <v>0.22354120766627802</v>
      </c>
      <c r="AZ634" s="1">
        <f>0.408*(AI634*(AG634-AH634)+0.063*6.43*(1+0.0536*N634)*(AD634-AE634))/(AI634+0.063)</f>
        <v>5.4462814535659385</v>
      </c>
      <c r="BA634" s="2">
        <f>(AI634*(AG634)+0.063*2.7*(1+0.864*N634)*(AD634-AE634))/(AI634+0.063)</f>
        <v>12.738035527319607</v>
      </c>
      <c r="BB634" s="1">
        <f>0.4+1.4*EXP(-(((C634-173)/58)^2))</f>
        <v>0.49571829417390045</v>
      </c>
      <c r="BC634" s="1">
        <f>0.605+0.345*EXP(-(((C634-243)/80)^2))</f>
        <v>0.91790141317114737</v>
      </c>
      <c r="BD634" s="1">
        <f>0.408*(AI634*(AG634-AH634)+0.063*6.43*(BB634+BC634*N634)*(AD634-AE634))/(AI634+0.063)</f>
        <v>6.3075181405157856</v>
      </c>
      <c r="BE634" s="1">
        <f>0.013*G634*(M634*23.9+50)/(G634+15)</f>
        <v>5.1826069803491173</v>
      </c>
    </row>
    <row r="635" spans="1:57" ht="14" x14ac:dyDescent="0.15">
      <c r="A635" s="14">
        <v>2009</v>
      </c>
      <c r="B635" s="5">
        <v>43369</v>
      </c>
      <c r="C635">
        <v>269</v>
      </c>
      <c r="D635" s="17">
        <v>270.57072916666669</v>
      </c>
      <c r="E635">
        <v>20.190000000000001</v>
      </c>
      <c r="F635">
        <v>38.99</v>
      </c>
      <c r="G635">
        <v>28.32</v>
      </c>
      <c r="H635">
        <v>19.05</v>
      </c>
      <c r="I635">
        <v>96.8</v>
      </c>
      <c r="J635" s="11">
        <v>57.924999999999997</v>
      </c>
      <c r="K635">
        <v>1.5189999999999999</v>
      </c>
      <c r="L635" s="17">
        <v>0</v>
      </c>
      <c r="M635" s="15">
        <f>+D635*86400/1000000</f>
        <v>23.377311000000002</v>
      </c>
      <c r="N635" s="3">
        <f>K635*4.87/LN(67.8*$S$4-5.42)</f>
        <v>1.2339687694762009</v>
      </c>
      <c r="O635" s="16">
        <f>0.26*(1+0.54*N635)*(AD635-AE635)</f>
        <v>1.2417499837765722</v>
      </c>
      <c r="X635" s="9">
        <f>1+0.033*COS(2*$S$9*C635/365)</f>
        <v>0.99730467895409602</v>
      </c>
      <c r="Y635" s="9">
        <f>0.409*SIN((2*$S$9*C635/365)-1.39)</f>
        <v>-4.0436630898435667E-2</v>
      </c>
      <c r="Z635" s="9">
        <f>ACOS(-TAN($U$2)*TAN(Y635))</f>
        <v>1.5483677685703947</v>
      </c>
      <c r="AA635" s="10">
        <f>(24*60/$S$9)*$S$7*X635*(Z635*SIN($U$2)*SIN(Y635)+COS($U$2)*COS(Y635)*SIN(Z635))</f>
        <v>31.612303514897516</v>
      </c>
      <c r="AB635" s="9">
        <f>AA635*(0.75+0.00002*$S$3)</f>
        <v>23.835676850232726</v>
      </c>
      <c r="AC635" s="9">
        <f>1.35*(M635/AB635)-0.35</f>
        <v>0.97403917238422644</v>
      </c>
      <c r="AD635" s="9">
        <f>(0.6108*EXP(17.27*E635/(E635+237.3))+0.6108*EXP(17.27*F635/(F635+237.3)))/2</f>
        <v>4.6768209463117136</v>
      </c>
      <c r="AE635" s="9">
        <f>(H635*0.6108*EXP(17.27*F635/(F635+237.3))+I635*0.6108*EXP(17.27*E635/(E635+237.3)))/(2*100)</f>
        <v>1.8106876906413429</v>
      </c>
      <c r="AF635" s="10">
        <f>$S$8*0.5*((E635+273)^4+(F635+273)^4)*(0.34-0.14*SQRT(AE635))*AC635</f>
        <v>6.0965168253873037</v>
      </c>
      <c r="AG635" s="9">
        <f>(1-0.23)*M635-AF635</f>
        <v>11.904012644612699</v>
      </c>
      <c r="AH635" s="9">
        <v>0</v>
      </c>
      <c r="AI635" s="8">
        <f>4098*0.6108*EXP(17.27*0.5*(E635+F635)/(0.5*(E635+F635)+237.3))/(0.5*(E635+F635)+237.3)^2</f>
        <v>0.23842851147779201</v>
      </c>
      <c r="AJ635" s="7">
        <f>(0.408*AI635*(AG635-AH635)+(900*$S$10/((E635+F635)*0.5+273))*N635*(AD635-AE635))/(AI635+$S$10*(1+0.34*N635))</f>
        <v>5.5756637753694198</v>
      </c>
      <c r="AL635" s="12">
        <f>1.24*(AE635*10/(G635+273.16))^(1/7)</f>
        <v>0.82972434721868671</v>
      </c>
      <c r="AM635" s="12">
        <f>AI635*0.77*M635</f>
        <v>4.2918394473442287</v>
      </c>
      <c r="AN635" s="12">
        <f>AI635*0.98*$S$8*(-2.6*10000000000-AL635*(G635+273.16)^4)</f>
        <v>-37.5853745170756</v>
      </c>
      <c r="AO635" s="13">
        <f>1.17*1.013*(10^-3)*(AD635-AE635)*N635*86400/208</f>
        <v>1.7411903885326334</v>
      </c>
      <c r="AP635" s="12">
        <f>0.408*(AM635+AN635+AO635)/(AI635+$S$10*(1+0.34*N635))</f>
        <v>-38.793282112672522</v>
      </c>
      <c r="AQ635">
        <v>88</v>
      </c>
      <c r="AR635">
        <v>0.44752999999999998</v>
      </c>
      <c r="AS635" s="7"/>
      <c r="AT635" s="1">
        <f>AJ635*28.4</f>
        <v>158.34885122049153</v>
      </c>
      <c r="AU635">
        <f>1.26*AI635*0.408*(AG635-AH635)/(AI635+0.063)</f>
        <v>4.8405860655925261</v>
      </c>
      <c r="AV635">
        <f>AU635*28.4</f>
        <v>137.47264426282774</v>
      </c>
      <c r="AW635">
        <f>0.65*AI635*D635/(0.063+AI635)</f>
        <v>139.11309957858569</v>
      </c>
      <c r="AX635" s="1">
        <f>AW635*0.035</f>
        <v>4.8689584852504995</v>
      </c>
      <c r="AY635" s="1">
        <f>(0.2*(0.00738*G635+0.8072)^7)-0.00016</f>
        <v>0.22365496228131101</v>
      </c>
      <c r="AZ635" s="1">
        <f>0.408*(AI635*(AG635-AH635)+0.063*6.43*(1+0.0536*N635)*(AD635-AE635))/(AI635+0.063)</f>
        <v>5.5172111928602954</v>
      </c>
      <c r="BA635" s="2">
        <f>(AI635*(AG635)+0.063*2.7*(1+0.864*N635)*(AD635-AE635))/(AI635+0.063)</f>
        <v>12.757798231714169</v>
      </c>
      <c r="BB635" s="1">
        <f>0.4+1.4*EXP(-(((C635-173)/58)^2))</f>
        <v>0.49043503939459637</v>
      </c>
      <c r="BC635" s="1">
        <f>0.605+0.345*EXP(-(((C635-243)/80)^2))</f>
        <v>0.9154178884708406</v>
      </c>
      <c r="BD635" s="1">
        <f>0.408*(AI635*(AG635-AH635)+0.063*6.43*(BB635+BC635*N635)*(AD635-AE635))/(AI635+0.063)</f>
        <v>6.3876702649885013</v>
      </c>
      <c r="BE635" s="1">
        <f>0.013*G635*(M635*23.9+50)/(G635+15)</f>
        <v>5.1732576302969528</v>
      </c>
    </row>
    <row r="636" spans="1:57" ht="14" x14ac:dyDescent="0.15">
      <c r="A636" s="14">
        <v>2009</v>
      </c>
      <c r="B636" s="5">
        <v>43370</v>
      </c>
      <c r="C636">
        <v>270</v>
      </c>
      <c r="D636" s="11">
        <v>266.08937500000002</v>
      </c>
      <c r="E636">
        <v>19.41</v>
      </c>
      <c r="F636">
        <v>39.9</v>
      </c>
      <c r="G636">
        <v>29.03</v>
      </c>
      <c r="H636">
        <v>20.77</v>
      </c>
      <c r="I636">
        <v>90.4</v>
      </c>
      <c r="J636" s="11">
        <v>55.585000000000001</v>
      </c>
      <c r="K636">
        <v>1.5369999999999999</v>
      </c>
      <c r="L636" s="17">
        <v>0</v>
      </c>
      <c r="M636" s="15">
        <f>+D636*86400/1000000</f>
        <v>22.990122</v>
      </c>
      <c r="N636" s="3">
        <f>K636*4.87/LN(67.8*$S$4-5.42)</f>
        <v>1.2485911775410934</v>
      </c>
      <c r="O636" s="16">
        <f>0.26*(1+0.54*N636)*(AD636-AE636)</f>
        <v>1.3122255307498898</v>
      </c>
      <c r="X636" s="9">
        <f>1+0.033*COS(2*$S$9*C636/365)</f>
        <v>0.99787122116817262</v>
      </c>
      <c r="Y636" s="9">
        <f>0.409*SIN((2*$S$9*C636/365)-1.39)</f>
        <v>-4.7436409729201254E-2</v>
      </c>
      <c r="Z636" s="9">
        <f>ACOS(-TAN($U$2)*TAN(Y636))</f>
        <v>1.5444790438200007</v>
      </c>
      <c r="AA636" s="10">
        <f>(24*60/$S$9)*$S$7*X636*(Z636*SIN($U$2)*SIN(Y636)+COS($U$2)*COS(Y636)*SIN(Z636))</f>
        <v>31.423542097012071</v>
      </c>
      <c r="AB636" s="9">
        <f>AA636*(0.75+0.00002*$S$3)</f>
        <v>23.6933507411471</v>
      </c>
      <c r="AC636" s="9">
        <f>1.35*(M636/AB636)-0.35</f>
        <v>0.95993142502635231</v>
      </c>
      <c r="AD636" s="9">
        <f>(0.6108*EXP(17.27*E636/(E636+237.3))+0.6108*EXP(17.27*F636/(F636+237.3)))/2</f>
        <v>4.7953139220174723</v>
      </c>
      <c r="AE636" s="9">
        <f>(H636*0.6108*EXP(17.27*F636/(F636+237.3))+I636*0.6108*EXP(17.27*E636/(E636+237.3)))/(2*100)</f>
        <v>1.7807977382023632</v>
      </c>
      <c r="AF636" s="10">
        <f>$S$8*0.5*((E636+273)^4+(F636+273)^4)*(0.34-0.14*SQRT(AE636))*AC636</f>
        <v>6.0818635497998734</v>
      </c>
      <c r="AG636" s="9">
        <f>(1-0.23)*M636-AF636</f>
        <v>11.620530390200127</v>
      </c>
      <c r="AH636" s="9">
        <v>0</v>
      </c>
      <c r="AI636" s="8">
        <f>4098*0.6108*EXP(17.27*0.5*(E636+F636)/(0.5*(E636+F636)+237.3))/(0.5*(E636+F636)+237.3)^2</f>
        <v>0.23920508916356581</v>
      </c>
      <c r="AJ636" s="7">
        <f>(0.408*AI636*(AG636-AH636)+(900*$S$10/((E636+F636)*0.5+273))*N636*(AD636-AE636))/(AI636+$S$10*(1+0.34*N636))</f>
        <v>5.6184899444744127</v>
      </c>
      <c r="AL636" s="12">
        <f>1.24*(AE636*10/(G636+273.16))^(1/7)</f>
        <v>0.82747558027294676</v>
      </c>
      <c r="AM636" s="12">
        <f>AI636*0.77*M636</f>
        <v>4.2345027208262671</v>
      </c>
      <c r="AN636" s="12">
        <f>AI636*0.98*$S$8*(-2.6*10000000000-AL636*(G636+273.16)^4)</f>
        <v>-37.760639901872928</v>
      </c>
      <c r="AO636" s="13">
        <f>1.17*1.013*(10^-3)*(AD636-AE636)*N636*86400/208</f>
        <v>1.853034889002974</v>
      </c>
      <c r="AP636" s="12">
        <f>0.408*(AM636+AN636+AO636)/(AI636+$S$10*(1+0.34*N636))</f>
        <v>-38.812658028415065</v>
      </c>
      <c r="AQ636">
        <v>88</v>
      </c>
      <c r="AR636">
        <v>0.44752999999999998</v>
      </c>
      <c r="AS636" s="7"/>
      <c r="AT636" s="1">
        <f>AJ636*28.4</f>
        <v>159.56511442307331</v>
      </c>
      <c r="AU636">
        <f>1.26*AI636*0.408*(AG636-AH636)/(AI636+0.063)</f>
        <v>4.7285207649124636</v>
      </c>
      <c r="AV636">
        <f>AU636*28.4</f>
        <v>134.28998972351397</v>
      </c>
      <c r="AW636">
        <f>0.65*AI636*D636/(0.063+AI636)</f>
        <v>136.90191767299015</v>
      </c>
      <c r="AX636" s="1">
        <f>AW636*0.035</f>
        <v>4.7915671185546556</v>
      </c>
      <c r="AY636" s="1">
        <f>(0.2*(0.00738*G636+0.8072)^7)-0.00016</f>
        <v>0.23185934124669538</v>
      </c>
      <c r="AZ636" s="1">
        <f>0.408*(AI636*(AG636-AH636)+0.063*6.43*(1+0.0536*N636)*(AD636-AE636))/(AI636+0.063)</f>
        <v>5.511775525356458</v>
      </c>
      <c r="BA636" s="2">
        <f>(AI636*(AG636)+0.063*2.7*(1+0.864*N636)*(AD636-AE636))/(AI636+0.063)</f>
        <v>12.725218514546505</v>
      </c>
      <c r="BB636" s="1">
        <f>0.4+1.4*EXP(-(((C636-173)/58)^2))</f>
        <v>0.48539261488004154</v>
      </c>
      <c r="BC636" s="1">
        <f>0.605+0.345*EXP(-(((C636-243)/80)^2))</f>
        <v>0.91285785510049777</v>
      </c>
      <c r="BD636" s="1">
        <f>0.408*(AI636*(AG636-AH636)+0.063*6.43*(BB636+BC636*N636)*(AD636-AE636))/(AI636+0.063)</f>
        <v>6.4321396465893708</v>
      </c>
      <c r="BE636" s="1">
        <f>0.013*G636*(M636*23.9+50)/(G636+15)</f>
        <v>5.1381259864583697</v>
      </c>
    </row>
    <row r="637" spans="1:57" ht="14" x14ac:dyDescent="0.15">
      <c r="A637" s="14">
        <v>2009</v>
      </c>
      <c r="B637" s="5">
        <v>43371</v>
      </c>
      <c r="C637">
        <v>271</v>
      </c>
      <c r="D637" s="11">
        <v>260.59261111111113</v>
      </c>
      <c r="E637">
        <v>21.88</v>
      </c>
      <c r="F637">
        <v>37.44</v>
      </c>
      <c r="G637">
        <v>29.36</v>
      </c>
      <c r="H637">
        <v>32.340000000000003</v>
      </c>
      <c r="I637">
        <v>93.4</v>
      </c>
      <c r="J637" s="11">
        <v>62.870000000000005</v>
      </c>
      <c r="K637">
        <v>1.7889999999999999</v>
      </c>
      <c r="L637" s="17">
        <v>0</v>
      </c>
      <c r="M637" s="15">
        <f>+D637*86400/1000000</f>
        <v>22.515201600000001</v>
      </c>
      <c r="N637" s="3">
        <f>K637*4.87/LN(67.8*$S$4-5.42)</f>
        <v>1.4533048904495875</v>
      </c>
      <c r="O637" s="16">
        <f>0.26*(1+0.54*N637)*(AD637-AE637)</f>
        <v>1.0491052961492562</v>
      </c>
      <c r="X637" s="9">
        <f>1+0.033*COS(2*$S$9*C637/365)</f>
        <v>0.99843839418535973</v>
      </c>
      <c r="Y637" s="9">
        <f>0.409*SIN((2*$S$9*C637/365)-1.39)</f>
        <v>-5.4422132128002149E-2</v>
      </c>
      <c r="Z637" s="9">
        <f>ACOS(-TAN($U$2)*TAN(Y637))</f>
        <v>1.5405951535752147</v>
      </c>
      <c r="AA637" s="10">
        <f>(24*60/$S$9)*$S$7*X637*(Z637*SIN($U$2)*SIN(Y637)+COS($U$2)*COS(Y637)*SIN(Z637))</f>
        <v>31.233939627423975</v>
      </c>
      <c r="AB637" s="9">
        <f>AA637*(0.75+0.00002*$S$3)</f>
        <v>23.550390479077677</v>
      </c>
      <c r="AC637" s="9">
        <f>1.35*(M637/AB637)-0.35</f>
        <v>0.94065894627112823</v>
      </c>
      <c r="AD637" s="9">
        <f>(0.6108*EXP(17.27*E637/(E637+237.3))+0.6108*EXP(17.27*F637/(F637+237.3)))/2</f>
        <v>4.5257100746247563</v>
      </c>
      <c r="AE637" s="9">
        <f>(H637*0.6108*EXP(17.27*F637/(F637+237.3))+I637*0.6108*EXP(17.27*E637/(E637+237.3)))/(2*100)</f>
        <v>2.2649216985551983</v>
      </c>
      <c r="AF637" s="10">
        <f>$S$8*0.5*((E637+273)^4+(F637+273)^4)*(0.34-0.14*SQRT(AE637))*AC637</f>
        <v>5.016802057812062</v>
      </c>
      <c r="AG637" s="9">
        <f>(1-0.23)*M637-AF637</f>
        <v>12.319903174187939</v>
      </c>
      <c r="AH637" s="9">
        <v>0</v>
      </c>
      <c r="AI637" s="8">
        <f>4098*0.6108*EXP(17.27*0.5*(E637+F637)/(0.5*(E637+F637)+237.3))/(0.5*(E637+F637)+237.3)^2</f>
        <v>0.23926491370219555</v>
      </c>
      <c r="AJ637" s="7">
        <f>(0.408*AI637*(AG637-AH637)+(900*$S$10/((E637+F637)*0.5+273))*N637*(AD637-AE637))/(AI637+$S$10*(1+0.34*N637))</f>
        <v>5.4670630738894745</v>
      </c>
      <c r="AL637" s="12">
        <f>1.24*(AE637*10/(G637+273.16))^(1/7)</f>
        <v>0.85626318308891247</v>
      </c>
      <c r="AM637" s="12">
        <f>AI637*0.77*M637</f>
        <v>4.1480652812148824</v>
      </c>
      <c r="AN637" s="12">
        <f>AI637*0.98*$S$8*(-2.6*10000000000-AL637*(G637+273.16)^4)</f>
        <v>-38.081545083974426</v>
      </c>
      <c r="AO637" s="13">
        <f>1.17*1.013*(10^-3)*(AD637-AE637)*N637*86400/208</f>
        <v>1.617567308688449</v>
      </c>
      <c r="AP637" s="12">
        <f>0.408*(AM637+AN637+AO637)/(AI637+$S$10*(1+0.34*N637))</f>
        <v>-39.056057509674012</v>
      </c>
      <c r="AQ637">
        <v>88</v>
      </c>
      <c r="AR637">
        <v>0.44752999999999998</v>
      </c>
      <c r="AS637" s="7"/>
      <c r="AT637" s="1">
        <f>AJ637*28.4</f>
        <v>155.26459129846106</v>
      </c>
      <c r="AU637">
        <f>1.26*AI637*0.408*(AG637-AH637)/(AI637+0.063)</f>
        <v>5.0133645084967</v>
      </c>
      <c r="AV637">
        <f>AU637*28.4</f>
        <v>142.37955204130628</v>
      </c>
      <c r="AW637">
        <f>0.65*AI637*D637/(0.063+AI637)</f>
        <v>134.08084352037713</v>
      </c>
      <c r="AX637" s="1">
        <f>AW637*0.035</f>
        <v>4.6928295232131996</v>
      </c>
      <c r="AY637" s="1">
        <f>(0.2*(0.00738*G637+0.8072)^7)-0.00016</f>
        <v>0.23575954000252902</v>
      </c>
      <c r="AZ637" s="1">
        <f>0.408*(AI637*(AG637-AH637)+0.063*6.43*(1+0.0536*N637)*(AD637-AE637))/(AI637+0.063)</f>
        <v>5.3113421945386232</v>
      </c>
      <c r="BA637" s="2">
        <f>(AI637*(AG637)+0.063*2.7*(1+0.864*N637)*(AD637-AE637))/(AI637+0.063)</f>
        <v>12.621893838908349</v>
      </c>
      <c r="BB637" s="1">
        <f>0.4+1.4*EXP(-(((C637-173)/58)^2))</f>
        <v>0.48058341941840843</v>
      </c>
      <c r="BC637" s="1">
        <f>0.605+0.345*EXP(-(((C637-243)/80)^2))</f>
        <v>0.91022353720550186</v>
      </c>
      <c r="BD637" s="1">
        <f>0.408*(AI637*(AG637-AH637)+0.063*6.43*(BB637+BC637*N637)*(AD637-AE637))/(AI637+0.063)</f>
        <v>6.2082182035361839</v>
      </c>
      <c r="BE637" s="1">
        <f>0.013*G637*(M637*23.9+50)/(G637+15)</f>
        <v>5.0602139609071948</v>
      </c>
    </row>
    <row r="638" spans="1:57" ht="14" x14ac:dyDescent="0.15">
      <c r="A638" s="14">
        <v>2009</v>
      </c>
      <c r="B638" s="5">
        <v>43372</v>
      </c>
      <c r="C638">
        <v>272</v>
      </c>
      <c r="D638" s="11">
        <v>219.7113680555556</v>
      </c>
      <c r="E638">
        <v>23.88</v>
      </c>
      <c r="F638">
        <v>39.07</v>
      </c>
      <c r="G638">
        <v>29.07</v>
      </c>
      <c r="H638">
        <v>34.42</v>
      </c>
      <c r="I638">
        <v>94.6</v>
      </c>
      <c r="J638" s="11">
        <v>64.509999999999991</v>
      </c>
      <c r="K638">
        <v>1.502</v>
      </c>
      <c r="L638" s="17">
        <v>0</v>
      </c>
      <c r="M638" s="15">
        <f>+D638*86400/1000000</f>
        <v>18.983062200000003</v>
      </c>
      <c r="N638" s="3">
        <f>K638*4.87/LN(67.8*$S$4-5.42)</f>
        <v>1.2201587174149138</v>
      </c>
      <c r="O638" s="16">
        <f>0.26*(1+0.54*N638)*(AD638-AE638)</f>
        <v>1.027000992289439</v>
      </c>
      <c r="X638" s="9">
        <f>1+0.033*COS(2*$S$9*C638/365)</f>
        <v>0.99900602994005205</v>
      </c>
      <c r="Y638" s="9">
        <f>0.409*SIN((2*$S$9*C638/365)-1.39)</f>
        <v>-6.1391728074528064E-2</v>
      </c>
      <c r="Z638" s="9">
        <f>ACOS(-TAN($U$2)*TAN(Y638))</f>
        <v>1.5367168278586734</v>
      </c>
      <c r="AA638" s="10">
        <f>(24*60/$S$9)*$S$7*X638*(Z638*SIN($U$2)*SIN(Y638)+COS($U$2)*COS(Y638)*SIN(Z638))</f>
        <v>31.043568354299076</v>
      </c>
      <c r="AB638" s="9">
        <f>AA638*(0.75+0.00002*$S$3)</f>
        <v>23.406850539141502</v>
      </c>
      <c r="AC638" s="9">
        <f>1.35*(M638/AB638)-0.35</f>
        <v>0.744856137400702</v>
      </c>
      <c r="AD638" s="9">
        <f>(0.6108*EXP(17.27*E638/(E638+237.3))+0.6108*EXP(17.27*F638/(F638+237.3)))/2</f>
        <v>4.990138450261453</v>
      </c>
      <c r="AE638" s="9">
        <f>(H638*0.6108*EXP(17.27*F638/(F638+237.3))+I638*0.6108*EXP(17.27*E638/(E638+237.3)))/(2*100)</f>
        <v>2.6090197276949065</v>
      </c>
      <c r="AF638" s="10">
        <f>$S$8*0.5*((E638+273)^4+(F638+273)^4)*(0.34-0.14*SQRT(AE638))*AC638</f>
        <v>3.5820469837850997</v>
      </c>
      <c r="AG638" s="9">
        <f>(1-0.23)*M638-AF638</f>
        <v>11.034910910214903</v>
      </c>
      <c r="AH638" s="9">
        <v>0</v>
      </c>
      <c r="AI638" s="8">
        <f>4098*0.6108*EXP(17.27*0.5*(E638+F638)/(0.5*(E638+F638)+237.3))/(0.5*(E638+F638)+237.3)^2</f>
        <v>0.26182719203762117</v>
      </c>
      <c r="AJ638" s="7">
        <f>(0.408*AI638*(AG638-AH638)+(900*$S$10/((E638+F638)*0.5+273))*N638*(AD638-AE638))/(AI638+$S$10*(1+0.34*N638))</f>
        <v>4.9134578205974355</v>
      </c>
      <c r="AL638" s="12">
        <f>1.24*(AE638*10/(G638+273.16))^(1/7)</f>
        <v>0.87385958747429116</v>
      </c>
      <c r="AM638" s="12">
        <f>AI638*0.77*M638</f>
        <v>3.8271170415181612</v>
      </c>
      <c r="AN638" s="12">
        <f>AI638*0.98*$S$8*(-2.6*10000000000-AL638*(G638+273.16)^4)</f>
        <v>-41.822513897216766</v>
      </c>
      <c r="AO638" s="13">
        <f>1.17*1.013*(10^-3)*(AD638-AE638)*N638*86400/208</f>
        <v>1.4303525401371617</v>
      </c>
      <c r="AP638" s="12">
        <f>0.408*(AM638+AN638+AO638)/(AI638+$S$10*(1+0.34*N638))</f>
        <v>-42.031783990373143</v>
      </c>
      <c r="AQ638">
        <v>88</v>
      </c>
      <c r="AR638">
        <v>0.44752999999999998</v>
      </c>
      <c r="AS638" s="7"/>
      <c r="AT638" s="1">
        <f>AJ638*28.4</f>
        <v>139.54220210496717</v>
      </c>
      <c r="AU638">
        <f>1.26*AI638*0.408*(AG638-AH638)/(AI638+0.063)</f>
        <v>4.5725862887197879</v>
      </c>
      <c r="AV638">
        <f>AU638*28.4</f>
        <v>129.86145059964198</v>
      </c>
      <c r="AW638">
        <f>0.65*AI638*D638/(0.063+AI638)</f>
        <v>115.11402917753281</v>
      </c>
      <c r="AX638" s="1">
        <f>AW638*0.035</f>
        <v>4.028991021213649</v>
      </c>
      <c r="AY638" s="1">
        <f>(0.2*(0.00738*G638+0.8072)^7)-0.00016</f>
        <v>0.23232912899025435</v>
      </c>
      <c r="AZ638" s="1">
        <f>0.408*(AI638*(AG638-AH638)+0.063*6.43*(1+0.0536*N638)*(AD638-AE638))/(AI638+0.063)</f>
        <v>4.9198197955887863</v>
      </c>
      <c r="BA638" s="2">
        <f>(AI638*(AG638)+0.063*2.7*(1+0.864*N638)*(AD638-AE638))/(AI638+0.063)</f>
        <v>11.456109251619539</v>
      </c>
      <c r="BB638" s="1">
        <f>0.4+1.4*EXP(-(((C638-173)/58)^2))</f>
        <v>0.47599987361432933</v>
      </c>
      <c r="BC638" s="1">
        <f>0.605+0.345*EXP(-(((C638-243)/80)^2))</f>
        <v>0.90751720958155824</v>
      </c>
      <c r="BD638" s="1">
        <f>0.408*(AI638*(AG638-AH638)+0.063*6.43*(BB638+BC638*N638)*(AD638-AE638))/(AI638+0.063)</f>
        <v>5.5472975655032313</v>
      </c>
      <c r="BE638" s="1">
        <f>0.013*G638*(M638*23.9+50)/(G638+15)</f>
        <v>4.3192976619116807</v>
      </c>
    </row>
    <row r="639" spans="1:57" ht="14" x14ac:dyDescent="0.15">
      <c r="A639" s="14">
        <v>2009</v>
      </c>
      <c r="B639" s="5">
        <v>43373</v>
      </c>
      <c r="C639">
        <v>273</v>
      </c>
      <c r="D639" s="11">
        <v>227.68090972222225</v>
      </c>
      <c r="E639">
        <v>23.87</v>
      </c>
      <c r="F639">
        <v>36.43</v>
      </c>
      <c r="G639">
        <v>28.93</v>
      </c>
      <c r="H639">
        <v>35.4</v>
      </c>
      <c r="I639">
        <v>93.9</v>
      </c>
      <c r="J639" s="11">
        <v>64.650000000000006</v>
      </c>
      <c r="K639">
        <v>2.0459999999999998</v>
      </c>
      <c r="L639" s="17">
        <v>0</v>
      </c>
      <c r="M639" s="15">
        <f>+D639*86400/1000000</f>
        <v>19.6716306</v>
      </c>
      <c r="N639" s="3">
        <f>K639*4.87/LN(67.8*$S$4-5.42)</f>
        <v>1.6620803833761073</v>
      </c>
      <c r="O639" s="16">
        <f>0.26*(1+0.54*N639)*(AD639-AE639)</f>
        <v>1.0138382141653839</v>
      </c>
      <c r="X639" s="9">
        <f>1+0.033*COS(2*$S$9*C639/365)</f>
        <v>0.99957396022952472</v>
      </c>
      <c r="Y639" s="9">
        <f>0.409*SIN((2*$S$9*C639/365)-1.39)</f>
        <v>-6.8343132327083486E-2</v>
      </c>
      <c r="Z639" s="9">
        <f>ACOS(-TAN($U$2)*TAN(Y639))</f>
        <v>1.532844802467312</v>
      </c>
      <c r="AA639" s="10">
        <f>(24*60/$S$9)*$S$7*X639*(Z639*SIN($U$2)*SIN(Y639)+COS($U$2)*COS(Y639)*SIN(Z639))</f>
        <v>30.852501880902441</v>
      </c>
      <c r="AB639" s="9">
        <f>AA639*(0.75+0.00002*$S$3)</f>
        <v>23.262786418200442</v>
      </c>
      <c r="AC639" s="9">
        <f>1.35*(M639/AB639)-0.35</f>
        <v>0.79159588763719435</v>
      </c>
      <c r="AD639" s="9">
        <f>(0.6108*EXP(17.27*E639/(E639+237.3))+0.6108*EXP(17.27*F639/(F639+237.3)))/2</f>
        <v>4.5216584655040144</v>
      </c>
      <c r="AE639" s="9">
        <f>(H639*0.6108*EXP(17.27*F639/(F639+237.3))+I639*0.6108*EXP(17.27*E639/(E639+237.3)))/(2*100)</f>
        <v>2.4666757799900476</v>
      </c>
      <c r="AF639" s="10">
        <f>$S$8*0.5*((E639+273)^4+(F639+273)^4)*(0.34-0.14*SQRT(AE639))*AC639</f>
        <v>3.9419442839532093</v>
      </c>
      <c r="AG639" s="9">
        <f>(1-0.23)*M639-AF639</f>
        <v>11.205211278046791</v>
      </c>
      <c r="AH639" s="9">
        <v>0</v>
      </c>
      <c r="AI639" s="8">
        <f>4098*0.6108*EXP(17.27*0.5*(E639+F639)/(0.5*(E639+F639)+237.3))/(0.5*(E639+F639)+237.3)^2</f>
        <v>0.24518893564873404</v>
      </c>
      <c r="AJ639" s="7">
        <f>(0.408*AI639*(AG639-AH639)+(900*$S$10/((E639+F639)*0.5+273))*N639*(AD639-AE639))/(AI639+$S$10*(1+0.34*N639))</f>
        <v>5.1358799273879736</v>
      </c>
      <c r="AL639" s="12">
        <f>1.24*(AE639*10/(G639+273.16))^(1/7)</f>
        <v>0.86694120522770834</v>
      </c>
      <c r="AM639" s="12">
        <f>AI639*0.77*M639</f>
        <v>3.7139149503525819</v>
      </c>
      <c r="AN639" s="12">
        <f>AI639*0.98*$S$8*(-2.6*10000000000-AL639*(G639+273.16)^4)</f>
        <v>-39.081166024816369</v>
      </c>
      <c r="AO639" s="13">
        <f>1.17*1.013*(10^-3)*(AD639-AE639)*N639*86400/208</f>
        <v>1.6815349773653028</v>
      </c>
      <c r="AP639" s="12">
        <f>0.408*(AM639+AN639+AO639)/(AI639+$S$10*(1+0.34*N639))</f>
        <v>-39.472707730297842</v>
      </c>
      <c r="AQ639">
        <v>88</v>
      </c>
      <c r="AR639">
        <v>0.44752999999999998</v>
      </c>
      <c r="AS639" s="7"/>
      <c r="AT639" s="1">
        <f>AJ639*28.4</f>
        <v>145.85898993781845</v>
      </c>
      <c r="AU639">
        <f>1.26*AI639*0.408*(AG639-AH639)/(AI639+0.063)</f>
        <v>4.5828388212660061</v>
      </c>
      <c r="AV639">
        <f>AU639*28.4</f>
        <v>130.15262252395456</v>
      </c>
      <c r="AW639">
        <f>0.65*AI639*D639/(0.063+AI639)</f>
        <v>117.73993726650426</v>
      </c>
      <c r="AX639" s="1">
        <f>AW639*0.035</f>
        <v>4.1208978043276492</v>
      </c>
      <c r="AY639" s="1">
        <f>(0.2*(0.00738*G639+0.8072)^7)-0.00016</f>
        <v>0.2306884301973251</v>
      </c>
      <c r="AZ639" s="1">
        <f>0.408*(AI639*(AG639-AH639)+0.063*6.43*(1+0.0536*N639)*(AD639-AE639))/(AI639+0.063)</f>
        <v>4.8374067312888887</v>
      </c>
      <c r="BA639" s="2">
        <f>(AI639*(AG639)+0.063*2.7*(1+0.864*N639)*(AD639-AE639))/(AI639+0.063)</f>
        <v>11.677631885423143</v>
      </c>
      <c r="BB639" s="1">
        <f>0.4+1.4*EXP(-(((C639-173)/58)^2))</f>
        <v>0.47163443616500711</v>
      </c>
      <c r="BC639" s="1">
        <f>0.605+0.345*EXP(-(((C639-243)/80)^2))</f>
        <v>0.9047411944106809</v>
      </c>
      <c r="BD639" s="1">
        <f>0.408*(AI639*(AG639-AH639)+0.063*6.43*(BB639+BC639*N639)*(AD639-AE639))/(AI639+0.063)</f>
        <v>5.8141565135385225</v>
      </c>
      <c r="BE639" s="1">
        <f>0.013*G639*(M639*23.9+50)/(G639+15)</f>
        <v>4.4530834259335448</v>
      </c>
    </row>
    <row r="640" spans="1:57" ht="14" x14ac:dyDescent="0.15">
      <c r="A640" s="14">
        <v>2009</v>
      </c>
      <c r="B640" s="5">
        <v>43374</v>
      </c>
      <c r="C640">
        <v>274</v>
      </c>
      <c r="D640" s="11">
        <v>183.88543055555562</v>
      </c>
      <c r="E640">
        <v>23.6</v>
      </c>
      <c r="F640">
        <v>33.85</v>
      </c>
      <c r="G640">
        <v>28.8</v>
      </c>
      <c r="H640">
        <v>44.02</v>
      </c>
      <c r="I640">
        <v>98</v>
      </c>
      <c r="J640" s="11">
        <v>71.010000000000005</v>
      </c>
      <c r="K640">
        <v>3.1230000000000002</v>
      </c>
      <c r="L640" s="17">
        <v>0</v>
      </c>
      <c r="M640" s="15">
        <f>+D640*86400/1000000</f>
        <v>15.887701200000004</v>
      </c>
      <c r="N640" s="3">
        <f>K640*4.87/LN(67.8*$S$4-5.42)</f>
        <v>2.5369877992588385</v>
      </c>
      <c r="O640" s="16">
        <f>0.26*(1+0.54*N640)*(AD640-AE640)</f>
        <v>0.92774117870511841</v>
      </c>
      <c r="X640" s="9">
        <f>1+0.033*COS(2*$S$9*C640/365)</f>
        <v>1.000142016763776</v>
      </c>
      <c r="Y640" s="9">
        <f>0.409*SIN((2*$S$9*C640/365)-1.39)</f>
        <v>-7.5274285034564459E-2</v>
      </c>
      <c r="Z640" s="9">
        <f>ACOS(-TAN($U$2)*TAN(Y640))</f>
        <v>1.5289798196821915</v>
      </c>
      <c r="AA640" s="10">
        <f>(24*60/$S$9)*$S$7*X640*(Z640*SIN($U$2)*SIN(Y640)+COS($U$2)*COS(Y640)*SIN(Z640))</f>
        <v>30.660815107647711</v>
      </c>
      <c r="AB640" s="9">
        <f>AA640*(0.75+0.00002*$S$3)</f>
        <v>23.118254591166373</v>
      </c>
      <c r="AC640" s="9">
        <f>1.35*(M640/AB640)-0.35</f>
        <v>0.57776885622652374</v>
      </c>
      <c r="AD640" s="9">
        <f>(0.6108*EXP(17.27*E640/(E640+237.3))+0.6108*EXP(17.27*F640/(F640+237.3)))/2</f>
        <v>4.0940091365596798</v>
      </c>
      <c r="AE640" s="9">
        <f>(H640*0.6108*EXP(17.27*F640/(F640+237.3))+I640*0.6108*EXP(17.27*E640/(E640+237.3)))/(2*100)</f>
        <v>2.5884077297053416</v>
      </c>
      <c r="AF640" s="10">
        <f>$S$8*0.5*((E640+273)^4+(F640+273)^4)*(0.34-0.14*SQRT(AE640))*AC640</f>
        <v>2.695160788047358</v>
      </c>
      <c r="AG640" s="9">
        <f>(1-0.23)*M640-AF640</f>
        <v>9.5383691359526441</v>
      </c>
      <c r="AH640" s="9">
        <v>0</v>
      </c>
      <c r="AI640" s="8">
        <f>4098*0.6108*EXP(17.27*0.5*(E640+F640)/(0.5*(E640+F640)+237.3))/(0.5*(E640+F640)+237.3)^2</f>
        <v>0.22829377509755139</v>
      </c>
      <c r="AJ640" s="7">
        <f>(0.408*AI640*(AG640-AH640)+(900*$S$10/((E640+F640)*0.5+273))*N640*(AD640-AE640))/(AI640+$S$10*(1+0.34*N640))</f>
        <v>4.6690904796649688</v>
      </c>
      <c r="AL640" s="12">
        <f>1.24*(AE640*10/(G640+273.16))^(1/7)</f>
        <v>0.8729814382870702</v>
      </c>
      <c r="AM640" s="12">
        <f>AI640*0.77*M640</f>
        <v>2.7928387291188215</v>
      </c>
      <c r="AN640" s="12">
        <f>AI640*0.98*$S$8*(-2.6*10000000000-AL640*(G640+273.16)^4)</f>
        <v>-36.429613663639969</v>
      </c>
      <c r="AO640" s="13">
        <f>1.17*1.013*(10^-3)*(AD640-AE640)*N640*86400/208</f>
        <v>1.880503322853424</v>
      </c>
      <c r="AP640" s="12">
        <f>0.408*(AM640+AN640+AO640)/(AI640+$S$10*(1+0.34*N640))</f>
        <v>-36.927521407094147</v>
      </c>
      <c r="AQ640">
        <v>88</v>
      </c>
      <c r="AR640">
        <v>0.44752999999999998</v>
      </c>
      <c r="AS640" s="7"/>
      <c r="AT640" s="1">
        <f>AJ640*28.4</f>
        <v>132.60216962248512</v>
      </c>
      <c r="AU640">
        <f>1.26*AI640*0.408*(AG640-AH640)/(AI640+0.063)</f>
        <v>3.8429762427493195</v>
      </c>
      <c r="AV640">
        <f>AU640*28.4</f>
        <v>109.14052529408067</v>
      </c>
      <c r="AW640">
        <f>0.65*AI640*D640/(0.063+AI640)</f>
        <v>93.674965842953739</v>
      </c>
      <c r="AX640" s="1">
        <f>AW640*0.035</f>
        <v>3.2786238045033813</v>
      </c>
      <c r="AY640" s="1">
        <f>(0.2*(0.00738*G640+0.8072)^7)-0.00016</f>
        <v>0.22917382069126827</v>
      </c>
      <c r="AZ640" s="1">
        <f>0.408*(AI640*(AG640-AH640)+0.063*6.43*(1+0.0536*N640)*(AD640-AE640))/(AI640+0.063)</f>
        <v>4.0204065379330576</v>
      </c>
      <c r="BA640" s="2">
        <f>(AI640*(AG640)+0.063*2.7*(1+0.864*N640)*(AD640-AE640))/(AI640+0.063)</f>
        <v>10.281783528398911</v>
      </c>
      <c r="BB640" s="1">
        <f>0.4+1.4*EXP(-(((C640-173)/58)^2))</f>
        <v>0.46747961910539393</v>
      </c>
      <c r="BC640" s="1">
        <f>0.605+0.345*EXP(-(((C640-243)/80)^2))</f>
        <v>0.90189785795190969</v>
      </c>
      <c r="BD640" s="1">
        <f>0.408*(AI640*(AG640-AH640)+0.063*6.43*(BB640+BC640*N640)*(AD640-AE640))/(AI640+0.063)</f>
        <v>5.403968177174777</v>
      </c>
      <c r="BE640" s="1">
        <f>0.013*G640*(M640*23.9+50)/(G640+15)</f>
        <v>3.6731893235112336</v>
      </c>
    </row>
    <row r="641" spans="1:57" ht="14" x14ac:dyDescent="0.15">
      <c r="A641" s="14">
        <v>2009</v>
      </c>
      <c r="B641" s="5">
        <v>43375</v>
      </c>
      <c r="C641">
        <v>275</v>
      </c>
      <c r="D641" s="11">
        <v>252.60726388888881</v>
      </c>
      <c r="E641">
        <v>22.32</v>
      </c>
      <c r="F641">
        <v>34.119999999999997</v>
      </c>
      <c r="G641">
        <v>27.71</v>
      </c>
      <c r="H641">
        <v>42.15</v>
      </c>
      <c r="I641">
        <v>94.8</v>
      </c>
      <c r="J641" s="11">
        <v>68.474999999999994</v>
      </c>
      <c r="K641">
        <v>2.2189999999999999</v>
      </c>
      <c r="L641" s="17">
        <v>0</v>
      </c>
      <c r="M641" s="15">
        <f>+D641*86400/1000000</f>
        <v>21.825267599999993</v>
      </c>
      <c r="N641" s="3">
        <f>K641*4.87/LN(67.8*$S$4-5.42)</f>
        <v>1.8026179719997959</v>
      </c>
      <c r="O641" s="16">
        <f>0.26*(1+0.54*N641)*(AD641-AE641)</f>
        <v>0.83068897331167069</v>
      </c>
      <c r="X641" s="9">
        <f>1+0.033*COS(2*$S$9*C641/365)</f>
        <v>1.0007100312153954</v>
      </c>
      <c r="Y641" s="9">
        <f>0.409*SIN((2*$S$9*C641/365)-1.39)</f>
        <v>-8.2183132346837912E-2</v>
      </c>
      <c r="Z641" s="9">
        <f>ACOS(-TAN($U$2)*TAN(Y641))</f>
        <v>1.5251226289654376</v>
      </c>
      <c r="AA641" s="10">
        <f>(24*60/$S$9)*$S$7*X641*(Z641*SIN($U$2)*SIN(Y641)+COS($U$2)*COS(Y641)*SIN(Z641))</f>
        <v>30.468584172201819</v>
      </c>
      <c r="AB641" s="9">
        <f>AA641*(0.75+0.00002*$S$3)</f>
        <v>22.97331246584017</v>
      </c>
      <c r="AC641" s="9">
        <f>1.35*(M641/AB641)-0.35</f>
        <v>0.93253647809001083</v>
      </c>
      <c r="AD641" s="9">
        <f>(0.6108*EXP(17.27*E641/(E641+237.3))+0.6108*EXP(17.27*F641/(F641+237.3)))/2</f>
        <v>4.0254224978391084</v>
      </c>
      <c r="AE641" s="9">
        <f>(H641*0.6108*EXP(17.27*F641/(F641+237.3))+I641*0.6108*EXP(17.27*E641/(E641+237.3)))/(2*100)</f>
        <v>2.4064220917105161</v>
      </c>
      <c r="AF641" s="10">
        <f>$S$8*0.5*((E641+273)^4+(F641+273)^4)*(0.34-0.14*SQRT(AE641))*AC641</f>
        <v>4.6272246358474156</v>
      </c>
      <c r="AG641" s="9">
        <f>(1-0.23)*M641-AF641</f>
        <v>12.178231416152581</v>
      </c>
      <c r="AH641" s="9">
        <v>0</v>
      </c>
      <c r="AI641" s="8">
        <f>4098*0.6108*EXP(17.27*0.5*(E641+F641)/(0.5*(E641+F641)+237.3))/(0.5*(E641+F641)+237.3)^2</f>
        <v>0.22254602315599689</v>
      </c>
      <c r="AJ641" s="7">
        <f>(0.408*AI641*(AG641-AH641)+(900*$S$10/((E641+F641)*0.5+273))*N641*(AD641-AE641))/(AI641+$S$10*(1+0.34*N641))</f>
        <v>5.110040769954094</v>
      </c>
      <c r="AL641" s="12">
        <f>1.24*(AE641*10/(G641+273.16))^(1/7)</f>
        <v>0.86438334047065446</v>
      </c>
      <c r="AM641" s="12">
        <f>AI641*0.77*M641</f>
        <v>3.7399874116954792</v>
      </c>
      <c r="AN641" s="12">
        <f>AI641*0.98*$S$8*(-2.6*10000000000-AL641*(G641+273.16)^4)</f>
        <v>-35.325898104474419</v>
      </c>
      <c r="AO641" s="13">
        <f>1.17*1.013*(10^-3)*(AD641-AE641)*N641*86400/208</f>
        <v>1.4368001642258317</v>
      </c>
      <c r="AP641" s="12">
        <f>0.408*(AM641+AN641+AO641)/(AI641+$S$10*(1+0.34*N641))</f>
        <v>-37.424313575065817</v>
      </c>
      <c r="AQ641">
        <v>88</v>
      </c>
      <c r="AR641">
        <v>0.44752999999999998</v>
      </c>
      <c r="AS641" s="7"/>
      <c r="AT641" s="1">
        <f>AJ641*28.4</f>
        <v>145.12515786669627</v>
      </c>
      <c r="AU641">
        <f>1.26*AI641*0.408*(AG641-AH641)/(AI641+0.063)</f>
        <v>4.879312710847759</v>
      </c>
      <c r="AV641">
        <f>AU641*28.4</f>
        <v>138.57248098807634</v>
      </c>
      <c r="AW641">
        <f>0.65*AI641*D641/(0.063+AI641)</f>
        <v>127.96845109361095</v>
      </c>
      <c r="AX641" s="1">
        <f>AW641*0.035</f>
        <v>4.4788957882763833</v>
      </c>
      <c r="AY641" s="1">
        <f>(0.2*(0.00738*G641+0.8072)^7)-0.00016</f>
        <v>0.21680598114772232</v>
      </c>
      <c r="AZ641" s="1">
        <f>0.408*(AI641*(AG641-AH641)+0.063*6.43*(1+0.0536*N641)*(AD641-AE641))/(AI641+0.063)</f>
        <v>4.9001052397446063</v>
      </c>
      <c r="BA641" s="2">
        <f>(AI641*(AG641)+0.063*2.7*(1+0.864*N641)*(AD641-AE641))/(AI641+0.063)</f>
        <v>11.957867278807264</v>
      </c>
      <c r="BB641" s="1">
        <f>0.4+1.4*EXP(-(((C641-173)/58)^2))</f>
        <v>0.4635280020282716</v>
      </c>
      <c r="BC641" s="1">
        <f>0.605+0.345*EXP(-(((C641-243)/80)^2))</f>
        <v>0.89898960719334287</v>
      </c>
      <c r="BD641" s="1">
        <f>0.408*(AI641*(AG641-AH641)+0.063*6.43*(BB641+BC641*N641)*(AD641-AE641))/(AI641+0.063)</f>
        <v>5.8254303405578822</v>
      </c>
      <c r="BE641" s="1">
        <f>0.013*G641*(M641*23.9+50)/(G641+15)</f>
        <v>4.8212614358791175</v>
      </c>
    </row>
    <row r="642" spans="1:57" ht="14" x14ac:dyDescent="0.15">
      <c r="A642" s="14">
        <v>2009</v>
      </c>
      <c r="B642" s="5">
        <v>43376</v>
      </c>
      <c r="C642">
        <v>276</v>
      </c>
      <c r="D642" s="11">
        <v>256.376375</v>
      </c>
      <c r="E642">
        <v>20.43</v>
      </c>
      <c r="F642">
        <v>35.75</v>
      </c>
      <c r="G642">
        <v>26.77</v>
      </c>
      <c r="H642">
        <v>34.15</v>
      </c>
      <c r="I642">
        <v>97.5</v>
      </c>
      <c r="J642" s="11">
        <v>65.825000000000003</v>
      </c>
      <c r="K642">
        <v>1.3480000000000001</v>
      </c>
      <c r="L642" s="17">
        <v>0</v>
      </c>
      <c r="M642" s="15">
        <f>+D642*86400/1000000</f>
        <v>22.150918799999999</v>
      </c>
      <c r="N642" s="3">
        <f>K642*4.87/LN(67.8*$S$4-5.42)</f>
        <v>1.0950558928597229</v>
      </c>
      <c r="O642" s="16">
        <f>0.26*(1+0.54*N642)*(AD642-AE642)</f>
        <v>0.81070070278788098</v>
      </c>
      <c r="X642" s="9">
        <f>1+0.033*COS(2*$S$9*C642/365)</f>
        <v>1.0012778352694418</v>
      </c>
      <c r="Y642" s="9">
        <f>0.409*SIN((2*$S$9*C642/365)-1.39)</f>
        <v>-8.9067627023339382E-2</v>
      </c>
      <c r="Z642" s="9">
        <f>ACOS(-TAN($U$2)*TAN(Y642))</f>
        <v>1.5212739876427175</v>
      </c>
      <c r="AA642" s="10">
        <f>(24*60/$S$9)*$S$7*X642*(Z642*SIN($U$2)*SIN(Y642)+COS($U$2)*COS(Y642)*SIN(Z642))</f>
        <v>30.275886387759193</v>
      </c>
      <c r="AB642" s="9">
        <f>AA642*(0.75+0.00002*$S$3)</f>
        <v>22.82801833637043</v>
      </c>
      <c r="AC642" s="9">
        <f>1.35*(M642/AB642)-0.35</f>
        <v>0.95995778693397471</v>
      </c>
      <c r="AD642" s="9">
        <f>(0.6108*EXP(17.27*E642/(E642+237.3))+0.6108*EXP(17.27*F642/(F642+237.3)))/2</f>
        <v>4.1306203137363511</v>
      </c>
      <c r="AE642" s="9">
        <f>(H642*0.6108*EXP(17.27*F642/(F642+237.3))+I642*0.6108*EXP(17.27*E642/(E642+237.3)))/(2*100)</f>
        <v>2.1712031788801811</v>
      </c>
      <c r="AF642" s="10">
        <f>$S$8*0.5*((E642+273)^4+(F642+273)^4)*(0.34-0.14*SQRT(AE642))*AC642</f>
        <v>5.184729304862925</v>
      </c>
      <c r="AG642" s="9">
        <f>(1-0.23)*M642-AF642</f>
        <v>11.871478171137076</v>
      </c>
      <c r="AH642" s="9">
        <v>0</v>
      </c>
      <c r="AI642" s="8">
        <f>4098*0.6108*EXP(17.27*0.5*(E642+F642)/(0.5*(E642+F642)+237.3))/(0.5*(E642+F642)+237.3)^2</f>
        <v>0.22108624114482642</v>
      </c>
      <c r="AJ642" s="7">
        <f>(0.408*AI642*(AG642-AH642)+(900*$S$10/((E642+F642)*0.5+273))*N642*(AD642-AE642))/(AI642+$S$10*(1+0.34*N642))</f>
        <v>4.7942802213611833</v>
      </c>
      <c r="AL642" s="12">
        <f>1.24*(AE642*10/(G642+273.16))^(1/7)</f>
        <v>0.85215561076909008</v>
      </c>
      <c r="AM642" s="12">
        <f>AI642*0.77*M642</f>
        <v>3.7708927990551273</v>
      </c>
      <c r="AN642" s="12">
        <f>AI642*0.98*$S$8*(-2.6*10000000000-AL642*(G642+273.16)^4)</f>
        <v>-34.895752113713229</v>
      </c>
      <c r="AO642" s="13">
        <f>1.17*1.013*(10^-3)*(AD642-AE642)*N642*86400/208</f>
        <v>1.0563525932735951</v>
      </c>
      <c r="AP642" s="12">
        <f>0.408*(AM642+AN642+AO642)/(AI642+$S$10*(1+0.34*N642))</f>
        <v>-39.396795885652885</v>
      </c>
      <c r="AQ642">
        <v>88</v>
      </c>
      <c r="AR642">
        <v>0.44752999999999998</v>
      </c>
      <c r="AS642" s="7"/>
      <c r="AT642" s="1">
        <f>AJ642*28.4</f>
        <v>136.1575582866576</v>
      </c>
      <c r="AU642">
        <f>1.26*AI642*0.408*(AG642-AH642)/(AI642+0.063)</f>
        <v>4.7494904851637454</v>
      </c>
      <c r="AV642">
        <f>AU642*28.4</f>
        <v>134.88552977865035</v>
      </c>
      <c r="AW642">
        <f>0.65*AI642*D642/(0.063+AI642)</f>
        <v>129.68892032621815</v>
      </c>
      <c r="AX642" s="1">
        <f>AW642*0.035</f>
        <v>4.5391122114176357</v>
      </c>
      <c r="AY642" s="1">
        <f>(0.2*(0.00738*G642+0.8072)^7)-0.00016</f>
        <v>0.2066036657075383</v>
      </c>
      <c r="AZ642" s="1">
        <f>0.408*(AI642*(AG642-AH642)+0.063*6.43*(1+0.0536*N642)*(AD642-AE642))/(AI642+0.063)</f>
        <v>4.9763034331923706</v>
      </c>
      <c r="BA642" s="2">
        <f>(AI642*(AG642)+0.063*2.7*(1+0.864*N642)*(AD642-AE642))/(AI642+0.063)</f>
        <v>11.522060733236216</v>
      </c>
      <c r="BB642" s="1">
        <f>0.4+1.4*EXP(-(((C642-173)/58)^2))</f>
        <v>0.45977224528887495</v>
      </c>
      <c r="BC642" s="1">
        <f>0.605+0.345*EXP(-(((C642-243)/80)^2))</f>
        <v>0.89601888647207939</v>
      </c>
      <c r="BD642" s="1">
        <f>0.408*(AI642*(AG642-AH642)+0.063*6.43*(BB642+BC642*N642)*(AD642-AE642))/(AI642+0.063)</f>
        <v>5.4120724449331856</v>
      </c>
      <c r="BE642" s="1">
        <f>0.013*G642*(M642*23.9+50)/(G642+15)</f>
        <v>4.8273740941573662</v>
      </c>
    </row>
    <row r="643" spans="1:57" ht="14" x14ac:dyDescent="0.15">
      <c r="A643" s="14">
        <v>2009</v>
      </c>
      <c r="B643" s="5">
        <v>43377</v>
      </c>
      <c r="C643">
        <v>277</v>
      </c>
      <c r="D643" s="11">
        <v>254.29722222222227</v>
      </c>
      <c r="E643">
        <v>19.39</v>
      </c>
      <c r="F643">
        <v>35.520000000000003</v>
      </c>
      <c r="G643">
        <v>26.59</v>
      </c>
      <c r="H643">
        <v>29.97</v>
      </c>
      <c r="I643">
        <v>95.9</v>
      </c>
      <c r="J643" s="11">
        <v>62.935000000000002</v>
      </c>
      <c r="K643">
        <v>1.6120000000000001</v>
      </c>
      <c r="L643" s="17">
        <v>0</v>
      </c>
      <c r="M643" s="15">
        <f>+D643*86400/1000000</f>
        <v>21.971280000000004</v>
      </c>
      <c r="N643" s="3">
        <f>K643*4.87/LN(67.8*$S$4-5.42)</f>
        <v>1.3095178778114787</v>
      </c>
      <c r="O643" s="16">
        <f>0.26*(1+0.54*N643)*(AD643-AE643)</f>
        <v>0.91977254762476368</v>
      </c>
      <c r="X643" s="9">
        <f>1+0.033*COS(2*$S$9*C643/365)</f>
        <v>1.0018452606733199</v>
      </c>
      <c r="Y643" s="9">
        <f>0.409*SIN((2*$S$9*C643/365)-1.39)</f>
        <v>-9.5925729039717356E-2</v>
      </c>
      <c r="Z643" s="9">
        <f>ACOS(-TAN($U$2)*TAN(Y643))</f>
        <v>1.5174346615696581</v>
      </c>
      <c r="AA643" s="10">
        <f>(24*60/$S$9)*$S$7*X643*(Z643*SIN($U$2)*SIN(Y643)+COS($U$2)*COS(Y643)*SIN(Z643))</f>
        <v>30.082800179602863</v>
      </c>
      <c r="AB643" s="9">
        <f>AA643*(0.75+0.00002*$S$3)</f>
        <v>22.68243133542056</v>
      </c>
      <c r="AC643" s="9">
        <f>1.35*(M643/AB643)-0.35</f>
        <v>0.95767410077778836</v>
      </c>
      <c r="AD643" s="9">
        <f>(0.6108*EXP(17.27*E643/(E643+237.3))+0.6108*EXP(17.27*F643/(F643+237.3)))/2</f>
        <v>4.0188696484374553</v>
      </c>
      <c r="AE643" s="9">
        <f>(H643*0.6108*EXP(17.27*F643/(F643+237.3))+I643*0.6108*EXP(17.27*E643/(E643+237.3)))/(2*100)</f>
        <v>1.9466392287954108</v>
      </c>
      <c r="AF643" s="10">
        <f>$S$8*0.5*((E643+273)^4+(F643+273)^4)*(0.34-0.14*SQRT(AE643))*AC643</f>
        <v>5.551708035957108</v>
      </c>
      <c r="AG643" s="9">
        <f>(1-0.23)*M643-AF643</f>
        <v>11.366177564042893</v>
      </c>
      <c r="AH643" s="9">
        <v>0</v>
      </c>
      <c r="AI643" s="8">
        <f>4098*0.6108*EXP(17.27*0.5*(E643+F643)/(0.5*(E643+F643)+237.3))/(0.5*(E643+F643)+237.3)^2</f>
        <v>0.2140708560032544</v>
      </c>
      <c r="AJ643" s="7">
        <f>(0.408*AI643*(AG643-AH643)+(900*$S$10/((E643+F643)*0.5+273))*N643*(AD643-AE643))/(AI643+$S$10*(1+0.34*N643))</f>
        <v>4.9410038749862588</v>
      </c>
      <c r="AL643" s="12">
        <f>1.24*(AE643*10/(G643+273.16))^(1/7)</f>
        <v>0.83903983873758869</v>
      </c>
      <c r="AM643" s="12">
        <f>AI643*0.77*M643</f>
        <v>3.6216262521571316</v>
      </c>
      <c r="AN643" s="12">
        <f>AI643*0.98*$S$8*(-2.6*10000000000-AL643*(G643+273.16)^4)</f>
        <v>-33.662714871312161</v>
      </c>
      <c r="AO643" s="13">
        <f>1.17*1.013*(10^-3)*(AD643-AE643)*N643*86400/208</f>
        <v>1.3359653405257979</v>
      </c>
      <c r="AP643" s="12">
        <f>0.408*(AM643+AN643+AO643)/(AI643+$S$10*(1+0.34*N643))</f>
        <v>-37.880124895745027</v>
      </c>
      <c r="AQ643">
        <v>88</v>
      </c>
      <c r="AR643">
        <v>0.44752999999999998</v>
      </c>
      <c r="AS643" s="7"/>
      <c r="AT643" s="1">
        <f>AJ643*28.4</f>
        <v>140.32451004960976</v>
      </c>
      <c r="AU643">
        <f>1.26*AI643*0.408*(AG643-AH643)/(AI643+0.063)</f>
        <v>4.5145227281957654</v>
      </c>
      <c r="AV643">
        <f>AU643*28.4</f>
        <v>128.21244548075973</v>
      </c>
      <c r="AW643">
        <f>0.65*AI643*D643/(0.063+AI643)</f>
        <v>127.70904936251752</v>
      </c>
      <c r="AX643" s="1">
        <f>AW643*0.035</f>
        <v>4.469816727688114</v>
      </c>
      <c r="AY643" s="1">
        <f>(0.2*(0.00738*G643+0.8072)^7)-0.00016</f>
        <v>0.20469769815432537</v>
      </c>
      <c r="AZ643" s="1">
        <f>0.408*(AI643*(AG643-AH643)+0.063*6.43*(1+0.0536*N643)*(AD643-AE643))/(AI643+0.063)</f>
        <v>4.9058326755698429</v>
      </c>
      <c r="BA643" s="2">
        <f>(AI643*(AG643)+0.063*2.7*(1+0.864*N643)*(AD643-AE643))/(AI643+0.063)</f>
        <v>11.493324025798675</v>
      </c>
      <c r="BB643" s="1">
        <f>0.4+1.4*EXP(-(((C643-173)/58)^2))</f>
        <v>0.45620510220724442</v>
      </c>
      <c r="BC643" s="1">
        <f>0.605+0.345*EXP(-(((C643-243)/80)^2))</f>
        <v>0.89298817406868558</v>
      </c>
      <c r="BD643" s="1">
        <f>0.408*(AI643*(AG643-AH643)+0.063*6.43*(BB643+BC643*N643)*(AD643-AE643))/(AI643+0.063)</f>
        <v>5.5923696261212026</v>
      </c>
      <c r="BE643" s="1">
        <f>0.013*G643*(M643*23.9+50)/(G643+15)</f>
        <v>4.7799835380293336</v>
      </c>
    </row>
    <row r="644" spans="1:57" ht="14" x14ac:dyDescent="0.15">
      <c r="A644" s="14">
        <v>2009</v>
      </c>
      <c r="B644" s="5">
        <v>43378</v>
      </c>
      <c r="C644">
        <v>278</v>
      </c>
      <c r="D644" s="11">
        <v>255.62720138888875</v>
      </c>
      <c r="E644">
        <v>17.28</v>
      </c>
      <c r="F644">
        <v>35.770000000000003</v>
      </c>
      <c r="G644">
        <v>25.46</v>
      </c>
      <c r="H644">
        <v>16.93</v>
      </c>
      <c r="I644">
        <v>90.7</v>
      </c>
      <c r="J644" s="11">
        <v>53.814999999999998</v>
      </c>
      <c r="K644">
        <v>1.619</v>
      </c>
      <c r="L644" s="17">
        <v>0</v>
      </c>
      <c r="M644" s="15">
        <f>+D644*86400/1000000</f>
        <v>22.086190199999987</v>
      </c>
      <c r="N644" s="3">
        <f>K644*4.87/LN(67.8*$S$4-5.42)</f>
        <v>1.3152043698367144</v>
      </c>
      <c r="O644" s="16">
        <f>0.26*(1+0.54*N644)*(AD644-AE644)</f>
        <v>1.1242379502420574</v>
      </c>
      <c r="X644" s="9">
        <f>1+0.033*COS(2*$S$9*C644/365)</f>
        <v>1.0024121392866365</v>
      </c>
      <c r="Y644" s="9">
        <f>0.409*SIN((2*$S$9*C644/365)-1.39)</f>
        <v>-0.1027554061923341</v>
      </c>
      <c r="Z644" s="9">
        <f>ACOS(-TAN($U$2)*TAN(Y644))</f>
        <v>1.5136054257805742</v>
      </c>
      <c r="AA644" s="10">
        <f>(24*60/$S$9)*$S$7*X644*(Z644*SIN($U$2)*SIN(Y644)+COS($U$2)*COS(Y644)*SIN(Z644))</f>
        <v>29.889405020073617</v>
      </c>
      <c r="AB644" s="9">
        <f>AA644*(0.75+0.00002*$S$3)</f>
        <v>22.536611385135508</v>
      </c>
      <c r="AC644" s="9">
        <f>1.35*(M644/AB644)-0.35</f>
        <v>0.97301863223616591</v>
      </c>
      <c r="AD644" s="9">
        <f>(0.6108*EXP(17.27*E644/(E644+237.3))+0.6108*EXP(17.27*F644/(F644+237.3)))/2</f>
        <v>3.9194078473176659</v>
      </c>
      <c r="AE644" s="9">
        <f>(H644*0.6108*EXP(17.27*F644/(F644+237.3))+I644*0.6108*EXP(17.27*E644/(E644+237.3)))/(2*100)</f>
        <v>1.3910685165676124</v>
      </c>
      <c r="AF644" s="10">
        <f>$S$8*0.5*((E644+273)^4+(F644+273)^4)*(0.34-0.14*SQRT(AE644))*AC644</f>
        <v>6.7438567507228955</v>
      </c>
      <c r="AG644" s="9">
        <f>(1-0.23)*M644-AF644</f>
        <v>10.262509703277097</v>
      </c>
      <c r="AH644" s="9">
        <v>0</v>
      </c>
      <c r="AI644" s="8">
        <f>4098*0.6108*EXP(17.27*0.5*(E644+F644)/(0.5*(E644+F644)+237.3))/(0.5*(E644+F644)+237.3)^2</f>
        <v>0.2041346757768526</v>
      </c>
      <c r="AJ644" s="7">
        <f>(0.408*AI644*(AG644-AH644)+(900*$S$10/((E644+F644)*0.5+273))*N644*(AD644-AE644))/(AI644+$S$10*(1+0.34*N644))</f>
        <v>5.0514832150052662</v>
      </c>
      <c r="AL644" s="12">
        <f>1.24*(AE644*10/(G644+273.16))^(1/7)</f>
        <v>0.80014514644556467</v>
      </c>
      <c r="AM644" s="12">
        <f>AI644*0.77*M644</f>
        <v>3.4715891022296304</v>
      </c>
      <c r="AN644" s="12">
        <f>AI644*0.98*$S$8*(-2.6*10000000000-AL644*(G644+273.16)^4)</f>
        <v>-31.69783382622359</v>
      </c>
      <c r="AO644" s="13">
        <f>1.17*1.013*(10^-3)*(AD644-AE644)*N644*86400/208</f>
        <v>1.6370966446001138</v>
      </c>
      <c r="AP644" s="12">
        <f>0.408*(AM644+AN644+AO644)/(AI644+$S$10*(1+0.34*N644))</f>
        <v>-36.237489593756543</v>
      </c>
      <c r="AQ644">
        <v>88</v>
      </c>
      <c r="AR644">
        <v>0.44752999999999998</v>
      </c>
      <c r="AS644" s="7"/>
      <c r="AT644" s="1">
        <f>AJ644*28.4</f>
        <v>143.46212330614955</v>
      </c>
      <c r="AU644">
        <f>1.26*AI644*0.408*(AG644-AH644)/(AI644+0.063)</f>
        <v>4.031538452790131</v>
      </c>
      <c r="AV644">
        <f>AU644*28.4</f>
        <v>114.49569205923972</v>
      </c>
      <c r="AW644">
        <f>0.65*AI644*D644/(0.063+AI644)</f>
        <v>126.97170152202804</v>
      </c>
      <c r="AX644" s="1">
        <f>AW644*0.035</f>
        <v>4.4440095532709822</v>
      </c>
      <c r="AY644" s="1">
        <f>(0.2*(0.00738*G644+0.8072)^7)-0.00016</f>
        <v>0.19307295401850283</v>
      </c>
      <c r="AZ644" s="1">
        <f>0.408*(AI644*(AG644-AH644)+0.063*6.43*(1+0.0536*N644)*(AD644-AE644))/(AI644+0.063)</f>
        <v>4.8741963598377049</v>
      </c>
      <c r="BA644" s="2">
        <f>(AI644*(AG644)+0.063*2.7*(1+0.864*N644)*(AD644-AE644))/(AI644+0.063)</f>
        <v>11.281610911991228</v>
      </c>
      <c r="BB644" s="1">
        <f>0.4+1.4*EXP(-(((C644-173)/58)^2))</f>
        <v>0.45281943028476879</v>
      </c>
      <c r="BC644" s="1">
        <f>0.605+0.345*EXP(-(((C644-243)/80)^2))</f>
        <v>0.88989997878278471</v>
      </c>
      <c r="BD644" s="1">
        <f>0.408*(AI644*(AG644-AH644)+0.063*6.43*(BB644+BC644*N644)*(AD644-AE644))/(AI644+0.063)</f>
        <v>5.7388172904565957</v>
      </c>
      <c r="BE644" s="1">
        <f>0.013*G644*(M644*23.9+50)/(G644+15)</f>
        <v>4.7271400112274904</v>
      </c>
    </row>
    <row r="645" spans="1:57" ht="14" x14ac:dyDescent="0.15">
      <c r="A645" s="14">
        <v>2009</v>
      </c>
      <c r="B645" s="5">
        <v>43379</v>
      </c>
      <c r="C645">
        <v>279</v>
      </c>
      <c r="D645" s="11">
        <v>262.6564791666666</v>
      </c>
      <c r="E645">
        <v>14.63</v>
      </c>
      <c r="F645">
        <v>33.18</v>
      </c>
      <c r="G645">
        <v>23.59</v>
      </c>
      <c r="H645">
        <v>23.09</v>
      </c>
      <c r="I645">
        <v>93.3</v>
      </c>
      <c r="J645" s="11">
        <v>58.195</v>
      </c>
      <c r="K645">
        <v>1.772</v>
      </c>
      <c r="L645" s="17">
        <v>0</v>
      </c>
      <c r="M645" s="15">
        <f>+D645*86400/1000000</f>
        <v>22.693519799999994</v>
      </c>
      <c r="N645" s="3">
        <f>K645*4.87/LN(67.8*$S$4-5.42)</f>
        <v>1.4394948383883004</v>
      </c>
      <c r="O645" s="16">
        <f>0.26*(1+0.54*N645)*(AD645-AE645)</f>
        <v>0.92871178256355758</v>
      </c>
      <c r="X645" s="9">
        <f>1+0.033*COS(2*$S$9*C645/365)</f>
        <v>1.0029783031310244</v>
      </c>
      <c r="Y645" s="9">
        <f>0.409*SIN((2*$S$9*C645/365)-1.39)</f>
        <v>-0.10955463470045239</v>
      </c>
      <c r="Z645" s="9">
        <f>ACOS(-TAN($U$2)*TAN(Y645))</f>
        <v>1.5097870651178407</v>
      </c>
      <c r="AA645" s="10">
        <f>(24*60/$S$9)*$S$7*X645*(Z645*SIN($U$2)*SIN(Y645)+COS($U$2)*COS(Y645)*SIN(Z645))</f>
        <v>29.695781362070871</v>
      </c>
      <c r="AB645" s="9">
        <f>AA645*(0.75+0.00002*$S$3)</f>
        <v>22.390619147001438</v>
      </c>
      <c r="AC645" s="9">
        <f>1.35*(M645/AB645)-0.35</f>
        <v>1.0182628215353668</v>
      </c>
      <c r="AD645" s="9">
        <f>(0.6108*EXP(17.27*E645/(E645+237.3))+0.6108*EXP(17.27*F645/(F645+237.3)))/2</f>
        <v>3.3731514704175991</v>
      </c>
      <c r="AE645" s="9">
        <f>(H645*0.6108*EXP(17.27*F645/(F645+237.3))+I645*0.6108*EXP(17.27*E645/(E645+237.3)))/(2*100)</f>
        <v>1.363409893913369</v>
      </c>
      <c r="AF645" s="10">
        <f>$S$8*0.5*((E645+273)^4+(F645+273)^4)*(0.34-0.14*SQRT(AE645))*AC645</f>
        <v>6.8789601847395083</v>
      </c>
      <c r="AG645" s="9">
        <f>(1-0.23)*M645-AF645</f>
        <v>10.595050061260487</v>
      </c>
      <c r="AH645" s="9">
        <v>0</v>
      </c>
      <c r="AI645" s="8">
        <f>4098*0.6108*EXP(17.27*0.5*(E645+F645)/(0.5*(E645+F645)+237.3))/(0.5*(E645+F645)+237.3)^2</f>
        <v>0.17820443118517423</v>
      </c>
      <c r="AJ645" s="7">
        <f>(0.408*AI645*(AG645-AH645)+(900*$S$10/((E645+F645)*0.5+273))*N645*(AD645-AE645))/(AI645+$S$10*(1+0.34*N645))</f>
        <v>4.8781323269238648</v>
      </c>
      <c r="AL645" s="12">
        <f>1.24*(AE645*10/(G645+273.16))^(1/7)</f>
        <v>0.79856909979857049</v>
      </c>
      <c r="AM645" s="12">
        <f>AI645*0.77*M645</f>
        <v>3.1139460564123356</v>
      </c>
      <c r="AN645" s="12">
        <f>AI645*0.98*$S$8*(-2.6*10000000000-AL645*(G645+273.16)^4)</f>
        <v>-27.525961343016398</v>
      </c>
      <c r="AO645" s="13">
        <f>1.17*1.013*(10^-3)*(AD645-AE645)*N645*86400/208</f>
        <v>1.424282189944152</v>
      </c>
      <c r="AP645" s="12">
        <f>0.408*(AM645+AN645+AO645)/(AI645+$S$10*(1+0.34*N645))</f>
        <v>-33.954868989047625</v>
      </c>
      <c r="AQ645">
        <v>88</v>
      </c>
      <c r="AR645">
        <v>0.44752999999999998</v>
      </c>
      <c r="AS645" s="7"/>
      <c r="AT645" s="1">
        <f>AJ645*28.4</f>
        <v>138.53895808463776</v>
      </c>
      <c r="AU645">
        <f>1.26*AI645*0.408*(AG645-AH645)/(AI645+0.063)</f>
        <v>4.0240830774403458</v>
      </c>
      <c r="AV645">
        <f>AU645*28.4</f>
        <v>114.28395939930581</v>
      </c>
      <c r="AW645">
        <f>0.65*AI645*D645/(0.063+AI645)</f>
        <v>126.1347329070864</v>
      </c>
      <c r="AX645" s="1">
        <f>AW645*0.035</f>
        <v>4.4147156517480246</v>
      </c>
      <c r="AY645" s="1">
        <f>(0.2*(0.00738*G645+0.8072)^7)-0.00016</f>
        <v>0.17507651966376686</v>
      </c>
      <c r="AZ645" s="1">
        <f>0.408*(AI645*(AG645-AH645)+0.063*6.43*(1+0.0536*N645)*(AD645-AE645))/(AI645+0.063)</f>
        <v>4.6770734286495133</v>
      </c>
      <c r="BA645" s="2">
        <f>(AI645*(AG645)+0.063*2.7*(1+0.864*N645)*(AD645-AE645))/(AI645+0.063)</f>
        <v>11.007747865334087</v>
      </c>
      <c r="BB645" s="1">
        <f>0.4+1.4*EXP(-(((C645-173)/58)^2))</f>
        <v>0.44960820145439184</v>
      </c>
      <c r="BC645" s="1">
        <f>0.605+0.345*EXP(-(((C645-243)/80)^2))</f>
        <v>0.88675683649634818</v>
      </c>
      <c r="BD645" s="1">
        <f>0.408*(AI645*(AG645-AH645)+0.063*6.43*(BB645+BC645*N645)*(AD645-AE645))/(AI645+0.063)</f>
        <v>5.5707216435386666</v>
      </c>
      <c r="BE645" s="1">
        <f>0.013*G645*(M645*23.9+50)/(G645+15)</f>
        <v>4.7075324964466789</v>
      </c>
    </row>
    <row r="646" spans="1:57" ht="14" x14ac:dyDescent="0.15">
      <c r="A646" s="14">
        <v>2009</v>
      </c>
      <c r="B646" s="5">
        <v>43380</v>
      </c>
      <c r="C646">
        <v>280</v>
      </c>
      <c r="D646" s="11">
        <v>254.66249999999997</v>
      </c>
      <c r="E646">
        <v>17.260000000000002</v>
      </c>
      <c r="F646">
        <v>30.1</v>
      </c>
      <c r="G646">
        <v>23.95</v>
      </c>
      <c r="H646">
        <v>29.57</v>
      </c>
      <c r="I646">
        <v>86.5</v>
      </c>
      <c r="J646" s="11">
        <v>58.034999999999997</v>
      </c>
      <c r="K646">
        <v>2.4689999999999999</v>
      </c>
      <c r="L646" s="17">
        <v>0</v>
      </c>
      <c r="M646" s="15">
        <f>+D646*86400/1000000</f>
        <v>22.002839999999996</v>
      </c>
      <c r="N646" s="3">
        <f>K646*4.87/LN(67.8*$S$4-5.42)</f>
        <v>2.0057069729010797</v>
      </c>
      <c r="O646" s="16">
        <f>0.26*(1+0.54*N646)*(AD646-AE646)</f>
        <v>0.88592673942001976</v>
      </c>
      <c r="X646" s="9">
        <f>1+0.033*COS(2*$S$9*C646/365)</f>
        <v>1.0035435844399174</v>
      </c>
      <c r="Y646" s="9">
        <f>0.409*SIN((2*$S$9*C646/365)-1.39)</f>
        <v>-0.11632139980592662</v>
      </c>
      <c r="Z646" s="9">
        <f>ACOS(-TAN($U$2)*TAN(Y646))</f>
        <v>1.5059803748402159</v>
      </c>
      <c r="AA646" s="10">
        <f>(24*60/$S$9)*$S$7*X646*(Z646*SIN($U$2)*SIN(Y646)+COS($U$2)*COS(Y646)*SIN(Z646))</f>
        <v>29.50201057121199</v>
      </c>
      <c r="AB646" s="9">
        <f>AA646*(0.75+0.00002*$S$3)</f>
        <v>22.24451597069384</v>
      </c>
      <c r="AC646" s="9">
        <f>1.35*(M646/AB646)-0.35</f>
        <v>0.98533289908998134</v>
      </c>
      <c r="AD646" s="9">
        <f>(0.6108*EXP(17.27*E646/(E646+237.3))+0.6108*EXP(17.27*F646/(F646+237.3)))/2</f>
        <v>3.1186756025258129</v>
      </c>
      <c r="AE646" s="9">
        <f>(H646*0.6108*EXP(17.27*F646/(F646+237.3))+I646*0.6108*EXP(17.27*E646/(E646+237.3)))/(2*100)</f>
        <v>1.4829210234773018</v>
      </c>
      <c r="AF646" s="10">
        <f>$S$8*0.5*((E646+273)^4+(F646+273)^4)*(0.34-0.14*SQRT(AE646))*AC646</f>
        <v>6.3533577229691618</v>
      </c>
      <c r="AG646" s="9">
        <f>(1-0.23)*M646-AF646</f>
        <v>10.588829077030837</v>
      </c>
      <c r="AH646" s="9">
        <v>0</v>
      </c>
      <c r="AI646" s="8">
        <f>4098*0.6108*EXP(17.27*0.5*(E646+F646)/(0.5*(E646+F646)+237.3))/(0.5*(E646+F646)+237.3)^2</f>
        <v>0.1761134618182503</v>
      </c>
      <c r="AJ646" s="7">
        <f>(0.408*AI646*(AG646-AH646)+(900*$S$10/((E646+F646)*0.5+273))*N646*(AD646-AE646))/(AI646+$S$10*(1+0.34*N646))</f>
        <v>4.9366250055139025</v>
      </c>
      <c r="AL646" s="12">
        <f>1.24*(AE646*10/(G646+273.16))^(1/7)</f>
        <v>0.8080725685967608</v>
      </c>
      <c r="AM646" s="12">
        <f>AI646*0.77*M646</f>
        <v>2.9837471681194638</v>
      </c>
      <c r="AN646" s="12">
        <f>AI646*0.98*$S$8*(-2.6*10000000000-AL646*(G646+273.16)^4)</f>
        <v>-27.290999637604425</v>
      </c>
      <c r="AO646" s="13">
        <f>1.17*1.013*(10^-3)*(AD646-AE646)*N646*86400/208</f>
        <v>1.6152187361631332</v>
      </c>
      <c r="AP646" s="12">
        <f>0.408*(AM646+AN646+AO646)/(AI646+$S$10*(1+0.34*N646))</f>
        <v>-32.281875131065291</v>
      </c>
      <c r="AQ646">
        <v>88</v>
      </c>
      <c r="AR646">
        <v>0.44752999999999998</v>
      </c>
      <c r="AS646" s="7"/>
      <c r="AT646" s="1">
        <f>AJ646*28.4</f>
        <v>140.20015015659482</v>
      </c>
      <c r="AU646">
        <f>1.26*AI646*0.408*(AG646-AH646)/(AI646+0.063)</f>
        <v>4.0092872523845893</v>
      </c>
      <c r="AV646">
        <f>AU646*28.4</f>
        <v>113.86375796772234</v>
      </c>
      <c r="AW646">
        <f>0.65*AI646*D646/(0.063+AI646)</f>
        <v>121.91773388253279</v>
      </c>
      <c r="AX646" s="1">
        <f>AW646*0.035</f>
        <v>4.2671206858886483</v>
      </c>
      <c r="AY646" s="1">
        <f>(0.2*(0.00738*G646+0.8072)^7)-0.00016</f>
        <v>0.17842471940221893</v>
      </c>
      <c r="AZ646" s="1">
        <f>0.408*(AI646*(AG646-AH646)+0.063*6.43*(1+0.0536*N646)*(AD646-AE646))/(AI646+0.063)</f>
        <v>4.4341686748732805</v>
      </c>
      <c r="BA646" s="2">
        <f>(AI646*(AG646)+0.063*2.7*(1+0.864*N646)*(AD646-AE646))/(AI646+0.063)</f>
        <v>10.979101990317854</v>
      </c>
      <c r="BB646" s="1">
        <f>0.4+1.4*EXP(-(((C646-173)/58)^2))</f>
        <v>0.44656451138669462</v>
      </c>
      <c r="BC646" s="1">
        <f>0.605+0.345*EXP(-(((C646-243)/80)^2))</f>
        <v>0.88356130673122302</v>
      </c>
      <c r="BD646" s="1">
        <f>0.408*(AI646*(AG646-AH646)+0.063*6.43*(BB646+BC646*N646)*(AD646-AE646))/(AI646+0.063)</f>
        <v>5.6905668449121762</v>
      </c>
      <c r="BE646" s="1">
        <f>0.013*G646*(M646*23.9+50)/(G646+15)</f>
        <v>4.6032468085391516</v>
      </c>
    </row>
    <row r="647" spans="1:57" ht="14" x14ac:dyDescent="0.15">
      <c r="A647" s="14">
        <v>2009</v>
      </c>
      <c r="B647" s="5">
        <v>43381</v>
      </c>
      <c r="C647">
        <v>281</v>
      </c>
      <c r="D647" s="11">
        <v>206.17306944444442</v>
      </c>
      <c r="E647">
        <v>15.35</v>
      </c>
      <c r="F647">
        <v>29.57</v>
      </c>
      <c r="G647">
        <v>21.89</v>
      </c>
      <c r="H647">
        <v>29.24</v>
      </c>
      <c r="I647">
        <v>91.6</v>
      </c>
      <c r="J647" s="11">
        <v>60.419999999999995</v>
      </c>
      <c r="K647">
        <v>1.631</v>
      </c>
      <c r="L647" s="17">
        <v>0</v>
      </c>
      <c r="M647" s="15">
        <f>+D647*86400/1000000</f>
        <v>17.813353199999998</v>
      </c>
      <c r="N647" s="3">
        <f>K647*4.87/LN(67.8*$S$4-5.42)</f>
        <v>1.3249526418799762</v>
      </c>
      <c r="O647" s="16">
        <f>0.26*(1+0.54*N647)*(AD647-AE647)</f>
        <v>0.68590377392592705</v>
      </c>
      <c r="X647" s="9">
        <f>1+0.033*COS(2*$S$9*C647/365)</f>
        <v>1.0041078157082641</v>
      </c>
      <c r="Y647" s="9">
        <f>0.409*SIN((2*$S$9*C647/365)-1.39)</f>
        <v>-0.12305369637021663</v>
      </c>
      <c r="Z647" s="9">
        <f>ACOS(-TAN($U$2)*TAN(Y647))</f>
        <v>1.5021861612083831</v>
      </c>
      <c r="AA647" s="10">
        <f>(24*60/$S$9)*$S$7*X647*(Z647*SIN($U$2)*SIN(Y647)+COS($U$2)*COS(Y647)*SIN(Z647))</f>
        <v>29.308174856779104</v>
      </c>
      <c r="AB647" s="9">
        <f>AA647*(0.75+0.00002*$S$3)</f>
        <v>22.098363842011445</v>
      </c>
      <c r="AC647" s="9">
        <f>1.35*(M647/AB647)-0.35</f>
        <v>0.73822657604550923</v>
      </c>
      <c r="AD647" s="9">
        <f>(0.6108*EXP(17.27*E647/(E647+237.3))+0.6108*EXP(17.27*F647/(F647+237.3)))/2</f>
        <v>2.941842628924638</v>
      </c>
      <c r="AE647" s="9">
        <f>(H647*0.6108*EXP(17.27*F647/(F647+237.3))+I647*0.6108*EXP(17.27*E647/(E647+237.3)))/(2*100)</f>
        <v>1.4040223051429093</v>
      </c>
      <c r="AF647" s="10">
        <f>$S$8*0.5*((E647+273)^4+(F647+273)^4)*(0.34-0.14*SQRT(AE647))*AC647</f>
        <v>4.8123918939882211</v>
      </c>
      <c r="AG647" s="9">
        <f>(1-0.23)*M647-AF647</f>
        <v>8.9038900700117765</v>
      </c>
      <c r="AH647" s="9">
        <v>0</v>
      </c>
      <c r="AI647" s="8">
        <f>4098*0.6108*EXP(17.27*0.5*(E647+F647)/(0.5*(E647+F647)+237.3))/(0.5*(E647+F647)+237.3)^2</f>
        <v>0.16513252449161092</v>
      </c>
      <c r="AJ647" s="7">
        <f>(0.408*AI647*(AG647-AH647)+(900*$S$10/((E647+F647)*0.5+273))*N647*(AD647-AE647))/(AI647+$S$10*(1+0.34*N647))</f>
        <v>3.8694753518244451</v>
      </c>
      <c r="AL647" s="12">
        <f>1.24*(AE647*10/(G647+273.16))^(1/7)</f>
        <v>0.80258312920268005</v>
      </c>
      <c r="AM647" s="12">
        <f>AI647*0.77*M647</f>
        <v>2.2650042673540711</v>
      </c>
      <c r="AN647" s="12">
        <f>AI647*0.98*$S$8*(-2.6*10000000000-AL647*(G647+273.16)^4)</f>
        <v>-25.41946964384617</v>
      </c>
      <c r="AO647" s="13">
        <f>1.17*1.013*(10^-3)*(AD647-AE647)*N647*86400/208</f>
        <v>1.0031171749938428</v>
      </c>
      <c r="AP647" s="12">
        <f>0.408*(AM647+AN647+AO647)/(AI647+$S$10*(1+0.34*N647))</f>
        <v>-34.682578294502996</v>
      </c>
      <c r="AQ647">
        <v>88</v>
      </c>
      <c r="AR647">
        <v>0.44752999999999998</v>
      </c>
      <c r="AS647" s="7"/>
      <c r="AT647" s="1">
        <f>AJ647*28.4</f>
        <v>109.89309999181424</v>
      </c>
      <c r="AU647">
        <f>1.26*AI647*0.408*(AG647-AH647)/(AI647+0.063)</f>
        <v>3.3132630070668014</v>
      </c>
      <c r="AV647">
        <f>AU647*28.4</f>
        <v>94.096669400697152</v>
      </c>
      <c r="AW647">
        <f>0.65*AI647*D647/(0.063+AI647)</f>
        <v>97.004237712357551</v>
      </c>
      <c r="AX647" s="1">
        <f>AW647*0.035</f>
        <v>3.3951483199325145</v>
      </c>
      <c r="AY647" s="1">
        <f>(0.2*(0.00738*G647+0.8072)^7)-0.00016</f>
        <v>0.15998240840165007</v>
      </c>
      <c r="AZ647" s="1">
        <f>0.408*(AI647*(AG647-AH647)+0.063*6.43*(1+0.0536*N647)*(AD647-AE647))/(AI647+0.063)</f>
        <v>3.8228105824395779</v>
      </c>
      <c r="BA647" s="2">
        <f>(AI647*(AG647)+0.063*2.7*(1+0.864*N647)*(AD647-AE647))/(AI647+0.063)</f>
        <v>8.9042755878525401</v>
      </c>
      <c r="BB647" s="1">
        <f>0.4+1.4*EXP(-(((C647-173)/58)^2))</f>
        <v>0.44368158787654421</v>
      </c>
      <c r="BC647" s="1">
        <f>0.605+0.345*EXP(-(((C647-243)/80)^2))</f>
        <v>0.88031596920737587</v>
      </c>
      <c r="BD647" s="1">
        <f>0.408*(AI647*(AG647-AH647)+0.063*6.43*(BB647+BC647*N647)*(AD647-AE647))/(AI647+0.063)</f>
        <v>4.4233644269231203</v>
      </c>
      <c r="BE647" s="1">
        <f>0.013*G647*(M647*23.9+50)/(G647+15)</f>
        <v>3.6698587013001784</v>
      </c>
    </row>
    <row r="648" spans="1:57" ht="14" x14ac:dyDescent="0.15">
      <c r="A648" s="14">
        <v>2009</v>
      </c>
      <c r="B648" s="5">
        <v>43382</v>
      </c>
      <c r="C648">
        <v>282</v>
      </c>
      <c r="D648" s="11">
        <v>252.7954583333333</v>
      </c>
      <c r="E648">
        <v>13.12</v>
      </c>
      <c r="F648">
        <v>31.86</v>
      </c>
      <c r="G648">
        <v>21.46</v>
      </c>
      <c r="H648">
        <v>20.97</v>
      </c>
      <c r="I648">
        <v>95.3</v>
      </c>
      <c r="J648" s="11">
        <v>58.134999999999998</v>
      </c>
      <c r="K648">
        <v>1.393</v>
      </c>
      <c r="L648" s="17">
        <v>0</v>
      </c>
      <c r="M648" s="15">
        <f>+D648*86400/1000000</f>
        <v>21.841527599999999</v>
      </c>
      <c r="N648" s="3">
        <f>K648*4.87/LN(67.8*$S$4-5.42)</f>
        <v>1.131611913021954</v>
      </c>
      <c r="O648" s="16">
        <f>0.26*(1+0.54*N648)*(AD648-AE648)</f>
        <v>0.79566407538924677</v>
      </c>
      <c r="X648" s="9">
        <f>1+0.033*COS(2*$S$9*C648/365)</f>
        <v>1.0046708297421625</v>
      </c>
      <c r="Y648" s="9">
        <f>0.409*SIN((2*$S$9*C648/365)-1.39)</f>
        <v>-0.12974952946855617</v>
      </c>
      <c r="Z648" s="9">
        <f>ACOS(-TAN($U$2)*TAN(Y648))</f>
        <v>1.4984052420459377</v>
      </c>
      <c r="AA648" s="10">
        <f>(24*60/$S$9)*$S$7*X648*(Z648*SIN($U$2)*SIN(Y648)+COS($U$2)*COS(Y648)*SIN(Z648))</f>
        <v>29.114357201584003</v>
      </c>
      <c r="AB648" s="9">
        <f>AA648*(0.75+0.00002*$S$3)</f>
        <v>21.952225329994338</v>
      </c>
      <c r="AC648" s="9">
        <f>1.35*(M648/AB648)-0.35</f>
        <v>0.99319240153351729</v>
      </c>
      <c r="AD648" s="9">
        <f>(0.6108*EXP(17.27*E648/(E648+237.3))+0.6108*EXP(17.27*F648/(F648+237.3)))/2</f>
        <v>3.1134282976341843</v>
      </c>
      <c r="AE648" s="9">
        <f>(H648*0.6108*EXP(17.27*F648/(F648+237.3))+I648*0.6108*EXP(17.27*E648/(E648+237.3)))/(2*100)</f>
        <v>1.2139170279463953</v>
      </c>
      <c r="AF648" s="10">
        <f>$S$8*0.5*((E648+273)^4+(F648+273)^4)*(0.34-0.14*SQRT(AE648))*AC648</f>
        <v>6.9277098932047503</v>
      </c>
      <c r="AG648" s="9">
        <f>(1-0.23)*M648-AF648</f>
        <v>9.8902663587952517</v>
      </c>
      <c r="AH648" s="9">
        <v>0</v>
      </c>
      <c r="AI648" s="8">
        <f>4098*0.6108*EXP(17.27*0.5*(E648+F648)/(0.5*(E648+F648)+237.3))/(0.5*(E648+F648)+237.3)^2</f>
        <v>0.16539544252830896</v>
      </c>
      <c r="AJ648" s="7">
        <f>(0.408*AI648*(AG648-AH648)+(900*$S$10/((E648+F648)*0.5+273))*N648*(AD648-AE648))/(AI648+$S$10*(1+0.34*N648))</f>
        <v>4.2812921886079716</v>
      </c>
      <c r="AL648" s="12">
        <f>1.24*(AE648*10/(G648+273.16))^(1/7)</f>
        <v>0.78623809413013579</v>
      </c>
      <c r="AM648" s="12">
        <f>AI648*0.77*M648</f>
        <v>2.7816166246301304</v>
      </c>
      <c r="AN648" s="12">
        <f>AI648*0.98*$S$8*(-2.6*10000000000-AL648*(G648+273.16)^4)</f>
        <v>-25.334135330906221</v>
      </c>
      <c r="AO648" s="13">
        <f>1.17*1.013*(10^-3)*(AD648-AE648)*N648*86400/208</f>
        <v>1.0582422582424744</v>
      </c>
      <c r="AP648" s="12">
        <f>0.408*(AM648+AN648+AO648)/(AI648+$S$10*(1+0.34*N648))</f>
        <v>-34.186826989335259</v>
      </c>
      <c r="AQ648">
        <v>88</v>
      </c>
      <c r="AR648">
        <v>0.44752999999999998</v>
      </c>
      <c r="AS648" s="7"/>
      <c r="AT648" s="1">
        <f>AJ648*28.4</f>
        <v>121.58869815646639</v>
      </c>
      <c r="AU648">
        <f>1.26*AI648*0.408*(AG648-AH648)/(AI648+0.063)</f>
        <v>3.6819238396057496</v>
      </c>
      <c r="AV648">
        <f>AU648*28.4</f>
        <v>104.56663704480329</v>
      </c>
      <c r="AW648">
        <f>0.65*AI648*D648/(0.063+AI648)</f>
        <v>118.9922642688191</v>
      </c>
      <c r="AX648" s="1">
        <f>AW648*0.035</f>
        <v>4.1647292494086692</v>
      </c>
      <c r="AY648" s="1">
        <f>(0.2*(0.00738*G648+0.8072)^7)-0.00016</f>
        <v>0.15634616707457513</v>
      </c>
      <c r="AZ648" s="1">
        <f>0.408*(AI648*(AG648-AH648)+0.063*6.43*(1+0.0536*N648)*(AD648-AE648))/(AI648+0.063)</f>
        <v>4.3801030273001107</v>
      </c>
      <c r="BA648" s="2">
        <f>(AI648*(AG648)+0.063*2.7*(1+0.864*N648)*(AD648-AE648))/(AI648+0.063)</f>
        <v>9.9599952955077367</v>
      </c>
      <c r="BB648" s="1">
        <f>0.4+1.4*EXP(-(((C648-173)/58)^2))</f>
        <v>0.44095279833721202</v>
      </c>
      <c r="BC648" s="1">
        <f>0.605+0.345*EXP(-(((C648-243)/80)^2))</f>
        <v>0.8770234204082612</v>
      </c>
      <c r="BD648" s="1">
        <f>0.408*(AI648*(AG648-AH648)+0.063*6.43*(BB648+BC648*N648)*(AD648-AE648))/(AI648+0.063)</f>
        <v>4.8924711352296191</v>
      </c>
      <c r="BE648" s="1">
        <f>0.013*G648*(M648*23.9+50)/(G648+15)</f>
        <v>4.3768527136414477</v>
      </c>
    </row>
    <row r="649" spans="1:57" ht="14" x14ac:dyDescent="0.15">
      <c r="A649" s="14">
        <v>2009</v>
      </c>
      <c r="B649" s="5">
        <v>43383</v>
      </c>
      <c r="C649">
        <v>283</v>
      </c>
      <c r="D649" s="11">
        <v>229.32685416666658</v>
      </c>
      <c r="E649">
        <v>14.27</v>
      </c>
      <c r="F649">
        <v>32.4</v>
      </c>
      <c r="G649">
        <v>22.94</v>
      </c>
      <c r="H649">
        <v>30.22</v>
      </c>
      <c r="I649">
        <v>90.3</v>
      </c>
      <c r="J649" s="11">
        <v>60.26</v>
      </c>
      <c r="K649">
        <v>2.012</v>
      </c>
      <c r="L649" s="17">
        <v>0</v>
      </c>
      <c r="M649" s="15">
        <f>+D649*86400/1000000</f>
        <v>19.813840199999991</v>
      </c>
      <c r="N649" s="3">
        <f>K649*4.87/LN(67.8*$S$4-5.42)</f>
        <v>1.634460279253533</v>
      </c>
      <c r="O649" s="16">
        <f>0.26*(1+0.54*N649)*(AD649-AE649)</f>
        <v>0.86917165727293733</v>
      </c>
      <c r="X649" s="9">
        <f>1+0.033*COS(2*$S$9*C649/365)</f>
        <v>1.0052324597084035</v>
      </c>
      <c r="Y649" s="9">
        <f>0.409*SIN((2*$S$9*C649/365)-1.39)</f>
        <v>-0.13640691498109001</v>
      </c>
      <c r="Z649" s="9">
        <f>ACOS(-TAN($U$2)*TAN(Y649))</f>
        <v>1.4946384472740279</v>
      </c>
      <c r="AA649" s="10">
        <f>(24*60/$S$9)*$S$7*X649*(Z649*SIN($U$2)*SIN(Y649)+COS($U$2)*COS(Y649)*SIN(Z649))</f>
        <v>28.920641290883967</v>
      </c>
      <c r="AB649" s="9">
        <f>AA649*(0.75+0.00002*$S$3)</f>
        <v>21.806163533326512</v>
      </c>
      <c r="AC649" s="9">
        <f>1.35*(M649/AB649)-0.35</f>
        <v>0.87665705176060837</v>
      </c>
      <c r="AD649" s="9">
        <f>(0.6108*EXP(17.27*E649/(E649+237.3))+0.6108*EXP(17.27*F649/(F649+237.3)))/2</f>
        <v>3.2450710442502806</v>
      </c>
      <c r="AE649" s="9">
        <f>(H649*0.6108*EXP(17.27*F649/(F649+237.3))+I649*0.6108*EXP(17.27*E649/(E649+237.3)))/(2*100)</f>
        <v>1.4693604690629203</v>
      </c>
      <c r="AF649" s="10">
        <f>$S$8*0.5*((E649+273)^4+(F649+273)^4)*(0.34-0.14*SQRT(AE649))*AC649</f>
        <v>5.6681222739465182</v>
      </c>
      <c r="AG649" s="9">
        <f>(1-0.23)*M649-AF649</f>
        <v>9.5885346800534741</v>
      </c>
      <c r="AH649" s="9">
        <v>0</v>
      </c>
      <c r="AI649" s="8">
        <f>4098*0.6108*EXP(17.27*0.5*(E649+F649)/(0.5*(E649+F649)+237.3))/(0.5*(E649+F649)+237.3)^2</f>
        <v>0.17294751528816524</v>
      </c>
      <c r="AJ649" s="7">
        <f>(0.408*AI649*(AG649-AH649)+(900*$S$10/((E649+F649)*0.5+273))*N649*(AD649-AE649))/(AI649+$S$10*(1+0.34*N649))</f>
        <v>4.564282791935506</v>
      </c>
      <c r="AL649" s="12">
        <f>1.24*(AE649*10/(G649+273.16))^(1/7)</f>
        <v>0.80740545114670881</v>
      </c>
      <c r="AM649" s="12">
        <f>AI649*0.77*M649</f>
        <v>2.6386009117982061</v>
      </c>
      <c r="AN649" s="12">
        <f>AI649*0.98*$S$8*(-2.6*10000000000-AL649*(G649+273.16)^4)</f>
        <v>-26.72545222921859</v>
      </c>
      <c r="AO649" s="13">
        <f>1.17*1.013*(10^-3)*(AD649-AE649)*N649*86400/208</f>
        <v>1.4288685145083637</v>
      </c>
      <c r="AP649" s="12">
        <f>0.408*(AM649+AN649+AO649)/(AI649+$S$10*(1+0.34*N649))</f>
        <v>-33.576553865411483</v>
      </c>
      <c r="AQ649">
        <v>88</v>
      </c>
      <c r="AR649">
        <v>0.44752999999999998</v>
      </c>
      <c r="AS649" s="7"/>
      <c r="AT649" s="1">
        <f>AJ649*28.4</f>
        <v>129.62563129096836</v>
      </c>
      <c r="AU649">
        <f>1.26*AI649*0.408*(AG649-AH649)/(AI649+0.063)</f>
        <v>3.6131157116779962</v>
      </c>
      <c r="AV649">
        <f>AU649*28.4</f>
        <v>102.61248621165508</v>
      </c>
      <c r="AW649">
        <f>0.65*AI649*D649/(0.063+AI649)</f>
        <v>109.26150766855628</v>
      </c>
      <c r="AX649" s="1">
        <f>AW649*0.035</f>
        <v>3.82415276839947</v>
      </c>
      <c r="AY649" s="1">
        <f>(0.2*(0.00738*G649+0.8072)^7)-0.00016</f>
        <v>0.16916731114554612</v>
      </c>
      <c r="AZ649" s="1">
        <f>0.408*(AI649*(AG649-AH649)+0.063*6.43*(1+0.0536*N649)*(AD649-AE649))/(AI649+0.063)</f>
        <v>4.2203736024004757</v>
      </c>
      <c r="BA649" s="2">
        <f>(AI649*(AG649)+0.063*2.7*(1+0.864*N649)*(AD649-AE649))/(AI649+0.063)</f>
        <v>10.116259842960773</v>
      </c>
      <c r="BB649" s="1">
        <f>0.4+1.4*EXP(-(((C649-173)/58)^2))</f>
        <v>0.43837165643081749</v>
      </c>
      <c r="BC649" s="1">
        <f>0.605+0.345*EXP(-(((C649-243)/80)^2))</f>
        <v>0.87368627015963463</v>
      </c>
      <c r="BD649" s="1">
        <f>0.408*(AI649*(AG649-AH649)+0.063*6.43*(BB649+BC649*N649)*(AD649-AE649))/(AI649+0.063)</f>
        <v>5.189047778465997</v>
      </c>
      <c r="BE649" s="1">
        <f>0.013*G649*(M649*23.9+50)/(G649+15)</f>
        <v>4.1152692104431088</v>
      </c>
    </row>
    <row r="650" spans="1:57" ht="14" x14ac:dyDescent="0.15">
      <c r="A650" s="14">
        <v>2009</v>
      </c>
      <c r="B650" s="5">
        <v>43384</v>
      </c>
      <c r="C650">
        <v>284</v>
      </c>
      <c r="D650" s="11">
        <v>47.533319444444459</v>
      </c>
      <c r="E650">
        <v>18.489999999999998</v>
      </c>
      <c r="F650">
        <v>25.56</v>
      </c>
      <c r="G650">
        <v>21.52</v>
      </c>
      <c r="H650">
        <v>68.89</v>
      </c>
      <c r="I650">
        <v>97.6</v>
      </c>
      <c r="J650" s="11">
        <v>83.245000000000005</v>
      </c>
      <c r="K650">
        <v>1.6379999999999999</v>
      </c>
      <c r="L650" s="17">
        <v>0</v>
      </c>
      <c r="M650" s="15">
        <f>+D650*86400/1000000</f>
        <v>4.1068788000000014</v>
      </c>
      <c r="N650" s="3">
        <f>K650*4.87/LN(67.8*$S$4-5.42)</f>
        <v>1.3306391339052122</v>
      </c>
      <c r="O650" s="16">
        <f>0.26*(1+0.54*N650)*(AD650-AE650)</f>
        <v>0.23903467423396516</v>
      </c>
      <c r="X650" s="9">
        <f>1+0.033*COS(2*$S$9*C650/365)</f>
        <v>1.0057925391839071</v>
      </c>
      <c r="Y650" s="9">
        <f>0.409*SIN((2*$S$9*C650/365)-1.39)</f>
        <v>-0.14302388018081227</v>
      </c>
      <c r="Z650" s="9">
        <f>ACOS(-TAN($U$2)*TAN(Y650))</f>
        <v>1.4908866194178039</v>
      </c>
      <c r="AA650" s="10">
        <f>(24*60/$S$9)*$S$7*X650*(Z650*SIN($U$2)*SIN(Y650)+COS($U$2)*COS(Y650)*SIN(Z650))</f>
        <v>28.727111440481895</v>
      </c>
      <c r="AB650" s="9">
        <f>AA650*(0.75+0.00002*$S$3)</f>
        <v>21.660242026123349</v>
      </c>
      <c r="AC650" s="9">
        <f>1.35*(M650/AB650)-0.35</f>
        <v>-9.4033959855420235E-2</v>
      </c>
      <c r="AD650" s="9">
        <f>(0.6108*EXP(17.27*E650/(E650+237.3))+0.6108*EXP(17.27*F650/(F650+237.3)))/2</f>
        <v>2.7017185351962536</v>
      </c>
      <c r="AE650" s="9">
        <f>(H650*0.6108*EXP(17.27*F650/(F650+237.3))+I650*0.6108*EXP(17.27*E650/(E650+237.3)))/(2*100)</f>
        <v>2.1667520019438169</v>
      </c>
      <c r="AF650" s="10">
        <f>$S$8*0.5*((E650+273)^4+(F650+273)^4)*(0.34-0.14*SQRT(AE650))*AC650</f>
        <v>-0.46750444154422766</v>
      </c>
      <c r="AG650" s="9">
        <f>(1-0.23)*M650-AF650</f>
        <v>3.6298011175442291</v>
      </c>
      <c r="AH650" s="9">
        <v>0</v>
      </c>
      <c r="AI650" s="8">
        <f>4098*0.6108*EXP(17.27*0.5*(E650+F650)/(0.5*(E650+F650)+237.3))/(0.5*(E650+F650)+237.3)^2</f>
        <v>0.1613596856524557</v>
      </c>
      <c r="AJ650" s="7">
        <f>(0.408*AI650*(AG650-AH650)+(900*$S$10/((E650+F650)*0.5+273))*N650*(AD650-AE650))/(AI650+$S$10*(1+0.34*N650))</f>
        <v>1.4862307045612526</v>
      </c>
      <c r="AL650" s="12">
        <f>1.24*(AE650*10/(G650+273.16))^(1/7)</f>
        <v>0.85405765888082852</v>
      </c>
      <c r="AM650" s="12">
        <f>AI650*0.77*M650</f>
        <v>0.51026719757916572</v>
      </c>
      <c r="AN650" s="12">
        <f>AI650*0.98*$S$8*(-2.6*10000000000-AL650*(G650+273.16)^4)</f>
        <v>-25.115634683306347</v>
      </c>
      <c r="AO650" s="13">
        <f>1.17*1.013*(10^-3)*(AD650-AE650)*N650*86400/208</f>
        <v>0.35045529047646889</v>
      </c>
      <c r="AP650" s="12">
        <f>0.408*(AM650+AN650+AO650)/(AI650+$S$10*(1+0.34*N650))</f>
        <v>-38.514977065130253</v>
      </c>
      <c r="AQ650">
        <v>88</v>
      </c>
      <c r="AR650">
        <v>0.44752999999999998</v>
      </c>
      <c r="AS650" s="7"/>
      <c r="AT650" s="1">
        <f>AJ650*28.4</f>
        <v>42.208952009539573</v>
      </c>
      <c r="AU650">
        <f>1.26*AI650*0.408*(AG650-AH650)/(AI650+0.063)</f>
        <v>1.3420347287705059</v>
      </c>
      <c r="AV650">
        <f>AU650*28.4</f>
        <v>38.113786297082363</v>
      </c>
      <c r="AW650">
        <f>0.65*AI650*D650/(0.063+AI650)</f>
        <v>22.220903678949728</v>
      </c>
      <c r="AX650" s="1">
        <f>AW650*0.035</f>
        <v>0.77773162876324053</v>
      </c>
      <c r="AY650" s="1">
        <f>(0.2*(0.00738*G650+0.8072)^7)-0.00016</f>
        <v>0.1568492605856536</v>
      </c>
      <c r="AZ650" s="1">
        <f>0.408*(AI650*(AG650-AH650)+0.063*6.43*(1+0.0536*N650)*(AD650-AE650))/(AI650+0.063)</f>
        <v>1.4873024318941379</v>
      </c>
      <c r="BA650" s="2">
        <f>(AI650*(AG650)+0.063*2.7*(1+0.864*N650)*(AD650-AE650))/(AI650+0.063)</f>
        <v>3.4824394709194273</v>
      </c>
      <c r="BB650" s="1">
        <f>0.4+1.4*EXP(-(((C650-173)/58)^2))</f>
        <v>0.43593182786565854</v>
      </c>
      <c r="BC650" s="1">
        <f>0.605+0.345*EXP(-(((C650-243)/80)^2))</f>
        <v>0.87030713822802741</v>
      </c>
      <c r="BD650" s="1">
        <f>0.408*(AI650*(AG650-AH650)+0.063*6.43*(BB650+BC650*N650)*(AD650-AE650))/(AI650+0.063)</f>
        <v>1.693282230258339</v>
      </c>
      <c r="BE650" s="1">
        <f>0.013*G650*(M650*23.9+50)/(G650+15)</f>
        <v>1.134930883702169</v>
      </c>
    </row>
    <row r="651" spans="1:57" s="2" customFormat="1" ht="14" x14ac:dyDescent="0.15">
      <c r="A651" s="26">
        <v>2009</v>
      </c>
      <c r="B651" s="25">
        <v>43385</v>
      </c>
      <c r="C651" s="18">
        <v>285</v>
      </c>
      <c r="D651" s="17">
        <v>55.737319444444459</v>
      </c>
      <c r="E651" s="18">
        <v>19.39</v>
      </c>
      <c r="F651" s="18">
        <v>23.58</v>
      </c>
      <c r="G651" s="18">
        <v>20.45</v>
      </c>
      <c r="H651" s="18">
        <v>77.69</v>
      </c>
      <c r="I651" s="18">
        <v>97.5</v>
      </c>
      <c r="J651" s="17">
        <v>87.594999999999999</v>
      </c>
      <c r="K651" s="18">
        <v>3.4540000000000002</v>
      </c>
      <c r="L651" s="17">
        <v>0</v>
      </c>
      <c r="M651" s="15">
        <f>+D651*86400/1000000</f>
        <v>4.8157044000000013</v>
      </c>
      <c r="N651" s="24">
        <f>K651*4.87/LN(67.8*$S$4-5.42)</f>
        <v>2.8058776364521387</v>
      </c>
      <c r="O651" s="16">
        <f>0.26*(1+0.54*N651)*(AD651-AE651)</f>
        <v>0.23064616647202463</v>
      </c>
      <c r="X651" s="23">
        <f>1+0.033*COS(2*$S$9*C651/365)</f>
        <v>1.0063509022050374</v>
      </c>
      <c r="Y651" s="23">
        <f>0.409*SIN((2*$S$9*C651/365)-1.39)</f>
        <v>-0.14959846431812918</v>
      </c>
      <c r="Z651" s="23">
        <f>ACOS(-TAN($U$2)*TAN(Y651))</f>
        <v>1.4871506140828081</v>
      </c>
      <c r="AA651" s="23">
        <f>(24*60/$S$9)*$S$7*X651*(Z651*SIN($U$2)*SIN(Y651)+COS($U$2)*COS(Y651)*SIN(Z651))</f>
        <v>28.533852524145743</v>
      </c>
      <c r="AB651" s="23">
        <f>AA651*(0.75+0.00002*$S$3)</f>
        <v>21.514524803205891</v>
      </c>
      <c r="AC651" s="23">
        <f>1.35*(M651/AB651)-0.35</f>
        <v>-4.7822703523934917E-2</v>
      </c>
      <c r="AD651" s="23">
        <f>(0.6108*EXP(17.27*E651/(E651+237.3))+0.6108*EXP(17.27*F651/(F651+237.3)))/2</f>
        <v>2.5804737431741067</v>
      </c>
      <c r="AE651" s="23">
        <f>(H651*0.6108*EXP(17.27*F651/(F651+237.3))+I651*0.6108*EXP(17.27*E651/(E651+237.3)))/(2*100)</f>
        <v>2.2277742213145535</v>
      </c>
      <c r="AF651" s="23">
        <f>$S$8*0.5*((E651+273)^4+(F651+273)^4)*(0.34-0.14*SQRT(AE651))*AC651</f>
        <v>-0.23081458751692482</v>
      </c>
      <c r="AG651" s="23">
        <f>(1-0.23)*M651-AF651</f>
        <v>3.9389069755169261</v>
      </c>
      <c r="AH651" s="23">
        <v>0</v>
      </c>
      <c r="AI651" s="22">
        <f>4098*0.6108*EXP(17.27*0.5*(E651+F651)/(0.5*(E651+F651)+237.3))/(0.5*(E651+F651)+237.3)^2</f>
        <v>0.15677768230850597</v>
      </c>
      <c r="AJ651" s="19">
        <f>(0.408*AI651*(AG651-AH651)+(900*$S$10/((E651+F651)*0.5+273))*N651*(AD651-AE651))/(AI651+$S$10*(1+0.34*N651))</f>
        <v>1.5803871053926783</v>
      </c>
      <c r="AL651" s="12">
        <f>1.24*(AE651*10/(G651+273.16))^(1/7)</f>
        <v>0.8578987167084291</v>
      </c>
      <c r="AM651" s="12">
        <f>AI651*0.77*M651</f>
        <v>0.58134613037645344</v>
      </c>
      <c r="AN651" s="12">
        <f>AI651*0.98*$S$8*(-2.6*10000000000-AL651*(G651+273.16)^4)</f>
        <v>-24.353939409426761</v>
      </c>
      <c r="AO651" s="13">
        <f>1.17*1.013*(10^-3)*(AD651-AE651)*N651*86400/208</f>
        <v>0.48721349966120242</v>
      </c>
      <c r="AP651" s="12">
        <f>0.408*(AM651+AN651+AO651)/(AI651+$S$10*(1+0.34*N651))</f>
        <v>-33.292253478221724</v>
      </c>
      <c r="AQ651">
        <v>88</v>
      </c>
      <c r="AR651">
        <v>0.44752999999999998</v>
      </c>
      <c r="AS651" s="7"/>
      <c r="AT651" s="1">
        <f>AJ651*28.4</f>
        <v>44.88299379315206</v>
      </c>
      <c r="AU651">
        <f>1.26*AI651*0.408*(AG651-AH651)/(AI651+0.063)</f>
        <v>1.444465199548197</v>
      </c>
      <c r="AV651">
        <f>AU651*28.4</f>
        <v>41.022811667168789</v>
      </c>
      <c r="AW651">
        <f>0.65*AI651*D651/(0.063+AI651)</f>
        <v>25.844021033990622</v>
      </c>
      <c r="AX651" s="1">
        <f>AW651*0.035</f>
        <v>0.90454073618967179</v>
      </c>
      <c r="AY651" s="1">
        <f>(0.2*(0.00738*G651+0.8072)^7)-0.00016</f>
        <v>0.14808242452553025</v>
      </c>
      <c r="AZ651" s="1">
        <f>0.408*(AI651*(AG651-AH651)+0.063*6.43*(1+0.0536*N651)*(AD651-AE651))/(AI651+0.063)</f>
        <v>1.4515274807179275</v>
      </c>
      <c r="BA651" s="2">
        <f>(AI651*(AG651)+0.063*2.7*(1+0.864*N651)*(AD651-AE651))/(AI651+0.063)</f>
        <v>3.7445544736973817</v>
      </c>
      <c r="BB651" s="1">
        <f>0.4+1.4*EXP(-(((C651-173)/58)^2))</f>
        <v>0.43362713539244169</v>
      </c>
      <c r="BC651" s="1">
        <f>0.605+0.345*EXP(-(((C651-243)/80)^2))</f>
        <v>0.86688865094498846</v>
      </c>
      <c r="BD651" s="1">
        <f>0.408*(AI651*(AG651-AH651)+0.063*6.43*(BB651+BC651*N651)*(AD651-AE651))/(AI651+0.063)</f>
        <v>1.9065710140990875</v>
      </c>
      <c r="BE651" s="1">
        <f>0.013*G651*(M651*23.9+50)/(G651+15)</f>
        <v>1.2380985853959379</v>
      </c>
    </row>
    <row r="652" spans="1:57" ht="14" x14ac:dyDescent="0.15">
      <c r="A652" s="14">
        <v>2009</v>
      </c>
      <c r="B652" s="5">
        <v>43386</v>
      </c>
      <c r="C652">
        <v>286</v>
      </c>
      <c r="D652" s="11">
        <v>130.93106249999994</v>
      </c>
      <c r="E652">
        <v>17.52</v>
      </c>
      <c r="F652">
        <v>26.96</v>
      </c>
      <c r="G652">
        <v>21.6</v>
      </c>
      <c r="H652">
        <v>55.73</v>
      </c>
      <c r="I652">
        <v>98.6</v>
      </c>
      <c r="J652" s="17">
        <v>77.164999999999992</v>
      </c>
      <c r="K652">
        <v>1.7949999999999999</v>
      </c>
      <c r="L652" s="17">
        <v>0</v>
      </c>
      <c r="M652" s="15">
        <f>+D652*86400/1000000</f>
        <v>11.312443799999995</v>
      </c>
      <c r="N652" s="3">
        <f>K652*4.87/LN(67.8*$S$4-5.42)</f>
        <v>1.4581790264712184</v>
      </c>
      <c r="O652" s="16">
        <f>0.26*(1+0.54*N652)*(AD652-AE652)</f>
        <v>0.37241263207211678</v>
      </c>
      <c r="X652" s="9">
        <f>1+0.033*COS(2*$S$9*C652/365)</f>
        <v>1.0069073833167805</v>
      </c>
      <c r="Y652" s="9">
        <f>0.409*SIN((2*$S$9*C652/365)-1.39)</f>
        <v>-0.1561287192018693</v>
      </c>
      <c r="Z652" s="9">
        <f>ACOS(-TAN($U$2)*TAN(Y652))</f>
        <v>1.4834313003994102</v>
      </c>
      <c r="AA652" s="10">
        <f>(24*60/$S$9)*$S$7*X652*(Z652*SIN($U$2)*SIN(Y652)+COS($U$2)*COS(Y652)*SIN(Z652))</f>
        <v>28.340949900482038</v>
      </c>
      <c r="AB652" s="9">
        <f>AA652*(0.75+0.00002*$S$3)</f>
        <v>21.369076224963457</v>
      </c>
      <c r="AC652" s="9">
        <f>1.35*(M652/AB652)-0.35</f>
        <v>0.36466819478885126</v>
      </c>
      <c r="AD652" s="9">
        <f>(0.6108*EXP(17.27*E652/(E652+237.3))+0.6108*EXP(17.27*F652/(F652+237.3)))/2</f>
        <v>2.7797476343489578</v>
      </c>
      <c r="AE652" s="9">
        <f>(H652*0.6108*EXP(17.27*F652/(F652+237.3))+I652*0.6108*EXP(17.27*E652/(E652+237.3)))/(2*100)</f>
        <v>1.9783920815001297</v>
      </c>
      <c r="AF652" s="10">
        <f>$S$8*0.5*((E652+273)^4+(F652+273)^4)*(0.34-0.14*SQRT(AE652))*AC652</f>
        <v>1.9439820216885488</v>
      </c>
      <c r="AG652" s="9">
        <f>(1-0.23)*M652-AF652</f>
        <v>6.7665997043114485</v>
      </c>
      <c r="AH652" s="9">
        <v>0</v>
      </c>
      <c r="AI652" s="8">
        <f>4098*0.6108*EXP(17.27*0.5*(E652+F652)/(0.5*(E652+F652)+237.3))/(0.5*(E652+F652)+237.3)^2</f>
        <v>0.1632152192409875</v>
      </c>
      <c r="AJ652" s="7">
        <f>(0.408*AI652*(AG652-AH652)+(900*$S$10/((E652+F652)*0.5+273))*N652*(AD652-AE652))/(AI652+$S$10*(1+0.34*N652))</f>
        <v>2.6180576260712187</v>
      </c>
      <c r="AL652" s="12">
        <f>1.24*(AE652*10/(G652+273.16))^(1/7)</f>
        <v>0.84300071847911573</v>
      </c>
      <c r="AM652" s="12">
        <f>AI652*0.77*M652</f>
        <v>1.4216995061256288</v>
      </c>
      <c r="AN652" s="12">
        <f>AI652*0.98*$S$8*(-2.6*10000000000-AL652*(G652+273.16)^4)</f>
        <v>-25.344563590791982</v>
      </c>
      <c r="AO652" s="13">
        <f>1.17*1.013*(10^-3)*(AD652-AE652)*N652*86400/208</f>
        <v>0.57528336039137273</v>
      </c>
      <c r="AP652" s="12">
        <f>0.408*(AM652+AN652+AO652)/(AI652+$S$10*(1+0.34*N652))</f>
        <v>-36.406938572023506</v>
      </c>
      <c r="AQ652">
        <v>88</v>
      </c>
      <c r="AR652">
        <v>0.44752999999999998</v>
      </c>
      <c r="AS652" s="7"/>
      <c r="AT652" s="1">
        <f>AJ652*28.4</f>
        <v>74.352836580422604</v>
      </c>
      <c r="AU652">
        <f>1.26*AI652*0.408*(AG652-AH652)/(AI652+0.063)</f>
        <v>2.5098052675522178</v>
      </c>
      <c r="AV652">
        <f>AU652*28.4</f>
        <v>71.278469598482985</v>
      </c>
      <c r="AW652">
        <f>0.65*AI652*D652/(0.063+AI652)</f>
        <v>61.403748134239663</v>
      </c>
      <c r="AX652" s="1">
        <f>AW652*0.035</f>
        <v>2.1491311846983883</v>
      </c>
      <c r="AY652" s="1">
        <f>(0.2*(0.00738*G652+0.8072)^7)-0.00016</f>
        <v>0.15752220777130657</v>
      </c>
      <c r="AZ652" s="1">
        <f>0.408*(AI652*(AG652-AH652)+0.063*6.43*(1+0.0536*N652)*(AD652-AE652))/(AI652+0.063)</f>
        <v>2.6231535561918964</v>
      </c>
      <c r="BA652" s="2">
        <f>(AI652*(AG652)+0.063*2.7*(1+0.864*N652)*(AD652-AE652))/(AI652+0.063)</f>
        <v>6.2438583737799949</v>
      </c>
      <c r="BB652" s="1">
        <f>0.4+1.4*EXP(-(((C652-173)/58)^2))</f>
        <v>0.43145156303264687</v>
      </c>
      <c r="BC652" s="1">
        <f>0.605+0.345*EXP(-(((C652-243)/80)^2))</f>
        <v>0.86343343786306226</v>
      </c>
      <c r="BD652" s="1">
        <f>0.408*(AI652*(AG652-AH652)+0.063*6.43*(BB652+BC652*N652)*(AD652-AE652))/(AI652+0.063)</f>
        <v>2.9816652086066604</v>
      </c>
      <c r="BE652" s="1">
        <f>0.013*G652*(M652*23.9+50)/(G652+15)</f>
        <v>2.4579007605206549</v>
      </c>
    </row>
    <row r="653" spans="1:57" ht="14" x14ac:dyDescent="0.15">
      <c r="A653" s="14">
        <v>2009</v>
      </c>
      <c r="B653" s="5">
        <v>43387</v>
      </c>
      <c r="C653">
        <v>287</v>
      </c>
      <c r="D653" s="11">
        <v>221.10051388888897</v>
      </c>
      <c r="E653">
        <v>16.72</v>
      </c>
      <c r="F653">
        <v>27.79</v>
      </c>
      <c r="G653">
        <v>21.25</v>
      </c>
      <c r="H653">
        <v>40.869999999999997</v>
      </c>
      <c r="I653">
        <v>97.4</v>
      </c>
      <c r="J653" s="17">
        <v>69.135000000000005</v>
      </c>
      <c r="K653">
        <v>1.1759999999999999</v>
      </c>
      <c r="L653" s="17">
        <v>0</v>
      </c>
      <c r="M653" s="15">
        <f>+D653*86400/1000000</f>
        <v>19.103084400000007</v>
      </c>
      <c r="N653" s="3">
        <f>K653*4.87/LN(67.8*$S$4-5.42)</f>
        <v>0.95533066023963953</v>
      </c>
      <c r="O653" s="16">
        <f>0.26*(1+0.54*N653)*(AD653-AE653)</f>
        <v>0.44484931945799999</v>
      </c>
      <c r="X653" s="9">
        <f>1+0.033*COS(2*$S$9*C653/365)</f>
        <v>1.0074618176217736</v>
      </c>
      <c r="Y653" s="9">
        <f>0.409*SIN((2*$S$9*C653/365)-1.39)</f>
        <v>-0.16261270977657588</v>
      </c>
      <c r="Z653" s="9">
        <f>ACOS(-TAN($U$2)*TAN(Y653))</f>
        <v>1.479729561433351</v>
      </c>
      <c r="AA653" s="10">
        <f>(24*60/$S$9)*$S$7*X653*(Z653*SIN($U$2)*SIN(Y653)+COS($U$2)*COS(Y653)*SIN(Z653))</f>
        <v>28.148489339399134</v>
      </c>
      <c r="AB653" s="9">
        <f>AA653*(0.75+0.00002*$S$3)</f>
        <v>21.223960961906947</v>
      </c>
      <c r="AC653" s="9">
        <f>1.35*(M653/AB653)-0.35</f>
        <v>0.86509665355523191</v>
      </c>
      <c r="AD653" s="9">
        <f>(0.6108*EXP(17.27*E653/(E653+237.3))+0.6108*EXP(17.27*F653/(F653+237.3)))/2</f>
        <v>2.8187844072952042</v>
      </c>
      <c r="AE653" s="9">
        <f>(H653*0.6108*EXP(17.27*F653/(F653+237.3))+I653*0.6108*EXP(17.27*E653/(E653+237.3)))/(2*100)</f>
        <v>1.6900931189181607</v>
      </c>
      <c r="AF653" s="10">
        <f>$S$8*0.5*((E653+273)^4+(F653+273)^4)*(0.34-0.14*SQRT(AE653))*AC653</f>
        <v>5.0962793731700824</v>
      </c>
      <c r="AG653" s="9">
        <f>(1-0.23)*M653-AF653</f>
        <v>9.6130956148299234</v>
      </c>
      <c r="AH653" s="9">
        <v>0</v>
      </c>
      <c r="AI653" s="8">
        <f>4098*0.6108*EXP(17.27*0.5*(E653+F653)/(0.5*(E653+F653)+237.3))/(0.5*(E653+F653)+237.3)^2</f>
        <v>0.16334534467725573</v>
      </c>
      <c r="AJ653" s="7">
        <f>(0.408*AI653*(AG653-AH653)+(900*$S$10/((E653+F653)*0.5+273))*N653*(AD653-AE653))/(AI653+$S$10*(1+0.34*N653))</f>
        <v>3.4206195661223968</v>
      </c>
      <c r="AL653" s="12">
        <f>1.24*(AE653*10/(G653+273.16))^(1/7)</f>
        <v>0.82438481160311783</v>
      </c>
      <c r="AM653" s="12">
        <f>AI653*0.77*M653</f>
        <v>2.4027079274018655</v>
      </c>
      <c r="AN653" s="12">
        <f>AI653*0.98*$S$8*(-2.6*10000000000-AL653*(G653+273.16)^4)</f>
        <v>-25.231508953000763</v>
      </c>
      <c r="AO653" s="13">
        <f>1.17*1.013*(10^-3)*(AD653-AE653)*N653*86400/208</f>
        <v>0.53085340065533615</v>
      </c>
      <c r="AP653" s="12">
        <f>0.408*(AM653+AN653+AO653)/(AI653+$S$10*(1+0.34*N653))</f>
        <v>-36.313634129531245</v>
      </c>
      <c r="AQ653">
        <v>88</v>
      </c>
      <c r="AR653">
        <v>0.44752999999999998</v>
      </c>
      <c r="AS653" s="7"/>
      <c r="AT653" s="1">
        <f>AJ653*28.4</f>
        <v>97.145595677876059</v>
      </c>
      <c r="AU653">
        <f>1.26*AI653*0.408*(AG653-AH653)/(AI653+0.063)</f>
        <v>3.5663927245640701</v>
      </c>
      <c r="AV653">
        <f>AU653*28.4</f>
        <v>101.28555337761958</v>
      </c>
      <c r="AW653">
        <f>0.65*AI653*D653/(0.063+AI653)</f>
        <v>103.71421955087028</v>
      </c>
      <c r="AX653" s="1">
        <f>AW653*0.035</f>
        <v>3.6299976842804602</v>
      </c>
      <c r="AY653" s="1">
        <f>(0.2*(0.00738*G653+0.8072)^7)-0.00016</f>
        <v>0.15459620518127157</v>
      </c>
      <c r="AZ653" s="1">
        <f>0.408*(AI653*(AG653-AH653)+0.063*6.43*(1+0.0536*N653)*(AD653-AE653))/(AI653+0.063)</f>
        <v>3.696839624697021</v>
      </c>
      <c r="BA653" s="2">
        <f>(AI653*(AG653)+0.063*2.7*(1+0.864*N653)*(AD653-AE653))/(AI653+0.063)</f>
        <v>8.4857710080322111</v>
      </c>
      <c r="BB653" s="1">
        <f>0.4+1.4*EXP(-(((C653-173)/58)^2))</f>
        <v>0.42939925957324565</v>
      </c>
      <c r="BC653" s="1">
        <f>0.605+0.345*EXP(-(((C653-243)/80)^2))</f>
        <v>0.85994412844933565</v>
      </c>
      <c r="BD653" s="1">
        <f>0.408*(AI653*(AG653-AH653)+0.063*6.43*(BB653+BC653*N653)*(AD653-AE653))/(AI653+0.063)</f>
        <v>3.8614460166972862</v>
      </c>
      <c r="BE653" s="1">
        <f>0.013*G653*(M653*23.9+50)/(G653+15)</f>
        <v>3.8603648790468972</v>
      </c>
    </row>
    <row r="654" spans="1:57" ht="14" x14ac:dyDescent="0.15">
      <c r="A654" s="14">
        <v>2009</v>
      </c>
      <c r="B654" s="5">
        <v>43388</v>
      </c>
      <c r="C654">
        <v>288</v>
      </c>
      <c r="D654" s="11">
        <v>228.14600694444445</v>
      </c>
      <c r="E654">
        <v>15.87</v>
      </c>
      <c r="F654">
        <v>29.68</v>
      </c>
      <c r="G654">
        <v>21.37</v>
      </c>
      <c r="H654">
        <v>35.159999999999997</v>
      </c>
      <c r="I654">
        <v>98.2</v>
      </c>
      <c r="J654" s="17">
        <v>66.680000000000007</v>
      </c>
      <c r="K654">
        <v>1.4450000000000001</v>
      </c>
      <c r="L654" s="17">
        <v>0</v>
      </c>
      <c r="M654" s="15">
        <f>+D654*86400/1000000</f>
        <v>19.711815000000001</v>
      </c>
      <c r="N654" s="3">
        <f>K654*4.87/LN(67.8*$S$4-5.42)</f>
        <v>1.173854425209421</v>
      </c>
      <c r="O654" s="16">
        <f>0.26*(1+0.54*N654)*(AD654-AE654)</f>
        <v>0.58062194547175061</v>
      </c>
      <c r="X654" s="9">
        <f>1+0.033*COS(2*$S$9*C654/365)</f>
        <v>1.0080140408291658</v>
      </c>
      <c r="Y654" s="9">
        <f>0.409*SIN((2*$S$9*C654/365)-1.39)</f>
        <v>-0.16904851469590629</v>
      </c>
      <c r="Z654" s="9">
        <f>ACOS(-TAN($U$2)*TAN(Y654))</f>
        <v>1.4760462945604393</v>
      </c>
      <c r="AA654" s="10">
        <f>(24*60/$S$9)*$S$7*X654*(Z654*SIN($U$2)*SIN(Y654)+COS($U$2)*COS(Y654)*SIN(Z654))</f>
        <v>27.95655694829474</v>
      </c>
      <c r="AB654" s="9">
        <f>AA654*(0.75+0.00002*$S$3)</f>
        <v>21.079243939014233</v>
      </c>
      <c r="AC654" s="9">
        <f>1.35*(M654/AB654)-0.35</f>
        <v>0.91242432257010353</v>
      </c>
      <c r="AD654" s="9">
        <f>(0.6108*EXP(17.27*E654/(E654+237.3))+0.6108*EXP(17.27*F654/(F654+237.3)))/2</f>
        <v>2.9845239044545391</v>
      </c>
      <c r="AE654" s="9">
        <f>(H654*0.6108*EXP(17.27*F654/(F654+237.3))+I654*0.6108*EXP(17.27*E654/(E654+237.3)))/(2*100)</f>
        <v>1.617740891358143</v>
      </c>
      <c r="AF654" s="10">
        <f>$S$8*0.5*((E654+273)^4+(F654+273)^4)*(0.34-0.14*SQRT(AE654))*AC654</f>
        <v>5.5544169061279485</v>
      </c>
      <c r="AG654" s="9">
        <f>(1-0.23)*M654-AF654</f>
        <v>9.6236806438720528</v>
      </c>
      <c r="AH654" s="9">
        <v>0</v>
      </c>
      <c r="AI654" s="8">
        <f>4098*0.6108*EXP(17.27*0.5*(E654+F654)/(0.5*(E654+F654)+237.3))/(0.5*(E654+F654)+237.3)^2</f>
        <v>0.16791083971478746</v>
      </c>
      <c r="AJ654" s="7">
        <f>(0.408*AI654*(AG654-AH654)+(900*$S$10/((E654+F654)*0.5+273))*N654*(AD654-AE654))/(AI654+$S$10*(1+0.34*N654))</f>
        <v>3.7716559181318252</v>
      </c>
      <c r="AL654" s="12">
        <f>1.24*(AE654*10/(G654+273.16))^(1/7)</f>
        <v>0.81920043560575728</v>
      </c>
      <c r="AM654" s="12">
        <f>AI654*0.77*M654</f>
        <v>2.5485671048934586</v>
      </c>
      <c r="AN654" s="12">
        <f>AI654*0.98*$S$8*(-2.6*10000000000-AL654*(G654+273.16)^4)</f>
        <v>-25.913437604950474</v>
      </c>
      <c r="AO654" s="13">
        <f>1.17*1.013*(10^-3)*(AD654-AE654)*N654*86400/208</f>
        <v>0.78987711036999642</v>
      </c>
      <c r="AP654" s="12">
        <f>0.408*(AM654+AN654+AO654)/(AI654+$S$10*(1+0.34*N654))</f>
        <v>-35.427785744492802</v>
      </c>
      <c r="AQ654">
        <v>88</v>
      </c>
      <c r="AR654">
        <v>0.44752999999999998</v>
      </c>
      <c r="AS654" s="7"/>
      <c r="AT654" s="1">
        <f>AJ654*28.4</f>
        <v>107.11502807494384</v>
      </c>
      <c r="AU654">
        <f>1.26*AI654*0.408*(AG654-AH654)/(AI654+0.063)</f>
        <v>3.5975457360619982</v>
      </c>
      <c r="AV654">
        <f>AU654*28.4</f>
        <v>102.17029890416075</v>
      </c>
      <c r="AW654">
        <f>0.65*AI654*D654/(0.063+AI654)</f>
        <v>107.83522321042732</v>
      </c>
      <c r="AX654" s="1">
        <f>AW654*0.035</f>
        <v>3.7742328123649562</v>
      </c>
      <c r="AY654" s="1">
        <f>(0.2*(0.00738*G654+0.8072)^7)-0.00016</f>
        <v>0.15559411776172277</v>
      </c>
      <c r="AZ654" s="1">
        <f>0.408*(AI654*(AG654-AH654)+0.063*6.43*(1+0.0536*N654)*(AD654-AE654))/(AI654+0.063)</f>
        <v>3.8950360426257329</v>
      </c>
      <c r="BA654" s="2">
        <f>(AI654*(AG654)+0.063*2.7*(1+0.864*N654)*(AD654-AE654))/(AI654+0.063)</f>
        <v>9.0260102710917103</v>
      </c>
      <c r="BB654" s="1">
        <f>0.4+1.4*EXP(-(((C654-173)/58)^2))</f>
        <v>0.42746454136276291</v>
      </c>
      <c r="BC654" s="1">
        <f>0.605+0.345*EXP(-(((C654-243)/80)^2))</f>
        <v>0.85642334882222437</v>
      </c>
      <c r="BD654" s="1">
        <f>0.408*(AI654*(AG654-AH654)+0.063*6.43*(BB654+BC654*N654)*(AD654-AE654))/(AI654+0.063)</f>
        <v>4.2568680506592385</v>
      </c>
      <c r="BE654" s="1">
        <f>0.013*G654*(M654*23.9+50)/(G654+15)</f>
        <v>3.9804847366259275</v>
      </c>
    </row>
    <row r="655" spans="1:57" ht="14" x14ac:dyDescent="0.15">
      <c r="A655" s="14">
        <v>2009</v>
      </c>
      <c r="B655" s="5">
        <v>43389</v>
      </c>
      <c r="C655">
        <v>289</v>
      </c>
      <c r="D655" s="11">
        <v>245.22558333333322</v>
      </c>
      <c r="E655">
        <v>11.82</v>
      </c>
      <c r="F655">
        <v>28.63</v>
      </c>
      <c r="G655">
        <v>19.8</v>
      </c>
      <c r="H655">
        <v>21.71</v>
      </c>
      <c r="I655">
        <v>96.5</v>
      </c>
      <c r="J655" s="17">
        <v>59.105000000000004</v>
      </c>
      <c r="K655">
        <v>1.84</v>
      </c>
      <c r="L655" s="17">
        <v>0</v>
      </c>
      <c r="M655" s="15">
        <f>+D655*86400/1000000</f>
        <v>21.187490399999991</v>
      </c>
      <c r="N655" s="3">
        <f>K655*4.87/LN(67.8*$S$4-5.42)</f>
        <v>1.4947350466334497</v>
      </c>
      <c r="O655" s="16">
        <f>0.26*(1+0.54*N655)*(AD655-AE655)</f>
        <v>0.73254129694996895</v>
      </c>
      <c r="X655" s="9">
        <f>1+0.033*COS(2*$S$9*C655/365)</f>
        <v>1.0085638893033033</v>
      </c>
      <c r="Y655" s="9">
        <f>0.409*SIN((2*$S$9*C655/365)-1.39)</f>
        <v>-0.17543422689196619</v>
      </c>
      <c r="Z655" s="9">
        <f>ACOS(-TAN($U$2)*TAN(Y655))</f>
        <v>1.4723824118034283</v>
      </c>
      <c r="AA655" s="10">
        <f>(24*60/$S$9)*$S$7*X655*(Z655*SIN($U$2)*SIN(Y655)+COS($U$2)*COS(Y655)*SIN(Z655))</f>
        <v>27.765239098102811</v>
      </c>
      <c r="AB655" s="9">
        <f>AA655*(0.75+0.00002*$S$3)</f>
        <v>20.934990279969519</v>
      </c>
      <c r="AC655" s="9">
        <f>1.35*(M655/AB655)-0.35</f>
        <v>1.0162825564990725</v>
      </c>
      <c r="AD655" s="9">
        <f>(0.6108*EXP(17.27*E655/(E655+237.3))+0.6108*EXP(17.27*F655/(F655+237.3)))/2</f>
        <v>2.6534118663715081</v>
      </c>
      <c r="AE655" s="9">
        <f>(H655*0.6108*EXP(17.27*F655/(F655+237.3))+I655*0.6108*EXP(17.27*E655/(E655+237.3)))/(2*100)</f>
        <v>1.0943516168324134</v>
      </c>
      <c r="AF655" s="10">
        <f>$S$8*0.5*((E655+273)^4+(F655+273)^4)*(0.34-0.14*SQRT(AE655))*AC655</f>
        <v>7.1544473110184494</v>
      </c>
      <c r="AG655" s="9">
        <f>(1-0.23)*M655-AF655</f>
        <v>9.1599202969815448</v>
      </c>
      <c r="AH655" s="9">
        <v>0</v>
      </c>
      <c r="AI655" s="8">
        <f>4098*0.6108*EXP(17.27*0.5*(E655+F655)/(0.5*(E655+F655)+237.3))/(0.5*(E655+F655)+237.3)^2</f>
        <v>0.14651211625123894</v>
      </c>
      <c r="AJ655" s="7">
        <f>(0.408*AI655*(AG655-AH655)+(900*$S$10/((E655+F655)*0.5+273))*N655*(AD655-AE655))/(AI655+$S$10*(1+0.34*N655))</f>
        <v>4.1432146839826913</v>
      </c>
      <c r="AL655" s="12">
        <f>1.24*(AE655*10/(G655+273.16))^(1/7)</f>
        <v>0.77530302598299794</v>
      </c>
      <c r="AM655" s="12">
        <f>AI655*0.77*M655</f>
        <v>2.390252523548742</v>
      </c>
      <c r="AN655" s="12">
        <f>AI655*0.98*$S$8*(-2.6*10000000000-AL655*(G655+273.16)^4)</f>
        <v>-22.292030880916354</v>
      </c>
      <c r="AO655" s="13">
        <f>1.17*1.013*(10^-3)*(AD655-AE655)*N655*86400/208</f>
        <v>1.1472890029155407</v>
      </c>
      <c r="AP655" s="12">
        <f>0.408*(AM655+AN655+AO655)/(AI655+$S$10*(1+0.34*N655))</f>
        <v>-31.134990084502011</v>
      </c>
      <c r="AQ655">
        <v>88</v>
      </c>
      <c r="AR655">
        <v>0.44752999999999998</v>
      </c>
      <c r="AS655" s="7"/>
      <c r="AT655" s="1">
        <f>AJ655*28.4</f>
        <v>117.66729702510843</v>
      </c>
      <c r="AU655">
        <f>1.26*AI655*0.408*(AG655-AH655)/(AI655+0.063)</f>
        <v>3.292962619510948</v>
      </c>
      <c r="AV655">
        <f>AU655*28.4</f>
        <v>93.520138394110916</v>
      </c>
      <c r="AW655">
        <f>0.65*AI655*D655/(0.063+AI655)</f>
        <v>111.46628596179902</v>
      </c>
      <c r="AX655" s="1">
        <f>AW655*0.035</f>
        <v>3.901320008662966</v>
      </c>
      <c r="AY655" s="1">
        <f>(0.2*(0.00738*G655+0.8072)^7)-0.00016</f>
        <v>0.14296440082004791</v>
      </c>
      <c r="AZ655" s="1">
        <f>0.408*(AI655*(AG655-AH655)+0.063*6.43*(1+0.0536*N655)*(AD655-AE655))/(AI655+0.063)</f>
        <v>3.9418859374778918</v>
      </c>
      <c r="BA655" s="2">
        <f>(AI655*(AG655)+0.063*2.7*(1+0.864*N655)*(AD655-AE655))/(AI655+0.063)</f>
        <v>9.3060169652072204</v>
      </c>
      <c r="BB655" s="1">
        <f>0.4+1.4*EXP(-(((C655-173)/58)^2))</f>
        <v>0.42564189444422784</v>
      </c>
      <c r="BC655" s="1">
        <f>0.605+0.345*EXP(-(((C655-243)/80)^2))</f>
        <v>0.85287371853700567</v>
      </c>
      <c r="BD655" s="1">
        <f>0.408*(AI655*(AG655-AH655)+0.063*6.43*(BB655+BC655*N655)*(AD655-AE655))/(AI655+0.063)</f>
        <v>4.704839771936709</v>
      </c>
      <c r="BE655" s="1">
        <f>0.013*G655*(M655*23.9+50)/(G655+15)</f>
        <v>4.1153009969006886</v>
      </c>
    </row>
    <row r="656" spans="1:57" ht="14" x14ac:dyDescent="0.15">
      <c r="A656" s="14">
        <v>2009</v>
      </c>
      <c r="B656" s="5">
        <v>43390</v>
      </c>
      <c r="C656">
        <v>290</v>
      </c>
      <c r="D656" s="11">
        <v>242.4992569444444</v>
      </c>
      <c r="E656">
        <v>11.46</v>
      </c>
      <c r="F656">
        <v>29.73</v>
      </c>
      <c r="G656">
        <v>19.899999999999999</v>
      </c>
      <c r="H656">
        <v>30.31</v>
      </c>
      <c r="I656">
        <v>97.5</v>
      </c>
      <c r="J656" s="17">
        <v>63.905000000000001</v>
      </c>
      <c r="K656">
        <v>1.698</v>
      </c>
      <c r="L656" s="17">
        <v>0</v>
      </c>
      <c r="M656" s="15">
        <f>+D656*86400/1000000</f>
        <v>20.951935799999998</v>
      </c>
      <c r="N656" s="3">
        <f>K656*4.87/LN(67.8*$S$4-5.42)</f>
        <v>1.37938049412152</v>
      </c>
      <c r="O656" s="16">
        <f>0.26*(1+0.54*N656)*(AD656-AE656)</f>
        <v>0.66809895622056581</v>
      </c>
      <c r="X656" s="9">
        <f>1+0.033*COS(2*$S$9*C656/365)</f>
        <v>1.0091112001122164</v>
      </c>
      <c r="Y656" s="9">
        <f>0.409*SIN((2*$S$9*C656/365)-1.39)</f>
        <v>-0.18176795414041763</v>
      </c>
      <c r="Z656" s="9">
        <f>ACOS(-TAN($U$2)*TAN(Y656))</f>
        <v>1.4687388401290655</v>
      </c>
      <c r="AA656" s="10">
        <f>(24*60/$S$9)*$S$7*X656*(Z656*SIN($U$2)*SIN(Y656)+COS($U$2)*COS(Y656)*SIN(Z656))</f>
        <v>27.57462234933266</v>
      </c>
      <c r="AB656" s="9">
        <f>AA656*(0.75+0.00002*$S$3)</f>
        <v>20.791265251396826</v>
      </c>
      <c r="AC656" s="9">
        <f>1.35*(M656/AB656)-0.35</f>
        <v>1.0104325175977307</v>
      </c>
      <c r="AD656" s="9">
        <f>(0.6108*EXP(17.27*E656/(E656+237.3))+0.6108*EXP(17.27*F656/(F656+237.3)))/2</f>
        <v>2.7655958062058508</v>
      </c>
      <c r="AE656" s="9">
        <f>(H656*0.6108*EXP(17.27*F656/(F656+237.3))+I656*0.6108*EXP(17.27*E656/(E656+237.3)))/(2*100)</f>
        <v>1.2929256096010013</v>
      </c>
      <c r="AF656" s="10">
        <f>$S$8*0.5*((E656+273)^4+(F656+273)^4)*(0.34-0.14*SQRT(AE656))*AC656</f>
        <v>6.6847073372869978</v>
      </c>
      <c r="AG656" s="9">
        <f>(1-0.23)*M656-AF656</f>
        <v>9.4482832287130023</v>
      </c>
      <c r="AH656" s="9">
        <v>0</v>
      </c>
      <c r="AI656" s="8">
        <f>4098*0.6108*EXP(17.27*0.5*(E656+F656)/(0.5*(E656+F656)+237.3))/(0.5*(E656+F656)+237.3)^2</f>
        <v>0.14946584777548813</v>
      </c>
      <c r="AJ656" s="7">
        <f>(0.408*AI656*(AG656-AH656)+(900*$S$10/((E656+F656)*0.5+273))*N656*(AD656-AE656))/(AI656+$S$10*(1+0.34*N656))</f>
        <v>4.0057604511950489</v>
      </c>
      <c r="AL656" s="12">
        <f>1.24*(AE656*10/(G656+273.16))^(1/7)</f>
        <v>0.79395436595777003</v>
      </c>
      <c r="AM656" s="12">
        <f>AI656*0.77*M656</f>
        <v>2.4113311121011418</v>
      </c>
      <c r="AN656" s="12">
        <f>AI656*0.98*$S$8*(-2.6*10000000000-AL656*(G656+273.16)^4)</f>
        <v>-22.845701298501538</v>
      </c>
      <c r="AO656" s="13">
        <f>1.17*1.013*(10^-3)*(AD656-AE656)*N656*86400/208</f>
        <v>1.0000812678564737</v>
      </c>
      <c r="AP656" s="12">
        <f>0.408*(AM656+AN656+AO656)/(AI656+$S$10*(1+0.34*N656))</f>
        <v>-32.21469057180267</v>
      </c>
      <c r="AQ656">
        <v>88</v>
      </c>
      <c r="AR656">
        <v>0.44752999999999998</v>
      </c>
      <c r="AS656" s="7"/>
      <c r="AT656" s="1">
        <f>AJ656*28.4</f>
        <v>113.76359681393939</v>
      </c>
      <c r="AU656">
        <f>1.26*AI656*0.408*(AG656-AH656)/(AI656+0.063)</f>
        <v>3.4169329044386418</v>
      </c>
      <c r="AV656">
        <f>AU656*28.4</f>
        <v>97.040894486057425</v>
      </c>
      <c r="AW656">
        <f>0.65*AI656*D656/(0.063+AI656)</f>
        <v>110.88597208610189</v>
      </c>
      <c r="AX656" s="1">
        <f>AW656*0.035</f>
        <v>3.8810090230135663</v>
      </c>
      <c r="AY656" s="1">
        <f>(0.2*(0.00738*G656+0.8072)^7)-0.00016</f>
        <v>0.14374178606340682</v>
      </c>
      <c r="AZ656" s="1">
        <f>0.408*(AI656*(AG656-AH656)+0.063*6.43*(1+0.0536*N656)*(AD656-AE656))/(AI656+0.063)</f>
        <v>3.9421371830409742</v>
      </c>
      <c r="BA656" s="2">
        <f>(AI656*(AG656)+0.063*2.7*(1+0.864*N656)*(AD656-AE656))/(AI656+0.063)</f>
        <v>9.2308500097869253</v>
      </c>
      <c r="BB656" s="1">
        <f>0.4+1.4*EXP(-(((C656-173)/58)^2))</f>
        <v>0.42392597606091814</v>
      </c>
      <c r="BC656" s="1">
        <f>0.605+0.345*EXP(-(((C656-243)/80)^2))</f>
        <v>0.84929784742542391</v>
      </c>
      <c r="BD656" s="1">
        <f>0.408*(AI656*(AG656-AH656)+0.063*6.43*(BB656+BC656*N656)*(AD656-AE656))/(AI656+0.063)</f>
        <v>4.5395562638810034</v>
      </c>
      <c r="BE656" s="1">
        <f>0.013*G656*(M656*23.9+50)/(G656+15)</f>
        <v>4.0825029345528359</v>
      </c>
    </row>
    <row r="657" spans="1:57" ht="14" x14ac:dyDescent="0.15">
      <c r="A657" s="14">
        <v>2009</v>
      </c>
      <c r="B657" s="5">
        <v>43391</v>
      </c>
      <c r="C657">
        <v>291</v>
      </c>
      <c r="D657" s="11">
        <v>237.62524305555559</v>
      </c>
      <c r="E657">
        <v>12.34</v>
      </c>
      <c r="F657">
        <v>31.02</v>
      </c>
      <c r="G657">
        <v>21.18</v>
      </c>
      <c r="H657">
        <v>33.44</v>
      </c>
      <c r="I657">
        <v>98.1</v>
      </c>
      <c r="J657" s="17">
        <v>65.77</v>
      </c>
      <c r="K657">
        <v>1.349</v>
      </c>
      <c r="L657" s="17">
        <v>0</v>
      </c>
      <c r="M657" s="15">
        <f>+D657*86400/1000000</f>
        <v>20.530821000000003</v>
      </c>
      <c r="N657" s="3">
        <f>K657*4.87/LN(67.8*$S$4-5.42)</f>
        <v>1.095868248863328</v>
      </c>
      <c r="O657" s="16">
        <f>0.26*(1+0.54*N657)*(AD657-AE657)</f>
        <v>0.62512047186294573</v>
      </c>
      <c r="X657" s="9">
        <f>1+0.033*COS(2*$S$9*C657/365)</f>
        <v>1.0096558110759004</v>
      </c>
      <c r="Y657" s="9">
        <f>0.409*SIN((2*$S$9*C657/365)-1.39)</f>
        <v>-0.18804781962118322</v>
      </c>
      <c r="Z657" s="9">
        <f>ACOS(-TAN($U$2)*TAN(Y657))</f>
        <v>1.4651165217033144</v>
      </c>
      <c r="AA657" s="10">
        <f>(24*60/$S$9)*$S$7*X657*(Z657*SIN($U$2)*SIN(Y657)+COS($U$2)*COS(Y657)*SIN(Z657))</f>
        <v>27.384793378232931</v>
      </c>
      <c r="AB657" s="9">
        <f>AA657*(0.75+0.00002*$S$3)</f>
        <v>20.648134207187631</v>
      </c>
      <c r="AC657" s="9">
        <f>1.35*(M657/AB657)-0.35</f>
        <v>0.99232992055775349</v>
      </c>
      <c r="AD657" s="9">
        <f>(0.6108*EXP(17.27*E657/(E657+237.3))+0.6108*EXP(17.27*F657/(F657+237.3)))/2</f>
        <v>2.9660150106342091</v>
      </c>
      <c r="AE657" s="9">
        <f>(H657*0.6108*EXP(17.27*F657/(F657+237.3))+I657*0.6108*EXP(17.27*E657/(E657+237.3)))/(2*100)</f>
        <v>1.4555510380919754</v>
      </c>
      <c r="AF657" s="10">
        <f>$S$8*0.5*((E657+273)^4+(F657+273)^4)*(0.34-0.14*SQRT(AE657))*AC657</f>
        <v>6.3059210136652233</v>
      </c>
      <c r="AG657" s="9">
        <f>(1-0.23)*M657-AF657</f>
        <v>9.5028111563347792</v>
      </c>
      <c r="AH657" s="9">
        <v>0</v>
      </c>
      <c r="AI657" s="8">
        <f>4098*0.6108*EXP(17.27*0.5*(E657+F657)/(0.5*(E657+F657)+237.3))/(0.5*(E657+F657)+237.3)^2</f>
        <v>0.15841944314780662</v>
      </c>
      <c r="AJ657" s="7">
        <f>(0.408*AI657*(AG657-AH657)+(900*$S$10/((E657+F657)*0.5+273))*N657*(AD657-AE657))/(AI657+$S$10*(1+0.34*N657))</f>
        <v>3.806697218921129</v>
      </c>
      <c r="AL657" s="12">
        <f>1.24*(AE657*10/(G657+273.16))^(1/7)</f>
        <v>0.80700403648888241</v>
      </c>
      <c r="AM657" s="12">
        <f>AI657*0.77*M657</f>
        <v>2.5044105472442171</v>
      </c>
      <c r="AN657" s="12">
        <f>AI657*0.98*$S$8*(-2.6*10000000000-AL657*(G657+273.16)^4)</f>
        <v>-24.366981338363363</v>
      </c>
      <c r="AO657" s="13">
        <f>1.17*1.013*(10^-3)*(AD657-AE657)*N657*86400/208</f>
        <v>0.81491897391573609</v>
      </c>
      <c r="AP657" s="12">
        <f>0.408*(AM657+AN657+AO657)/(AI657+$S$10*(1+0.34*N657))</f>
        <v>-34.522933469209747</v>
      </c>
      <c r="AQ657">
        <v>88</v>
      </c>
      <c r="AR657">
        <v>0.44752999999999998</v>
      </c>
      <c r="AS657" s="7"/>
      <c r="AT657" s="1">
        <f>AJ657*28.4</f>
        <v>108.11020101736005</v>
      </c>
      <c r="AU657">
        <f>1.26*AI657*0.408*(AG657-AH657)/(AI657+0.063)</f>
        <v>3.4952281967141188</v>
      </c>
      <c r="AV657">
        <f>AU657*28.4</f>
        <v>99.264480786680963</v>
      </c>
      <c r="AW657">
        <f>0.65*AI657*D657/(0.063+AI657)</f>
        <v>110.5092569826226</v>
      </c>
      <c r="AX657" s="1">
        <f>AW657*0.035</f>
        <v>3.8678239943917916</v>
      </c>
      <c r="AY657" s="1">
        <f>(0.2*(0.00738*G657+0.8072)^7)-0.00016</f>
        <v>0.15401662424439111</v>
      </c>
      <c r="AZ657" s="1">
        <f>0.408*(AI657*(AG657-AH657)+0.063*6.43*(1+0.0536*N657)*(AD657-AE657))/(AI657+0.063)</f>
        <v>3.9676901652503309</v>
      </c>
      <c r="BA657" s="2">
        <f>(AI657*(AG657)+0.063*2.7*(1+0.864*N657)*(AD657-AE657))/(AI657+0.063)</f>
        <v>9.0580526517668716</v>
      </c>
      <c r="BB657" s="1">
        <f>0.4+1.4*EXP(-(((C657-173)/58)^2))</f>
        <v>0.42231161557097252</v>
      </c>
      <c r="BC657" s="1">
        <f>0.605+0.345*EXP(-(((C657-243)/80)^2))</f>
        <v>0.84569833249450566</v>
      </c>
      <c r="BD657" s="1">
        <f>0.408*(AI657*(AG657-AH657)+0.063*6.43*(BB657+BC657*N657)*(AD657-AE657))/(AI657+0.063)</f>
        <v>4.2950487144884875</v>
      </c>
      <c r="BE657" s="1">
        <f>0.013*G657*(M657*23.9+50)/(G657+15)</f>
        <v>4.1147776250399666</v>
      </c>
    </row>
    <row r="658" spans="1:57" ht="14" x14ac:dyDescent="0.15">
      <c r="A658" s="14">
        <v>2009</v>
      </c>
      <c r="B658" s="5">
        <v>43392</v>
      </c>
      <c r="C658">
        <v>292</v>
      </c>
      <c r="D658" s="11">
        <v>231.83855555555547</v>
      </c>
      <c r="E658">
        <v>15.43</v>
      </c>
      <c r="F658">
        <v>32.92</v>
      </c>
      <c r="G658">
        <v>23.31</v>
      </c>
      <c r="H658">
        <v>37.71</v>
      </c>
      <c r="I658">
        <v>97.7</v>
      </c>
      <c r="J658" s="17">
        <v>67.704999999999998</v>
      </c>
      <c r="K658">
        <v>1.24</v>
      </c>
      <c r="L658" s="17">
        <v>0</v>
      </c>
      <c r="M658" s="15">
        <f>+D658*86400/1000000</f>
        <v>20.03085119999999</v>
      </c>
      <c r="N658" s="3">
        <f>K658*4.87/LN(67.8*$S$4-5.42)</f>
        <v>1.0073214444703682</v>
      </c>
      <c r="O658" s="16">
        <f>0.26*(1+0.54*N658)*(AD658-AE658)</f>
        <v>0.63416950877782685</v>
      </c>
      <c r="X658" s="9">
        <f>1+0.033*COS(2*$S$9*C658/365)</f>
        <v>1.0101975608143732</v>
      </c>
      <c r="Y658" s="9">
        <f>0.409*SIN((2*$S$9*C658/365)-1.39)</f>
        <v>-0.19427196247459103</v>
      </c>
      <c r="Z658" s="9">
        <f>ACOS(-TAN($U$2)*TAN(Y658))</f>
        <v>1.4615164141027197</v>
      </c>
      <c r="AA658" s="10">
        <f>(24*60/$S$9)*$S$7*X658*(Z658*SIN($U$2)*SIN(Y658)+COS($U$2)*COS(Y658)*SIN(Z658))</f>
        <v>27.195838903210515</v>
      </c>
      <c r="AB658" s="9">
        <f>AA658*(0.75+0.00002*$S$3)</f>
        <v>20.505662533020729</v>
      </c>
      <c r="AC658" s="9">
        <f>1.35*(M658/AB658)-0.35</f>
        <v>0.96874057112049961</v>
      </c>
      <c r="AD658" s="9">
        <f>(0.6108*EXP(17.27*E658/(E658+237.3))+0.6108*EXP(17.27*F658/(F658+237.3)))/2</f>
        <v>3.3803766333286296</v>
      </c>
      <c r="AE658" s="9">
        <f>(H658*0.6108*EXP(17.27*F658/(F658+237.3))+I658*0.6108*EXP(17.27*E658/(E658+237.3)))/(2*100)</f>
        <v>1.8005924177454</v>
      </c>
      <c r="AF658" s="10">
        <f>$S$8*0.5*((E658+273)^4+(F658+273)^4)*(0.34-0.14*SQRT(AE658))*AC658</f>
        <v>5.6570574841856267</v>
      </c>
      <c r="AG658" s="9">
        <f>(1-0.23)*M658-AF658</f>
        <v>9.7666979398143656</v>
      </c>
      <c r="AH658" s="9">
        <v>0</v>
      </c>
      <c r="AI658" s="8">
        <f>4098*0.6108*EXP(17.27*0.5*(E658+F658)/(0.5*(E658+F658)+237.3))/(0.5*(E658+F658)+237.3)^2</f>
        <v>0.18074119036652805</v>
      </c>
      <c r="AJ658" s="7">
        <f>(0.408*AI658*(AG658-AH658)+(900*$S$10/((E658+F658)*0.5+273))*N658*(AD658-AE658))/(AI658+$S$10*(1+0.34*N658))</f>
        <v>3.8551645363016585</v>
      </c>
      <c r="AL658" s="12">
        <f>1.24*(AE658*10/(G658+273.16))^(1/7)</f>
        <v>0.83104901121859276</v>
      </c>
      <c r="AM658" s="12">
        <f>AI658*0.77*M658</f>
        <v>2.7877079152559521</v>
      </c>
      <c r="AN658" s="12">
        <f>AI658*0.98*$S$8*(-2.6*10000000000-AL658*(G658+273.16)^4)</f>
        <v>-28.115158050102856</v>
      </c>
      <c r="AO658" s="13">
        <f>1.17*1.013*(10^-3)*(AD658-AE658)*N658*86400/208</f>
        <v>0.78345050431717256</v>
      </c>
      <c r="AP658" s="12">
        <f>0.408*(AM658+AN658+AO658)/(AI658+$S$10*(1+0.34*N658))</f>
        <v>-37.214609955310948</v>
      </c>
      <c r="AQ658">
        <v>88</v>
      </c>
      <c r="AR658">
        <v>0.44752999999999998</v>
      </c>
      <c r="AS658" s="7"/>
      <c r="AT658" s="1">
        <f>AJ658*28.4</f>
        <v>109.48667283096709</v>
      </c>
      <c r="AU658">
        <f>1.26*AI658*0.408*(AG658-AH658)/(AI658+0.063)</f>
        <v>3.7231169198885774</v>
      </c>
      <c r="AV658">
        <f>AU658*28.4</f>
        <v>105.7365205248356</v>
      </c>
      <c r="AW658">
        <f>0.65*AI658*D658/(0.063+AI658)</f>
        <v>111.74477603322322</v>
      </c>
      <c r="AX658" s="1">
        <f>AW658*0.035</f>
        <v>3.9110671611628129</v>
      </c>
      <c r="AY658" s="1">
        <f>(0.2*(0.00738*G658+0.8072)^7)-0.00016</f>
        <v>0.17250970100389895</v>
      </c>
      <c r="AZ658" s="1">
        <f>0.408*(AI658*(AG658-AH658)+0.063*6.43*(1+0.0536*N658)*(AD658-AE658))/(AI658+0.063)</f>
        <v>4.0839172923121216</v>
      </c>
      <c r="BA658" s="2">
        <f>(AI658*(AG658)+0.063*2.7*(1+0.864*N658)*(AD658-AE658))/(AI658+0.063)</f>
        <v>9.3042992036771519</v>
      </c>
      <c r="BB658" s="1">
        <f>0.4+1.4*EXP(-(((C658-173)/58)^2))</f>
        <v>0.42079381480693889</v>
      </c>
      <c r="BC658" s="1">
        <f>0.605+0.345*EXP(-(((C658-243)/80)^2))</f>
        <v>0.84207775488951753</v>
      </c>
      <c r="BD658" s="1">
        <f>0.408*(AI658*(AG658-AH658)+0.063*6.43*(BB658+BC658*N658)*(AD658-AE658))/(AI658+0.063)</f>
        <v>4.3142781020190322</v>
      </c>
      <c r="BE658" s="1">
        <f>0.013*G658*(M658*23.9+50)/(G658+15)</f>
        <v>4.1822834052558155</v>
      </c>
    </row>
    <row r="659" spans="1:57" ht="14" x14ac:dyDescent="0.15">
      <c r="A659" s="14">
        <v>2009</v>
      </c>
      <c r="B659" s="5">
        <v>43393</v>
      </c>
      <c r="C659">
        <v>293</v>
      </c>
      <c r="D659" s="11">
        <v>227.42565972222226</v>
      </c>
      <c r="E659">
        <v>15.09</v>
      </c>
      <c r="F659">
        <v>34.119999999999997</v>
      </c>
      <c r="G659">
        <v>23.74</v>
      </c>
      <c r="H659">
        <v>37.200000000000003</v>
      </c>
      <c r="I659">
        <v>99</v>
      </c>
      <c r="J659" s="17">
        <v>68.099999999999994</v>
      </c>
      <c r="K659">
        <v>1.002</v>
      </c>
      <c r="L659" s="17">
        <v>0</v>
      </c>
      <c r="M659" s="15">
        <f>+D659*86400/1000000</f>
        <v>19.649577000000004</v>
      </c>
      <c r="N659" s="3">
        <f>K659*4.87/LN(67.8*$S$4-5.42)</f>
        <v>0.81398071561234586</v>
      </c>
      <c r="O659" s="16">
        <f>0.26*(1+0.54*N659)*(AD659-AE659)</f>
        <v>0.63254410268672479</v>
      </c>
      <c r="X659" s="9">
        <f>1+0.033*COS(2*$S$9*C659/365)</f>
        <v>1.0107362887954954</v>
      </c>
      <c r="Y659" s="9">
        <f>0.409*SIN((2*$S$9*C659/365)-1.39)</f>
        <v>-0.20043853835278497</v>
      </c>
      <c r="Z659" s="9">
        <f>ACOS(-TAN($U$2)*TAN(Y659))</f>
        <v>1.4579394904799075</v>
      </c>
      <c r="AA659" s="10">
        <f>(24*60/$S$9)*$S$7*X659*(Z659*SIN($U$2)*SIN(Y659)+COS($U$2)*COS(Y659)*SIN(Z659))</f>
        <v>27.007845611633101</v>
      </c>
      <c r="AB659" s="9">
        <f>AA659*(0.75+0.00002*$S$3)</f>
        <v>20.363915591171359</v>
      </c>
      <c r="AC659" s="9">
        <f>1.35*(M659/AB659)-0.35</f>
        <v>0.95264382757020372</v>
      </c>
      <c r="AD659" s="9">
        <f>(0.6108*EXP(17.27*E659/(E659+237.3))+0.6108*EXP(17.27*F659/(F659+237.3)))/2</f>
        <v>3.5350782169378947</v>
      </c>
      <c r="AE659" s="9">
        <f>(H659*0.6108*EXP(17.27*F659/(F659+237.3))+I659*0.6108*EXP(17.27*E659/(E659+237.3)))/(2*100)</f>
        <v>1.8450621477848268</v>
      </c>
      <c r="AF659" s="10">
        <f>$S$8*0.5*((E659+273)^4+(F659+273)^4)*(0.34-0.14*SQRT(AE659))*AC659</f>
        <v>5.5156707112127838</v>
      </c>
      <c r="AG659" s="9">
        <f>(1-0.23)*M659-AF659</f>
        <v>9.6145035787872182</v>
      </c>
      <c r="AH659" s="9">
        <v>0</v>
      </c>
      <c r="AI659" s="8">
        <f>4098*0.6108*EXP(17.27*0.5*(E659+F659)/(0.5*(E659+F659)+237.3))/(0.5*(E659+F659)+237.3)^2</f>
        <v>0.1848440399089287</v>
      </c>
      <c r="AJ659" s="7">
        <f>(0.408*AI659*(AG659-AH659)+(900*$S$10/((E659+F659)*0.5+273))*N659*(AD659-AE659))/(AI659+$S$10*(1+0.34*N659))</f>
        <v>3.7151092992827963</v>
      </c>
      <c r="AL659" s="12">
        <f>1.24*(AE659*10/(G659+273.16))^(1/7)</f>
        <v>0.83377788370691952</v>
      </c>
      <c r="AM659" s="12">
        <f>AI659*0.77*M659</f>
        <v>2.7967225402898079</v>
      </c>
      <c r="AN659" s="12">
        <f>AI659*0.98*$S$8*(-2.6*10000000000-AL659*(G659+273.16)^4)</f>
        <v>-28.805288608724371</v>
      </c>
      <c r="AO659" s="13">
        <f>1.17*1.013*(10^-3)*(AD659-AE659)*N659*86400/208</f>
        <v>0.67725257444348252</v>
      </c>
      <c r="AP659" s="12">
        <f>0.408*(AM659+AN659+AO659)/(AI659+$S$10*(1+0.34*N659))</f>
        <v>-38.440229319650435</v>
      </c>
      <c r="AQ659">
        <v>88</v>
      </c>
      <c r="AR659">
        <v>0.44752999999999998</v>
      </c>
      <c r="AS659" s="7"/>
      <c r="AT659" s="1">
        <f>AJ659*28.4</f>
        <v>105.50910409963141</v>
      </c>
      <c r="AU659">
        <f>1.26*AI659*0.408*(AG659-AH659)/(AI659+0.063)</f>
        <v>3.6862479654802938</v>
      </c>
      <c r="AV659">
        <f>AU659*28.4</f>
        <v>104.68944221964034</v>
      </c>
      <c r="AW659">
        <f>0.65*AI659*D659/(0.063+AI659)</f>
        <v>110.25030309119565</v>
      </c>
      <c r="AX659" s="1">
        <f>AW659*0.035</f>
        <v>3.8587606081918482</v>
      </c>
      <c r="AY659" s="1">
        <f>(0.2*(0.00738*G659+0.8072)^7)-0.00016</f>
        <v>0.17646500439829971</v>
      </c>
      <c r="AZ659" s="1">
        <f>0.408*(AI659*(AG659-AH659)+0.063*6.43*(1+0.0536*N659)*(AD659-AE659))/(AI659+0.063)</f>
        <v>4.1017642547983151</v>
      </c>
      <c r="BA659" s="2">
        <f>(AI659*(AG659)+0.063*2.7*(1+0.864*N659)*(AD659-AE659))/(AI659+0.063)</f>
        <v>9.1461886589408081</v>
      </c>
      <c r="BB659" s="1">
        <f>0.4+1.4*EXP(-(((C659-173)/58)^2))</f>
        <v>0.4193677479161525</v>
      </c>
      <c r="BC659" s="1">
        <f>0.605+0.345*EXP(-(((C659-243)/80)^2))</f>
        <v>0.83843867692579643</v>
      </c>
      <c r="BD659" s="1">
        <f>0.408*(AI659*(AG659-AH659)+0.063*6.43*(BB659+BC659*N659)*(AD659-AE659))/(AI659+0.063)</f>
        <v>4.1673684038798209</v>
      </c>
      <c r="BE659" s="1">
        <f>0.013*G659*(M659*23.9+50)/(G659+15)</f>
        <v>4.1395620455442952</v>
      </c>
    </row>
    <row r="660" spans="1:57" ht="14" x14ac:dyDescent="0.15">
      <c r="A660" s="14">
        <v>2009</v>
      </c>
      <c r="B660" s="5">
        <v>43394</v>
      </c>
      <c r="C660">
        <v>294</v>
      </c>
      <c r="D660" s="11">
        <v>222.55466666666666</v>
      </c>
      <c r="E660">
        <v>19.07</v>
      </c>
      <c r="F660">
        <v>34.369999999999997</v>
      </c>
      <c r="G660">
        <v>25.38</v>
      </c>
      <c r="H660">
        <v>34.130000000000003</v>
      </c>
      <c r="I660">
        <v>97</v>
      </c>
      <c r="J660" s="17">
        <v>65.564999999999998</v>
      </c>
      <c r="K660">
        <v>1.198</v>
      </c>
      <c r="L660" s="17">
        <v>0</v>
      </c>
      <c r="M660" s="15">
        <f>+D660*86400/1000000</f>
        <v>19.228723200000001</v>
      </c>
      <c r="N660" s="3">
        <f>K660*4.87/LN(67.8*$S$4-5.42)</f>
        <v>0.97320249231895239</v>
      </c>
      <c r="O660" s="16">
        <f>0.26*(1+0.54*N660)*(AD660-AE660)</f>
        <v>0.72244323629021479</v>
      </c>
      <c r="X660" s="9">
        <f>1+0.033*COS(2*$S$9*C660/365)</f>
        <v>1.0112718353825392</v>
      </c>
      <c r="Y660" s="9">
        <f>0.409*SIN((2*$S$9*C660/365)-1.39)</f>
        <v>-0.20654571996624763</v>
      </c>
      <c r="Z660" s="9">
        <f>ACOS(-TAN($U$2)*TAN(Y660))</f>
        <v>1.454386739681194</v>
      </c>
      <c r="AA660" s="10">
        <f>(24*60/$S$9)*$S$7*X660*(Z660*SIN($U$2)*SIN(Y660)+COS($U$2)*COS(Y660)*SIN(Z660))</f>
        <v>26.820900087141133</v>
      </c>
      <c r="AB660" s="9">
        <f>AA660*(0.75+0.00002*$S$3)</f>
        <v>20.222958665704414</v>
      </c>
      <c r="AC660" s="9">
        <f>1.35*(M660/AB660)-0.35</f>
        <v>0.93362900548389149</v>
      </c>
      <c r="AD660" s="9">
        <f>(0.6108*EXP(17.27*E660/(E660+237.3))+0.6108*EXP(17.27*F660/(F660+237.3)))/2</f>
        <v>3.8184176754184049</v>
      </c>
      <c r="AE660" s="9">
        <f>(H660*0.6108*EXP(17.27*F660/(F660+237.3))+I660*0.6108*EXP(17.27*E660/(E660+237.3)))/(2*100)</f>
        <v>1.9969988745016871</v>
      </c>
      <c r="AF660" s="10">
        <f>$S$8*0.5*((E660+273)^4+(F660+273)^4)*(0.34-0.14*SQRT(AE660))*AC660</f>
        <v>5.2643716462625889</v>
      </c>
      <c r="AG660" s="9">
        <f>(1-0.23)*M660-AF660</f>
        <v>9.5417452177374127</v>
      </c>
      <c r="AH660" s="9">
        <v>0</v>
      </c>
      <c r="AI660" s="8">
        <f>4098*0.6108*EXP(17.27*0.5*(E660+F660)/(0.5*(E660+F660)+237.3))/(0.5*(E660+F660)+237.3)^2</f>
        <v>0.20618526527398601</v>
      </c>
      <c r="AJ660" s="7">
        <f>(0.408*AI660*(AG660-AH660)+(900*$S$10/((E660+F660)*0.5+273))*N660*(AD660-AE660))/(AI660+$S$10*(1+0.34*N660))</f>
        <v>3.9247526901562364</v>
      </c>
      <c r="AL660" s="12">
        <f>1.24*(AE660*10/(G660+273.16))^(1/7)</f>
        <v>0.84259359867259764</v>
      </c>
      <c r="AM660" s="12">
        <f>AI660*0.77*M660</f>
        <v>3.0528031332814778</v>
      </c>
      <c r="AN660" s="12">
        <f>AI660*0.98*$S$8*(-2.6*10000000000-AL660*(G660+273.16)^4)</f>
        <v>-32.343082546468452</v>
      </c>
      <c r="AO660" s="13">
        <f>1.17*1.013*(10^-3)*(AD660-AE660)*N660*86400/208</f>
        <v>0.8726874735341853</v>
      </c>
      <c r="AP660" s="12">
        <f>0.408*(AM660+AN660+AO660)/(AI660+$S$10*(1+0.34*N660))</f>
        <v>-39.467902870275651</v>
      </c>
      <c r="AQ660">
        <v>88</v>
      </c>
      <c r="AR660">
        <v>0.44752999999999998</v>
      </c>
      <c r="AS660" s="7"/>
      <c r="AT660" s="1">
        <f>AJ660*28.4</f>
        <v>111.46297640043711</v>
      </c>
      <c r="AU660">
        <f>1.26*AI660*0.408*(AG660-AH660)/(AI660+0.063)</f>
        <v>3.757204780746902</v>
      </c>
      <c r="AV660">
        <f>AU660*28.4</f>
        <v>106.70461577321201</v>
      </c>
      <c r="AW660">
        <f>0.65*AI660*D660/(0.063+AI660)</f>
        <v>110.80424632325551</v>
      </c>
      <c r="AX660" s="1">
        <f>AW660*0.035</f>
        <v>3.8781486213139433</v>
      </c>
      <c r="AY660" s="1">
        <f>(0.2*(0.00738*G660+0.8072)^7)-0.00016</f>
        <v>0.1922718513331263</v>
      </c>
      <c r="AZ660" s="1">
        <f>0.408*(AI660*(AG660-AH660)+0.063*6.43*(1+0.0536*N660)*(AD660-AE660))/(AI660+0.063)</f>
        <v>4.1585753893692043</v>
      </c>
      <c r="BA660" s="2">
        <f>(AI660*(AG660)+0.063*2.7*(1+0.864*N660)*(AD660-AE660))/(AI660+0.063)</f>
        <v>9.4273533665276741</v>
      </c>
      <c r="BB660" s="1">
        <f>0.4+1.4*EXP(-(((C660-173)/58)^2))</f>
        <v>0.41802876071751438</v>
      </c>
      <c r="BC660" s="1">
        <f>0.605+0.345*EXP(-(((C660-243)/80)^2))</f>
        <v>0.83478363919395704</v>
      </c>
      <c r="BD660" s="1">
        <f>0.408*(AI660*(AG660-AH660)+0.063*6.43*(BB660+BC660*N660)*(AD660-AE660))/(AI660+0.063)</f>
        <v>4.3579498353446109</v>
      </c>
      <c r="BE660" s="1">
        <f>0.013*G660*(M660*23.9+50)/(G660+15)</f>
        <v>4.1636049006768499</v>
      </c>
    </row>
    <row r="661" spans="1:57" ht="14" x14ac:dyDescent="0.15">
      <c r="A661" s="14">
        <v>2009</v>
      </c>
      <c r="B661" s="5">
        <v>43395</v>
      </c>
      <c r="C661">
        <v>295</v>
      </c>
      <c r="D661" s="11">
        <v>209.85034027777786</v>
      </c>
      <c r="E661">
        <v>18.12</v>
      </c>
      <c r="F661">
        <v>34.22</v>
      </c>
      <c r="G661">
        <v>24.83</v>
      </c>
      <c r="H661">
        <v>31.74</v>
      </c>
      <c r="I661">
        <v>94.5</v>
      </c>
      <c r="J661" s="17">
        <v>63.12</v>
      </c>
      <c r="K661">
        <v>1.4970000000000001</v>
      </c>
      <c r="L661" s="17">
        <v>0</v>
      </c>
      <c r="M661" s="15">
        <f>+D661*86400/1000000</f>
        <v>18.131069400000005</v>
      </c>
      <c r="N661" s="3">
        <f>K661*4.87/LN(67.8*$S$4-5.42)</f>
        <v>1.216096937396888</v>
      </c>
      <c r="O661" s="16">
        <f>0.26*(1+0.54*N661)*(AD661-AE661)</f>
        <v>0.81625648235952131</v>
      </c>
      <c r="X661" s="9">
        <f>1+0.033*COS(2*$S$9*C661/365)</f>
        <v>1.0118040418814931</v>
      </c>
      <c r="Y661" s="9">
        <f>0.409*SIN((2*$S$9*C661/365)-1.39)</f>
        <v>-0.212591697625262</v>
      </c>
      <c r="Z661" s="9">
        <f>ACOS(-TAN($U$2)*TAN(Y661))</f>
        <v>1.4508591663143147</v>
      </c>
      <c r="AA661" s="10">
        <f>(24*60/$S$9)*$S$7*X661*(Z661*SIN($U$2)*SIN(Y661)+COS($U$2)*COS(Y661)*SIN(Z661))</f>
        <v>26.635088737592728</v>
      </c>
      <c r="AB661" s="9">
        <f>AA661*(0.75+0.00002*$S$3)</f>
        <v>20.082856908144915</v>
      </c>
      <c r="AC661" s="9">
        <f>1.35*(M661/AB661)-0.35</f>
        <v>0.86879789324560697</v>
      </c>
      <c r="AD661" s="9">
        <f>(0.6108*EXP(17.27*E661/(E661+237.3))+0.6108*EXP(17.27*F661/(F661+237.3)))/2</f>
        <v>3.7321894352321787</v>
      </c>
      <c r="AE661" s="9">
        <f>(H661*0.6108*EXP(17.27*F661/(F661+237.3))+I661*0.6108*EXP(17.27*E661/(E661+237.3)))/(2*100)</f>
        <v>1.8371797695649936</v>
      </c>
      <c r="AF661" s="10">
        <f>$S$8*0.5*((E661+273)^4+(F661+273)^4)*(0.34-0.14*SQRT(AE661))*AC661</f>
        <v>5.141640651221711</v>
      </c>
      <c r="AG661" s="9">
        <f>(1-0.23)*M661-AF661</f>
        <v>8.8192827867782917</v>
      </c>
      <c r="AH661" s="9">
        <v>0</v>
      </c>
      <c r="AI661" s="8">
        <f>4098*0.6108*EXP(17.27*0.5*(E661+F661)/(0.5*(E661+F661)+237.3))/(0.5*(E661+F661)+237.3)^2</f>
        <v>0.20044559056179492</v>
      </c>
      <c r="AJ661" s="7">
        <f>(0.408*AI661*(AG661-AH661)+(900*$S$10/((E661+F661)*0.5+273))*N661*(AD661-AE661))/(AI661+$S$10*(1+0.34*N661))</f>
        <v>4.012372791458688</v>
      </c>
      <c r="AL661" s="12">
        <f>1.24*(AE661*10/(G661+273.16))^(1/7)</f>
        <v>0.83283198192311092</v>
      </c>
      <c r="AM661" s="12">
        <f>AI661*0.77*M661</f>
        <v>2.7984055433179149</v>
      </c>
      <c r="AN661" s="12">
        <f>AI661*0.98*$S$8*(-2.6*10000000000-AL661*(G661+273.16)^4)</f>
        <v>-31.321400230111369</v>
      </c>
      <c r="AO661" s="13">
        <f>1.17*1.013*(10^-3)*(AD661-AE661)*N661*86400/208</f>
        <v>1.1345544376849792</v>
      </c>
      <c r="AP661" s="12">
        <f>0.408*(AM661+AN661+AO661)/(AI661+$S$10*(1+0.34*N661))</f>
        <v>-38.07810145251711</v>
      </c>
      <c r="AQ661">
        <v>88</v>
      </c>
      <c r="AR661">
        <v>0.44752999999999998</v>
      </c>
      <c r="AS661" s="7"/>
      <c r="AT661" s="1">
        <f>AJ661*28.4</f>
        <v>113.95138727742673</v>
      </c>
      <c r="AU661">
        <f>1.26*AI661*0.408*(AG661-AH661)/(AI661+0.063)</f>
        <v>3.449606437081584</v>
      </c>
      <c r="AV661">
        <f>AU661*28.4</f>
        <v>97.968822813116986</v>
      </c>
      <c r="AW661">
        <f>0.65*AI661*D661/(0.063+AI661)</f>
        <v>103.78357042517673</v>
      </c>
      <c r="AX661" s="1">
        <f>AW661*0.035</f>
        <v>3.6324249648811859</v>
      </c>
      <c r="AY661" s="1">
        <f>(0.2*(0.00738*G661+0.8072)^7)-0.00016</f>
        <v>0.18684093190350565</v>
      </c>
      <c r="AZ661" s="1">
        <f>0.408*(AI661*(AG661-AH661)+0.063*6.43*(1+0.0536*N661)*(AD661-AE661))/(AI661+0.063)</f>
        <v>4.004140379444169</v>
      </c>
      <c r="BA661" s="2">
        <f>(AI661*(AG661)+0.063*2.7*(1+0.864*N661)*(AD661-AE661))/(AI661+0.063)</f>
        <v>9.2194134850376823</v>
      </c>
      <c r="BB661" s="1">
        <f>0.4+1.4*EXP(-(((C661-173)/58)^2))</f>
        <v>0.41677236960977243</v>
      </c>
      <c r="BC661" s="1">
        <f>0.605+0.345*EXP(-(((C661-243)/80)^2))</f>
        <v>0.83111515774276001</v>
      </c>
      <c r="BD661" s="1">
        <f>0.408*(AI661*(AG661-AH661)+0.063*6.43*(BB661+BC661*N661)*(AD661-AE661))/(AI661+0.063)</f>
        <v>4.4348731485628905</v>
      </c>
      <c r="BE661" s="1">
        <f>0.013*G661*(M661*23.9+50)/(G661+15)</f>
        <v>3.9170202513146228</v>
      </c>
    </row>
    <row r="662" spans="1:57" ht="14" x14ac:dyDescent="0.15">
      <c r="A662" s="14">
        <v>2009</v>
      </c>
      <c r="B662" s="5">
        <v>43396</v>
      </c>
      <c r="C662">
        <v>296</v>
      </c>
      <c r="D662" s="11">
        <v>205.02608333333336</v>
      </c>
      <c r="E662">
        <v>18.16</v>
      </c>
      <c r="F662">
        <v>32.68</v>
      </c>
      <c r="G662">
        <v>24.6</v>
      </c>
      <c r="H662">
        <v>33.159999999999997</v>
      </c>
      <c r="I662">
        <v>93.2</v>
      </c>
      <c r="J662" s="17">
        <v>63.18</v>
      </c>
      <c r="K662">
        <v>1.2549999999999999</v>
      </c>
      <c r="L662" s="17">
        <v>0</v>
      </c>
      <c r="M662" s="15">
        <f>+D662*86400/1000000</f>
        <v>17.714253600000003</v>
      </c>
      <c r="N662" s="3">
        <f>K662*4.87/LN(67.8*$S$4-5.42)</f>
        <v>1.019506784524445</v>
      </c>
      <c r="O662" s="16">
        <f>0.26*(1+0.54*N662)*(AD662-AE662)</f>
        <v>0.69421300704172628</v>
      </c>
      <c r="X662" s="9">
        <f>1+0.033*COS(2*$S$9*C662/365)</f>
        <v>1.0123327505880855</v>
      </c>
      <c r="Y662" s="9">
        <f>0.409*SIN((2*$S$9*C662/365)-1.39)</f>
        <v>-0.21857467977616568</v>
      </c>
      <c r="Z662" s="9">
        <f>ACOS(-TAN($U$2)*TAN(Y662))</f>
        <v>1.4473577907642849</v>
      </c>
      <c r="AA662" s="10">
        <f>(24*60/$S$9)*$S$7*X662*(Z662*SIN($U$2)*SIN(Y662)+COS($U$2)*COS(Y662)*SIN(Z662))</f>
        <v>26.450497723761185</v>
      </c>
      <c r="AB662" s="9">
        <f>AA662*(0.75+0.00002*$S$3)</f>
        <v>19.943675283715933</v>
      </c>
      <c r="AC662" s="9">
        <f>1.35*(M662/AB662)-0.35</f>
        <v>0.849089035486155</v>
      </c>
      <c r="AD662" s="9">
        <f>(0.6108*EXP(17.27*E662/(E662+237.3))+0.6108*EXP(17.27*F662/(F662+237.3)))/2</f>
        <v>3.5127027650513769</v>
      </c>
      <c r="AE662" s="9">
        <f>(H662*0.6108*EXP(17.27*F662/(F662+237.3))+I662*0.6108*EXP(17.27*E662/(E662+237.3)))/(2*100)</f>
        <v>1.7906827343414995</v>
      </c>
      <c r="AF662" s="10">
        <f>$S$8*0.5*((E662+273)^4+(F662+273)^4)*(0.34-0.14*SQRT(AE662))*AC662</f>
        <v>5.0508313769675475</v>
      </c>
      <c r="AG662" s="9">
        <f>(1-0.23)*M662-AF662</f>
        <v>8.5891438950324552</v>
      </c>
      <c r="AH662" s="9">
        <v>0</v>
      </c>
      <c r="AI662" s="8">
        <f>4098*0.6108*EXP(17.27*0.5*(E662+F662)/(0.5*(E662+F662)+237.3))/(0.5*(E662+F662)+237.3)^2</f>
        <v>0.19283592594778884</v>
      </c>
      <c r="AJ662" s="7">
        <f>(0.408*AI662*(AG662-AH662)+(900*$S$10/((E662+F662)*0.5+273))*N662*(AD662-AE662))/(AI662+$S$10*(1+0.34*N662))</f>
        <v>3.6389572311117577</v>
      </c>
      <c r="AL662" s="12">
        <f>1.24*(AE662*10/(G662+273.16))^(1/7)</f>
        <v>0.82987918068175215</v>
      </c>
      <c r="AM662" s="12">
        <f>AI662*0.77*M662</f>
        <v>2.630277261481063</v>
      </c>
      <c r="AN662" s="12">
        <f>AI662*0.98*$S$8*(-2.6*10000000000-AL662*(G662+273.16)^4)</f>
        <v>-30.092109478966645</v>
      </c>
      <c r="AO662" s="13">
        <f>1.17*1.013*(10^-3)*(AD662-AE662)*N662*86400/208</f>
        <v>0.86431894769388873</v>
      </c>
      <c r="AP662" s="12">
        <f>0.408*(AM662+AN662+AO662)/(AI662+$S$10*(1+0.34*N662))</f>
        <v>-38.556166924353867</v>
      </c>
      <c r="AQ662">
        <v>88</v>
      </c>
      <c r="AR662">
        <v>0.44752999999999998</v>
      </c>
      <c r="AS662" s="7"/>
      <c r="AT662" s="1">
        <f>AJ662*28.4</f>
        <v>103.34638536357392</v>
      </c>
      <c r="AU662">
        <f>1.26*AI662*0.408*(AG662-AH662)/(AI662+0.063)</f>
        <v>3.3281815122756058</v>
      </c>
      <c r="AV662">
        <f>AU662*28.4</f>
        <v>94.520354948627201</v>
      </c>
      <c r="AW662">
        <f>0.65*AI662*D662/(0.063+AI662)</f>
        <v>100.44975665464321</v>
      </c>
      <c r="AX662" s="1">
        <f>AW662*0.035</f>
        <v>3.5157414829125129</v>
      </c>
      <c r="AY662" s="1">
        <f>(0.2*(0.00738*G662+0.8072)^7)-0.00016</f>
        <v>0.18460909085488553</v>
      </c>
      <c r="AZ662" s="1">
        <f>0.408*(AI662*(AG662-AH662)+0.063*6.43*(1+0.0536*N662)*(AD662-AE662))/(AI662+0.063)</f>
        <v>3.8146755721289178</v>
      </c>
      <c r="BA662" s="2">
        <f>(AI662*(AG662)+0.063*2.7*(1+0.864*N662)*(AD662-AE662))/(AI662+0.063)</f>
        <v>8.6275098345048153</v>
      </c>
      <c r="BB662" s="1">
        <f>0.4+1.4*EXP(-(((C662-173)/58)^2))</f>
        <v>0.41559426006581179</v>
      </c>
      <c r="BC662" s="1">
        <f>0.605+0.345*EXP(-(((C662-243)/80)^2))</f>
        <v>0.82743572134368715</v>
      </c>
      <c r="BD662" s="1">
        <f>0.408*(AI662*(AG662-AH662)+0.063*6.43*(BB662+BC662*N662)*(AD662-AE662))/(AI662+0.063)</f>
        <v>4.0422035540324002</v>
      </c>
      <c r="BE662" s="1">
        <f>0.013*G662*(M662*23.9+50)/(G662+15)</f>
        <v>3.8228267020351523</v>
      </c>
    </row>
    <row r="663" spans="1:57" ht="14" x14ac:dyDescent="0.15">
      <c r="A663" s="14">
        <v>2009</v>
      </c>
      <c r="B663" s="5">
        <v>43397</v>
      </c>
      <c r="C663">
        <v>297</v>
      </c>
      <c r="D663" s="11">
        <v>225.5314791666666</v>
      </c>
      <c r="E663">
        <v>16.899999999999999</v>
      </c>
      <c r="F663">
        <v>31.77</v>
      </c>
      <c r="G663">
        <v>23.08</v>
      </c>
      <c r="H663">
        <v>32.57</v>
      </c>
      <c r="I663">
        <v>98.2</v>
      </c>
      <c r="J663" s="17">
        <v>65.385000000000005</v>
      </c>
      <c r="K663">
        <v>1.4770000000000001</v>
      </c>
      <c r="L663" s="17">
        <v>0</v>
      </c>
      <c r="M663" s="15">
        <f>+D663*86400/1000000</f>
        <v>19.485919799999994</v>
      </c>
      <c r="N663" s="3">
        <f>K663*4.87/LN(67.8*$S$4-5.42)</f>
        <v>1.1998498173247854</v>
      </c>
      <c r="O663" s="16">
        <f>0.26*(1+0.54*N663)*(AD663-AE663)</f>
        <v>0.68539881746542286</v>
      </c>
      <c r="X663" s="9">
        <f>1+0.033*COS(2*$S$9*C663/365)</f>
        <v>1.012857804834516</v>
      </c>
      <c r="Y663" s="9">
        <f>0.409*SIN((2*$S$9*C663/365)-1.39)</f>
        <v>-0.22449289353222343</v>
      </c>
      <c r="Z663" s="9">
        <f>ACOS(-TAN($U$2)*TAN(Y663))</f>
        <v>1.4438836491554583</v>
      </c>
      <c r="AA663" s="10">
        <f>(24*60/$S$9)*$S$7*X663*(Z663*SIN($U$2)*SIN(Y663)+COS($U$2)*COS(Y663)*SIN(Z663))</f>
        <v>26.267212888902538</v>
      </c>
      <c r="AB663" s="9">
        <f>AA663*(0.75+0.00002*$S$3)</f>
        <v>19.805478518232515</v>
      </c>
      <c r="AC663" s="9">
        <f>1.35*(M663/AB663)-0.35</f>
        <v>0.97821793251716904</v>
      </c>
      <c r="AD663" s="9">
        <f>(0.6108*EXP(17.27*E663/(E663+237.3))+0.6108*EXP(17.27*F663/(F663+237.3)))/2</f>
        <v>3.3094043032185656</v>
      </c>
      <c r="AE663" s="9">
        <f>(H663*0.6108*EXP(17.27*F663/(F663+237.3))+I663*0.6108*EXP(17.27*E663/(E663+237.3)))/(2*100)</f>
        <v>1.7097204257075134</v>
      </c>
      <c r="AF663" s="10">
        <f>$S$8*0.5*((E663+273)^4+(F663+273)^4)*(0.34-0.14*SQRT(AE663))*AC663</f>
        <v>5.8969113740733796</v>
      </c>
      <c r="AG663" s="9">
        <f>(1-0.23)*M663-AF663</f>
        <v>9.1072468719266162</v>
      </c>
      <c r="AH663" s="9">
        <v>0</v>
      </c>
      <c r="AI663" s="8">
        <f>4098*0.6108*EXP(17.27*0.5*(E663+F663)/(0.5*(E663+F663)+237.3))/(0.5*(E663+F663)+237.3)^2</f>
        <v>0.1822587699743223</v>
      </c>
      <c r="AJ663" s="7">
        <f>(0.408*AI663*(AG663-AH663)+(900*$S$10/((E663+F663)*0.5+273))*N663*(AD663-AE663))/(AI663+$S$10*(1+0.34*N663))</f>
        <v>3.8541529231958327</v>
      </c>
      <c r="AL663" s="12">
        <f>1.24*(AE663*10/(G663+273.16))^(1/7)</f>
        <v>0.82501507708928168</v>
      </c>
      <c r="AM663" s="12">
        <f>AI663*0.77*M663</f>
        <v>2.7346394264160443</v>
      </c>
      <c r="AN663" s="12">
        <f>AI663*0.98*$S$8*(-2.6*10000000000-AL663*(G663+273.16)^4)</f>
        <v>-28.293184603218823</v>
      </c>
      <c r="AO663" s="13">
        <f>1.17*1.013*(10^-3)*(AD663-AE663)*N663*86400/208</f>
        <v>0.94494552380865826</v>
      </c>
      <c r="AP663" s="12">
        <f>0.408*(AM663+AN663+AO663)/(AI663+$S$10*(1+0.34*N663))</f>
        <v>-36.529338861693454</v>
      </c>
      <c r="AQ663">
        <v>88</v>
      </c>
      <c r="AR663">
        <v>0.44752999999999998</v>
      </c>
      <c r="AS663" s="7"/>
      <c r="AT663" s="1">
        <f>AJ663*28.4</f>
        <v>109.45794301876164</v>
      </c>
      <c r="AU663">
        <f>1.26*AI663*0.408*(AG663-AH663)/(AI663+0.063)</f>
        <v>3.4792185212438849</v>
      </c>
      <c r="AV663">
        <f>AU663*28.4</f>
        <v>98.809806003326329</v>
      </c>
      <c r="AW663">
        <f>0.65*AI663*D663/(0.063+AI663)</f>
        <v>108.93925828630434</v>
      </c>
      <c r="AX663" s="1">
        <f>AW663*0.035</f>
        <v>3.812874040020652</v>
      </c>
      <c r="AY663" s="1">
        <f>(0.2*(0.00738*G663+0.8072)^7)-0.00016</f>
        <v>0.17042541713082879</v>
      </c>
      <c r="AZ663" s="1">
        <f>0.408*(AI663*(AG663-AH663)+0.063*6.43*(1+0.0536*N663)*(AD663-AE663))/(AI663+0.063)</f>
        <v>3.9086195505057115</v>
      </c>
      <c r="BA663" s="2">
        <f>(AI663*(AG663)+0.063*2.7*(1+0.864*N663)*(AD663-AE663))/(AI663+0.063)</f>
        <v>9.027470330016282</v>
      </c>
      <c r="BB663" s="1">
        <f>0.4+1.4*EXP(-(((C663-173)/58)^2))</f>
        <v>0.41449028474674765</v>
      </c>
      <c r="BC663" s="1">
        <f>0.605+0.345*EXP(-(((C663-243)/80)^2))</f>
        <v>0.82374778884103328</v>
      </c>
      <c r="BD663" s="1">
        <f>0.408*(AI663*(AG663-AH663)+0.063*6.43*(BB663+BC663*N663)*(AD663-AE663))/(AI663+0.063)</f>
        <v>4.2735807125349989</v>
      </c>
      <c r="BE663" s="1">
        <f>0.013*G663*(M663*23.9+50)/(G663+15)</f>
        <v>4.0634105437323722</v>
      </c>
    </row>
    <row r="664" spans="1:57" ht="14" x14ac:dyDescent="0.15">
      <c r="A664" s="14">
        <v>2009</v>
      </c>
      <c r="B664" s="5">
        <v>43398</v>
      </c>
      <c r="C664">
        <v>298</v>
      </c>
      <c r="D664" s="11">
        <v>218.16031250000009</v>
      </c>
      <c r="E664">
        <v>15.83</v>
      </c>
      <c r="F664">
        <v>32</v>
      </c>
      <c r="G664">
        <v>22.72</v>
      </c>
      <c r="H664">
        <v>34.159999999999997</v>
      </c>
      <c r="I664">
        <v>96.2</v>
      </c>
      <c r="J664" s="17">
        <v>65.180000000000007</v>
      </c>
      <c r="K664">
        <v>1.2150000000000001</v>
      </c>
      <c r="L664" s="17">
        <v>0</v>
      </c>
      <c r="M664" s="15">
        <f>+D664*86400/1000000</f>
        <v>18.849051000000006</v>
      </c>
      <c r="N664" s="3">
        <f>K664*4.87/LN(67.8*$S$4-5.42)</f>
        <v>0.98701254438023978</v>
      </c>
      <c r="O664" s="16">
        <f>0.26*(1+0.54*N664)*(AD664-AE664)</f>
        <v>0.63750174837162454</v>
      </c>
      <c r="X664" s="9">
        <f>1+0.033*COS(2*$S$9*C664/365)</f>
        <v>1.0133790490358798</v>
      </c>
      <c r="Y664" s="9">
        <f>0.409*SIN((2*$S$9*C664/365)-1.39)</f>
        <v>-0.23034458519897447</v>
      </c>
      <c r="Z664" s="9">
        <f>ACOS(-TAN($U$2)*TAN(Y664))</f>
        <v>1.4404377932578676</v>
      </c>
      <c r="AA664" s="10">
        <f>(24*60/$S$9)*$S$7*X664*(Z664*SIN($U$2)*SIN(Y664)+COS($U$2)*COS(Y664)*SIN(Z664))</f>
        <v>26.085319689305464</v>
      </c>
      <c r="AB664" s="9">
        <f>AA664*(0.75+0.00002*$S$3)</f>
        <v>19.66833104573632</v>
      </c>
      <c r="AC664" s="9">
        <f>1.35*(M664/AB664)-0.35</f>
        <v>0.94376604404450559</v>
      </c>
      <c r="AD664" s="9">
        <f>(0.6108*EXP(17.27*E664/(E664+237.3))+0.6108*EXP(17.27*F664/(F664+237.3)))/2</f>
        <v>3.2767059782612469</v>
      </c>
      <c r="AE664" s="9">
        <f>(H664*0.6108*EXP(17.27*F664/(F664+237.3))+I664*0.6108*EXP(17.27*E664/(E664+237.3)))/(2*100)</f>
        <v>1.6772598231669051</v>
      </c>
      <c r="AF664" s="10">
        <f>$S$8*0.5*((E664+273)^4+(F664+273)^4)*(0.34-0.14*SQRT(AE664))*AC664</f>
        <v>5.7240650684732497</v>
      </c>
      <c r="AG664" s="9">
        <f>(1-0.23)*M664-AF664</f>
        <v>8.7897042015267548</v>
      </c>
      <c r="AH664" s="9">
        <v>0</v>
      </c>
      <c r="AI664" s="8">
        <f>4098*0.6108*EXP(17.27*0.5*(E664+F664)/(0.5*(E664+F664)+237.3))/(0.5*(E664+F664)+237.3)^2</f>
        <v>0.17829784690708916</v>
      </c>
      <c r="AJ664" s="7">
        <f>(0.408*AI664*(AG664-AH664)+(900*$S$10/((E664+F664)*0.5+273))*N664*(AD664-AE664))/(AI664+$S$10*(1+0.34*N664))</f>
        <v>3.5851009118696231</v>
      </c>
      <c r="AL664" s="12">
        <f>1.24*(AE664*10/(G664+273.16))^(1/7)</f>
        <v>0.82290192022058484</v>
      </c>
      <c r="AM664" s="12">
        <f>AI664*0.77*M664</f>
        <v>2.5877738113472764</v>
      </c>
      <c r="AN664" s="12">
        <f>AI664*0.98*$S$8*(-2.6*10000000000-AL664*(G664+273.16)^4)</f>
        <v>-27.638076278776531</v>
      </c>
      <c r="AO664" s="13">
        <f>1.17*1.013*(10^-3)*(AD664-AE664)*N664*86400/208</f>
        <v>0.77720934036360412</v>
      </c>
      <c r="AP664" s="12">
        <f>0.408*(AM664+AN664+AO664)/(AI664+$S$10*(1+0.34*N664))</f>
        <v>-37.204498862510491</v>
      </c>
      <c r="AQ664">
        <v>88</v>
      </c>
      <c r="AR664">
        <v>0.44752999999999998</v>
      </c>
      <c r="AS664" s="7"/>
      <c r="AT664" s="1">
        <f>AJ664*28.4</f>
        <v>101.81686589709729</v>
      </c>
      <c r="AU664">
        <f>1.26*AI664*0.408*(AG664-AH664)/(AI664+0.063)</f>
        <v>3.3388554720726704</v>
      </c>
      <c r="AV664">
        <f>AU664*28.4</f>
        <v>94.823495406863842</v>
      </c>
      <c r="AW664">
        <f>0.65*AI664*D664/(0.063+AI664)</f>
        <v>104.7808110335038</v>
      </c>
      <c r="AX664" s="1">
        <f>AW664*0.035</f>
        <v>3.6673283861726333</v>
      </c>
      <c r="AY664" s="1">
        <f>(0.2*(0.00738*G664+0.8072)^7)-0.00016</f>
        <v>0.1672063570849972</v>
      </c>
      <c r="AZ664" s="1">
        <f>0.408*(AI664*(AG664-AH664)+0.063*6.43*(1+0.0536*N664)*(AD664-AE664))/(AI664+0.063)</f>
        <v>3.8033826049667452</v>
      </c>
      <c r="BA664" s="2">
        <f>(AI664*(AG664)+0.063*2.7*(1+0.864*N664)*(AD664-AE664))/(AI664+0.063)</f>
        <v>8.5838439952927725</v>
      </c>
      <c r="BB664" s="1">
        <f>0.4+1.4*EXP(-(((C664-173)/58)^2))</f>
        <v>0.41345646126879376</v>
      </c>
      <c r="BC664" s="1">
        <f>0.605+0.345*EXP(-(((C664-243)/80)^2))</f>
        <v>0.82005378659107375</v>
      </c>
      <c r="BD664" s="1">
        <f>0.408*(AI664*(AG664-AH664)+0.063*6.43*(BB664+BC664*N664)*(AD664-AE664))/(AI664+0.063)</f>
        <v>3.9895759998219269</v>
      </c>
      <c r="BE664" s="1">
        <f>0.013*G664*(M664*23.9+50)/(G664+15)</f>
        <v>3.9190193878659603</v>
      </c>
    </row>
    <row r="665" spans="1:57" ht="14" x14ac:dyDescent="0.15">
      <c r="A665" s="14">
        <v>2009</v>
      </c>
      <c r="B665" s="5">
        <v>43399</v>
      </c>
      <c r="C665">
        <v>299</v>
      </c>
      <c r="D665" s="17">
        <v>220.93118055555541</v>
      </c>
      <c r="E665">
        <v>15.57</v>
      </c>
      <c r="F665">
        <v>33.15</v>
      </c>
      <c r="G665">
        <v>23.59</v>
      </c>
      <c r="H665">
        <v>28.29</v>
      </c>
      <c r="I665">
        <v>96</v>
      </c>
      <c r="J665" s="17">
        <v>62.144999999999996</v>
      </c>
      <c r="K665">
        <v>1.41</v>
      </c>
      <c r="L665" s="17">
        <v>0</v>
      </c>
      <c r="M665" s="15">
        <f>+D665*86400/1000000</f>
        <v>19.088453999999988</v>
      </c>
      <c r="N665" s="3">
        <f>K665*4.87/LN(67.8*$S$4-5.42)</f>
        <v>1.1454219650832411</v>
      </c>
      <c r="O665" s="16">
        <f>0.26*(1+0.54*N665)*(AD665-AE665)</f>
        <v>0.78026611006406965</v>
      </c>
      <c r="X665" s="9">
        <f>1+0.033*COS(2*$S$9*C665/365)</f>
        <v>1.013896328736271</v>
      </c>
      <c r="Y665" s="9">
        <f>0.409*SIN((2*$S$9*C665/365)-1.39)</f>
        <v>-0.23612802079388742</v>
      </c>
      <c r="Z665" s="9">
        <f>ACOS(-TAN($U$2)*TAN(Y665))</f>
        <v>1.4370212903360087</v>
      </c>
      <c r="AA665" s="10">
        <f>(24*60/$S$9)*$S$7*X665*(Z665*SIN($U$2)*SIN(Y665)+COS($U$2)*COS(Y665)*SIN(Z665))</f>
        <v>25.904903125933131</v>
      </c>
      <c r="AB665" s="9">
        <f>AA665*(0.75+0.00002*$S$3)</f>
        <v>19.53229695695358</v>
      </c>
      <c r="AC665" s="9">
        <f>1.35*(M665/AB665)-0.35</f>
        <v>0.96932321921953812</v>
      </c>
      <c r="AD665" s="9">
        <f>(0.6108*EXP(17.27*E665/(E665+237.3))+0.6108*EXP(17.27*F665/(F665+237.3)))/2</f>
        <v>3.4207842280159904</v>
      </c>
      <c r="AE665" s="9">
        <f>(H665*0.6108*EXP(17.27*F665/(F665+237.3))+I665*0.6108*EXP(17.27*E665/(E665+237.3)))/(2*100)</f>
        <v>1.5666156515643679</v>
      </c>
      <c r="AF665" s="10">
        <f>$S$8*0.5*((E665+273)^4+(F665+273)^4)*(0.34-0.14*SQRT(AE665))*AC665</f>
        <v>6.1459469466941012</v>
      </c>
      <c r="AG665" s="9">
        <f>(1-0.23)*M665-AF665</f>
        <v>8.5521626333058904</v>
      </c>
      <c r="AH665" s="9">
        <v>0</v>
      </c>
      <c r="AI665" s="8">
        <f>4098*0.6108*EXP(17.27*0.5*(E665+F665)/(0.5*(E665+F665)+237.3))/(0.5*(E665+F665)+237.3)^2</f>
        <v>0.18249685920881142</v>
      </c>
      <c r="AJ665" s="7">
        <f>(0.408*AI665*(AG665-AH665)+(900*$S$10/((E665+F665)*0.5+273))*N665*(AD665-AE665))/(AI665+$S$10*(1+0.34*N665))</f>
        <v>3.868805383444951</v>
      </c>
      <c r="AL665" s="12">
        <f>1.24*(AE665*10/(G665+273.16))^(1/7)</f>
        <v>0.8145766050104698</v>
      </c>
      <c r="AM665" s="12">
        <f>AI665*0.77*M665</f>
        <v>2.6823588346569407</v>
      </c>
      <c r="AN665" s="12">
        <f>AI665*0.98*$S$8*(-2.6*10000000000-AL665*(G665+273.16)^4)</f>
        <v>-28.297676905880326</v>
      </c>
      <c r="AO665" s="13">
        <f>1.17*1.013*(10^-3)*(AD665-AE665)*N665*86400/208</f>
        <v>1.0455876340237182</v>
      </c>
      <c r="AP665" s="12">
        <f>0.408*(AM665+AN665+AO665)/(AI665+$S$10*(1+0.34*N665))</f>
        <v>-36.594644287754974</v>
      </c>
      <c r="AQ665">
        <v>88</v>
      </c>
      <c r="AR665">
        <v>0.44752999999999998</v>
      </c>
      <c r="AS665" s="7"/>
      <c r="AT665" s="1">
        <f>AJ665*28.4</f>
        <v>109.8740728898366</v>
      </c>
      <c r="AU665">
        <f>1.26*AI665*0.408*(AG665-AH665)/(AI665+0.063)</f>
        <v>3.2682563496019794</v>
      </c>
      <c r="AV665">
        <f>AU665*28.4</f>
        <v>92.818480328696211</v>
      </c>
      <c r="AW665">
        <f>0.65*AI665*D665/(0.063+AI665)</f>
        <v>106.75293502208584</v>
      </c>
      <c r="AX665" s="1">
        <f>AW665*0.035</f>
        <v>3.7363527257730045</v>
      </c>
      <c r="AY665" s="1">
        <f>(0.2*(0.00738*G665+0.8072)^7)-0.00016</f>
        <v>0.17507651966376686</v>
      </c>
      <c r="AZ665" s="1">
        <f>0.408*(AI665*(AG665-AH665)+0.063*6.43*(1+0.0536*N665)*(AD665-AE665))/(AI665+0.063)</f>
        <v>3.918780916738041</v>
      </c>
      <c r="BA665" s="2">
        <f>(AI665*(AG665)+0.063*2.7*(1+0.864*N665)*(AD665-AE665))/(AI665+0.063)</f>
        <v>8.9136168095512431</v>
      </c>
      <c r="BB665" s="1">
        <f>0.4+1.4*EXP(-(((C665-173)/58)^2))</f>
        <v>0.41248896965496767</v>
      </c>
      <c r="BC665" s="1">
        <f>0.605+0.345*EXP(-(((C665-243)/80)^2))</f>
        <v>0.81635610599362352</v>
      </c>
      <c r="BD665" s="1">
        <f>0.408*(AI665*(AG665-AH665)+0.063*6.43*(BB665+BC665*N665)*(AD665-AE665))/(AI665+0.063)</f>
        <v>4.2759993455810612</v>
      </c>
      <c r="BE665" s="1">
        <f>0.013*G665*(M665*23.9+50)/(G665+15)</f>
        <v>4.0228210131511242</v>
      </c>
    </row>
    <row r="666" spans="1:57" ht="14" x14ac:dyDescent="0.15">
      <c r="A666" s="14">
        <v>2009</v>
      </c>
      <c r="B666" s="5">
        <v>43400</v>
      </c>
      <c r="C666">
        <v>300</v>
      </c>
      <c r="D666" s="11">
        <v>220.68290972222215</v>
      </c>
      <c r="E666">
        <v>14.93</v>
      </c>
      <c r="F666">
        <v>36.31</v>
      </c>
      <c r="G666">
        <v>23.99</v>
      </c>
      <c r="H666">
        <v>19.63</v>
      </c>
      <c r="I666">
        <v>93.9</v>
      </c>
      <c r="J666" s="17">
        <v>56.765000000000001</v>
      </c>
      <c r="K666">
        <v>1.446</v>
      </c>
      <c r="L666" s="17">
        <v>0</v>
      </c>
      <c r="M666" s="15">
        <f>+D666*86400/1000000</f>
        <v>19.067003399999994</v>
      </c>
      <c r="N666" s="3">
        <f>K666*4.87/LN(67.8*$S$4-5.42)</f>
        <v>1.174666781213026</v>
      </c>
      <c r="O666" s="16">
        <f>0.26*(1+0.54*N666)*(AD666-AE666)</f>
        <v>1.0538419026239467</v>
      </c>
      <c r="X666" s="9">
        <f>1+0.033*COS(2*$S$9*C666/365)</f>
        <v>1.0144094906545502</v>
      </c>
      <c r="Y666" s="9">
        <f>0.409*SIN((2*$S$9*C666/365)-1.39)</f>
        <v>-0.2418414865601794</v>
      </c>
      <c r="Z666" s="9">
        <f>ACOS(-TAN($U$2)*TAN(Y666))</f>
        <v>1.4336352229382738</v>
      </c>
      <c r="AA666" s="10">
        <f>(24*60/$S$9)*$S$7*X666*(Z666*SIN($U$2)*SIN(Y666)+COS($U$2)*COS(Y666)*SIN(Z666))</f>
        <v>25.726047677260905</v>
      </c>
      <c r="AB666" s="9">
        <f>AA666*(0.75+0.00002*$S$3)</f>
        <v>19.397439948654721</v>
      </c>
      <c r="AC666" s="9">
        <f>1.35*(M666/AB666)-0.35</f>
        <v>0.97700266932828861</v>
      </c>
      <c r="AD666" s="9">
        <f>(0.6108*EXP(17.27*E666/(E666+237.3))+0.6108*EXP(17.27*F666/(F666+237.3)))/2</f>
        <v>3.8702352387651588</v>
      </c>
      <c r="AE666" s="9">
        <f>(H666*0.6108*EXP(17.27*F666/(F666+237.3))+I666*0.6108*EXP(17.27*E666/(E666+237.3)))/(2*100)</f>
        <v>1.3901591621033129</v>
      </c>
      <c r="AF666" s="10">
        <f>$S$8*0.5*((E666+273)^4+(F666+273)^4)*(0.34-0.14*SQRT(AE666))*AC666</f>
        <v>6.705198633699478</v>
      </c>
      <c r="AG666" s="9">
        <f>(1-0.23)*M666-AF666</f>
        <v>7.9763939843005183</v>
      </c>
      <c r="AH666" s="9">
        <v>0</v>
      </c>
      <c r="AI666" s="8">
        <f>4098*0.6108*EXP(17.27*0.5*(E666+F666)/(0.5*(E666+F666)+237.3))/(0.5*(E666+F666)+237.3)^2</f>
        <v>0.19484097641083267</v>
      </c>
      <c r="AJ666" s="7">
        <f>(0.408*AI666*(AG666-AH666)+(900*$S$10/((E666+F666)*0.5+273))*N666*(AD666-AE666))/(AI666+$S$10*(1+0.34*N666))</f>
        <v>4.2236091893852112</v>
      </c>
      <c r="AL666" s="12">
        <f>1.24*(AE666*10/(G666+273.16))^(1/7)</f>
        <v>0.80063462797561802</v>
      </c>
      <c r="AM666" s="12">
        <f>AI666*0.77*M666</f>
        <v>2.8605758409571926</v>
      </c>
      <c r="AN666" s="12">
        <f>AI666*0.98*$S$8*(-2.6*10000000000-AL666*(G666+273.16)^4)</f>
        <v>-30.14202167822846</v>
      </c>
      <c r="AO666" s="13">
        <f>1.17*1.013*(10^-3)*(AD666-AE666)*N666*86400/208</f>
        <v>1.4342518048391331</v>
      </c>
      <c r="AP666" s="12">
        <f>0.408*(AM666+AN666+AO666)/(AI666+$S$10*(1+0.34*N666))</f>
        <v>-36.75332855507591</v>
      </c>
      <c r="AQ666">
        <v>88</v>
      </c>
      <c r="AR666">
        <v>0.44752999999999998</v>
      </c>
      <c r="AS666" s="7"/>
      <c r="AT666" s="1">
        <f>AJ666*28.4</f>
        <v>119.95050097853999</v>
      </c>
      <c r="AU666">
        <f>1.26*AI666*0.408*(AG666-AH666)/(AI666+0.063)</f>
        <v>3.0986010639271213</v>
      </c>
      <c r="AV666">
        <f>AU666*28.4</f>
        <v>88.000270215530236</v>
      </c>
      <c r="AW666">
        <f>0.65*AI666*D666/(0.063+AI666)</f>
        <v>108.39529167899822</v>
      </c>
      <c r="AX666" s="1">
        <f>AW666*0.035</f>
        <v>3.7938352087649378</v>
      </c>
      <c r="AY666" s="1">
        <f>(0.2*(0.00738*G666+0.8072)^7)-0.00016</f>
        <v>0.17880010371663993</v>
      </c>
      <c r="AZ666" s="1">
        <f>0.408*(AI666*(AG666-AH666)+0.063*6.43*(1+0.0536*N666)*(AD666-AE666))/(AI666+0.063)</f>
        <v>4.1490353708521353</v>
      </c>
      <c r="BA666" s="2">
        <f>(AI666*(AG666)+0.063*2.7*(1+0.864*N666)*(AD666-AE666))/(AI666+0.063)</f>
        <v>9.3241234926363799</v>
      </c>
      <c r="BB666" s="1">
        <f>0.4+1.4*EXP(-(((C666-173)/58)^2))</f>
        <v>0.41158414950269617</v>
      </c>
      <c r="BC666" s="1">
        <f>0.605+0.345*EXP(-(((C666-243)/80)^2))</f>
        <v>0.81265710111903966</v>
      </c>
      <c r="BD666" s="1">
        <f>0.408*(AI666*(AG666-AH666)+0.063*6.43*(BB666+BC666*N666)*(AD666-AE666))/(AI666+0.063)</f>
        <v>4.6310800987802176</v>
      </c>
      <c r="BE666" s="1">
        <f>0.013*G666*(M666*23.9+50)/(G666+15)</f>
        <v>4.0449625486934124</v>
      </c>
    </row>
    <row r="667" spans="1:57" ht="14" x14ac:dyDescent="0.15">
      <c r="A667" s="14">
        <v>2009</v>
      </c>
      <c r="B667" s="5">
        <v>43401</v>
      </c>
      <c r="C667">
        <v>301</v>
      </c>
      <c r="D667" s="11">
        <v>218.91911111111105</v>
      </c>
      <c r="E667">
        <v>16.11</v>
      </c>
      <c r="F667">
        <v>36.409999999999997</v>
      </c>
      <c r="G667">
        <v>24.4</v>
      </c>
      <c r="H667">
        <v>21.7</v>
      </c>
      <c r="I667">
        <v>93.2</v>
      </c>
      <c r="J667" s="17">
        <v>57.45</v>
      </c>
      <c r="K667">
        <v>1.391</v>
      </c>
      <c r="L667" s="17">
        <v>0</v>
      </c>
      <c r="M667" s="15">
        <f>+D667*86400/1000000</f>
        <v>18.914611199999996</v>
      </c>
      <c r="N667" s="3">
        <f>K667*4.87/LN(67.8*$S$4-5.42)</f>
        <v>1.1299872010147436</v>
      </c>
      <c r="O667" s="16">
        <f>0.26*(1+0.54*N667)*(AD667-AE667)</f>
        <v>1.0219222216461539</v>
      </c>
      <c r="X667" s="9">
        <f>1+0.033*COS(2*$S$9*C667/365)</f>
        <v>1.0149183827297661</v>
      </c>
      <c r="Y667" s="9">
        <f>0.409*SIN((2*$S$9*C667/365)-1.39)</f>
        <v>-0.24748328947463652</v>
      </c>
      <c r="Z667" s="9">
        <f>ACOS(-TAN($U$2)*TAN(Y667))</f>
        <v>1.4302806886253354</v>
      </c>
      <c r="AA667" s="10">
        <f>(24*60/$S$9)*$S$7*X667*(Z667*SIN($U$2)*SIN(Y667)+COS($U$2)*COS(Y667)*SIN(Z667))</f>
        <v>25.548837233410694</v>
      </c>
      <c r="AB667" s="9">
        <f>AA667*(0.75+0.00002*$S$3)</f>
        <v>19.263823273991662</v>
      </c>
      <c r="AC667" s="9">
        <f>1.35*(M667/AB667)-0.35</f>
        <v>0.97552737620235341</v>
      </c>
      <c r="AD667" s="9">
        <f>(0.6108*EXP(17.27*E667/(E667+237.3))+0.6108*EXP(17.27*F667/(F667+237.3)))/2</f>
        <v>3.953527200409388</v>
      </c>
      <c r="AE667" s="9">
        <f>(H667*0.6108*EXP(17.27*F667/(F667+237.3))+I667*0.6108*EXP(17.27*E667/(E667+237.3)))/(2*100)</f>
        <v>1.512534184597319</v>
      </c>
      <c r="AF667" s="10">
        <f>$S$8*0.5*((E667+273)^4+(F667+273)^4)*(0.34-0.14*SQRT(AE667))*AC667</f>
        <v>6.4730542351016105</v>
      </c>
      <c r="AG667" s="9">
        <f>(1-0.23)*M667-AF667</f>
        <v>8.0911963888983873</v>
      </c>
      <c r="AH667" s="9">
        <v>0</v>
      </c>
      <c r="AI667" s="8">
        <f>4098*0.6108*EXP(17.27*0.5*(E667+F667)/(0.5*(E667+F667)+237.3))/(0.5*(E667+F667)+237.3)^2</f>
        <v>0.20137550029963402</v>
      </c>
      <c r="AJ667" s="7">
        <f>(0.408*AI667*(AG667-AH667)+(900*$S$10/((E667+F667)*0.5+273))*N667*(AD667-AE667))/(AI667+$S$10*(1+0.34*N667))</f>
        <v>4.1395475788658374</v>
      </c>
      <c r="AL667" s="12">
        <f>1.24*(AE667*10/(G667+273.16))^(1/7)</f>
        <v>0.81018314969794925</v>
      </c>
      <c r="AM667" s="12">
        <f>AI667*0.77*M667</f>
        <v>2.9328832558972566</v>
      </c>
      <c r="AN667" s="12">
        <f>AI667*0.98*$S$8*(-2.6*10000000000-AL667*(G667+273.16)^4)</f>
        <v>-31.258601301062523</v>
      </c>
      <c r="AO667" s="13">
        <f>1.17*1.013*(10^-3)*(AD667-AE667)*N667*86400/208</f>
        <v>1.357956242387208</v>
      </c>
      <c r="AP667" s="12">
        <f>0.408*(AM667+AN667+AO667)/(AI667+$S$10*(1+0.34*N667))</f>
        <v>-37.621012955315024</v>
      </c>
      <c r="AQ667">
        <v>88</v>
      </c>
      <c r="AR667">
        <v>0.44752999999999998</v>
      </c>
      <c r="AS667" s="7"/>
      <c r="AT667" s="1">
        <f>AJ667*28.4</f>
        <v>117.56315123978978</v>
      </c>
      <c r="AU667">
        <f>1.26*AI667*0.408*(AG667-AH667)/(AI667+0.063)</f>
        <v>3.1683188156941595</v>
      </c>
      <c r="AV667">
        <f>AU667*28.4</f>
        <v>89.980254365714131</v>
      </c>
      <c r="AW667">
        <f>0.65*AI667*D667/(0.063+AI667)</f>
        <v>108.38831343627314</v>
      </c>
      <c r="AX667" s="1">
        <f>AW667*0.035</f>
        <v>3.7935909702695603</v>
      </c>
      <c r="AY667" s="1">
        <f>(0.2*(0.00738*G667+0.8072)^7)-0.00016</f>
        <v>0.18268695691949924</v>
      </c>
      <c r="AZ667" s="1">
        <f>0.408*(AI667*(AG667-AH667)+0.063*6.43*(1+0.0536*N667)*(AD667-AE667))/(AI667+0.063)</f>
        <v>4.1329737134296618</v>
      </c>
      <c r="BA667" s="2">
        <f>(AI667*(AG667)+0.063*2.7*(1+0.864*N667)*(AD667-AE667))/(AI667+0.063)</f>
        <v>9.2669619867387709</v>
      </c>
      <c r="BB667" s="1">
        <f>0.4+1.4*EXP(-(((C667-173)/58)^2))</f>
        <v>0.41073849689731756</v>
      </c>
      <c r="BC667" s="1">
        <f>0.605+0.345*EXP(-(((C667-243)/80)^2))</f>
        <v>0.80895908643347081</v>
      </c>
      <c r="BD667" s="1">
        <f>0.408*(AI667*(AG667-AH667)+0.063*6.43*(BB667+BC667*N667)*(AD667-AE667))/(AI667+0.063)</f>
        <v>4.5362743129970999</v>
      </c>
      <c r="BE667" s="1">
        <f>0.013*G667*(M667*23.9+50)/(G667+15)</f>
        <v>4.0419589004085266</v>
      </c>
    </row>
    <row r="668" spans="1:57" ht="14" x14ac:dyDescent="0.15">
      <c r="A668" s="14">
        <v>2009</v>
      </c>
      <c r="B668" s="5">
        <v>43402</v>
      </c>
      <c r="C668">
        <v>302</v>
      </c>
      <c r="D668" s="11">
        <v>188.83895138888886</v>
      </c>
      <c r="E668">
        <v>15.67</v>
      </c>
      <c r="F668">
        <v>34.74</v>
      </c>
      <c r="G668">
        <v>23.33</v>
      </c>
      <c r="H668">
        <v>22.81</v>
      </c>
      <c r="I668">
        <v>94.8</v>
      </c>
      <c r="J668" s="17">
        <v>58.805</v>
      </c>
      <c r="K668">
        <v>1.3089999999999999</v>
      </c>
      <c r="L668" s="17">
        <v>0</v>
      </c>
      <c r="M668" s="15">
        <f>+D668*86400/1000000</f>
        <v>16.315685399999996</v>
      </c>
      <c r="N668" s="3">
        <f>K668*4.87/LN(67.8*$S$4-5.42)</f>
        <v>1.0633740087191226</v>
      </c>
      <c r="O668" s="16">
        <f>0.26*(1+0.54*N668)*(AD668-AE668)</f>
        <v>0.89446726336261795</v>
      </c>
      <c r="X668" s="9">
        <f>1+0.033*COS(2*$S$9*C668/365)</f>
        <v>1.015422854166214</v>
      </c>
      <c r="Y668" s="9">
        <f>0.409*SIN((2*$S$9*C668/365)-1.39)</f>
        <v>-0.25305175774929578</v>
      </c>
      <c r="Z668" s="9">
        <f>ACOS(-TAN($U$2)*TAN(Y668))</f>
        <v>1.4269587996358526</v>
      </c>
      <c r="AA668" s="10">
        <f>(24*60/$S$9)*$S$7*X668*(Z668*SIN($U$2)*SIN(Y668)+COS($U$2)*COS(Y668)*SIN(Z668))</f>
        <v>25.373355031676116</v>
      </c>
      <c r="AB668" s="9">
        <f>AA668*(0.75+0.00002*$S$3)</f>
        <v>19.131509693883793</v>
      </c>
      <c r="AC668" s="9">
        <f>1.35*(M668/AB668)-0.35</f>
        <v>0.80130356372459255</v>
      </c>
      <c r="AD668" s="9">
        <f>(0.6108*EXP(17.27*E668/(E668+237.3))+0.6108*EXP(17.27*F668/(F668+237.3)))/2</f>
        <v>3.6613477358948954</v>
      </c>
      <c r="AE668" s="9">
        <f>(H668*0.6108*EXP(17.27*F668/(F668+237.3))+I668*0.6108*EXP(17.27*E668/(E668+237.3)))/(2*100)</f>
        <v>1.4759769417081596</v>
      </c>
      <c r="AF668" s="10">
        <f>$S$8*0.5*((E668+273)^4+(F668+273)^4)*(0.34-0.14*SQRT(AE668))*AC668</f>
        <v>5.3037674059825255</v>
      </c>
      <c r="AG668" s="9">
        <f>(1-0.23)*M668-AF668</f>
        <v>7.2593103520174713</v>
      </c>
      <c r="AH668" s="9">
        <v>0</v>
      </c>
      <c r="AI668" s="8">
        <f>4098*0.6108*EXP(17.27*0.5*(E668+F668)/(0.5*(E668+F668)+237.3))/(0.5*(E668+F668)+237.3)^2</f>
        <v>0.19069990424698843</v>
      </c>
      <c r="AJ668" s="7">
        <f>(0.408*AI668*(AG668-AH668)+(900*$S$10/((E668+F668)*0.5+273))*N668*(AD668-AE668))/(AI668+$S$10*(1+0.34*N668))</f>
        <v>3.6616460757186093</v>
      </c>
      <c r="AL668" s="12">
        <f>1.24*(AE668*10/(G668+273.16))^(1/7)</f>
        <v>0.80777193453056284</v>
      </c>
      <c r="AM668" s="12">
        <f>AI668*0.77*M668</f>
        <v>2.3957777254980699</v>
      </c>
      <c r="AN668" s="12">
        <f>AI668*0.98*$S$8*(-2.6*10000000000-AL668*(G668+273.16)^4)</f>
        <v>-29.501285422979198</v>
      </c>
      <c r="AO668" s="13">
        <f>1.17*1.013*(10^-3)*(AD668-AE668)*N668*86400/208</f>
        <v>1.144081308508025</v>
      </c>
      <c r="AP668" s="12">
        <f>0.408*(AM668+AN668+AO668)/(AI668+$S$10*(1+0.34*N668))</f>
        <v>-37.789095540785112</v>
      </c>
      <c r="AQ668">
        <v>88</v>
      </c>
      <c r="AR668">
        <v>0.44752999999999998</v>
      </c>
      <c r="AS668" s="7"/>
      <c r="AT668" s="1">
        <f>AJ668*28.4</f>
        <v>103.9907485504085</v>
      </c>
      <c r="AU668">
        <f>1.26*AI668*0.408*(AG668-AH668)/(AI668+0.063)</f>
        <v>2.805150997814879</v>
      </c>
      <c r="AV668">
        <f>AU668*28.4</f>
        <v>79.666288337942561</v>
      </c>
      <c r="AW668">
        <f>0.65*AI668*D668/(0.063+AI668)</f>
        <v>92.264601106776695</v>
      </c>
      <c r="AX668" s="1">
        <f>AW668*0.035</f>
        <v>3.2292610387371847</v>
      </c>
      <c r="AY668" s="1">
        <f>(0.2*(0.00738*G668+0.8072)^7)-0.00016</f>
        <v>0.17269197016296645</v>
      </c>
      <c r="AZ668" s="1">
        <f>0.408*(AI668*(AG668-AH668)+0.063*6.43*(1+0.0536*N668)*(AD668-AE668))/(AI668+0.063)</f>
        <v>3.7311499070438106</v>
      </c>
      <c r="BA668" s="2">
        <f>(AI668*(AG668)+0.063*2.7*(1+0.864*N668)*(AD668-AE668))/(AI668+0.063)</f>
        <v>8.2680821706201009</v>
      </c>
      <c r="BB668" s="1">
        <f>0.4+1.4*EXP(-(((C668-173)/58)^2))</f>
        <v>0.40994866110034778</v>
      </c>
      <c r="BC668" s="1">
        <f>0.605+0.345*EXP(-(((C668-243)/80)^2))</f>
        <v>0.80526433462488678</v>
      </c>
      <c r="BD668" s="1">
        <f>0.408*(AI668*(AG668-AH668)+0.063*6.43*(BB668+BC668*N668)*(AD668-AE668))/(AI668+0.063)</f>
        <v>4.0290563267289343</v>
      </c>
      <c r="BE668" s="1">
        <f>0.013*G668*(M668*23.9+50)/(G668+15)</f>
        <v>3.4811083479438389</v>
      </c>
    </row>
    <row r="669" spans="1:57" ht="14" x14ac:dyDescent="0.15">
      <c r="A669" s="14">
        <v>2009</v>
      </c>
      <c r="B669" s="5">
        <v>43403</v>
      </c>
      <c r="C669">
        <v>303</v>
      </c>
      <c r="D669" s="11">
        <v>95.177756944444468</v>
      </c>
      <c r="E669">
        <v>15.77</v>
      </c>
      <c r="F669">
        <v>28.37</v>
      </c>
      <c r="G669">
        <v>21.35</v>
      </c>
      <c r="H669">
        <v>42.08</v>
      </c>
      <c r="I669">
        <v>95.5</v>
      </c>
      <c r="J669" s="17">
        <v>68.789999999999992</v>
      </c>
      <c r="K669">
        <v>1.5209999999999999</v>
      </c>
      <c r="L669" s="17">
        <v>0</v>
      </c>
      <c r="M669" s="15">
        <f>+D669*86400/1000000</f>
        <v>8.2233582000000016</v>
      </c>
      <c r="N669" s="3">
        <f>K669*4.87/LN(67.8*$S$4-5.42)</f>
        <v>1.2355934814834111</v>
      </c>
      <c r="O669" s="16">
        <f>0.26*(1+0.54*N669)*(AD669-AE669)</f>
        <v>0.50230808516161962</v>
      </c>
      <c r="X669" s="9">
        <f>1+0.033*COS(2*$S$9*C669/365)</f>
        <v>1.0159227554781203</v>
      </c>
      <c r="Y669" s="9">
        <f>0.409*SIN((2*$S$9*C669/365)-1.39)</f>
        <v>-0.25854524132682943</v>
      </c>
      <c r="Z669" s="9">
        <f>ACOS(-TAN($U$2)*TAN(Y669))</f>
        <v>1.4236706824879988</v>
      </c>
      <c r="AA669" s="10">
        <f>(24*60/$S$9)*$S$7*X669*(Z669*SIN($U$2)*SIN(Y669)+COS($U$2)*COS(Y669)*SIN(Z669))</f>
        <v>25.199683593529123</v>
      </c>
      <c r="AB669" s="9">
        <f>AA669*(0.75+0.00002*$S$3)</f>
        <v>19.00056142952096</v>
      </c>
      <c r="AC669" s="9">
        <f>1.35*(M669/AB669)-0.35</f>
        <v>0.23427397586008558</v>
      </c>
      <c r="AD669" s="9">
        <f>(0.6108*EXP(17.27*E669/(E669+237.3))+0.6108*EXP(17.27*F669/(F669+237.3)))/2</f>
        <v>2.8269384598059824</v>
      </c>
      <c r="AE669" s="9">
        <f>(H669*0.6108*EXP(17.27*F669/(F669+237.3))+I669*0.6108*EXP(17.27*E669/(E669+237.3)))/(2*100)</f>
        <v>1.6681510067527847</v>
      </c>
      <c r="AF669" s="10">
        <f>$S$8*0.5*((E669+273)^4+(F669+273)^4)*(0.34-0.14*SQRT(AE669))*AC669</f>
        <v>1.3878462818508042</v>
      </c>
      <c r="AG669" s="9">
        <f>(1-0.23)*M669-AF669</f>
        <v>4.9441395321491974</v>
      </c>
      <c r="AH669" s="9">
        <v>0</v>
      </c>
      <c r="AI669" s="8">
        <f>4098*0.6108*EXP(17.27*0.5*(E669+F669)/(0.5*(E669+F669)+237.3))/(0.5*(E669+F669)+237.3)^2</f>
        <v>0.16174657164474493</v>
      </c>
      <c r="AJ669" s="7">
        <f>(0.408*AI669*(AG669-AH669)+(900*$S$10/((E669+F669)*0.5+273))*N669*(AD669-AE669))/(AI669+$S$10*(1+0.34*N669))</f>
        <v>2.4046507337583534</v>
      </c>
      <c r="AL669" s="12">
        <f>1.24*(AE669*10/(G669+273.16))^(1/7)</f>
        <v>0.82280734314999793</v>
      </c>
      <c r="AM669" s="12">
        <f>AI669*0.77*M669</f>
        <v>1.0241769971176597</v>
      </c>
      <c r="AN669" s="12">
        <f>AI669*0.98*$S$8*(-2.6*10000000000-AL669*(G669+273.16)^4)</f>
        <v>-24.981874656467784</v>
      </c>
      <c r="AO669" s="13">
        <f>1.17*1.013*(10^-3)*(AD669-AE669)*N669*86400/208</f>
        <v>0.70489609921235596</v>
      </c>
      <c r="AP669" s="12">
        <f>0.408*(AM669+AN669+AO669)/(AI669+$S$10*(1+0.34*N669))</f>
        <v>-37.175411281814554</v>
      </c>
      <c r="AQ669">
        <v>88</v>
      </c>
      <c r="AR669">
        <v>0.44752999999999998</v>
      </c>
      <c r="AS669" s="7"/>
      <c r="AT669" s="1">
        <f>AJ669*28.4</f>
        <v>68.292080838737235</v>
      </c>
      <c r="AU669">
        <f>1.26*AI669*0.408*(AG669-AH669)/(AI669+0.063)</f>
        <v>1.8292094468758835</v>
      </c>
      <c r="AV669">
        <f>AU669*28.4</f>
        <v>51.949548291275086</v>
      </c>
      <c r="AW669">
        <f>0.65*AI669*D669/(0.063+AI669)</f>
        <v>44.52365724851952</v>
      </c>
      <c r="AX669" s="1">
        <f>AW669*0.035</f>
        <v>1.5583280036981833</v>
      </c>
      <c r="AY669" s="1">
        <f>(0.2*(0.00738*G669+0.8072)^7)-0.00016</f>
        <v>0.15542741700797269</v>
      </c>
      <c r="AZ669" s="1">
        <f>0.408*(AI669*(AG669-AH669)+0.063*6.43*(1+0.0536*N669)*(AD669-AE669))/(AI669+0.063)</f>
        <v>2.3603528340157962</v>
      </c>
      <c r="BA669" s="2">
        <f>(AI669*(AG669)+0.063*2.7*(1+0.864*N669)*(AD669-AE669))/(AI669+0.063)</f>
        <v>5.3715276307833202</v>
      </c>
      <c r="BB669" s="1">
        <f>0.4+1.4*EXP(-(((C669-173)/58)^2))</f>
        <v>0.40921144104019658</v>
      </c>
      <c r="BC669" s="1">
        <f>0.605+0.345*EXP(-(((C669-243)/80)^2))</f>
        <v>0.80157507453216836</v>
      </c>
      <c r="BD669" s="1">
        <f>0.408*(AI669*(AG669-AH669)+0.063*6.43*(BB669+BC669*N669)*(AD669-AE669))/(AI669+0.063)</f>
        <v>2.6444676874892057</v>
      </c>
      <c r="BE669" s="1">
        <f>0.013*G669*(M669*23.9+50)/(G669+15)</f>
        <v>1.8824400092159288</v>
      </c>
    </row>
    <row r="670" spans="1:57" ht="14" x14ac:dyDescent="0.15">
      <c r="A670" s="14">
        <v>2009</v>
      </c>
      <c r="B670" s="5">
        <v>43404</v>
      </c>
      <c r="C670">
        <v>304</v>
      </c>
      <c r="D670" s="11">
        <v>211.0492847222223</v>
      </c>
      <c r="E670">
        <v>8.98</v>
      </c>
      <c r="F670">
        <v>29.57</v>
      </c>
      <c r="G670">
        <v>19.98</v>
      </c>
      <c r="H670">
        <v>16.149999999999999</v>
      </c>
      <c r="I670">
        <v>98</v>
      </c>
      <c r="J670" s="17">
        <v>57.075000000000003</v>
      </c>
      <c r="K670">
        <v>2.0590000000000002</v>
      </c>
      <c r="L670" s="17">
        <v>0</v>
      </c>
      <c r="M670" s="15">
        <f>+D670*86400/1000000</f>
        <v>18.234658200000005</v>
      </c>
      <c r="N670" s="3">
        <f>K670*4.87/LN(67.8*$S$4-5.42)</f>
        <v>1.6726410114229744</v>
      </c>
      <c r="O670" s="16">
        <f>0.26*(1+0.54*N670)*(AD670-AE670)</f>
        <v>0.86446515743776065</v>
      </c>
      <c r="X670" s="9">
        <f>1+0.033*COS(2*$S$9*C670/365)</f>
        <v>1.0164179385339369</v>
      </c>
      <c r="Y670" s="9">
        <f>0.409*SIN((2*$S$9*C670/365)-1.39)</f>
        <v>-0.26396211236949496</v>
      </c>
      <c r="Z670" s="9">
        <f>ACOS(-TAN($U$2)*TAN(Y670))</f>
        <v>1.4204174775154059</v>
      </c>
      <c r="AA670" s="10">
        <f>(24*60/$S$9)*$S$7*X670*(Z670*SIN($U$2)*SIN(Y670)+COS($U$2)*COS(Y670)*SIN(Z670))</f>
        <v>25.027904663191844</v>
      </c>
      <c r="AB670" s="9">
        <f>AA670*(0.75+0.00002*$S$3)</f>
        <v>18.87104011604665</v>
      </c>
      <c r="AC670" s="9">
        <f>1.35*(M670/AB670)-0.35</f>
        <v>0.95447439137536294</v>
      </c>
      <c r="AD670" s="9">
        <f>(0.6108*EXP(17.27*E670/(E670+237.3))+0.6108*EXP(17.27*F670/(F670+237.3)))/2</f>
        <v>2.6430202634848854</v>
      </c>
      <c r="AE670" s="9">
        <f>(H670*0.6108*EXP(17.27*F670/(F670+237.3))+I670*0.6108*EXP(17.27*E670/(E670+237.3)))/(2*100)</f>
        <v>0.89605708896204361</v>
      </c>
      <c r="AF670" s="10">
        <f>$S$8*0.5*((E670+273)^4+(F670+273)^4)*(0.34-0.14*SQRT(AE670))*AC670</f>
        <v>7.1278911807002023</v>
      </c>
      <c r="AG670" s="9">
        <f>(1-0.23)*M670-AF670</f>
        <v>6.912795633299802</v>
      </c>
      <c r="AH670" s="9">
        <v>0</v>
      </c>
      <c r="AI670" s="8">
        <f>4098*0.6108*EXP(17.27*0.5*(E670+F670)/(0.5*(E670+F670)+237.3))/(0.5*(E670+F670)+237.3)^2</f>
        <v>0.13915346119059158</v>
      </c>
      <c r="AJ670" s="7">
        <f>(0.408*AI670*(AG670-AH670)+(900*$S$10/((E670+F670)*0.5+273))*N670*(AD670-AE670))/(AI670+$S$10*(1+0.34*N670))</f>
        <v>4.0621003434750698</v>
      </c>
      <c r="AL670" s="12">
        <f>1.24*(AE670*10/(G670+273.16))^(1/7)</f>
        <v>0.7534081984471187</v>
      </c>
      <c r="AM670" s="12">
        <f>AI670*0.77*M670</f>
        <v>1.9538101676612005</v>
      </c>
      <c r="AN670" s="12">
        <f>AI670*0.98*$S$8*(-2.6*10000000000-AL670*(G670+273.16)^4)</f>
        <v>-21.073835377229212</v>
      </c>
      <c r="AO670" s="13">
        <f>1.17*1.013*(10^-3)*(AD670-AE670)*N670*86400/208</f>
        <v>1.4385739970029336</v>
      </c>
      <c r="AP670" s="12">
        <f>0.408*(AM670+AN670+AO670)/(AI670+$S$10*(1+0.34*N670))</f>
        <v>-29.762701659679859</v>
      </c>
      <c r="AQ670">
        <v>88</v>
      </c>
      <c r="AR670">
        <v>0.44752999999999998</v>
      </c>
      <c r="AS670" s="7"/>
      <c r="AT670" s="1">
        <f>AJ670*28.4</f>
        <v>115.36364975469198</v>
      </c>
      <c r="AU670">
        <f>1.26*AI670*0.408*(AG670-AH670)/(AI670+0.063)</f>
        <v>2.4462298286923367</v>
      </c>
      <c r="AV670">
        <f>AU670*28.4</f>
        <v>69.47292713486236</v>
      </c>
      <c r="AW670">
        <f>0.65*AI670*D670/(0.063+AI670)</f>
        <v>94.430018069711664</v>
      </c>
      <c r="AX670" s="1">
        <f>AW670*0.035</f>
        <v>3.3050506324399085</v>
      </c>
      <c r="AY670" s="1">
        <f>(0.2*(0.00738*G670+0.8072)^7)-0.00016</f>
        <v>0.14436629738815124</v>
      </c>
      <c r="AZ670" s="1">
        <f>0.408*(AI670*(AG670-AH670)+0.063*6.43*(1+0.0536*N670)*(AD670-AE670))/(AI670+0.063)</f>
        <v>3.4977858519173903</v>
      </c>
      <c r="BA670" s="2">
        <f>(AI670*(AG670)+0.063*2.7*(1+0.864*N670)*(AD670-AE670))/(AI670+0.063)</f>
        <v>8.3527627734804586</v>
      </c>
      <c r="BB670" s="1">
        <f>0.4+1.4*EXP(-(((C670-173)/58)^2))</f>
        <v>0.40852378163179909</v>
      </c>
      <c r="BC670" s="1">
        <f>0.605+0.345*EXP(-(((C670-243)/80)^2))</f>
        <v>0.79789348917926561</v>
      </c>
      <c r="BD670" s="1">
        <f>0.408*(AI670*(AG670-AH670)+0.063*6.43*(BB670+BC670*N670)*(AD670-AE670))/(AI670+0.063)</f>
        <v>4.4311110566289216</v>
      </c>
      <c r="BE670" s="1">
        <f>0.013*G670*(M670*23.9+50)/(G670+15)</f>
        <v>3.6073143478772214</v>
      </c>
    </row>
    <row r="671" spans="1:57" ht="14" x14ac:dyDescent="0.15">
      <c r="A671" s="14">
        <v>2009</v>
      </c>
      <c r="B671" s="5">
        <v>43405</v>
      </c>
      <c r="C671">
        <v>305</v>
      </c>
      <c r="D671" s="11">
        <v>208.01499999999999</v>
      </c>
      <c r="E671">
        <v>6.0469999999999997</v>
      </c>
      <c r="F671">
        <v>29.77</v>
      </c>
      <c r="G671">
        <v>16.28</v>
      </c>
      <c r="H671">
        <v>12.85</v>
      </c>
      <c r="I671">
        <v>93.7</v>
      </c>
      <c r="J671" s="17">
        <v>53.274999999999999</v>
      </c>
      <c r="K671">
        <v>1.24</v>
      </c>
      <c r="L671" s="17">
        <v>0</v>
      </c>
      <c r="M671" s="15">
        <f>+D671*86400/1000000</f>
        <v>17.972496</v>
      </c>
      <c r="N671" s="3">
        <f>K671*4.87/LN(67.8*$S$4-5.42)</f>
        <v>1.0073214444703682</v>
      </c>
      <c r="O671" s="16">
        <f>0.26*(1+0.54*N671)*(AD671-AE671)</f>
        <v>0.74433391694903805</v>
      </c>
      <c r="X671" s="9">
        <f>1+0.033*COS(2*$S$9*C671/365)</f>
        <v>1.0169082566002379</v>
      </c>
      <c r="Y671" s="9">
        <f>0.409*SIN((2*$S$9*C671/365)-1.39)</f>
        <v>-0.26930076574149636</v>
      </c>
      <c r="Z671" s="9">
        <f>ACOS(-TAN($U$2)*TAN(Y671))</f>
        <v>1.4172003383362703</v>
      </c>
      <c r="AA671" s="10">
        <f>(24*60/$S$9)*$S$7*X671*(Z671*SIN($U$2)*SIN(Y671)+COS($U$2)*COS(Y671)*SIN(Z671))</f>
        <v>24.858099147853103</v>
      </c>
      <c r="AB671" s="9">
        <f>AA671*(0.75+0.00002*$S$3)</f>
        <v>18.74300675748124</v>
      </c>
      <c r="AC671" s="9">
        <f>1.35*(M671/AB671)-0.35</f>
        <v>0.94450252640577637</v>
      </c>
      <c r="AD671" s="9">
        <f>(0.6108*EXP(17.27*E671/(E671+237.3))+0.6108*EXP(17.27*F671/(F671+237.3)))/2</f>
        <v>2.5627829446228136</v>
      </c>
      <c r="AE671" s="9">
        <f>(H671*0.6108*EXP(17.27*F671/(F671+237.3))+I671*0.6108*EXP(17.27*E671/(E671+237.3)))/(2*100)</f>
        <v>0.70856738104975403</v>
      </c>
      <c r="AF671" s="10">
        <f>$S$8*0.5*((E671+273)^4+(F671+273)^4)*(0.34-0.14*SQRT(AE671))*AC671</f>
        <v>7.4307760915096912</v>
      </c>
      <c r="AG671" s="9">
        <f>(1-0.23)*M671-AF671</f>
        <v>6.4080458284903079</v>
      </c>
      <c r="AH671" s="9">
        <v>0</v>
      </c>
      <c r="AI671" s="8">
        <f>4098*0.6108*EXP(17.27*0.5*(E671+F671)/(0.5*(E671+F671)+237.3))/(0.5*(E671+F671)+237.3)^2</f>
        <v>0.1291188430563627</v>
      </c>
      <c r="AJ671" s="7">
        <f>(0.408*AI671*(AG671-AH671)+(900*$S$10/((E671+F671)*0.5+273))*N671*(AD671-AE671))/(AI671+$S$10*(1+0.34*N671))</f>
        <v>3.3009793543961203</v>
      </c>
      <c r="AL671" s="12">
        <f>1.24*(AE671*10/(G671+273.16))^(1/7)</f>
        <v>0.72988339931967805</v>
      </c>
      <c r="AM671" s="12">
        <f>AI671*0.77*M671</f>
        <v>1.786852675573432</v>
      </c>
      <c r="AN671" s="12">
        <f>AI671*0.98*$S$8*(-2.6*10000000000-AL671*(G671+273.16)^4)</f>
        <v>-19.281131980351176</v>
      </c>
      <c r="AO671" s="13">
        <f>1.17*1.013*(10^-3)*(AD671-AE671)*N671*86400/208</f>
        <v>0.91954717869981806</v>
      </c>
      <c r="AP671" s="12">
        <f>0.408*(AM671+AN671+AO671)/(AI671+$S$10*(1+0.34*N671))</f>
        <v>-31.097026159746488</v>
      </c>
      <c r="AQ671">
        <v>88</v>
      </c>
      <c r="AR671">
        <v>0.44752999999999998</v>
      </c>
      <c r="AS671" s="7"/>
      <c r="AT671" s="1">
        <f>AJ671*28.4</f>
        <v>93.747813664849815</v>
      </c>
      <c r="AU671">
        <f>1.26*AI671*0.408*(AG671-AH671)/(AI671+0.063)</f>
        <v>2.2139916600293543</v>
      </c>
      <c r="AV671">
        <f>AU671*28.4</f>
        <v>62.877363144833659</v>
      </c>
      <c r="AW671">
        <f>0.65*AI671*D671/(0.063+AI671)</f>
        <v>90.871495019456646</v>
      </c>
      <c r="AX671" s="1">
        <f>AW671*0.035</f>
        <v>3.1805023256809828</v>
      </c>
      <c r="AY671" s="1">
        <f>(0.2*(0.00738*G671+0.8072)^7)-0.00016</f>
        <v>0.11779705691280518</v>
      </c>
      <c r="AZ671" s="1">
        <f>0.408*(AI671*(AG671-AH671)+0.063*6.43*(1+0.0536*N671)*(AD671-AE671))/(AI671+0.063)</f>
        <v>3.4384138749451179</v>
      </c>
      <c r="BA671" s="2">
        <f>(AI671*(AG671)+0.063*2.7*(1+0.864*N671)*(AD671-AE671))/(AI671+0.063)</f>
        <v>7.3772256918752426</v>
      </c>
      <c r="BB671" s="1">
        <f>0.4+1.4*EXP(-(((C671-173)/58)^2))</f>
        <v>0.40788276995037481</v>
      </c>
      <c r="BC671" s="1">
        <f>0.605+0.345*EXP(-(((C671-243)/80)^2))</f>
        <v>0.7942217139161748</v>
      </c>
      <c r="BD671" s="1">
        <f>0.408*(AI671*(AG671-AH671)+0.063*6.43*(BB671+BC671*N671)*(AD671-AE671))/(AI671+0.063)</f>
        <v>3.6839506124173282</v>
      </c>
      <c r="BE671" s="1">
        <f>0.013*G671*(M671*23.9+50)/(G671+15)</f>
        <v>3.2445782409595902</v>
      </c>
    </row>
    <row r="672" spans="1:57" ht="14" x14ac:dyDescent="0.15">
      <c r="A672" s="14">
        <v>2009</v>
      </c>
      <c r="B672" s="5">
        <v>43406</v>
      </c>
      <c r="C672">
        <v>306</v>
      </c>
      <c r="D672" s="11">
        <v>210.22074999999992</v>
      </c>
      <c r="E672">
        <v>10</v>
      </c>
      <c r="F672">
        <v>31.62</v>
      </c>
      <c r="G672">
        <v>19.600000000000001</v>
      </c>
      <c r="H672">
        <v>20.75</v>
      </c>
      <c r="I672">
        <v>90.2</v>
      </c>
      <c r="J672" s="17">
        <v>55.475000000000001</v>
      </c>
      <c r="K672">
        <v>1.4990000000000001</v>
      </c>
      <c r="L672" s="17">
        <v>0</v>
      </c>
      <c r="M672" s="15">
        <f>+D672*86400/1000000</f>
        <v>18.163072799999995</v>
      </c>
      <c r="N672" s="3">
        <f>K672*4.87/LN(67.8*$S$4-5.42)</f>
        <v>1.2177216494040983</v>
      </c>
      <c r="O672" s="16">
        <f>0.26*(1+0.54*N672)*(AD672-AE672)</f>
        <v>0.8206355480483144</v>
      </c>
      <c r="X672" s="9">
        <f>1+0.033*COS(2*$S$9*C672/365)</f>
        <v>1.0173935643851983</v>
      </c>
      <c r="Y672" s="9">
        <f>0.409*SIN((2*$S$9*C672/365)-1.39)</f>
        <v>-0.2745596194846221</v>
      </c>
      <c r="Z672" s="9">
        <f>ACOS(-TAN($U$2)*TAN(Y672))</f>
        <v>1.4140204312545044</v>
      </c>
      <c r="AA672" s="10">
        <f>(24*60/$S$9)*$S$7*X672*(Z672*SIN($U$2)*SIN(Y672)+COS($U$2)*COS(Y672)*SIN(Z672))</f>
        <v>24.690347059601841</v>
      </c>
      <c r="AB672" s="9">
        <f>AA672*(0.75+0.00002*$S$3)</f>
        <v>18.616521682939787</v>
      </c>
      <c r="AC672" s="9">
        <f>1.35*(M672/AB672)-0.35</f>
        <v>0.96711759573595868</v>
      </c>
      <c r="AD672" s="9">
        <f>(0.6108*EXP(17.27*E672/(E672+237.3))+0.6108*EXP(17.27*F672/(F672+237.3)))/2</f>
        <v>2.9407920020266691</v>
      </c>
      <c r="AE672" s="9">
        <f>(H672*0.6108*EXP(17.27*F672/(F672+237.3))+I672*0.6108*EXP(17.27*E672/(E672+237.3)))/(2*100)</f>
        <v>1.0366243599861329</v>
      </c>
      <c r="AF672" s="10">
        <f>$S$8*0.5*((E672+273)^4+(F672+273)^4)*(0.34-0.14*SQRT(AE672))*AC672</f>
        <v>7.0239048504442501</v>
      </c>
      <c r="AG672" s="9">
        <f>(1-0.23)*M672-AF672</f>
        <v>6.9616612055557461</v>
      </c>
      <c r="AH672" s="9">
        <v>0</v>
      </c>
      <c r="AI672" s="8">
        <f>4098*0.6108*EXP(17.27*0.5*(E672+F672)/(0.5*(E672+F672)+237.3))/(0.5*(E672+F672)+237.3)^2</f>
        <v>0.15120522278111992</v>
      </c>
      <c r="AJ672" s="7">
        <f>(0.408*AI672*(AG672-AH672)+(900*$S$10/((E672+F672)*0.5+273))*N672*(AD672-AE672))/(AI672+$S$10*(1+0.34*N672))</f>
        <v>3.6718990640262739</v>
      </c>
      <c r="AL672" s="12">
        <f>1.24*(AE672*10/(G672+273.16))^(1/7)</f>
        <v>0.76939903677937138</v>
      </c>
      <c r="AM672" s="12">
        <f>AI672*0.77*M672</f>
        <v>2.114690631217548</v>
      </c>
      <c r="AN672" s="12">
        <f>AI672*0.98*$S$8*(-2.6*10000000000-AL672*(G672+273.16)^4)</f>
        <v>-22.963326373916313</v>
      </c>
      <c r="AO672" s="13">
        <f>1.17*1.013*(10^-3)*(AD672-AE672)*N672*86400/208</f>
        <v>1.1415604728887521</v>
      </c>
      <c r="AP672" s="12">
        <f>0.408*(AM672+AN672+AO672)/(AI672+$S$10*(1+0.34*N672))</f>
        <v>-32.917982113614627</v>
      </c>
      <c r="AQ672">
        <v>88</v>
      </c>
      <c r="AR672">
        <v>0.44752999999999998</v>
      </c>
      <c r="AS672" s="7"/>
      <c r="AT672" s="1">
        <f>AJ672*28.4</f>
        <v>104.28193341834617</v>
      </c>
      <c r="AU672">
        <f>1.26*AI672*0.408*(AG672-AH672)/(AI672+0.063)</f>
        <v>2.5262732829870278</v>
      </c>
      <c r="AV672">
        <f>AU672*28.4</f>
        <v>71.746161236831583</v>
      </c>
      <c r="AW672">
        <f>0.65*AI672*D672/(0.063+AI672)</f>
        <v>96.455206370662538</v>
      </c>
      <c r="AX672" s="1">
        <f>AW672*0.035</f>
        <v>3.375932222973189</v>
      </c>
      <c r="AY672" s="1">
        <f>(0.2*(0.00738*G672+0.8072)^7)-0.00016</f>
        <v>0.14142042368930971</v>
      </c>
      <c r="AZ672" s="1">
        <f>0.408*(AI672*(AG672-AH672)+0.063*6.43*(1+0.0536*N672)*(AD672-AE672))/(AI672+0.063)</f>
        <v>3.5700945340838386</v>
      </c>
      <c r="BA672" s="2">
        <f>(AI672*(AG672)+0.063*2.7*(1+0.864*N672)*(AD672-AE672))/(AI672+0.063)</f>
        <v>8.01715384453205</v>
      </c>
      <c r="BB672" s="1">
        <f>0.4+1.4*EXP(-(((C672-173)/58)^2))</f>
        <v>0.40728563128324768</v>
      </c>
      <c r="BC672" s="1">
        <f>0.605+0.345*EXP(-(((C672-243)/80)^2))</f>
        <v>0.79056183466821861</v>
      </c>
      <c r="BD672" s="1">
        <f>0.408*(AI672*(AG672-AH672)+0.063*6.43*(BB672+BC672*N672)*(AD672-AE672))/(AI672+0.063)</f>
        <v>4.0177658642922971</v>
      </c>
      <c r="BE672" s="1">
        <f>0.013*G672*(M672*23.9+50)/(G672+15)</f>
        <v>3.5649718986016175</v>
      </c>
    </row>
    <row r="673" spans="1:57" ht="14" x14ac:dyDescent="0.15">
      <c r="A673" s="14">
        <v>2009</v>
      </c>
      <c r="B673" s="5">
        <v>43407</v>
      </c>
      <c r="C673">
        <v>307</v>
      </c>
      <c r="D673" s="11">
        <v>184.51222916666669</v>
      </c>
      <c r="E673">
        <v>10.029999999999999</v>
      </c>
      <c r="F673">
        <v>30.92</v>
      </c>
      <c r="G673">
        <v>19.059999999999999</v>
      </c>
      <c r="H673">
        <v>20.93</v>
      </c>
      <c r="I673">
        <v>93.2</v>
      </c>
      <c r="J673" s="17">
        <v>57.064999999999998</v>
      </c>
      <c r="K673">
        <v>1.3759999999999999</v>
      </c>
      <c r="L673" s="17">
        <v>0</v>
      </c>
      <c r="M673" s="15">
        <f>+D673*86400/1000000</f>
        <v>15.941856600000001</v>
      </c>
      <c r="N673" s="3">
        <f>K673*4.87/LN(67.8*$S$4-5.42)</f>
        <v>1.1178018609606666</v>
      </c>
      <c r="O673" s="16">
        <f>0.26*(1+0.54*N673)*(AD673-AE673)</f>
        <v>0.75462177659684426</v>
      </c>
      <c r="X673" s="9">
        <f>1+0.033*COS(2*$S$9*C673/365)</f>
        <v>1.0178737180816473</v>
      </c>
      <c r="Y673" s="9">
        <f>0.409*SIN((2*$S$9*C673/365)-1.39)</f>
        <v>-0.27973711528701239</v>
      </c>
      <c r="Z673" s="9">
        <f>ACOS(-TAN($U$2)*TAN(Y673))</f>
        <v>1.4108789345919828</v>
      </c>
      <c r="AA673" s="10">
        <f>(24*60/$S$9)*$S$7*X673*(Z673*SIN($U$2)*SIN(Y673)+COS($U$2)*COS(Y673)*SIN(Z673))</f>
        <v>24.524727459144792</v>
      </c>
      <c r="AB673" s="9">
        <f>AA673*(0.75+0.00002*$S$3)</f>
        <v>18.491644504195172</v>
      </c>
      <c r="AC673" s="9">
        <f>1.35*(M673/AB673)-0.35</f>
        <v>0.81385032197203733</v>
      </c>
      <c r="AD673" s="9">
        <f>(0.6108*EXP(17.27*E673/(E673+237.3))+0.6108*EXP(17.27*F673/(F673+237.3)))/2</f>
        <v>2.8513023356785197</v>
      </c>
      <c r="AE673" s="9">
        <f>(H673*0.6108*EXP(17.27*F673/(F673+237.3))+I673*0.6108*EXP(17.27*E673/(E673+237.3)))/(2*100)</f>
        <v>1.0413946836783803</v>
      </c>
      <c r="AF673" s="10">
        <f>$S$8*0.5*((E673+273)^4+(F673+273)^4)*(0.34-0.14*SQRT(AE673))*AC673</f>
        <v>5.8710519433896575</v>
      </c>
      <c r="AG673" s="9">
        <f>(1-0.23)*M673-AF673</f>
        <v>6.4041776386103439</v>
      </c>
      <c r="AH673" s="9">
        <v>0</v>
      </c>
      <c r="AI673" s="8">
        <f>4098*0.6108*EXP(17.27*0.5*(E673+F673)/(0.5*(E673+F673)+237.3))/(0.5*(E673+F673)+237.3)^2</f>
        <v>0.14850241293484137</v>
      </c>
      <c r="AJ673" s="7">
        <f>(0.408*AI673*(AG673-AH673)+(900*$S$10/((E673+F673)*0.5+273))*N673*(AD673-AE673))/(AI673+$S$10*(1+0.34*N673))</f>
        <v>3.3273885239578682</v>
      </c>
      <c r="AL673" s="12">
        <f>1.24*(AE673*10/(G673+273.16))^(1/7)</f>
        <v>0.77010692882827536</v>
      </c>
      <c r="AM673" s="12">
        <f>AI673*0.77*M673</f>
        <v>1.8229012122561443</v>
      </c>
      <c r="AN673" s="12">
        <f>AI673*0.98*$S$8*(-2.6*10000000000-AL673*(G673+273.16)^4)</f>
        <v>-22.526901819909007</v>
      </c>
      <c r="AO673" s="13">
        <f>1.17*1.013*(10^-3)*(AD673-AE673)*N673*86400/208</f>
        <v>0.99601747722279166</v>
      </c>
      <c r="AP673" s="12">
        <f>0.408*(AM673+AN673+AO673)/(AI673+$S$10*(1+0.34*N673))</f>
        <v>-33.598805533237375</v>
      </c>
      <c r="AQ673">
        <v>88</v>
      </c>
      <c r="AR673">
        <v>0.44752999999999998</v>
      </c>
      <c r="AS673" s="7"/>
      <c r="AT673" s="1">
        <f>AJ673*28.4</f>
        <v>94.49783408040345</v>
      </c>
      <c r="AU673">
        <f>1.26*AI673*0.408*(AG673-AH673)/(AI673+0.063)</f>
        <v>2.3115977441186426</v>
      </c>
      <c r="AV673">
        <f>AU673*28.4</f>
        <v>65.649375932969448</v>
      </c>
      <c r="AW673">
        <f>0.65*AI673*D673/(0.063+AI673)</f>
        <v>84.20864832492758</v>
      </c>
      <c r="AX673" s="1">
        <f>AW673*0.035</f>
        <v>2.9473026913724656</v>
      </c>
      <c r="AY673" s="1">
        <f>(0.2*(0.00738*G673+0.8072)^7)-0.00016</f>
        <v>0.13732279417072626</v>
      </c>
      <c r="AZ673" s="1">
        <f>0.408*(AI673*(AG673-AH673)+0.063*6.43*(1+0.0536*N673)*(AD673-AE673))/(AI673+0.063)</f>
        <v>3.3336767845757764</v>
      </c>
      <c r="BA673" s="2">
        <f>(AI673*(AG673)+0.063*2.7*(1+0.864*N673)*(AD673-AE673))/(AI673+0.063)</f>
        <v>7.3579846785165586</v>
      </c>
      <c r="BB673" s="1">
        <f>0.4+1.4*EXP(-(((C673-173)/58)^2))</f>
        <v>0.40672972508237198</v>
      </c>
      <c r="BC673" s="1">
        <f>0.605+0.345*EXP(-(((C673-243)/80)^2))</f>
        <v>0.78691588629485176</v>
      </c>
      <c r="BD673" s="1">
        <f>0.408*(AI673*(AG673-AH673)+0.063*6.43*(BB673+BC673*N673)*(AD673-AE673))/(AI673+0.063)</f>
        <v>3.6539272624942547</v>
      </c>
      <c r="BE673" s="1">
        <f>0.013*G673*(M673*23.9+50)/(G673+15)</f>
        <v>3.1355182077955717</v>
      </c>
    </row>
    <row r="674" spans="1:57" ht="14" x14ac:dyDescent="0.15">
      <c r="A674" s="14">
        <v>2009</v>
      </c>
      <c r="B674" s="5">
        <v>43408</v>
      </c>
      <c r="C674">
        <v>308</v>
      </c>
      <c r="D674" s="11">
        <v>208.78952777777786</v>
      </c>
      <c r="E674">
        <v>11.01</v>
      </c>
      <c r="F674">
        <v>31.56</v>
      </c>
      <c r="G674">
        <v>20.03</v>
      </c>
      <c r="H674">
        <v>19.73</v>
      </c>
      <c r="I674">
        <v>96.1</v>
      </c>
      <c r="J674" s="17">
        <v>57.914999999999999</v>
      </c>
      <c r="K674">
        <v>1.5620000000000001</v>
      </c>
      <c r="L674" s="17">
        <v>0</v>
      </c>
      <c r="M674" s="15">
        <f>+D674*86400/1000000</f>
        <v>18.039415200000008</v>
      </c>
      <c r="N674" s="3">
        <f>K674*4.87/LN(67.8*$S$4-5.42)</f>
        <v>1.2689000776312218</v>
      </c>
      <c r="O674" s="16">
        <f>0.26*(1+0.54*N674)*(AD674-AE674)</f>
        <v>0.82679786440265979</v>
      </c>
      <c r="X674" s="9">
        <f>1+0.033*COS(2*$S$9*C674/365)</f>
        <v>1.0183485754096824</v>
      </c>
      <c r="Y674" s="9">
        <f>0.409*SIN((2*$S$9*C674/365)-1.39)</f>
        <v>-0.28483171894492193</v>
      </c>
      <c r="Z674" s="9">
        <f>ACOS(-TAN($U$2)*TAN(Y674))</f>
        <v>1.4077770379511139</v>
      </c>
      <c r="AA674" s="10">
        <f>(24*60/$S$9)*$S$7*X674*(Z674*SIN($U$2)*SIN(Y674)+COS($U$2)*COS(Y674)*SIN(Z674))</f>
        <v>24.361318401368649</v>
      </c>
      <c r="AB674" s="9">
        <f>AA674*(0.75+0.00002*$S$3)</f>
        <v>18.36843407463196</v>
      </c>
      <c r="AC674" s="9">
        <f>1.35*(M674/AB674)-0.35</f>
        <v>0.97581854397884837</v>
      </c>
      <c r="AD674" s="9">
        <f>(0.6108*EXP(17.27*E674/(E674+237.3))+0.6108*EXP(17.27*F674/(F674+237.3)))/2</f>
        <v>2.9757044045618697</v>
      </c>
      <c r="AE674" s="9">
        <f>(H674*0.6108*EXP(17.27*F674/(F674+237.3))+I674*0.6108*EXP(17.27*E674/(E674+237.3)))/(2*100)</f>
        <v>1.088699666233609</v>
      </c>
      <c r="AF674" s="10">
        <f>$S$8*0.5*((E674+273)^4+(F674+273)^4)*(0.34-0.14*SQRT(AE674))*AC674</f>
        <v>6.9996738515212948</v>
      </c>
      <c r="AG674" s="9">
        <f>(1-0.23)*M674-AF674</f>
        <v>6.8906758524787106</v>
      </c>
      <c r="AH674" s="9">
        <v>0</v>
      </c>
      <c r="AI674" s="8">
        <f>4098*0.6108*EXP(17.27*0.5*(E674+F674)/(0.5*(E674+F674)+237.3))/(0.5*(E674+F674)+237.3)^2</f>
        <v>0.15510878295170419</v>
      </c>
      <c r="AJ674" s="7">
        <f>(0.408*AI674*(AG674-AH674)+(900*$S$10/((E674+F674)*0.5+273))*N674*(AD674-AE674))/(AI674+$S$10*(1+0.34*N674))</f>
        <v>3.6820573396942891</v>
      </c>
      <c r="AL674" s="12">
        <f>1.24*(AE674*10/(G674+273.16))^(1/7)</f>
        <v>0.77464287949466482</v>
      </c>
      <c r="AM674" s="12">
        <f>AI674*0.77*M674</f>
        <v>2.1545152373610055</v>
      </c>
      <c r="AN674" s="12">
        <f>AI674*0.98*$S$8*(-2.6*10000000000-AL674*(G674+273.16)^4)</f>
        <v>-23.609758760595888</v>
      </c>
      <c r="AO674" s="13">
        <f>1.17*1.013*(10^-3)*(AD674-AE674)*N674*86400/208</f>
        <v>1.1788162915119125</v>
      </c>
      <c r="AP674" s="12">
        <f>0.408*(AM674+AN674+AO674)/(AI674+$S$10*(1+0.34*N674))</f>
        <v>-33.183134441493976</v>
      </c>
      <c r="AQ674">
        <v>88</v>
      </c>
      <c r="AR674">
        <v>0.44752999999999998</v>
      </c>
      <c r="AS674" s="7"/>
      <c r="AT674" s="1">
        <f>AJ674*28.4</f>
        <v>104.57042844731781</v>
      </c>
      <c r="AU674">
        <f>1.26*AI674*0.408*(AG674-AH674)/(AI674+0.063)</f>
        <v>2.5191600738898825</v>
      </c>
      <c r="AV674">
        <f>AU674*28.4</f>
        <v>71.544146098472666</v>
      </c>
      <c r="AW674">
        <f>0.65*AI674*D674/(0.063+AI674)</f>
        <v>96.512886461789449</v>
      </c>
      <c r="AX674" s="1">
        <f>AW674*0.035</f>
        <v>3.3779510261626311</v>
      </c>
      <c r="AY674" s="1">
        <f>(0.2*(0.00738*G674+0.8072)^7)-0.00016</f>
        <v>0.14475779547816461</v>
      </c>
      <c r="AZ674" s="1">
        <f>0.408*(AI674*(AG674-AH674)+0.063*6.43*(1+0.0536*N674)*(AD674-AE674))/(AI674+0.063)</f>
        <v>3.5265058346011391</v>
      </c>
      <c r="BA674" s="2">
        <f>(AI674*(AG674)+0.063*2.7*(1+0.864*N674)*(AD674-AE674))/(AI674+0.063)</f>
        <v>7.9853877617893225</v>
      </c>
      <c r="BB674" s="1">
        <f>0.4+1.4*EXP(-(((C674-173)/58)^2))</f>
        <v>0.40621254083890707</v>
      </c>
      <c r="BC674" s="1">
        <f>0.605+0.345*EXP(-(((C674-243)/80)^2))</f>
        <v>0.78328585105895387</v>
      </c>
      <c r="BD674" s="1">
        <f>0.408*(AI674*(AG674-AH674)+0.063*6.43*(BB674+BC674*N674)*(AD674-AE674))/(AI674+0.063)</f>
        <v>4.0013977191124619</v>
      </c>
      <c r="BE674" s="1">
        <f>0.013*G674*(M674*23.9+50)/(G674+15)</f>
        <v>3.5764936180953253</v>
      </c>
    </row>
    <row r="675" spans="1:57" ht="14" x14ac:dyDescent="0.15">
      <c r="A675" s="14">
        <v>2009</v>
      </c>
      <c r="B675" s="5">
        <v>43409</v>
      </c>
      <c r="C675">
        <v>309</v>
      </c>
      <c r="D675" s="11">
        <v>209.84807638888893</v>
      </c>
      <c r="E675">
        <v>11.09</v>
      </c>
      <c r="F675">
        <v>31.48</v>
      </c>
      <c r="G675">
        <v>19.510000000000002</v>
      </c>
      <c r="H675">
        <v>18.29</v>
      </c>
      <c r="I675">
        <v>96.9</v>
      </c>
      <c r="J675" s="17">
        <v>57.594999999999999</v>
      </c>
      <c r="K675">
        <v>1.331</v>
      </c>
      <c r="L675" s="17">
        <v>0</v>
      </c>
      <c r="M675" s="15">
        <f>+D675*86400/1000000</f>
        <v>18.130873800000003</v>
      </c>
      <c r="N675" s="3">
        <f>K675*4.87/LN(67.8*$S$4-5.42)</f>
        <v>1.0812458407984353</v>
      </c>
      <c r="O675" s="16">
        <f>0.26*(1+0.54*N675)*(AD675-AE675)</f>
        <v>0.78518166491101438</v>
      </c>
      <c r="X675" s="9">
        <f>1+0.033*COS(2*$S$9*C675/365)</f>
        <v>1.018817995658829</v>
      </c>
      <c r="Y675" s="9">
        <f>0.409*SIN((2*$S$9*C675/365)-1.39)</f>
        <v>-0.2898419208173359</v>
      </c>
      <c r="Z675" s="9">
        <f>ACOS(-TAN($U$2)*TAN(Y675))</f>
        <v>1.4047159414071662</v>
      </c>
      <c r="AA675" s="10">
        <f>(24*60/$S$9)*$S$7*X675*(Z675*SIN($U$2)*SIN(Y675)+COS($U$2)*COS(Y675)*SIN(Z675))</f>
        <v>24.200196882801048</v>
      </c>
      <c r="AB675" s="9">
        <f>AA675*(0.75+0.00002*$S$3)</f>
        <v>18.24694844963199</v>
      </c>
      <c r="AC675" s="9">
        <f>1.35*(M675/AB675)-0.35</f>
        <v>0.99141222010706465</v>
      </c>
      <c r="AD675" s="9">
        <f>(0.6108*EXP(17.27*E675/(E675+237.3))+0.6108*EXP(17.27*F675/(F675+237.3)))/2</f>
        <v>2.9687081649133908</v>
      </c>
      <c r="AE675" s="9">
        <f>(H675*0.6108*EXP(17.27*F675/(F675+237.3))+I675*0.6108*EXP(17.27*E675/(E675+237.3)))/(2*100)</f>
        <v>1.06203386122272</v>
      </c>
      <c r="AF675" s="10">
        <f>$S$8*0.5*((E675+273)^4+(F675+273)^4)*(0.34-0.14*SQRT(AE675))*AC675</f>
        <v>7.1767316393380964</v>
      </c>
      <c r="AG675" s="9">
        <f>(1-0.23)*M675-AF675</f>
        <v>6.7840411866619066</v>
      </c>
      <c r="AH675" s="9">
        <v>0</v>
      </c>
      <c r="AI675" s="8">
        <f>4098*0.6108*EXP(17.27*0.5*(E675+F675)/(0.5*(E675+F675)+237.3))/(0.5*(E675+F675)+237.3)^2</f>
        <v>0.15510878295170419</v>
      </c>
      <c r="AJ675" s="7">
        <f>(0.408*AI675*(AG675-AH675)+(900*$S$10/((E675+F675)*0.5+273))*N675*(AD675-AE675))/(AI675+$S$10*(1+0.34*N675))</f>
        <v>3.444310080010998</v>
      </c>
      <c r="AL675" s="12">
        <f>1.24*(AE675*10/(G675+273.16))^(1/7)</f>
        <v>0.77209925969569826</v>
      </c>
      <c r="AM675" s="12">
        <f>AI675*0.77*M675</f>
        <v>2.1654384821060844</v>
      </c>
      <c r="AN675" s="12">
        <f>AI675*0.98*$S$8*(-2.6*10000000000-AL675*(G675+273.16)^4)</f>
        <v>-23.565728619944551</v>
      </c>
      <c r="AO675" s="13">
        <f>1.17*1.013*(10^-3)*(AD675-AE675)*N675*86400/208</f>
        <v>1.014954744630491</v>
      </c>
      <c r="AP675" s="12">
        <f>0.408*(AM675+AN675+AO675)/(AI675+$S$10*(1+0.34*N675))</f>
        <v>-33.932840560902889</v>
      </c>
      <c r="AQ675">
        <v>88</v>
      </c>
      <c r="AR675">
        <v>0.44752999999999998</v>
      </c>
      <c r="AS675" s="7"/>
      <c r="AT675" s="1">
        <f>AJ675*28.4</f>
        <v>97.818406272312345</v>
      </c>
      <c r="AU675">
        <f>1.26*AI675*0.408*(AG675-AH675)/(AI675+0.063)</f>
        <v>2.4801755390823641</v>
      </c>
      <c r="AV675">
        <f>AU675*28.4</f>
        <v>70.436985309939132</v>
      </c>
      <c r="AW675">
        <f>0.65*AI675*D675/(0.063+AI675)</f>
        <v>97.002200188420346</v>
      </c>
      <c r="AX675" s="1">
        <f>AW675*0.035</f>
        <v>3.3950770065947125</v>
      </c>
      <c r="AY675" s="1">
        <f>(0.2*(0.00738*G675+0.8072)^7)-0.00016</f>
        <v>0.14073030550600565</v>
      </c>
      <c r="AZ675" s="1">
        <f>0.408*(AI675*(AG675-AH675)+0.063*6.43*(1+0.0536*N675)*(AD675-AE675))/(AI675+0.063)</f>
        <v>3.4969520812419401</v>
      </c>
      <c r="BA675" s="2">
        <f>(AI675*(AG675)+0.063*2.7*(1+0.864*N675)*(AD675-AE675))/(AI675+0.063)</f>
        <v>7.7006215760124048</v>
      </c>
      <c r="BB675" s="1">
        <f>0.4+1.4*EXP(-(((C675-173)/58)^2))</f>
        <v>0.40573169389988795</v>
      </c>
      <c r="BC675" s="1">
        <f>0.605+0.345*EXP(-(((C675-243)/80)^2))</f>
        <v>0.77967365720731663</v>
      </c>
      <c r="BD675" s="1">
        <f>0.408*(AI675*(AG675-AH675)+0.063*6.43*(BB675+BC675*N675)*(AD675-AE675))/(AI675+0.063)</f>
        <v>3.7726185170449664</v>
      </c>
      <c r="BE675" s="1">
        <f>0.013*G675*(M675*23.9+50)/(G675+15)</f>
        <v>3.5522008453568996</v>
      </c>
    </row>
    <row r="676" spans="1:57" ht="14" x14ac:dyDescent="0.15">
      <c r="A676" s="14">
        <v>2009</v>
      </c>
      <c r="B676" s="5">
        <v>43410</v>
      </c>
      <c r="C676">
        <v>310</v>
      </c>
      <c r="D676" s="11">
        <v>209.06334722222221</v>
      </c>
      <c r="E676">
        <v>11.41</v>
      </c>
      <c r="F676">
        <v>32.92</v>
      </c>
      <c r="G676">
        <v>20.45</v>
      </c>
      <c r="H676">
        <v>14.58</v>
      </c>
      <c r="I676">
        <v>91.9</v>
      </c>
      <c r="J676" s="17">
        <v>53.24</v>
      </c>
      <c r="K676">
        <v>1.534</v>
      </c>
      <c r="L676" s="17">
        <v>0</v>
      </c>
      <c r="M676" s="15">
        <f>+D676*86400/1000000</f>
        <v>18.063073199999998</v>
      </c>
      <c r="N676" s="3">
        <f>K676*4.87/LN(67.8*$S$4-5.42)</f>
        <v>1.2461541095302779</v>
      </c>
      <c r="O676" s="16">
        <f>0.26*(1+0.54*N676)*(AD676-AE676)</f>
        <v>0.95403513608259061</v>
      </c>
      <c r="X676" s="9">
        <f>1+0.033*COS(2*$S$9*C676/365)</f>
        <v>1.0192818397297361</v>
      </c>
      <c r="Y676" s="9">
        <f>0.409*SIN((2*$S$9*C676/365)-1.39)</f>
        <v>-0.294766236273311</v>
      </c>
      <c r="Z676" s="9">
        <f>ACOS(-TAN($U$2)*TAN(Y676))</f>
        <v>1.4016968546299726</v>
      </c>
      <c r="AA676" s="10">
        <f>(24*60/$S$9)*$S$7*X676*(Z676*SIN($U$2)*SIN(Y676)+COS($U$2)*COS(Y676)*SIN(Z676))</f>
        <v>24.041438791017747</v>
      </c>
      <c r="AB676" s="9">
        <f>AA676*(0.75+0.00002*$S$3)</f>
        <v>18.127244848427381</v>
      </c>
      <c r="AC676" s="9">
        <f>1.35*(M676/AB676)-0.35</f>
        <v>0.99522091050783812</v>
      </c>
      <c r="AD676" s="9">
        <f>(0.6108*EXP(17.27*E676/(E676+237.3))+0.6108*EXP(17.27*F676/(F676+237.3)))/2</f>
        <v>3.1782705939805469</v>
      </c>
      <c r="AE676" s="9">
        <f>(H676*0.6108*EXP(17.27*F676/(F676+237.3))+I676*0.6108*EXP(17.27*E676/(E676+237.3)))/(2*100)</f>
        <v>0.98488486891281324</v>
      </c>
      <c r="AF676" s="10">
        <f>$S$8*0.5*((E676+273)^4+(F676+273)^4)*(0.34-0.14*SQRT(AE676))*AC676</f>
        <v>7.4954408710545009</v>
      </c>
      <c r="AG676" s="9">
        <f>(1-0.23)*M676-AF676</f>
        <v>6.4131254929454977</v>
      </c>
      <c r="AH676" s="9">
        <v>0</v>
      </c>
      <c r="AI676" s="8">
        <f>4098*0.6108*EXP(17.27*0.5*(E676+F676)/(0.5*(E676+F676)+237.3))/(0.5*(E676+F676)+237.3)^2</f>
        <v>0.16256590434168494</v>
      </c>
      <c r="AJ676" s="7">
        <f>(0.408*AI676*(AG676-AH676)+(900*$S$10/((E676+F676)*0.5+273))*N676*(AD676-AE676))/(AI676+$S$10*(1+0.34*N676))</f>
        <v>3.8001719062240826</v>
      </c>
      <c r="AL676" s="12">
        <f>1.24*(AE676*10/(G676+273.16))^(1/7)</f>
        <v>0.76347567151213591</v>
      </c>
      <c r="AM676" s="12">
        <f>AI676*0.77*M676</f>
        <v>2.2610586690600005</v>
      </c>
      <c r="AN676" s="12">
        <f>AI676*0.98*$S$8*(-2.6*10000000000-AL676*(G676+273.16)^4)</f>
        <v>-24.705743867658921</v>
      </c>
      <c r="AO676" s="13">
        <f>1.17*1.013*(10^-3)*(AD676-AE676)*N676*86400/208</f>
        <v>1.3456511327884315</v>
      </c>
      <c r="AP676" s="12">
        <f>0.408*(AM676+AN676+AO676)/(AI676+$S$10*(1+0.34*N676))</f>
        <v>-33.593119577687737</v>
      </c>
      <c r="AQ676">
        <v>88</v>
      </c>
      <c r="AR676">
        <v>0.44752999999999998</v>
      </c>
      <c r="AS676" s="7"/>
      <c r="AT676" s="1">
        <f>AJ676*28.4</f>
        <v>107.92488213676394</v>
      </c>
      <c r="AU676">
        <f>1.26*AI676*0.408*(AG676-AH676)/(AI676+0.063)</f>
        <v>2.3760548224359042</v>
      </c>
      <c r="AV676">
        <f>AU676*28.4</f>
        <v>67.479956957179681</v>
      </c>
      <c r="AW676">
        <f>0.65*AI676*D676/(0.063+AI676)</f>
        <v>97.937105934940064</v>
      </c>
      <c r="AX676" s="1">
        <f>AW676*0.035</f>
        <v>3.4277987077229026</v>
      </c>
      <c r="AY676" s="1">
        <f>(0.2*(0.00738*G676+0.8072)^7)-0.00016</f>
        <v>0.14808242452553025</v>
      </c>
      <c r="AZ676" s="1">
        <f>0.408*(AI676*(AG676-AH676)+0.063*6.43*(1+0.0536*N676)*(AD676-AE676))/(AI676+0.063)</f>
        <v>3.6002430396363567</v>
      </c>
      <c r="BA676" s="2">
        <f>(AI676*(AG676)+0.063*2.7*(1+0.864*N676)*(AD676-AE676))/(AI676+0.063)</f>
        <v>8.0568613822418378</v>
      </c>
      <c r="BB676" s="1">
        <f>0.4+1.4*EXP(-(((C676-173)/58)^2))</f>
        <v>0.40528492124574422</v>
      </c>
      <c r="BC676" s="1">
        <f>0.605+0.345*EXP(-(((C676-243)/80)^2))</f>
        <v>0.77608117766277052</v>
      </c>
      <c r="BD676" s="1">
        <f>0.408*(AI676*(AG676-AH676)+0.063*6.43*(BB676+BC676*N676)*(AD676-AE676))/(AI676+0.063)</f>
        <v>4.0913970478899735</v>
      </c>
      <c r="BE676" s="1">
        <f>0.013*G676*(M676*23.9+50)/(G676+15)</f>
        <v>3.6124661620383067</v>
      </c>
    </row>
    <row r="677" spans="1:57" ht="14" x14ac:dyDescent="0.15">
      <c r="A677" s="14">
        <v>2009</v>
      </c>
      <c r="B677" s="5">
        <v>43411</v>
      </c>
      <c r="C677">
        <v>311</v>
      </c>
      <c r="D677" s="11">
        <v>209.08672916666666</v>
      </c>
      <c r="E677">
        <v>10.53</v>
      </c>
      <c r="F677">
        <v>32.700000000000003</v>
      </c>
      <c r="G677">
        <v>20.05</v>
      </c>
      <c r="H677">
        <v>18.059999999999999</v>
      </c>
      <c r="I677">
        <v>94.6</v>
      </c>
      <c r="J677" s="17">
        <v>56.33</v>
      </c>
      <c r="K677">
        <v>1.4359999999999999</v>
      </c>
      <c r="L677" s="17">
        <v>0</v>
      </c>
      <c r="M677" s="15">
        <f>+D677*86400/1000000</f>
        <v>18.065093399999999</v>
      </c>
      <c r="N677" s="3">
        <f>K677*4.87/LN(67.8*$S$4-5.42)</f>
        <v>1.1665432211769746</v>
      </c>
      <c r="O677" s="16">
        <f>0.26*(1+0.54*N677)*(AD677-AE677)</f>
        <v>0.87332111767907095</v>
      </c>
      <c r="X677" s="9">
        <f>1+0.033*COS(2*$S$9*C677/365)</f>
        <v>1.0197399701753953</v>
      </c>
      <c r="Y677" s="9">
        <f>0.409*SIN((2*$S$9*C677/365)-1.39)</f>
        <v>-0.29960320613190167</v>
      </c>
      <c r="Z677" s="9">
        <f>ACOS(-TAN($U$2)*TAN(Y677))</f>
        <v>1.3987209959348919</v>
      </c>
      <c r="AA677" s="10">
        <f>(24*60/$S$9)*$S$7*X677*(Z677*SIN($U$2)*SIN(Y677)+COS($U$2)*COS(Y677)*SIN(Z677))</f>
        <v>23.885118856037181</v>
      </c>
      <c r="AB677" s="9">
        <f>AA677*(0.75+0.00002*$S$3)</f>
        <v>18.009379617452034</v>
      </c>
      <c r="AC677" s="9">
        <f>1.35*(M677/AB677)-0.35</f>
        <v>1.0041763574335936</v>
      </c>
      <c r="AD677" s="9">
        <f>(0.6108*EXP(17.27*E677/(E677+237.3))+0.6108*EXP(17.27*F677/(F677+237.3)))/2</f>
        <v>3.1091900698441659</v>
      </c>
      <c r="AE677" s="9">
        <f>(H677*0.6108*EXP(17.27*F677/(F677+237.3))+I677*0.6108*EXP(17.27*E677/(E677+237.3)))/(2*100)</f>
        <v>1.0484141507185987</v>
      </c>
      <c r="AF677" s="10">
        <f>$S$8*0.5*((E677+273)^4+(F677+273)^4)*(0.34-0.14*SQRT(AE677))*AC677</f>
        <v>7.3458373618551969</v>
      </c>
      <c r="AG677" s="9">
        <f>(1-0.23)*M677-AF677</f>
        <v>6.5642845561448029</v>
      </c>
      <c r="AH677" s="9">
        <v>0</v>
      </c>
      <c r="AI677" s="8">
        <f>4098*0.6108*EXP(17.27*0.5*(E677+F677)/(0.5*(E677+F677)+237.3))/(0.5*(E677+F677)+237.3)^2</f>
        <v>0.15787058326020909</v>
      </c>
      <c r="AJ677" s="7">
        <f>(0.408*AI677*(AG677-AH677)+(900*$S$10/((E677+F677)*0.5+273))*N677*(AD677-AE677))/(AI677+$S$10*(1+0.34*N677))</f>
        <v>3.6275591978389761</v>
      </c>
      <c r="AL677" s="12">
        <f>1.24*(AE677*10/(G677+273.16))^(1/7)</f>
        <v>0.77047399428533936</v>
      </c>
      <c r="AM677" s="12">
        <f>AI677*0.77*M677</f>
        <v>2.1959990604152781</v>
      </c>
      <c r="AN677" s="12">
        <f>AI677*0.98*$S$8*(-2.6*10000000000-AL677*(G677+273.16)^4)</f>
        <v>-24.007987003263921</v>
      </c>
      <c r="AO677" s="13">
        <f>1.17*1.013*(10^-3)*(AD677-AE677)*N677*86400/208</f>
        <v>1.1835246829486392</v>
      </c>
      <c r="AP677" s="12">
        <f>0.408*(AM677+AN677+AO677)/(AI677+$S$10*(1+0.34*N677))</f>
        <v>-33.695511407902501</v>
      </c>
      <c r="AQ677">
        <v>88</v>
      </c>
      <c r="AR677">
        <v>0.44752999999999998</v>
      </c>
      <c r="AS677" s="7"/>
      <c r="AT677" s="1">
        <f>AJ677*28.4</f>
        <v>103.02268121862691</v>
      </c>
      <c r="AU677">
        <f>1.26*AI677*0.408*(AG677-AH677)/(AI677+0.063)</f>
        <v>2.4120229890056479</v>
      </c>
      <c r="AV677">
        <f>AU677*28.4</f>
        <v>68.501452887760394</v>
      </c>
      <c r="AW677">
        <f>0.65*AI677*D677/(0.063+AI677)</f>
        <v>97.141132190995165</v>
      </c>
      <c r="AX677" s="1">
        <f>AW677*0.035</f>
        <v>3.399939626684831</v>
      </c>
      <c r="AY677" s="1">
        <f>(0.2*(0.00738*G677+0.8072)^7)-0.00016</f>
        <v>0.14491464903844423</v>
      </c>
      <c r="AZ677" s="1">
        <f>0.408*(AI677*(AG677-AH677)+0.063*6.43*(1+0.0536*N677)*(AD677-AE677))/(AI677+0.063)</f>
        <v>3.5527963819171249</v>
      </c>
      <c r="BA677" s="2">
        <f>(AI677*(AG677)+0.063*2.7*(1+0.864*N677)*(AD677-AE677))/(AI677+0.063)</f>
        <v>7.8785970052696914</v>
      </c>
      <c r="BB677" s="1">
        <f>0.4+1.4*EXP(-(((C677-173)/58)^2))</f>
        <v>0.40487007724614338</v>
      </c>
      <c r="BC677" s="1">
        <f>0.605+0.345*EXP(-(((C677-243)/80)^2))</f>
        <v>0.77251022882815734</v>
      </c>
      <c r="BD677" s="1">
        <f>0.408*(AI677*(AG677-AH677)+0.063*6.43*(BB677+BC677*N677)*(AD677-AE677))/(AI677+0.063)</f>
        <v>3.9283061653331868</v>
      </c>
      <c r="BE677" s="1">
        <f>0.013*G677*(M677*23.9+50)/(G677+15)</f>
        <v>3.58258578070097</v>
      </c>
    </row>
    <row r="678" spans="1:57" ht="14" x14ac:dyDescent="0.15">
      <c r="A678" s="14">
        <v>2009</v>
      </c>
      <c r="B678" s="5">
        <v>43412</v>
      </c>
      <c r="C678">
        <v>312</v>
      </c>
      <c r="D678" s="11">
        <v>205.39324305555556</v>
      </c>
      <c r="E678">
        <v>9.9700000000000006</v>
      </c>
      <c r="F678">
        <v>31.49</v>
      </c>
      <c r="G678">
        <v>19.78</v>
      </c>
      <c r="H678">
        <v>23.64</v>
      </c>
      <c r="I678">
        <v>95.2</v>
      </c>
      <c r="J678" s="17">
        <v>59.42</v>
      </c>
      <c r="K678">
        <v>1.349</v>
      </c>
      <c r="L678" s="17">
        <v>0</v>
      </c>
      <c r="M678" s="15">
        <f>+D678*86400/1000000</f>
        <v>17.745976199999998</v>
      </c>
      <c r="N678" s="3">
        <f>K678*4.87/LN(67.8*$S$4-5.42)</f>
        <v>1.095868248863328</v>
      </c>
      <c r="O678" s="16">
        <f>0.26*(1+0.54*N678)*(AD678-AE678)</f>
        <v>0.74209928097860989</v>
      </c>
      <c r="X678" s="9">
        <f>1+0.033*COS(2*$S$9*C678/365)</f>
        <v>1.020192251241868</v>
      </c>
      <c r="Y678" s="9">
        <f>0.409*SIN((2*$S$9*C678/365)-1.39)</f>
        <v>-0.30435139709454895</v>
      </c>
      <c r="Z678" s="9">
        <f>ACOS(-TAN($U$2)*TAN(Y678))</f>
        <v>1.3957895912631137</v>
      </c>
      <c r="AA678" s="10">
        <f>(24*60/$S$9)*$S$7*X678*(Z678*SIN($U$2)*SIN(Y678)+COS($U$2)*COS(Y678)*SIN(Z678))</f>
        <v>23.731310603736009</v>
      </c>
      <c r="AB678" s="9">
        <f>AA678*(0.75+0.00002*$S$3)</f>
        <v>17.893408195216953</v>
      </c>
      <c r="AC678" s="9">
        <f>1.35*(M678/AB678)-0.35</f>
        <v>0.98887673095189921</v>
      </c>
      <c r="AD678" s="9">
        <f>(0.6108*EXP(17.27*E678/(E678+237.3))+0.6108*EXP(17.27*F678/(F678+237.3)))/2</f>
        <v>2.9224720769075874</v>
      </c>
      <c r="AE678" s="9">
        <f>(H678*0.6108*EXP(17.27*F678/(F678+237.3))+I678*0.6108*EXP(17.27*E678/(E678+237.3)))/(2*100)</f>
        <v>1.1293549444175788</v>
      </c>
      <c r="AF678" s="10">
        <f>$S$8*0.5*((E678+273)^4+(F678+273)^4)*(0.34-0.14*SQRT(AE678))*AC678</f>
        <v>6.9469571573860929</v>
      </c>
      <c r="AG678" s="9">
        <f>(1-0.23)*M678-AF678</f>
        <v>6.7174445166139058</v>
      </c>
      <c r="AH678" s="9">
        <v>0</v>
      </c>
      <c r="AI678" s="8">
        <f>4098*0.6108*EXP(17.27*0.5*(E678+F678)/(0.5*(E678+F678)+237.3))/(0.5*(E678+F678)+237.3)^2</f>
        <v>0.150556024896739</v>
      </c>
      <c r="AJ678" s="7">
        <f>(0.408*AI678*(AG678-AH678)+(900*$S$10/((E678+F678)*0.5+273))*N678*(AD678-AE678))/(AI678+$S$10*(1+0.34*N678))</f>
        <v>3.3578580159071878</v>
      </c>
      <c r="AL678" s="12">
        <f>1.24*(AE678*10/(G678+273.16))^(1/7)</f>
        <v>0.7788056299536259</v>
      </c>
      <c r="AM678" s="12">
        <f>AI678*0.77*M678</f>
        <v>2.0572579986297859</v>
      </c>
      <c r="AN678" s="12">
        <f>AI678*0.98*$S$8*(-2.6*10000000000-AL678*(G678+273.16)^4)</f>
        <v>-22.924823515104038</v>
      </c>
      <c r="AO678" s="13">
        <f>1.17*1.013*(10^-3)*(AD678-AE678)*N678*86400/208</f>
        <v>0.96741478134039205</v>
      </c>
      <c r="AP678" s="12">
        <f>0.408*(AM678+AN678+AO678)/(AI678+$S$10*(1+0.34*N678))</f>
        <v>-33.706302531994005</v>
      </c>
      <c r="AQ678">
        <v>88</v>
      </c>
      <c r="AR678">
        <v>0.44752999999999998</v>
      </c>
      <c r="AS678" s="7"/>
      <c r="AT678" s="1">
        <f>AJ678*28.4</f>
        <v>95.36316765176413</v>
      </c>
      <c r="AU678">
        <f>1.26*AI678*0.408*(AG678-AH678)/(AI678+0.063)</f>
        <v>2.4345635050483843</v>
      </c>
      <c r="AV678">
        <f>AU678*28.4</f>
        <v>69.141603543374103</v>
      </c>
      <c r="AW678">
        <f>0.65*AI678*D678/(0.063+AI678)</f>
        <v>94.12084556982289</v>
      </c>
      <c r="AX678" s="1">
        <f>AW678*0.035</f>
        <v>3.2942295949438014</v>
      </c>
      <c r="AY678" s="1">
        <f>(0.2*(0.00738*G678+0.8072)^7)-0.00016</f>
        <v>0.14280935650863588</v>
      </c>
      <c r="AZ678" s="1">
        <f>0.408*(AI678*(AG678-AH678)+0.063*6.43*(1+0.0536*N678)*(AD678-AE678))/(AI678+0.063)</f>
        <v>3.4014484662447755</v>
      </c>
      <c r="BA678" s="2">
        <f>(AI678*(AG678)+0.063*2.7*(1+0.864*N678)*(AD678-AE678))/(AI678+0.063)</f>
        <v>7.516308208229554</v>
      </c>
      <c r="BB678" s="1">
        <f>0.4+1.4*EXP(-(((C678-173)/58)^2))</f>
        <v>0.40448512941037107</v>
      </c>
      <c r="BC678" s="1">
        <f>0.605+0.345*EXP(-(((C678-243)/80)^2))</f>
        <v>0.76896256950209452</v>
      </c>
      <c r="BD678" s="1">
        <f>0.408*(AI678*(AG678-AH678)+0.063*6.43*(BB678+BC678*N678)*(AD678-AE678))/(AI678+0.063)</f>
        <v>3.6629381411525364</v>
      </c>
      <c r="BE678" s="1">
        <f>0.013*G678*(M678*23.9+50)/(G678+15)</f>
        <v>3.5053906742272907</v>
      </c>
    </row>
    <row r="679" spans="1:57" ht="14" x14ac:dyDescent="0.15">
      <c r="A679" s="14">
        <v>2009</v>
      </c>
      <c r="B679" s="5">
        <v>43413</v>
      </c>
      <c r="C679">
        <v>313</v>
      </c>
      <c r="D679" s="11">
        <v>187.17732000000004</v>
      </c>
      <c r="E679" s="18">
        <v>10.89</v>
      </c>
      <c r="F679" s="18">
        <v>30.1</v>
      </c>
      <c r="G679" s="18">
        <v>19.18</v>
      </c>
      <c r="H679" s="18">
        <v>29.44</v>
      </c>
      <c r="I679" s="18">
        <v>99.3</v>
      </c>
      <c r="J679" s="17">
        <v>64.37</v>
      </c>
      <c r="K679" s="18">
        <v>1.6419999999999999</v>
      </c>
      <c r="L679" s="17">
        <v>0</v>
      </c>
      <c r="M679" s="15">
        <f>+D679*86400/1000000</f>
        <v>16.172120448000001</v>
      </c>
      <c r="N679" s="3">
        <f>K679*4.87/LN(67.8*$S$4-5.42)</f>
        <v>1.3338885579196325</v>
      </c>
      <c r="O679" s="16">
        <f>0.26*(1+0.54*N679)*(AD679-AE679)</f>
        <v>0.67544427598081547</v>
      </c>
      <c r="X679" s="9">
        <f>1+0.033*COS(2*$S$9*C679/365)</f>
        <v>1.020638548908513</v>
      </c>
      <c r="Y679" s="9">
        <f>0.409*SIN((2*$S$9*C679/365)-1.39)</f>
        <v>-0.30900940216979578</v>
      </c>
      <c r="Z679" s="9">
        <f>ACOS(-TAN($U$2)*TAN(Y679))</f>
        <v>1.3929038730916832</v>
      </c>
      <c r="AA679" s="10">
        <f>(24*60/$S$9)*$S$7*X679*(Z679*SIN($U$2)*SIN(Y679)+COS($U$2)*COS(Y679)*SIN(Z679))</f>
        <v>23.580086311313458</v>
      </c>
      <c r="AB679" s="9">
        <f>AA679*(0.75+0.00002*$S$3)</f>
        <v>17.779385078730346</v>
      </c>
      <c r="AC679" s="9">
        <f>1.35*(M679/AB679)-0.35</f>
        <v>0.87795937587955597</v>
      </c>
      <c r="AD679" s="9">
        <f>(0.6108*EXP(17.27*E679/(E679+237.3))+0.6108*EXP(17.27*F679/(F679+237.3)))/2</f>
        <v>2.7853048061347425</v>
      </c>
      <c r="AE679" s="9">
        <f>(H679*0.6108*EXP(17.27*F679/(F679+237.3))+I679*0.6108*EXP(17.27*E679/(E679+237.3)))/(2*100)</f>
        <v>1.2751828100757132</v>
      </c>
      <c r="AF679" s="10">
        <f>$S$8*0.5*((E679+273)^4+(F679+273)^4)*(0.34-0.14*SQRT(AE679))*AC679</f>
        <v>5.8391419003149574</v>
      </c>
      <c r="AG679" s="9">
        <f>(1-0.23)*M679-AF679</f>
        <v>6.6133908446450436</v>
      </c>
      <c r="AH679" s="9">
        <v>0</v>
      </c>
      <c r="AI679" s="8">
        <f>4098*0.6108*EXP(17.27*0.5*(E679+F679)/(0.5*(E679+F679)+237.3))/(0.5*(E679+F679)+237.3)^2</f>
        <v>0.14866261968846539</v>
      </c>
      <c r="AJ679" s="7">
        <f>(0.408*AI679*(AG679-AH679)+(900*$S$10/((E679+F679)*0.5+273))*N679*(AD679-AE679))/(AI679+$S$10*(1+0.34*N679))</f>
        <v>3.3056443124665789</v>
      </c>
      <c r="AL679" s="12">
        <f>1.24*(AE679*10/(G679+273.16))^(1/7)</f>
        <v>0.79266714492021606</v>
      </c>
      <c r="AM679" s="12">
        <f>AI679*0.77*M679</f>
        <v>1.8512261396221505</v>
      </c>
      <c r="AN679" s="12">
        <f>AI679*0.98*$S$8*(-2.6*10000000000-AL679*(G679+273.16)^4)</f>
        <v>-22.675322263234897</v>
      </c>
      <c r="AO679" s="13">
        <f>1.17*1.013*(10^-3)*(AD679-AE679)*N679*86400/208</f>
        <v>0.99169310854571102</v>
      </c>
      <c r="AP679" s="12">
        <f>0.408*(AM679+AN679+AO679)/(AI679+$S$10*(1+0.34*N679))</f>
        <v>-33.119655210244602</v>
      </c>
      <c r="AQ679">
        <v>88</v>
      </c>
      <c r="AR679">
        <v>0.44752999999999998</v>
      </c>
      <c r="AS679" s="7"/>
      <c r="AT679" s="1">
        <f>AJ679*28.4</f>
        <v>93.880298474050832</v>
      </c>
      <c r="AU679">
        <f>1.26*AI679*0.408*(AG679-AH679)/(AI679+0.063)</f>
        <v>2.3878800799626778</v>
      </c>
      <c r="AV679">
        <f>AU679*28.4</f>
        <v>67.815794270940046</v>
      </c>
      <c r="AW679">
        <f>0.65*AI679*D679/(0.063+AI679)</f>
        <v>85.452386472275549</v>
      </c>
      <c r="AX679" s="1">
        <f>AW679*0.035</f>
        <v>2.9908335265296446</v>
      </c>
      <c r="AY679" s="1">
        <f>(0.2*(0.00738*G679+0.8072)^7)-0.00016</f>
        <v>0.13822448158563508</v>
      </c>
      <c r="AZ679" s="1">
        <f>0.408*(AI679*(AG679-AH679)+0.063*6.43*(1+0.0536*N679)*(AD679-AE679))/(AI679+0.063)</f>
        <v>3.1586284693878381</v>
      </c>
      <c r="BA679" s="2">
        <f>(AI679*(AG679)+0.063*2.7*(1+0.864*N679)*(AD679-AE679))/(AI679+0.063)</f>
        <v>7.2571871430470027</v>
      </c>
      <c r="BB679" s="1">
        <f>0.4+1.4*EXP(-(((C679-173)/58)^2))</f>
        <v>0.40412815414722625</v>
      </c>
      <c r="BC679" s="1">
        <f>0.605+0.345*EXP(-(((C679-243)/80)^2))</f>
        <v>0.76543989990624939</v>
      </c>
      <c r="BD679" s="1">
        <f>0.408*(AI679*(AG679-AH679)+0.063*6.43*(BB679+BC679*N679)*(AD679-AE679))/(AI679+0.063)</f>
        <v>3.5756369883291881</v>
      </c>
      <c r="BE679" s="1">
        <f>0.013*G679*(M679*23.9+50)/(G679+15)</f>
        <v>3.1843276959875149</v>
      </c>
    </row>
    <row r="680" spans="1:57" ht="14" x14ac:dyDescent="0.15">
      <c r="A680" s="14">
        <v>2009</v>
      </c>
      <c r="B680" s="5">
        <v>43414</v>
      </c>
      <c r="C680">
        <v>314</v>
      </c>
      <c r="D680" s="11">
        <v>185.29082000000002</v>
      </c>
      <c r="E680">
        <v>8.76</v>
      </c>
      <c r="F680">
        <v>29.21</v>
      </c>
      <c r="G680">
        <v>17.7</v>
      </c>
      <c r="H680">
        <v>20.62</v>
      </c>
      <c r="I680">
        <v>95</v>
      </c>
      <c r="J680" s="11">
        <f>+(H680+I680)/2</f>
        <v>57.81</v>
      </c>
      <c r="K680">
        <v>1.3580000000000001</v>
      </c>
      <c r="L680" s="17">
        <v>0</v>
      </c>
      <c r="M680" s="15">
        <f>+D680*86400/1000000</f>
        <v>16.009126848000005</v>
      </c>
      <c r="N680" s="3">
        <f>K680*4.87/LN(67.8*$S$4-5.42)</f>
        <v>1.1031794528957743</v>
      </c>
      <c r="O680" s="16">
        <f>0.26*(1+0.54*N680)*(AD680-AE680)</f>
        <v>0.67937197168230679</v>
      </c>
      <c r="X680" s="9">
        <f>1+0.033*COS(2*$S$9*C680/365)</f>
        <v>1.0210787309277003</v>
      </c>
      <c r="Y680" s="9">
        <f>0.409*SIN((2*$S$9*C680/365)-1.39)</f>
        <v>-0.31357584109021086</v>
      </c>
      <c r="Z680" s="9">
        <f>ACOS(-TAN($U$2)*TAN(Y680))</f>
        <v>1.3900650792738671</v>
      </c>
      <c r="AA680" s="10">
        <f>(24*60/$S$9)*$S$7*X680*(Z680*SIN($U$2)*SIN(Y680)+COS($U$2)*COS(Y680)*SIN(Z680))</f>
        <v>23.431516964824187</v>
      </c>
      <c r="AB680" s="9">
        <f>AA680*(0.75+0.00002*$S$3)</f>
        <v>17.667363791477438</v>
      </c>
      <c r="AC680" s="9">
        <f>1.35*(M680/AB680)-0.35</f>
        <v>0.87329066746367545</v>
      </c>
      <c r="AD680" s="9">
        <f>(0.6108*EXP(17.27*E680/(E680+237.3))+0.6108*EXP(17.27*F680/(F680+237.3)))/2</f>
        <v>2.5920628745912628</v>
      </c>
      <c r="AE680" s="9">
        <f>(H680*0.6108*EXP(17.27*F680/(F680+237.3))+I680*0.6108*EXP(17.27*E680/(E680+237.3)))/(2*100)</f>
        <v>0.95457372198406343</v>
      </c>
      <c r="AF680" s="10">
        <f>$S$8*0.5*((E680+273)^4+(F680+273)^4)*(0.34-0.14*SQRT(AE680))*AC680</f>
        <v>6.3618944403973039</v>
      </c>
      <c r="AG680" s="9">
        <f>(1-0.23)*M680-AF680</f>
        <v>5.9651332325626996</v>
      </c>
      <c r="AH680" s="9">
        <v>0</v>
      </c>
      <c r="AI680" s="8">
        <f>4098*0.6108*EXP(17.27*0.5*(E680+F680)/(0.5*(E680+F680)+237.3))/(0.5*(E680+F680)+237.3)^2</f>
        <v>0.13697046830688878</v>
      </c>
      <c r="AJ680" s="7">
        <f>(0.408*AI680*(AG680-AH680)+(900*$S$10/((E680+F680)*0.5+273))*N680*(AD680-AE680))/(AI680+$S$10*(1+0.34*N680))</f>
        <v>3.0764691076276729</v>
      </c>
      <c r="AL680" s="12">
        <f>1.24*(AE680*10/(G680+273.16))^(1/7)</f>
        <v>0.76109629910135934</v>
      </c>
      <c r="AM680" s="12">
        <f>AI680*0.77*M680</f>
        <v>1.6884387531973091</v>
      </c>
      <c r="AN680" s="12">
        <f>AI680*0.98*$S$8*(-2.6*10000000000-AL680*(G680+273.16)^4)</f>
        <v>-20.666969785008</v>
      </c>
      <c r="AO680" s="13">
        <f>1.17*1.013*(10^-3)*(AD680-AE680)*N680*86400/208</f>
        <v>0.88934508796324352</v>
      </c>
      <c r="AP680" s="12">
        <f>0.408*(AM680+AN680+AO680)/(AI680+$S$10*(1+0.34*N680))</f>
        <v>-32.44688203123556</v>
      </c>
      <c r="AQ680">
        <v>88</v>
      </c>
      <c r="AR680">
        <v>0.44752999999999998</v>
      </c>
      <c r="AS680" s="7"/>
      <c r="AT680" s="1">
        <f>AJ680*28.4</f>
        <v>87.371722656625906</v>
      </c>
      <c r="AU680">
        <f>1.26*AI680*0.408*(AG680-AH680)/(AI680+0.063)</f>
        <v>2.1004479951740413</v>
      </c>
      <c r="AV680">
        <f>AU680*28.4</f>
        <v>59.652723062942769</v>
      </c>
      <c r="AW680">
        <f>0.65*AI680*D680/(0.063+AI680)</f>
        <v>82.495134867224508</v>
      </c>
      <c r="AX680" s="1">
        <f>AW680*0.035</f>
        <v>2.8873297203528581</v>
      </c>
      <c r="AY680" s="1">
        <f>(0.2*(0.00738*G680+0.8072)^7)-0.00016</f>
        <v>0.12745034340610842</v>
      </c>
      <c r="AZ680" s="1">
        <f>0.408*(AI680*(AG680-AH680)+0.063*6.43*(1+0.0536*N680)*(AD680-AE680))/(AI680+0.063)</f>
        <v>3.100442994461909</v>
      </c>
      <c r="BA680" s="2">
        <f>(AI680*(AG680)+0.063*2.7*(1+0.864*N680)*(AD680-AE680))/(AI680+0.063)</f>
        <v>6.8063581447300336</v>
      </c>
      <c r="BB680" s="1">
        <f>0.4+1.4*EXP(-(((C680-173)/58)^2))</f>
        <v>0.40379733254819816</v>
      </c>
      <c r="BC680" s="1">
        <f>0.605+0.345*EXP(-(((C680-243)/80)^2))</f>
        <v>0.76194386082359777</v>
      </c>
      <c r="BD680" s="1">
        <f>0.408*(AI680*(AG680-AH680)+0.063*6.43*(BB680+BC680*N680)*(AD680-AE680))/(AI680+0.063)</f>
        <v>3.3511290905288362</v>
      </c>
      <c r="BE680" s="1">
        <f>0.013*G680*(M680*23.9+50)/(G680+15)</f>
        <v>3.0442028164104808</v>
      </c>
    </row>
    <row r="681" spans="1:57" ht="14" x14ac:dyDescent="0.15">
      <c r="A681" s="14">
        <v>2009</v>
      </c>
      <c r="B681" s="5">
        <v>43415</v>
      </c>
      <c r="C681">
        <v>315</v>
      </c>
      <c r="D681" s="11">
        <v>184.89801000000003</v>
      </c>
      <c r="E681">
        <v>8.66</v>
      </c>
      <c r="F681">
        <v>29.31</v>
      </c>
      <c r="G681">
        <v>18.010000000000002</v>
      </c>
      <c r="H681">
        <v>13.39</v>
      </c>
      <c r="I681">
        <v>94.2</v>
      </c>
      <c r="J681" s="11">
        <f>+(H681+I681)/2</f>
        <v>53.795000000000002</v>
      </c>
      <c r="K681">
        <v>1.4370000000000001</v>
      </c>
      <c r="L681" s="17">
        <v>0</v>
      </c>
      <c r="M681" s="15">
        <f>+D681*86400/1000000</f>
        <v>15.975188064000003</v>
      </c>
      <c r="N681" s="3">
        <f>K681*4.87/LN(67.8*$S$4-5.42)</f>
        <v>1.1673555771805799</v>
      </c>
      <c r="O681" s="16">
        <f>0.26*(1+0.54*N681)*(AD681-AE681)</f>
        <v>0.76238441296117609</v>
      </c>
      <c r="X681" s="9">
        <f>1+0.033*COS(2*$S$9*C681/365)</f>
        <v>1.0215126668639976</v>
      </c>
      <c r="Y681" s="9">
        <f>0.409*SIN((2*$S$9*C681/365)-1.39)</f>
        <v>-0.3180493607213899</v>
      </c>
      <c r="Z681" s="9">
        <f>ACOS(-TAN($U$2)*TAN(Y681))</f>
        <v>1.3872744518107853</v>
      </c>
      <c r="AA681" s="10">
        <f>(24*60/$S$9)*$S$7*X681*(Z681*SIN($U$2)*SIN(Y681)+COS($U$2)*COS(Y681)*SIN(Z681))</f>
        <v>23.285672218793437</v>
      </c>
      <c r="AB681" s="9">
        <f>AA681*(0.75+0.00002*$S$3)</f>
        <v>17.55739685297025</v>
      </c>
      <c r="AC681" s="9">
        <f>1.35*(M681/AB681)-0.35</f>
        <v>0.87834290681032934</v>
      </c>
      <c r="AD681" s="9">
        <f>(0.6108*EXP(17.27*E681/(E681+237.3))+0.6108*EXP(17.27*F681/(F681+237.3)))/2</f>
        <v>2.5999777469927863</v>
      </c>
      <c r="AE681" s="9">
        <f>(H681*0.6108*EXP(17.27*F681/(F681+237.3))+I681*0.6108*EXP(17.27*E681/(E681+237.3)))/(2*100)</f>
        <v>0.80146322321772601</v>
      </c>
      <c r="AF681" s="10">
        <f>$S$8*0.5*((E681+273)^4+(F681+273)^4)*(0.34-0.14*SQRT(AE681))*AC681</f>
        <v>6.7601639540296725</v>
      </c>
      <c r="AG681" s="9">
        <f>(1-0.23)*M681-AF681</f>
        <v>5.54073085525033</v>
      </c>
      <c r="AH681" s="9">
        <v>0</v>
      </c>
      <c r="AI681" s="8">
        <f>4098*0.6108*EXP(17.27*0.5*(E681+F681)/(0.5*(E681+F681)+237.3))/(0.5*(E681+F681)+237.3)^2</f>
        <v>0.13697046830688878</v>
      </c>
      <c r="AJ681" s="7">
        <f>(0.408*AI681*(AG681-AH681)+(900*$S$10/((E681+F681)*0.5+273))*N681*(AD681-AE681))/(AI681+$S$10*(1+0.34*N681))</f>
        <v>3.2132558231589043</v>
      </c>
      <c r="AL681" s="12">
        <f>1.24*(AE681*10/(G681+273.16))^(1/7)</f>
        <v>0.74221028281071877</v>
      </c>
      <c r="AM681" s="12">
        <f>AI681*0.77*M681</f>
        <v>1.6848593226208592</v>
      </c>
      <c r="AN681" s="12">
        <f>AI681*0.98*$S$8*(-2.6*10000000000-AL681*(G681+273.16)^4)</f>
        <v>-20.593044478204149</v>
      </c>
      <c r="AO681" s="13">
        <f>1.17*1.013*(10^-3)*(AD681-AE681)*N681*86400/208</f>
        <v>1.033624575200063</v>
      </c>
      <c r="AP681" s="12">
        <f>0.408*(AM681+AN681+AO681)/(AI681+$S$10*(1+0.34*N681))</f>
        <v>-31.860775450475622</v>
      </c>
      <c r="AQ681">
        <v>88</v>
      </c>
      <c r="AR681">
        <v>0.44752999999999998</v>
      </c>
      <c r="AS681" s="7"/>
      <c r="AT681" s="1">
        <f>AJ681*28.4</f>
        <v>91.256465377712885</v>
      </c>
      <c r="AU681">
        <f>1.26*AI681*0.408*(AG681-AH681)/(AI681+0.063)</f>
        <v>1.9510070543235229</v>
      </c>
      <c r="AV681">
        <f>AU681*28.4</f>
        <v>55.408600342788048</v>
      </c>
      <c r="AW681">
        <f>0.65*AI681*D681/(0.063+AI681)</f>
        <v>82.3202480923309</v>
      </c>
      <c r="AX681" s="1">
        <f>AW681*0.035</f>
        <v>2.881208683231582</v>
      </c>
      <c r="AY681" s="1">
        <f>(0.2*(0.00738*G681+0.8072)^7)-0.00016</f>
        <v>0.12964546881849728</v>
      </c>
      <c r="AZ681" s="1">
        <f>0.408*(AI681*(AG681-AH681)+0.063*6.43*(1+0.0536*N681)*(AD681-AE681))/(AI681+0.063)</f>
        <v>3.1279102841822044</v>
      </c>
      <c r="BA681" s="2">
        <f>(AI681*(AG681)+0.063*2.7*(1+0.864*N681)*(AD681-AE681))/(AI681+0.063)</f>
        <v>6.8680173869857999</v>
      </c>
      <c r="BB681" s="1">
        <f>0.4+1.4*EXP(-(((C681-173)/58)^2))</f>
        <v>0.40349094620651649</v>
      </c>
      <c r="BC681" s="1">
        <f>0.605+0.345*EXP(-(((C681-243)/80)^2))</f>
        <v>0.75847603284691467</v>
      </c>
      <c r="BD681" s="1">
        <f>0.408*(AI681*(AG681-AH681)+0.063*6.43*(BB681+BC681*N681)*(AD681-AE681))/(AI681+0.063)</f>
        <v>3.4643486911183543</v>
      </c>
      <c r="BE681" s="1">
        <f>0.013*G681*(M681*23.9+50)/(G681+15)</f>
        <v>3.0626771183290287</v>
      </c>
    </row>
    <row r="682" spans="1:57" ht="14" x14ac:dyDescent="0.15">
      <c r="A682" s="14">
        <v>2009</v>
      </c>
      <c r="B682" s="5">
        <v>43416</v>
      </c>
      <c r="C682">
        <v>316</v>
      </c>
      <c r="D682" s="11">
        <v>190.7499</v>
      </c>
      <c r="E682">
        <v>6.3040000000000003</v>
      </c>
      <c r="F682">
        <v>26.36</v>
      </c>
      <c r="G682">
        <v>15.79</v>
      </c>
      <c r="H682">
        <v>9.1300000000000008</v>
      </c>
      <c r="I682">
        <v>92.5</v>
      </c>
      <c r="J682" s="11">
        <f>+(H682+I682)/2</f>
        <v>50.814999999999998</v>
      </c>
      <c r="K682">
        <v>2.222</v>
      </c>
      <c r="L682" s="17">
        <v>0</v>
      </c>
      <c r="M682" s="15">
        <f>+D682*86400/1000000</f>
        <v>16.480791359999998</v>
      </c>
      <c r="N682" s="3">
        <f>K682*4.87/LN(67.8*$S$4-5.42)</f>
        <v>1.8050550400106111</v>
      </c>
      <c r="O682" s="16">
        <f>0.26*(1+0.54*N682)*(AD682-AE682)</f>
        <v>0.81937552766390875</v>
      </c>
      <c r="X682" s="9">
        <f>1+0.033*COS(2*$S$9*C682/365)</f>
        <v>1.0219402281328214</v>
      </c>
      <c r="Y682" s="9">
        <f>0.409*SIN((2*$S$9*C682/365)-1.39)</f>
        <v>-0.32242863546291989</v>
      </c>
      <c r="Z682" s="9">
        <f>ACOS(-TAN($U$2)*TAN(Y682))</f>
        <v>1.3845332355555164</v>
      </c>
      <c r="AA682" s="10">
        <f>(24*60/$S$9)*$S$7*X682*(Z682*SIN($U$2)*SIN(Y682)+COS($U$2)*COS(Y682)*SIN(Z682))</f>
        <v>23.142620357920549</v>
      </c>
      <c r="AB682" s="9">
        <f>AA682*(0.75+0.00002*$S$3)</f>
        <v>17.449535749872094</v>
      </c>
      <c r="AC682" s="9">
        <f>1.35*(M682/AB682)-0.35</f>
        <v>0.92505216499316234</v>
      </c>
      <c r="AD682" s="9">
        <f>(0.6108*EXP(17.27*E682/(E682+237.3))+0.6108*EXP(17.27*F682/(F682+237.3)))/2</f>
        <v>2.1943074506611495</v>
      </c>
      <c r="AE682" s="9">
        <f>(H682*0.6108*EXP(17.27*F682/(F682+237.3))+I682*0.6108*EXP(17.27*E682/(E682+237.3)))/(2*100)</f>
        <v>0.59842103507293576</v>
      </c>
      <c r="AF682" s="10">
        <f>$S$8*0.5*((E682+273)^4+(F682+273)^4)*(0.34-0.14*SQRT(AE682))*AC682</f>
        <v>7.4069212725275619</v>
      </c>
      <c r="AG682" s="9">
        <f>(1-0.23)*M682-AF682</f>
        <v>5.283288074672436</v>
      </c>
      <c r="AH682" s="9">
        <v>0</v>
      </c>
      <c r="AI682" s="8">
        <f>4098*0.6108*EXP(17.27*0.5*(E682+F682)/(0.5*(E682+F682)+237.3))/(0.5*(E682+F682)+237.3)^2</f>
        <v>0.11831063672158765</v>
      </c>
      <c r="AJ682" s="7">
        <f>(0.408*AI682*(AG682-AH682)+(900*$S$10/((E682+F682)*0.5+273))*N682*(AD682-AE682))/(AI682+$S$10*(1+0.34*N682))</f>
        <v>3.7625091611945969</v>
      </c>
      <c r="AL682" s="12">
        <f>1.24*(AE682*10/(G682+273.16))^(1/7)</f>
        <v>0.71265045055487541</v>
      </c>
      <c r="AM682" s="12">
        <f>AI682*0.77*M682</f>
        <v>1.501386747997475</v>
      </c>
      <c r="AN682" s="12">
        <f>AI682*0.98*$S$8*(-2.6*10000000000-AL682*(G682+273.16)^4)</f>
        <v>-17.579323260778416</v>
      </c>
      <c r="AO682" s="13">
        <f>1.17*1.013*(10^-3)*(AD682-AE682)*N682*86400/208</f>
        <v>1.4182021571050929</v>
      </c>
      <c r="AP682" s="12">
        <f>0.408*(AM682+AN682+AO682)/(AI682+$S$10*(1+0.34*N682))</f>
        <v>-26.641614037529635</v>
      </c>
      <c r="AQ682">
        <v>88</v>
      </c>
      <c r="AR682">
        <v>0.44752999999999998</v>
      </c>
      <c r="AS682" s="7"/>
      <c r="AT682" s="1">
        <f>AJ682*28.4</f>
        <v>106.85526017792655</v>
      </c>
      <c r="AU682">
        <f>1.26*AI682*0.408*(AG682-AH682)/(AI682+0.063)</f>
        <v>1.7722929435294104</v>
      </c>
      <c r="AV682">
        <f>AU682*28.4</f>
        <v>50.33311959623525</v>
      </c>
      <c r="AW682">
        <f>0.65*AI682*D682/(0.063+AI682)</f>
        <v>80.905525707526792</v>
      </c>
      <c r="AX682" s="1">
        <f>AW682*0.035</f>
        <v>2.8316933997634379</v>
      </c>
      <c r="AY682" s="1">
        <f>(0.2*(0.00738*G682+0.8072)^7)-0.00016</f>
        <v>0.11461465420309974</v>
      </c>
      <c r="AZ682" s="1">
        <f>0.408*(AI682*(AG682-AH682)+0.063*6.43*(1+0.0536*N682)*(AD682-AE682))/(AI682+0.063)</f>
        <v>3.0020875468487618</v>
      </c>
      <c r="BA682" s="2">
        <f>(AI682*(AG682)+0.063*2.7*(1+0.864*N682)*(AD682-AE682))/(AI682+0.063)</f>
        <v>7.2797168615858929</v>
      </c>
      <c r="BB682" s="1">
        <f>0.4+1.4*EXP(-(((C682-173)/58)^2))</f>
        <v>0.40320737308352278</v>
      </c>
      <c r="BC682" s="1">
        <f>0.605+0.345*EXP(-(((C682-243)/80)^2))</f>
        <v>0.755037935736524</v>
      </c>
      <c r="BD682" s="1">
        <f>0.408*(AI682*(AG682-AH682)+0.063*6.43*(BB682+BC682*N682)*(AD682-AE682))/(AI682+0.063)</f>
        <v>3.9758165441420354</v>
      </c>
      <c r="BE682" s="1">
        <f>0.013*G682*(M682*23.9+50)/(G682+15)</f>
        <v>2.9593208124380013</v>
      </c>
    </row>
    <row r="683" spans="1:57" ht="14" x14ac:dyDescent="0.15">
      <c r="A683" s="14">
        <v>2009</v>
      </c>
      <c r="B683" s="5">
        <v>43417</v>
      </c>
      <c r="C683">
        <v>317</v>
      </c>
      <c r="D683" s="11">
        <v>194.05837</v>
      </c>
      <c r="E683">
        <v>6.0039999999999996</v>
      </c>
      <c r="F683">
        <v>25.25</v>
      </c>
      <c r="G683">
        <v>15.09</v>
      </c>
      <c r="H683">
        <v>7.5670000000000002</v>
      </c>
      <c r="I683">
        <v>61.67</v>
      </c>
      <c r="J683" s="11">
        <f>+(H683+I683)/2</f>
        <v>34.618499999999997</v>
      </c>
      <c r="K683">
        <v>3.0049999999999999</v>
      </c>
      <c r="L683" s="17">
        <v>0</v>
      </c>
      <c r="M683" s="15">
        <f>+D683*86400/1000000</f>
        <v>16.766643167999998</v>
      </c>
      <c r="N683" s="3">
        <f>K683*4.87/LN(67.8*$S$4-5.42)</f>
        <v>2.4411297908334322</v>
      </c>
      <c r="O683" s="16">
        <f>0.26*(1+0.54*N683)*(AD683-AE683)</f>
        <v>1.0036995204306205</v>
      </c>
      <c r="X683" s="9">
        <f>1+0.033*COS(2*$S$9*C683/365)</f>
        <v>1.0223612880385406</v>
      </c>
      <c r="Y683" s="9">
        <f>0.409*SIN((2*$S$9*C683/365)-1.39)</f>
        <v>-0.32671236764118211</v>
      </c>
      <c r="Z683" s="9">
        <f>ACOS(-TAN($U$2)*TAN(Y683))</f>
        <v>1.3818426768512089</v>
      </c>
      <c r="AA683" s="10">
        <f>(24*60/$S$9)*$S$7*X683*(Z683*SIN($U$2)*SIN(Y683)+COS($U$2)*COS(Y683)*SIN(Z683))</f>
        <v>23.002428260870516</v>
      </c>
      <c r="AB683" s="9">
        <f>AA683*(0.75+0.00002*$S$3)</f>
        <v>17.343830908696368</v>
      </c>
      <c r="AC683" s="9">
        <f>1.35*(M683/AB683)-0.35</f>
        <v>0.95507316382164464</v>
      </c>
      <c r="AD683" s="9">
        <f>(0.6108*EXP(17.27*E683/(E683+237.3))+0.6108*EXP(17.27*F683/(F683+237.3)))/2</f>
        <v>2.0753129618954205</v>
      </c>
      <c r="AE683" s="9">
        <f>(H683*0.6108*EXP(17.27*F683/(F683+237.3))+I683*0.6108*EXP(17.27*E683/(E683+237.3)))/(2*100)</f>
        <v>0.4100701124868153</v>
      </c>
      <c r="AF683" s="10">
        <f>$S$8*0.5*((E683+273)^4+(F683+273)^4)*(0.34-0.14*SQRT(AE683))*AC683</f>
        <v>8.178214743919014</v>
      </c>
      <c r="AG683" s="9">
        <f>(1-0.23)*M683-AF683</f>
        <v>4.7321004954409851</v>
      </c>
      <c r="AH683" s="9">
        <v>0</v>
      </c>
      <c r="AI683" s="8">
        <f>4098*0.6108*EXP(17.27*0.5*(E683+F683)/(0.5*(E683+F683)+237.3))/(0.5*(E683+F683)+237.3)^2</f>
        <v>0.11373174565880644</v>
      </c>
      <c r="AJ683" s="7">
        <f>(0.408*AI683*(AG683-AH683)+(900*$S$10/((E683+F683)*0.5+273))*N683*(AD683-AE683))/(AI683+$S$10*(1+0.34*N683))</f>
        <v>4.500115712418614</v>
      </c>
      <c r="AL683" s="12">
        <f>1.24*(AE683*10/(G683+273.16))^(1/7)</f>
        <v>0.67542515048664575</v>
      </c>
      <c r="AM683" s="12">
        <f>AI683*0.77*M683</f>
        <v>1.4683126891779041</v>
      </c>
      <c r="AN683" s="12">
        <f>AI683*0.98*$S$8*(-2.6*10000000000-AL683*(G683+273.16)^4)</f>
        <v>-16.73255155752425</v>
      </c>
      <c r="AO683" s="13">
        <f>1.17*1.013*(10^-3)*(AD683-AE683)*N683*86400/208</f>
        <v>2.0013090664118538</v>
      </c>
      <c r="AP683" s="12">
        <f>0.408*(AM683+AN683+AO683)/(AI683+$S$10*(1+0.34*N683))</f>
        <v>-23.109527249223149</v>
      </c>
      <c r="AQ683">
        <v>88</v>
      </c>
      <c r="AR683">
        <v>0.44752999999999998</v>
      </c>
      <c r="AS683" s="7"/>
      <c r="AT683" s="1">
        <f>AJ683*28.4</f>
        <v>127.80328623268863</v>
      </c>
      <c r="AU683">
        <f>1.26*AI683*0.408*(AG683-AH683)/(AI683+0.063)</f>
        <v>1.5654954341227976</v>
      </c>
      <c r="AV683">
        <f>AU683*28.4</f>
        <v>44.460070329087451</v>
      </c>
      <c r="AW683">
        <f>0.65*AI683*D683/(0.063+AI683)</f>
        <v>81.173238647047853</v>
      </c>
      <c r="AX683" s="1">
        <f>AW683*0.035</f>
        <v>2.8410633526466751</v>
      </c>
      <c r="AY683" s="1">
        <f>(0.2*(0.00738*G683+0.8072)^7)-0.00016</f>
        <v>0.11019616569726798</v>
      </c>
      <c r="AZ683" s="1">
        <f>0.408*(AI683*(AG683-AH683)+0.063*6.43*(1+0.0536*N683)*(AD683-AE683))/(AI683+0.063)</f>
        <v>3.0035307032625425</v>
      </c>
      <c r="BA683" s="2">
        <f>(AI683*(AG683)+0.063*2.7*(1+0.864*N683)*(AD683-AE683))/(AI683+0.063)</f>
        <v>8.0284225926937651</v>
      </c>
      <c r="BB683" s="1">
        <f>0.4+1.4*EXP(-(((C683-173)/58)^2))</f>
        <v>0.40294508343271085</v>
      </c>
      <c r="BC683" s="1">
        <f>0.605+0.345*EXP(-(((C683-243)/80)^2))</f>
        <v>0.75163102788611569</v>
      </c>
      <c r="BD683" s="1">
        <f>0.408*(AI683*(AG683-AH683)+0.063*6.43*(BB683+BC683*N683)*(AD683-AE683))/(AI683+0.063)</f>
        <v>4.7273614642299764</v>
      </c>
      <c r="BE683" s="1">
        <f>0.013*G683*(M683*23.9+50)/(G683+15)</f>
        <v>2.938460821780351</v>
      </c>
    </row>
    <row r="684" spans="1:57" ht="14" x14ac:dyDescent="0.15">
      <c r="A684" s="14">
        <v>2009</v>
      </c>
      <c r="B684" s="5">
        <v>43418</v>
      </c>
      <c r="C684">
        <v>318</v>
      </c>
      <c r="D684" s="11">
        <v>148.84584000000001</v>
      </c>
      <c r="E684">
        <v>3.2309999999999999</v>
      </c>
      <c r="F684">
        <v>25.67</v>
      </c>
      <c r="G684">
        <v>14.58</v>
      </c>
      <c r="H684">
        <v>7.68</v>
      </c>
      <c r="I684">
        <v>75.02</v>
      </c>
      <c r="J684" s="11">
        <f>+(H684+I684)/2</f>
        <v>41.349999999999994</v>
      </c>
      <c r="K684">
        <v>2.0710000000000002</v>
      </c>
      <c r="L684" s="17">
        <v>0</v>
      </c>
      <c r="M684" s="15">
        <f>+D684*86400/1000000</f>
        <v>12.860280576000001</v>
      </c>
      <c r="N684" s="3">
        <f>K684*4.87/LN(67.8*$S$4-5.42)</f>
        <v>1.6823892834662362</v>
      </c>
      <c r="O684" s="16">
        <f>0.26*(1+0.54*N684)*(AD684-AE684)</f>
        <v>0.80278226227410576</v>
      </c>
      <c r="X684" s="9">
        <f>1+0.033*COS(2*$S$9*C684/365)</f>
        <v>1.0227757218120181</v>
      </c>
      <c r="Y684" s="9">
        <f>0.409*SIN((2*$S$9*C684/365)-1.39)</f>
        <v>-0.33089928789388207</v>
      </c>
      <c r="Z684" s="9">
        <f>ACOS(-TAN($U$2)*TAN(Y684))</f>
        <v>1.3792040221050332</v>
      </c>
      <c r="AA684" s="10">
        <f>(24*60/$S$9)*$S$7*X684*(Z684*SIN($U$2)*SIN(Y684)+COS($U$2)*COS(Y684)*SIN(Z684))</f>
        <v>22.86516136614588</v>
      </c>
      <c r="AB684" s="9">
        <f>AA684*(0.75+0.00002*$S$3)</f>
        <v>17.240331670073992</v>
      </c>
      <c r="AC684" s="9">
        <f>1.35*(M684/AB684)-0.35</f>
        <v>0.65702115886413759</v>
      </c>
      <c r="AD684" s="9">
        <f>(0.6108*EXP(17.27*E684/(E684+237.3))+0.6108*EXP(17.27*F684/(F684+237.3)))/2</f>
        <v>2.0333504402295364</v>
      </c>
      <c r="AE684" s="9">
        <f>(H684*0.6108*EXP(17.27*F684/(F684+237.3))+I684*0.6108*EXP(17.27*E684/(E684+237.3)))/(2*100)</f>
        <v>0.41551448565053872</v>
      </c>
      <c r="AF684" s="10">
        <f>$S$8*0.5*((E684+273)^4+(F684+273)^4)*(0.34-0.14*SQRT(AE684))*AC684</f>
        <v>5.5352930443881254</v>
      </c>
      <c r="AG684" s="9">
        <f>(1-0.23)*M684-AF684</f>
        <v>4.3671229991318752</v>
      </c>
      <c r="AH684" s="9">
        <v>0</v>
      </c>
      <c r="AI684" s="8">
        <f>4098*0.6108*EXP(17.27*0.5*(E684+F684)/(0.5*(E684+F684)+237.3))/(0.5*(E684+F684)+237.3)^2</f>
        <v>0.1064256189923684</v>
      </c>
      <c r="AJ684" s="7">
        <f>(0.408*AI684*(AG684-AH684)+(900*$S$10/((E684+F684)*0.5+273))*N684*(AD684-AE684))/(AI684+$S$10*(1+0.34*N684))</f>
        <v>3.5756226101480286</v>
      </c>
      <c r="AL684" s="12">
        <f>1.24*(AE684*10/(G684+273.16))^(1/7)</f>
        <v>0.67687019248103664</v>
      </c>
      <c r="AM684" s="12">
        <f>AI684*0.77*M684</f>
        <v>1.0538707569515757</v>
      </c>
      <c r="AN684" s="12">
        <f>AI684*0.98*$S$8*(-2.6*10000000000-AL684*(G684+273.16)^4)</f>
        <v>-15.645904274100786</v>
      </c>
      <c r="AO684" s="13">
        <f>1.17*1.013*(10^-3)*(AD684-AE684)*N684*86400/208</f>
        <v>1.3400058391153362</v>
      </c>
      <c r="AP684" s="12">
        <f>0.408*(AM684+AN684+AO684)/(AI684+$S$10*(1+0.34*N684))</f>
        <v>-25.762099545421325</v>
      </c>
      <c r="AQ684">
        <v>88</v>
      </c>
      <c r="AR684">
        <v>0.44752999999999998</v>
      </c>
      <c r="AS684" s="7"/>
      <c r="AT684" s="1">
        <f>AJ684*28.4</f>
        <v>101.547682128204</v>
      </c>
      <c r="AU684">
        <f>1.26*AI684*0.408*(AG684-AH684)/(AI684+0.063)</f>
        <v>1.410240672451202</v>
      </c>
      <c r="AV684">
        <f>AU684*28.4</f>
        <v>40.050835097614133</v>
      </c>
      <c r="AW684">
        <f>0.65*AI684*D684/(0.063+AI684)</f>
        <v>60.773907676554927</v>
      </c>
      <c r="AX684" s="1">
        <f>AW684*0.035</f>
        <v>2.1270867686794226</v>
      </c>
      <c r="AY684" s="1">
        <f>(0.2*(0.00738*G684+0.8072)^7)-0.00016</f>
        <v>0.10706953347106274</v>
      </c>
      <c r="AZ684" s="1">
        <f>0.408*(AI684*(AG684-AH684)+0.063*6.43*(1+0.0536*N684)*(AD684-AE684))/(AI684+0.063)</f>
        <v>2.8397744953423407</v>
      </c>
      <c r="BA684" s="2">
        <f>(AI684*(AG684)+0.063*2.7*(1+0.864*N684)*(AD684-AE684))/(AI684+0.063)</f>
        <v>6.7285290666772388</v>
      </c>
      <c r="BB684" s="1">
        <f>0.4+1.4*EXP(-(((C684-173)/58)^2))</f>
        <v>0.4027026357907188</v>
      </c>
      <c r="BC684" s="1">
        <f>0.605+0.345*EXP(-(((C684-243)/80)^2))</f>
        <v>0.74825670589523519</v>
      </c>
      <c r="BD684" s="1">
        <f>0.408*(AI684*(AG684-AH684)+0.063*6.43*(BB684+BC684*N684)*(AD684-AE684))/(AI684+0.063)</f>
        <v>3.7415457843812456</v>
      </c>
      <c r="BE684" s="1">
        <f>0.013*G684*(M684*23.9+50)/(G684+15)</f>
        <v>2.2898630213307456</v>
      </c>
    </row>
    <row r="685" spans="1:57" s="2" customFormat="1" ht="14" x14ac:dyDescent="0.15">
      <c r="A685" s="26">
        <v>2009</v>
      </c>
      <c r="B685" s="25">
        <v>43419</v>
      </c>
      <c r="C685" s="18">
        <v>319</v>
      </c>
      <c r="D685" s="17">
        <v>201.27200694444437</v>
      </c>
      <c r="E685" s="18">
        <v>2.2869999999999999</v>
      </c>
      <c r="F685" s="18">
        <v>27.59</v>
      </c>
      <c r="G685" s="18">
        <v>13.37</v>
      </c>
      <c r="H685" s="18">
        <v>9.2799999999999994</v>
      </c>
      <c r="I685" s="18">
        <v>88.3</v>
      </c>
      <c r="J685" s="17">
        <f>+(H685+I685)/2</f>
        <v>48.79</v>
      </c>
      <c r="K685" s="18">
        <v>1.163</v>
      </c>
      <c r="L685" s="17">
        <v>0</v>
      </c>
      <c r="M685" s="15">
        <f>+D685*86400/1000000</f>
        <v>17.389901399999996</v>
      </c>
      <c r="N685" s="24">
        <f>K685*4.87/LN(67.8*$S$4-5.42)</f>
        <v>0.94477003219277278</v>
      </c>
      <c r="O685" s="16">
        <f>0.26*(1+0.54*N685)*(AD685-AE685)</f>
        <v>0.673859949271987</v>
      </c>
      <c r="X685" s="23">
        <f>1+0.033*COS(2*$S$9*C685/365)</f>
        <v>1.0231834066475822</v>
      </c>
      <c r="Y685" s="23">
        <f>0.409*SIN((2*$S$9*C685/365)-1.39)</f>
        <v>-0.33498815554618733</v>
      </c>
      <c r="Z685" s="23">
        <f>ACOS(-TAN($U$2)*TAN(Y685))</f>
        <v>1.376618516300155</v>
      </c>
      <c r="AA685" s="23">
        <f>(24*60/$S$9)*$S$7*X685*(Z685*SIN($U$2)*SIN(Y685)+COS($U$2)*COS(Y685)*SIN(Z685))</f>
        <v>22.73088364002485</v>
      </c>
      <c r="AB685" s="23">
        <f>AA685*(0.75+0.00002*$S$3)</f>
        <v>17.139086264578737</v>
      </c>
      <c r="AC685" s="23">
        <f>1.35*(M685/AB685)-0.35</f>
        <v>1.0197560376085208</v>
      </c>
      <c r="AD685" s="23">
        <f>(0.6108*EXP(17.27*E685/(E685+237.3))+0.6108*EXP(17.27*F685/(F685+237.3)))/2</f>
        <v>2.205446424778529</v>
      </c>
      <c r="AE685" s="23">
        <f>(H685*0.6108*EXP(17.27*F685/(F685+237.3))+I685*0.6108*EXP(17.27*E685/(E685+237.3)))/(2*100)</f>
        <v>0.48924291666587122</v>
      </c>
      <c r="AF685" s="23">
        <f>$S$8*0.5*((E685+273)^4+(F685+273)^4)*(0.34-0.14*SQRT(AE685))*AC685</f>
        <v>8.4040998017301636</v>
      </c>
      <c r="AG685" s="23">
        <f>(1-0.23)*M685-AF685</f>
        <v>4.9861242762698339</v>
      </c>
      <c r="AH685" s="23">
        <v>0</v>
      </c>
      <c r="AI685" s="22">
        <f>4098*0.6108*EXP(17.27*0.5*(E685+F685)/(0.5*(E685+F685)+237.3))/(0.5*(E685+F685)+237.3)^2</f>
        <v>0.10940616620592961</v>
      </c>
      <c r="AJ685" s="19">
        <f>(0.408*AI685*(AG685-AH685)+(900*$S$10/((E685+F685)*0.5+273))*N685*(AD685-AE685))/(AI685+$S$10*(1+0.34*N685))</f>
        <v>2.8320598414396225</v>
      </c>
      <c r="AL685" s="12">
        <f>1.24*(AE685*10/(G685+273.16))^(1/7)</f>
        <v>0.69326758086929718</v>
      </c>
      <c r="AM685" s="12">
        <f>AI685*0.77*M685</f>
        <v>1.4649730810123083</v>
      </c>
      <c r="AN685" s="12">
        <f>AI685*0.98*$S$8*(-2.6*10000000000-AL685*(G685+273.16)^4)</f>
        <v>-16.101388604246512</v>
      </c>
      <c r="AO685" s="13">
        <f>1.17*1.013*(10^-3)*(AD685-AE685)*N685*86400/208</f>
        <v>0.79825309146626877</v>
      </c>
      <c r="AP685" s="12">
        <f>0.408*(AM685+AN685+AO685)/(AI685+$S$10*(1+0.34*N685))</f>
        <v>-28.754330855655684</v>
      </c>
      <c r="AQ685">
        <v>88</v>
      </c>
      <c r="AR685">
        <v>0.44752999999999998</v>
      </c>
      <c r="AS685" s="7"/>
      <c r="AT685" s="1">
        <f>AJ685*28.4</f>
        <v>80.430499496885275</v>
      </c>
      <c r="AU685">
        <f>1.26*AI685*0.408*(AG685-AH685)/(AI685+0.063)</f>
        <v>1.6266076568800774</v>
      </c>
      <c r="AV685">
        <f>AU685*28.4</f>
        <v>46.195657455394198</v>
      </c>
      <c r="AW685">
        <f>0.65*AI685*D685/(0.063+AI685)</f>
        <v>83.020575387894127</v>
      </c>
      <c r="AX685" s="1">
        <f>AW685*0.035</f>
        <v>2.9057201385762945</v>
      </c>
      <c r="AY685" s="1">
        <f>(0.2*(0.00738*G685+0.8072)^7)-0.00016</f>
        <v>9.9953616427872635E-2</v>
      </c>
      <c r="AZ685" s="1">
        <f>0.408*(AI685*(AG685-AH685)+0.063*6.43*(1+0.0536*N685)*(AD685-AE685))/(AI685+0.063)</f>
        <v>3.0195065721545626</v>
      </c>
      <c r="BA685" s="2">
        <f>(AI685*(AG685)+0.063*2.7*(1+0.864*N685)*(AD685-AE685))/(AI685+0.063)</f>
        <v>6.2395266693405125</v>
      </c>
      <c r="BB685" s="1">
        <f>0.4+1.4*EXP(-(((C685-173)/58)^2))</f>
        <v>0.40247867304354068</v>
      </c>
      <c r="BC685" s="1">
        <f>0.605+0.345*EXP(-(((C685-243)/80)^2))</f>
        <v>0.74491630424684563</v>
      </c>
      <c r="BD685" s="1">
        <f>0.408*(AI685*(AG685-AH685)+0.063*6.43*(BB685+BC685*N685)*(AD685-AE685))/(AI685+0.063)</f>
        <v>3.1110039579108486</v>
      </c>
      <c r="BE685" s="1">
        <f>0.013*G685*(M685*23.9+50)/(G685+15)</f>
        <v>2.8526322319274793</v>
      </c>
    </row>
    <row r="686" spans="1:57" ht="14" x14ac:dyDescent="0.15">
      <c r="A686" s="14">
        <v>2009</v>
      </c>
      <c r="B686" s="5">
        <v>43420</v>
      </c>
      <c r="C686">
        <v>320</v>
      </c>
      <c r="D686" s="17">
        <v>185.69681944444446</v>
      </c>
      <c r="E686">
        <v>5.0380000000000003</v>
      </c>
      <c r="F686">
        <v>27.06</v>
      </c>
      <c r="G686">
        <v>14.26</v>
      </c>
      <c r="H686">
        <v>12.37</v>
      </c>
      <c r="I686">
        <v>89.3</v>
      </c>
      <c r="J686" s="17">
        <f>+(H686+I686)/2</f>
        <v>50.835000000000001</v>
      </c>
      <c r="K686">
        <v>1.4359999999999999</v>
      </c>
      <c r="L686" s="17">
        <v>0</v>
      </c>
      <c r="M686" s="15">
        <f>+D686*86400/1000000</f>
        <v>16.0442052</v>
      </c>
      <c r="N686" s="3">
        <f>K686*4.87/LN(67.8*$S$4-5.42)</f>
        <v>1.1665432211769746</v>
      </c>
      <c r="O686" s="16">
        <f>0.26*(1+0.54*N686)*(AD686-AE686)</f>
        <v>0.68417747317500999</v>
      </c>
      <c r="X686" s="9">
        <f>1+0.033*COS(2*$S$9*C686/365)</f>
        <v>1.0235842217394178</v>
      </c>
      <c r="Y686" s="9">
        <f>0.409*SIN((2*$S$9*C686/365)-1.39)</f>
        <v>-0.33897775897836802</v>
      </c>
      <c r="Z686" s="9">
        <f>ACOS(-TAN($U$2)*TAN(Y686))</f>
        <v>1.3740874014482298</v>
      </c>
      <c r="AA686" s="10">
        <f>(24*60/$S$9)*$S$7*X686*(Z686*SIN($U$2)*SIN(Y686)+COS($U$2)*COS(Y686)*SIN(Z686))</f>
        <v>22.599657546544524</v>
      </c>
      <c r="AB686" s="9">
        <f>AA686*(0.75+0.00002*$S$3)</f>
        <v>17.04014179009457</v>
      </c>
      <c r="AC686" s="9">
        <f>1.35*(M686/AB686)-0.35</f>
        <v>0.92109722951899176</v>
      </c>
      <c r="AD686" s="9">
        <f>(0.6108*EXP(17.27*E686/(E686+237.3))+0.6108*EXP(17.27*F686/(F686+237.3)))/2</f>
        <v>2.2262685442062131</v>
      </c>
      <c r="AE686" s="9">
        <f>(H686*0.6108*EXP(17.27*F686/(F686+237.3))+I686*0.6108*EXP(17.27*E686/(E686+237.3)))/(2*100)</f>
        <v>0.61181489985340987</v>
      </c>
      <c r="AF686" s="10">
        <f>$S$8*0.5*((E686+273)^4+(F686+273)^4)*(0.34-0.14*SQRT(AE686))*AC686</f>
        <v>7.3191089052659475</v>
      </c>
      <c r="AG686" s="9">
        <f>(1-0.23)*M686-AF686</f>
        <v>5.0349290987340538</v>
      </c>
      <c r="AH686" s="9">
        <v>0</v>
      </c>
      <c r="AI686" s="8">
        <f>4098*0.6108*EXP(17.27*0.5*(E686+F686)/(0.5*(E686+F686)+237.3))/(0.5*(E686+F686)+237.3)^2</f>
        <v>0.11645413451787051</v>
      </c>
      <c r="AJ686" s="7">
        <f>(0.408*AI686*(AG686-AH686)+(900*$S$10/((E686+F686)*0.5+273))*N686*(AD686-AE686))/(AI686+$S$10*(1+0.34*N686))</f>
        <v>3.0001735883664256</v>
      </c>
      <c r="AL686" s="12">
        <f>1.24*(AE686*10/(G686+273.16))^(1/7)</f>
        <v>0.71544996337253719</v>
      </c>
      <c r="AM686" s="12">
        <f>AI686*0.77*M686</f>
        <v>1.4386788035567004</v>
      </c>
      <c r="AN686" s="12">
        <f>AI686*0.98*$S$8*(-2.6*10000000000-AL686*(G686+273.16)^4)</f>
        <v>-17.255821126406637</v>
      </c>
      <c r="AO686" s="13">
        <f>1.17*1.013*(10^-3)*(AD686-AE686)*N686*86400/208</f>
        <v>0.92719723664992082</v>
      </c>
      <c r="AP686" s="12">
        <f>0.408*(AM686+AN686+AO686)/(AI686+$S$10*(1+0.34*N686))</f>
        <v>-29.156454697024632</v>
      </c>
      <c r="AQ686">
        <v>88</v>
      </c>
      <c r="AR686">
        <v>0.44752999999999998</v>
      </c>
      <c r="AS686" s="7"/>
      <c r="AT686" s="1">
        <f>AJ686*28.4</f>
        <v>85.204929909606477</v>
      </c>
      <c r="AU686">
        <f>1.26*AI686*0.408*(AG686-AH686)/(AI686+0.063)</f>
        <v>1.6796759768079474</v>
      </c>
      <c r="AV686">
        <f>AU686*28.4</f>
        <v>47.702797741345705</v>
      </c>
      <c r="AW686">
        <f>0.65*AI686*D686/(0.063+AI686)</f>
        <v>78.328401805815531</v>
      </c>
      <c r="AX686" s="1">
        <f>AW686*0.035</f>
        <v>2.7414940632035441</v>
      </c>
      <c r="AY686" s="1">
        <f>(0.2*(0.00738*G686+0.8072)^7)-0.00016</f>
        <v>0.10514674968657067</v>
      </c>
      <c r="AZ686" s="1">
        <f>0.408*(AI686*(AG686-AH686)+0.063*6.43*(1+0.0536*N686)*(AD686-AE686))/(AI686+0.063)</f>
        <v>2.9129545500378118</v>
      </c>
      <c r="BA686" s="2">
        <f>(AI686*(AG686)+0.063*2.7*(1+0.864*N686)*(AD686-AE686))/(AI686+0.063)</f>
        <v>6.3400216549539046</v>
      </c>
      <c r="BB686" s="1">
        <f>0.4+1.4*EXP(-(((C686-173)/58)^2))</f>
        <v>0.40227191857524863</v>
      </c>
      <c r="BC686" s="1">
        <f>0.605+0.345*EXP(-(((C686-243)/80)^2))</f>
        <v>0.74161109508817669</v>
      </c>
      <c r="BD686" s="1">
        <f>0.408*(AI686*(AG686-AH686)+0.063*6.43*(BB686+BC686*N686)*(AD686-AE686))/(AI686+0.063)</f>
        <v>3.2175721214490816</v>
      </c>
      <c r="BE686" s="1">
        <f>0.013*G686*(M686*23.9+50)/(G686+15)</f>
        <v>2.7462121245190154</v>
      </c>
    </row>
    <row r="687" spans="1:57" ht="14" x14ac:dyDescent="0.15">
      <c r="A687" s="14">
        <v>2009</v>
      </c>
      <c r="B687" s="5">
        <v>43421</v>
      </c>
      <c r="C687">
        <v>321</v>
      </c>
      <c r="D687" s="17">
        <v>191.80599305555558</v>
      </c>
      <c r="E687">
        <v>7.1109999999999998</v>
      </c>
      <c r="F687">
        <v>28.13</v>
      </c>
      <c r="G687">
        <v>16.07</v>
      </c>
      <c r="H687">
        <v>13.11</v>
      </c>
      <c r="I687">
        <v>83.1</v>
      </c>
      <c r="J687" s="17">
        <f>+(H687+I687)/2</f>
        <v>48.104999999999997</v>
      </c>
      <c r="K687">
        <v>1.4410000000000001</v>
      </c>
      <c r="L687" s="17">
        <v>0</v>
      </c>
      <c r="M687" s="15">
        <f>+D687*86400/1000000</f>
        <v>16.572037800000004</v>
      </c>
      <c r="N687" s="3">
        <f>K687*4.87/LN(67.8*$S$4-5.42)</f>
        <v>1.1706050011950004</v>
      </c>
      <c r="O687" s="16">
        <f>0.26*(1+0.54*N687)*(AD687-AE687)</f>
        <v>0.73835992948445439</v>
      </c>
      <c r="X687" s="9">
        <f>1+0.033*COS(2*$S$9*C687/365)</f>
        <v>1.0239780483173626</v>
      </c>
      <c r="Y687" s="9">
        <f>0.409*SIN((2*$S$9*C687/365)-1.39)</f>
        <v>-0.34286691598482394</v>
      </c>
      <c r="Z687" s="9">
        <f>ACOS(-TAN($U$2)*TAN(Y687))</f>
        <v>1.3716119149852746</v>
      </c>
      <c r="AA687" s="10">
        <f>(24*60/$S$9)*$S$7*X687*(Z687*SIN($U$2)*SIN(Y687)+COS($U$2)*COS(Y687)*SIN(Z687))</f>
        <v>22.471544019501795</v>
      </c>
      <c r="AB687" s="9">
        <f>AA687*(0.75+0.00002*$S$3)</f>
        <v>16.943544190704355</v>
      </c>
      <c r="AC687" s="9">
        <f>1.35*(M687/AB687)-0.35</f>
        <v>0.97039972146287867</v>
      </c>
      <c r="AD687" s="9">
        <f>(0.6108*EXP(17.27*E687/(E687+237.3))+0.6108*EXP(17.27*F687/(F687+237.3)))/2</f>
        <v>2.409078332104361</v>
      </c>
      <c r="AE687" s="9">
        <f>(H687*0.6108*EXP(17.27*F687/(F687+237.3))+I687*0.6108*EXP(17.27*E687/(E687+237.3)))/(2*100)</f>
        <v>0.66911177098522989</v>
      </c>
      <c r="AF687" s="10">
        <f>$S$8*0.5*((E687+273)^4+(F687+273)^4)*(0.34-0.14*SQRT(AE687))*AC687</f>
        <v>7.701975333434282</v>
      </c>
      <c r="AG687" s="9">
        <f>(1-0.23)*M687-AF687</f>
        <v>5.058493772565722</v>
      </c>
      <c r="AH687" s="9">
        <v>0</v>
      </c>
      <c r="AI687" s="8">
        <f>4098*0.6108*EXP(17.27*0.5*(E687+F687)/(0.5*(E687+F687)+237.3))/(0.5*(E687+F687)+237.3)^2</f>
        <v>0.12708416723446594</v>
      </c>
      <c r="AJ687" s="7">
        <f>(0.408*AI687*(AG687-AH687)+(900*$S$10/((E687+F687)*0.5+273))*N687*(AD687-AE687))/(AI687+$S$10*(1+0.34*N687))</f>
        <v>3.0918566158543497</v>
      </c>
      <c r="AL687" s="12">
        <f>1.24*(AE687*10/(G687+273.16))^(1/7)</f>
        <v>0.7240088510638587</v>
      </c>
      <c r="AM687" s="12">
        <f>AI687*0.77*M687</f>
        <v>1.6216535898571405</v>
      </c>
      <c r="AN687" s="12">
        <f>AI687*0.98*$S$8*(-2.6*10000000000-AL687*(G687+273.16)^4)</f>
        <v>-18.943174369259115</v>
      </c>
      <c r="AO687" s="13">
        <f>1.17*1.013*(10^-3)*(AD687-AE687)*N687*86400/208</f>
        <v>1.0027599774237534</v>
      </c>
      <c r="AP687" s="12">
        <f>0.408*(AM687+AN687+AO687)/(AI687+$S$10*(1+0.34*N687))</f>
        <v>-30.390567327991452</v>
      </c>
      <c r="AQ687">
        <v>88</v>
      </c>
      <c r="AR687">
        <v>0.44752999999999998</v>
      </c>
      <c r="AS687" s="7"/>
      <c r="AT687" s="1">
        <f>AJ687*28.4</f>
        <v>87.808727890263526</v>
      </c>
      <c r="AU687">
        <f>1.26*AI687*0.408*(AG687-AH687)/(AI687+0.063)</f>
        <v>1.7385910147010204</v>
      </c>
      <c r="AV687">
        <f>AU687*28.4</f>
        <v>49.375984817508979</v>
      </c>
      <c r="AW687">
        <f>0.65*AI687*D687/(0.063+AI687)</f>
        <v>83.352961029025877</v>
      </c>
      <c r="AX687" s="1">
        <f>AW687*0.035</f>
        <v>2.917353636015906</v>
      </c>
      <c r="AY687" s="1">
        <f>(0.2*(0.00738*G687+0.8072)^7)-0.00016</f>
        <v>0.11642403067074189</v>
      </c>
      <c r="AZ687" s="1">
        <f>0.408*(AI687*(AG687-AH687)+0.063*6.43*(1+0.0536*N687)*(AD687-AE687))/(AI687+0.063)</f>
        <v>2.9876469307310041</v>
      </c>
      <c r="BA687" s="2">
        <f>(AI687*(AG687)+0.063*2.7*(1+0.864*N687)*(AD687-AE687))/(AI687+0.063)</f>
        <v>6.5137773163897181</v>
      </c>
      <c r="BB687" s="1">
        <f>0.4+1.4*EXP(-(((C687-173)/58)^2))</f>
        <v>0.402081172505593</v>
      </c>
      <c r="BC687" s="1">
        <f>0.605+0.345*EXP(-(((C687-243)/80)^2))</f>
        <v>0.73834228811289015</v>
      </c>
      <c r="BD687" s="1">
        <f>0.408*(AI687*(AG687-AH687)+0.063*6.43*(BB687+BC687*N687)*(AD687-AE687))/(AI687+0.063)</f>
        <v>3.2957372769661166</v>
      </c>
      <c r="BE687" s="1">
        <f>0.013*G687*(M687*23.9+50)/(G687+15)</f>
        <v>2.9993189430792468</v>
      </c>
    </row>
    <row r="688" spans="1:57" ht="14" x14ac:dyDescent="0.15">
      <c r="A688" s="14">
        <v>2009</v>
      </c>
      <c r="B688" s="5">
        <v>43422</v>
      </c>
      <c r="C688">
        <v>322</v>
      </c>
      <c r="D688" s="17">
        <v>173.83002083333338</v>
      </c>
      <c r="E688">
        <v>6.8710000000000004</v>
      </c>
      <c r="F688">
        <v>28.02</v>
      </c>
      <c r="G688">
        <v>16.059999999999999</v>
      </c>
      <c r="H688">
        <v>17.100000000000001</v>
      </c>
      <c r="I688">
        <v>88.7</v>
      </c>
      <c r="J688" s="17">
        <f>+(H688+I688)/2</f>
        <v>52.900000000000006</v>
      </c>
      <c r="K688">
        <v>1.3109999999999999</v>
      </c>
      <c r="L688" s="17">
        <v>0</v>
      </c>
      <c r="M688" s="15">
        <f>+D688*86400/1000000</f>
        <v>15.018913800000005</v>
      </c>
      <c r="N688" s="3">
        <f>K688*4.87/LN(67.8*$S$4-5.42)</f>
        <v>1.0649987207263327</v>
      </c>
      <c r="O688" s="16">
        <f>0.26*(1+0.54*N688)*(AD688-AE688)</f>
        <v>0.66536157692177966</v>
      </c>
      <c r="X688" s="9">
        <f>1+0.033*COS(2*$S$9*C688/365)</f>
        <v>1.0243647696821025</v>
      </c>
      <c r="Y688" s="9">
        <f>0.409*SIN((2*$S$9*C688/365)-1.39)</f>
        <v>-0.3466544741243997</v>
      </c>
      <c r="Z688" s="9">
        <f>ACOS(-TAN($U$2)*TAN(Y688))</f>
        <v>1.3691932881141047</v>
      </c>
      <c r="AA688" s="10">
        <f>(24*60/$S$9)*$S$7*X688*(Z688*SIN($U$2)*SIN(Y688)+COS($U$2)*COS(Y688)*SIN(Z688))</f>
        <v>22.346602436437585</v>
      </c>
      <c r="AB688" s="9">
        <f>AA688*(0.75+0.00002*$S$3)</f>
        <v>16.84933823707394</v>
      </c>
      <c r="AC688" s="9">
        <f>1.35*(M688/AB688)-0.35</f>
        <v>0.85334302420182528</v>
      </c>
      <c r="AD688" s="9">
        <f>(0.6108*EXP(17.27*E688/(E688+237.3))+0.6108*EXP(17.27*F688/(F688+237.3)))/2</f>
        <v>2.3886764747823617</v>
      </c>
      <c r="AE688" s="9">
        <f>(H688*0.6108*EXP(17.27*F688/(F688+237.3))+I688*0.6108*EXP(17.27*E688/(E688+237.3)))/(2*100)</f>
        <v>0.76396432283995386</v>
      </c>
      <c r="AF688" s="10">
        <f>$S$8*0.5*((E688+273)^4+(F688+273)^4)*(0.34-0.14*SQRT(AE688))*AC688</f>
        <v>6.5221290066462414</v>
      </c>
      <c r="AG688" s="9">
        <f>(1-0.23)*M688-AF688</f>
        <v>5.0424346193537621</v>
      </c>
      <c r="AH688" s="9">
        <v>0</v>
      </c>
      <c r="AI688" s="8">
        <f>4098*0.6108*EXP(17.27*0.5*(E688+F688)/(0.5*(E688+F688)+237.3))/(0.5*(E688+F688)+237.3)^2</f>
        <v>0.12586114716059107</v>
      </c>
      <c r="AJ688" s="7">
        <f>(0.408*AI688*(AG688-AH688)+(900*$S$10/((E688+F688)*0.5+273))*N688*(AD688-AE688))/(AI688+$S$10*(1+0.34*N688))</f>
        <v>2.8389007345752653</v>
      </c>
      <c r="AL688" s="12">
        <f>1.24*(AE688*10/(G688+273.16))^(1/7)</f>
        <v>0.73785484946921442</v>
      </c>
      <c r="AM688" s="12">
        <f>AI688*0.77*M688</f>
        <v>1.4555292443800052</v>
      </c>
      <c r="AN688" s="12">
        <f>AI688*0.98*$S$8*(-2.6*10000000000-AL688*(G688+273.16)^4)</f>
        <v>-18.818953294756632</v>
      </c>
      <c r="AO688" s="13">
        <f>1.17*1.013*(10^-3)*(AD688-AE688)*N688*86400/208</f>
        <v>0.85186589138020885</v>
      </c>
      <c r="AP688" s="12">
        <f>0.408*(AM688+AN688+AO688)/(AI688+$S$10*(1+0.34*N688))</f>
        <v>-31.261293327232327</v>
      </c>
      <c r="AQ688">
        <v>88</v>
      </c>
      <c r="AR688">
        <v>0.44752999999999998</v>
      </c>
      <c r="AS688" s="7"/>
      <c r="AT688" s="1">
        <f>AJ688*28.4</f>
        <v>80.624780861937523</v>
      </c>
      <c r="AU688">
        <f>1.26*AI688*0.408*(AG688-AH688)/(AI688+0.063)</f>
        <v>1.7275079175895347</v>
      </c>
      <c r="AV688">
        <f>AU688*28.4</f>
        <v>49.061224859542783</v>
      </c>
      <c r="AW688">
        <f>0.65*AI688*D688/(0.063+AI688)</f>
        <v>75.298651974082418</v>
      </c>
      <c r="AX688" s="1">
        <f>AW688*0.035</f>
        <v>2.635452819092885</v>
      </c>
      <c r="AY688" s="1">
        <f>(0.2*(0.00738*G688+0.8072)^7)-0.00016</f>
        <v>0.1163589916448115</v>
      </c>
      <c r="AZ688" s="1">
        <f>0.408*(AI688*(AG688-AH688)+0.063*6.43*(1+0.0536*N688)*(AD688-AE688))/(AI688+0.063)</f>
        <v>2.874024122986143</v>
      </c>
      <c r="BA688" s="2">
        <f>(AI688*(AG688)+0.063*2.7*(1+0.864*N688)*(AD688-AE688))/(AI688+0.063)</f>
        <v>6.1701865472300534</v>
      </c>
      <c r="BB688" s="1">
        <f>0.4+1.4*EXP(-(((C688-173)/58)^2))</f>
        <v>0.40190530802196472</v>
      </c>
      <c r="BC688" s="1">
        <f>0.605+0.345*EXP(-(((C688-243)/80)^2))</f>
        <v>0.73511103054241467</v>
      </c>
      <c r="BD688" s="1">
        <f>0.408*(AI688*(AG688-AH688)+0.063*6.43*(BB688+BC688*N688)*(AD688-AE688))/(AI688+0.063)</f>
        <v>3.0556103573568048</v>
      </c>
      <c r="BE688" s="1">
        <f>0.013*G688*(M688*23.9+50)/(G688+15)</f>
        <v>2.7489055657958668</v>
      </c>
    </row>
    <row r="689" spans="1:57" ht="14" x14ac:dyDescent="0.15">
      <c r="A689" s="14">
        <v>2009</v>
      </c>
      <c r="B689" s="5">
        <v>43423</v>
      </c>
      <c r="C689">
        <v>323</v>
      </c>
      <c r="D689" s="17">
        <v>189.72993750000001</v>
      </c>
      <c r="E689">
        <v>6.8490000000000002</v>
      </c>
      <c r="F689">
        <v>28.13</v>
      </c>
      <c r="G689">
        <v>16.04</v>
      </c>
      <c r="H689">
        <v>17.79</v>
      </c>
      <c r="I689">
        <v>91.6</v>
      </c>
      <c r="J689" s="17">
        <f>+(H689+I689)/2</f>
        <v>54.694999999999993</v>
      </c>
      <c r="K689">
        <v>1.37</v>
      </c>
      <c r="L689" s="17">
        <v>0</v>
      </c>
      <c r="M689" s="15">
        <f>+D689*86400/1000000</f>
        <v>16.392666599999998</v>
      </c>
      <c r="N689" s="3">
        <f>K689*4.87/LN(67.8*$S$4-5.42)</f>
        <v>1.1129277249390359</v>
      </c>
      <c r="O689" s="16">
        <f>0.26*(1+0.54*N689)*(AD689-AE689)</f>
        <v>0.66899836054589668</v>
      </c>
      <c r="X689" s="9">
        <f>1+0.033*COS(2*$S$9*C689/365)</f>
        <v>1.0247442712397508</v>
      </c>
      <c r="Y689" s="9">
        <f>0.409*SIN((2*$S$9*C689/365)-1.39)</f>
        <v>-0.35033931106187588</v>
      </c>
      <c r="Z689" s="9">
        <f>ACOS(-TAN($U$2)*TAN(Y689))</f>
        <v>1.3668327440968777</v>
      </c>
      <c r="AA689" s="10">
        <f>(24*60/$S$9)*$S$7*X689*(Z689*SIN($U$2)*SIN(Y689)+COS($U$2)*COS(Y689)*SIN(Z689))</f>
        <v>22.224890594564506</v>
      </c>
      <c r="AB689" s="9">
        <f>AA689*(0.75+0.00002*$S$3)</f>
        <v>16.757567508301637</v>
      </c>
      <c r="AC689" s="9">
        <f>1.35*(M689/AB689)-0.35</f>
        <v>0.97060335720186297</v>
      </c>
      <c r="AD689" s="9">
        <f>(0.6108*EXP(17.27*E689/(E689+237.3))+0.6108*EXP(17.27*F689/(F689+237.3)))/2</f>
        <v>2.4000771548069531</v>
      </c>
      <c r="AE689" s="9">
        <f>(H689*0.6108*EXP(17.27*F689/(F689+237.3))+I689*0.6108*EXP(17.27*E689/(E689+237.3)))/(2*100)</f>
        <v>0.79289339476116572</v>
      </c>
      <c r="AF689" s="10">
        <f>$S$8*0.5*((E689+273)^4+(F689+273)^4)*(0.34-0.14*SQRT(AE689))*AC689</f>
        <v>7.3452714228677056</v>
      </c>
      <c r="AG689" s="9">
        <f>(1-0.23)*M689-AF689</f>
        <v>5.2770818591322932</v>
      </c>
      <c r="AH689" s="9">
        <v>0</v>
      </c>
      <c r="AI689" s="8">
        <f>4098*0.6108*EXP(17.27*0.5*(E689+F689)/(0.5*(E689+F689)+237.3))/(0.5*(E689+F689)+237.3)^2</f>
        <v>0.12616770617585824</v>
      </c>
      <c r="AJ689" s="7">
        <f>(0.408*AI689*(AG689-AH689)+(900*$S$10/((E689+F689)*0.5+273))*N689*(AD689-AE689))/(AI689+$S$10*(1+0.34*N689))</f>
        <v>2.9340735572004011</v>
      </c>
      <c r="AL689" s="12">
        <f>1.24*(AE689*10/(G689+273.16))^(1/7)</f>
        <v>0.74179036284015631</v>
      </c>
      <c r="AM689" s="12">
        <f>AI689*0.77*M689</f>
        <v>1.5925333601312557</v>
      </c>
      <c r="AN689" s="12">
        <f>AI689*0.98*$S$8*(-2.6*10000000000-AL689*(G689+273.16)^4)</f>
        <v>-18.880591257933638</v>
      </c>
      <c r="AO689" s="13">
        <f>1.17*1.013*(10^-3)*(AD689-AE689)*N689*86400/208</f>
        <v>0.88059904792661725</v>
      </c>
      <c r="AP689" s="12">
        <f>0.408*(AM689+AN689+AO689)/(AI689+$S$10*(1+0.34*N689))</f>
        <v>-30.866689616935609</v>
      </c>
      <c r="AQ689">
        <v>88</v>
      </c>
      <c r="AR689">
        <v>0.44752999999999998</v>
      </c>
      <c r="AS689" s="7"/>
      <c r="AT689" s="1">
        <f>AJ689*28.4</f>
        <v>83.327689024491391</v>
      </c>
      <c r="AU689">
        <f>1.26*AI689*0.408*(AG689-AH689)/(AI689+0.063)</f>
        <v>1.8093631826878998</v>
      </c>
      <c r="AV689">
        <f>AU689*28.4</f>
        <v>51.385914388336353</v>
      </c>
      <c r="AW689">
        <f>0.65*AI689*D689/(0.063+AI689)</f>
        <v>82.252750584482655</v>
      </c>
      <c r="AX689" s="1">
        <f>AW689*0.035</f>
        <v>2.8788462704568931</v>
      </c>
      <c r="AY689" s="1">
        <f>(0.2*(0.00738*G689+0.8072)^7)-0.00016</f>
        <v>0.11622900688838102</v>
      </c>
      <c r="AZ689" s="1">
        <f>0.408*(AI689*(AG689-AH689)+0.063*6.43*(1+0.0536*N689)*(AD689-AE689))/(AI689+0.063)</f>
        <v>2.9239714627831028</v>
      </c>
      <c r="BA689" s="2">
        <f>(AI689*(AG689)+0.063*2.7*(1+0.864*N689)*(AD689-AE689))/(AI689+0.063)</f>
        <v>6.3544410537795795</v>
      </c>
      <c r="BB689" s="1">
        <f>0.4+1.4*EXP(-(((C689-173)/58)^2))</f>
        <v>0.40174326781037534</v>
      </c>
      <c r="BC689" s="1">
        <f>0.605+0.345*EXP(-(((C689-243)/80)^2))</f>
        <v>0.73191840720414758</v>
      </c>
      <c r="BD689" s="1">
        <f>0.408*(AI689*(AG689-AH689)+0.063*6.43*(BB689+BC689*N689)*(AD689-AE689))/(AI689+0.063)</f>
        <v>3.1439577626024535</v>
      </c>
      <c r="BE689" s="1">
        <f>0.013*G689*(M689*23.9+50)/(G689+15)</f>
        <v>2.9678141837121386</v>
      </c>
    </row>
    <row r="690" spans="1:57" ht="14" x14ac:dyDescent="0.15">
      <c r="A690" s="14">
        <v>2009</v>
      </c>
      <c r="B690" s="5">
        <v>43424</v>
      </c>
      <c r="C690">
        <v>324</v>
      </c>
      <c r="D690" s="17">
        <v>186.6973055555556</v>
      </c>
      <c r="E690">
        <v>6.1920000000000002</v>
      </c>
      <c r="F690">
        <v>25.86</v>
      </c>
      <c r="G690">
        <v>15.15</v>
      </c>
      <c r="H690">
        <v>36.79</v>
      </c>
      <c r="I690">
        <v>94.2</v>
      </c>
      <c r="J690" s="17">
        <f>+(H690+I690)/2</f>
        <v>65.495000000000005</v>
      </c>
      <c r="K690">
        <v>1.6359999999999999</v>
      </c>
      <c r="L690" s="17">
        <v>0</v>
      </c>
      <c r="M690" s="15">
        <f>+D690*86400/1000000</f>
        <v>16.130647200000006</v>
      </c>
      <c r="N690" s="3">
        <f>K690*4.87/LN(67.8*$S$4-5.42)</f>
        <v>1.3290144218980018</v>
      </c>
      <c r="O690" s="16">
        <f>0.26*(1+0.54*N690)*(AD690-AE690)</f>
        <v>0.48281382411506035</v>
      </c>
      <c r="X690" s="9">
        <f>1+0.033*COS(2*$S$9*C690/365)</f>
        <v>1.0251164405358055</v>
      </c>
      <c r="Y690" s="9">
        <f>0.409*SIN((2*$S$9*C690/365)-1.39)</f>
        <v>-0.35392033490054309</v>
      </c>
      <c r="Z690" s="9">
        <f>ACOS(-TAN($U$2)*TAN(Y690))</f>
        <v>1.3645314965016286</v>
      </c>
      <c r="AA690" s="10">
        <f>(24*60/$S$9)*$S$7*X690*(Z690*SIN($U$2)*SIN(Y690)+COS($U$2)*COS(Y690)*SIN(Z690))</f>
        <v>22.106464688591341</v>
      </c>
      <c r="AB690" s="9">
        <f>AA690*(0.75+0.00002*$S$3)</f>
        <v>16.668274375197871</v>
      </c>
      <c r="AC690" s="9">
        <f>1.35*(M690/AB690)-0.35</f>
        <v>0.95645639913408853</v>
      </c>
      <c r="AD690" s="9">
        <f>(0.6108*EXP(17.27*E690/(E690+237.3))+0.6108*EXP(17.27*F690/(F690+237.3)))/2</f>
        <v>2.1406666692760208</v>
      </c>
      <c r="AE690" s="9">
        <f>(H690*0.6108*EXP(17.27*F690/(F690+237.3))+I690*0.6108*EXP(17.27*E690/(E690+237.3)))/(2*100)</f>
        <v>1.0595634083550769</v>
      </c>
      <c r="AF690" s="10">
        <f>$S$8*0.5*((E690+273)^4+(F690+273)^4)*(0.34-0.14*SQRT(AE690))*AC690</f>
        <v>6.445775868008198</v>
      </c>
      <c r="AG690" s="9">
        <f>(1-0.23)*M690-AF690</f>
        <v>5.9748224759918074</v>
      </c>
      <c r="AH690" s="9">
        <v>0</v>
      </c>
      <c r="AI690" s="8">
        <f>4098*0.6108*EXP(17.27*0.5*(E690+F690)/(0.5*(E690+F690)+237.3))/(0.5*(E690+F690)+237.3)^2</f>
        <v>0.11630434558731249</v>
      </c>
      <c r="AJ690" s="7">
        <f>(0.408*AI690*(AG690-AH690)+(900*$S$10/((E690+F690)*0.5+273))*N690*(AD690-AE690))/(AI690+$S$10*(1+0.34*N690))</f>
        <v>2.7281136887480404</v>
      </c>
      <c r="AL690" s="12">
        <f>1.24*(AE690*10/(G690+273.16))^(1/7)</f>
        <v>0.77349918974042764</v>
      </c>
      <c r="AM690" s="12">
        <f>AI690*0.77*M690</f>
        <v>1.4445695622017778</v>
      </c>
      <c r="AN690" s="12">
        <f>AI690*0.98*$S$8*(-2.6*10000000000-AL690*(G690+273.16)^4)</f>
        <v>-17.491350483459801</v>
      </c>
      <c r="AO690" s="13">
        <f>1.17*1.013*(10^-3)*(AD690-AE690)*N690*86400/208</f>
        <v>0.70736340104030049</v>
      </c>
      <c r="AP690" s="12">
        <f>0.408*(AM690+AN690+AO690)/(AI690+$S$10*(1+0.34*N690))</f>
        <v>-29.542404717267971</v>
      </c>
      <c r="AQ690">
        <v>88</v>
      </c>
      <c r="AR690">
        <v>0.44752999999999998</v>
      </c>
      <c r="AS690" s="7"/>
      <c r="AT690" s="1">
        <f>AJ690*28.4</f>
        <v>77.478428760444345</v>
      </c>
      <c r="AU690">
        <f>1.26*AI690*0.408*(AG690-AH690)/(AI690+0.063)</f>
        <v>1.9923280115917517</v>
      </c>
      <c r="AV690">
        <f>AU690*28.4</f>
        <v>56.582115529205744</v>
      </c>
      <c r="AW690">
        <f>0.65*AI690*D690/(0.063+AI690)</f>
        <v>78.714824888262029</v>
      </c>
      <c r="AX690" s="1">
        <f>AW690*0.035</f>
        <v>2.7550188710891712</v>
      </c>
      <c r="AY690" s="1">
        <f>(0.2*(0.00738*G690+0.8072)^7)-0.00016</f>
        <v>0.11056909014359041</v>
      </c>
      <c r="AZ690" s="1">
        <f>0.408*(AI690*(AG690-AH690)+0.063*6.43*(1+0.0536*N690)*(AD690-AE690))/(AI690+0.063)</f>
        <v>2.6487249677480094</v>
      </c>
      <c r="BA690" s="2">
        <f>(AI690*(AG690)+0.063*2.7*(1+0.864*N690)*(AD690-AE690))/(AI690+0.063)</f>
        <v>6.0787989881925029</v>
      </c>
      <c r="BB690" s="1">
        <f>0.4+1.4*EXP(-(((C690-173)/58)^2))</f>
        <v>0.40159406058932445</v>
      </c>
      <c r="BC690" s="1">
        <f>0.605+0.345*EXP(-(((C690-243)/80)^2))</f>
        <v>0.72876544070405602</v>
      </c>
      <c r="BD690" s="1">
        <f>0.408*(AI690*(AG690-AH690)+0.063*6.43*(BB690+BC690*N690)*(AD690-AE690))/(AI690+0.063)</f>
        <v>2.9465848599070421</v>
      </c>
      <c r="BE690" s="1">
        <f>0.013*G690*(M690*23.9+50)/(G690+15)</f>
        <v>2.8449801024330355</v>
      </c>
    </row>
    <row r="691" spans="1:57" ht="14" x14ac:dyDescent="0.15">
      <c r="A691" s="14">
        <v>2009</v>
      </c>
      <c r="B691" s="5">
        <v>43425</v>
      </c>
      <c r="C691">
        <v>325</v>
      </c>
      <c r="D691" s="17">
        <v>184.39079166666667</v>
      </c>
      <c r="E691">
        <v>8.1</v>
      </c>
      <c r="F691">
        <v>27</v>
      </c>
      <c r="G691">
        <v>16.14</v>
      </c>
      <c r="H691">
        <v>28.89</v>
      </c>
      <c r="I691">
        <v>96.5</v>
      </c>
      <c r="J691" s="17">
        <f>+(H691+I691)/2</f>
        <v>62.695</v>
      </c>
      <c r="K691">
        <v>1.294</v>
      </c>
      <c r="L691" s="17">
        <v>0</v>
      </c>
      <c r="M691" s="15">
        <f>+D691*86400/1000000</f>
        <v>15.9313644</v>
      </c>
      <c r="N691" s="3">
        <f>K691*4.87/LN(67.8*$S$4-5.42)</f>
        <v>1.0511886686650453</v>
      </c>
      <c r="O691" s="16">
        <f>0.26*(1+0.54*N691)*(AD691-AE691)</f>
        <v>0.52438433556099862</v>
      </c>
      <c r="X691" s="9">
        <f>1+0.033*COS(2*$S$9*C691/365)</f>
        <v>1.0254811672884725</v>
      </c>
      <c r="Y691" s="9">
        <f>0.409*SIN((2*$S$9*C691/365)-1.39)</f>
        <v>-0.35739648450575284</v>
      </c>
      <c r="Z691" s="9">
        <f>ACOS(-TAN($U$2)*TAN(Y691))</f>
        <v>1.3622907474070192</v>
      </c>
      <c r="AA691" s="10">
        <f>(24*60/$S$9)*$S$7*X691*(Z691*SIN($U$2)*SIN(Y691)+COS($U$2)*COS(Y691)*SIN(Z691))</f>
        <v>21.991379290392526</v>
      </c>
      <c r="AB691" s="9">
        <f>AA691*(0.75+0.00002*$S$3)</f>
        <v>16.581499984955965</v>
      </c>
      <c r="AC691" s="9">
        <f>1.35*(M691/AB691)-0.35</f>
        <v>0.94706853779894129</v>
      </c>
      <c r="AD691" s="9">
        <f>(0.6108*EXP(17.27*E691/(E691+237.3))+0.6108*EXP(17.27*F691/(F691+237.3)))/2</f>
        <v>2.3227186512321252</v>
      </c>
      <c r="AE691" s="9">
        <f>(H691*0.6108*EXP(17.27*F691/(F691+237.3))+I691*0.6108*EXP(17.27*E691/(E691+237.3)))/(2*100)</f>
        <v>1.0361602520061441</v>
      </c>
      <c r="AF691" s="10">
        <f>$S$8*0.5*((E691+273)^4+(F691+273)^4)*(0.34-0.14*SQRT(AE691))*AC691</f>
        <v>6.5675363733304764</v>
      </c>
      <c r="AG691" s="9">
        <f>(1-0.23)*M691-AF691</f>
        <v>5.6996142146695234</v>
      </c>
      <c r="AH691" s="9">
        <v>0</v>
      </c>
      <c r="AI691" s="8">
        <f>4098*0.6108*EXP(17.27*0.5*(E691+F691)/(0.5*(E691+F691)+237.3))/(0.5*(E691+F691)+237.3)^2</f>
        <v>0.12659025842993396</v>
      </c>
      <c r="AJ691" s="7">
        <f>(0.408*AI691*(AG691-AH691)+(900*$S$10/((E691+F691)*0.5+273))*N691*(AD691-AE691))/(AI691+$S$10*(1+0.34*N691))</f>
        <v>2.6401706391640567</v>
      </c>
      <c r="AL691" s="12">
        <f>1.24*(AE691*10/(G691+273.16))^(1/7)</f>
        <v>0.77065760793124427</v>
      </c>
      <c r="AM691" s="12">
        <f>AI691*0.77*M691</f>
        <v>1.5529017631338364</v>
      </c>
      <c r="AN691" s="12">
        <f>AI691*0.98*$S$8*(-2.6*10000000000-AL691*(G691+273.16)^4)</f>
        <v>-19.071005639058555</v>
      </c>
      <c r="AO691" s="13">
        <f>1.17*1.013*(10^-3)*(AD691-AE691)*N691*86400/208</f>
        <v>0.66581854869860568</v>
      </c>
      <c r="AP691" s="12">
        <f>0.408*(AM691+AN691+AO691)/(AI691+$S$10*(1+0.34*N691))</f>
        <v>-31.844309620344902</v>
      </c>
      <c r="AQ691">
        <v>88</v>
      </c>
      <c r="AR691">
        <v>0.44752999999999998</v>
      </c>
      <c r="AS691" s="7"/>
      <c r="AT691" s="1">
        <f>AJ691*28.4</f>
        <v>74.980846152259204</v>
      </c>
      <c r="AU691">
        <f>1.26*AI691*0.408*(AG691-AH691)/(AI691+0.063)</f>
        <v>1.9564125363031886</v>
      </c>
      <c r="AV691">
        <f>AU691*28.4</f>
        <v>55.562116031010554</v>
      </c>
      <c r="AW691">
        <f>0.65*AI691*D691/(0.063+AI691)</f>
        <v>80.027058381675346</v>
      </c>
      <c r="AX691" s="1">
        <f>AW691*0.035</f>
        <v>2.8009470433586374</v>
      </c>
      <c r="AY691" s="1">
        <f>(0.2*(0.00738*G691+0.8072)^7)-0.00016</f>
        <v>0.11688017576736984</v>
      </c>
      <c r="AZ691" s="1">
        <f>0.408*(AI691*(AG691-AH691)+0.063*6.43*(1+0.0536*N691)*(AD691-AE691))/(AI691+0.063)</f>
        <v>2.7374684712510158</v>
      </c>
      <c r="BA691" s="2">
        <f>(AI691*(AG691)+0.063*2.7*(1+0.864*N691)*(AD691-AE691))/(AI691+0.063)</f>
        <v>6.0083196423540732</v>
      </c>
      <c r="BB691" s="1">
        <f>0.4+1.4*EXP(-(((C691-173)/58)^2))</f>
        <v>0.4014567577496897</v>
      </c>
      <c r="BC691" s="1">
        <f>0.605+0.345*EXP(-(((C691-243)/80)^2))</f>
        <v>0.7256530916910745</v>
      </c>
      <c r="BD691" s="1">
        <f>0.408*(AI691*(AG691-AH691)+0.063*6.43*(BB691+BC691*N691)*(AD691-AE691))/(AI691+0.063)</f>
        <v>2.8584982688482476</v>
      </c>
      <c r="BE691" s="1">
        <f>0.013*G691*(M691*23.9+50)/(G691+15)</f>
        <v>2.9024399869605393</v>
      </c>
    </row>
    <row r="692" spans="1:57" ht="14" x14ac:dyDescent="0.15">
      <c r="A692" s="14">
        <v>2009</v>
      </c>
      <c r="B692" s="5">
        <v>43426</v>
      </c>
      <c r="C692">
        <v>326</v>
      </c>
      <c r="D692" s="17">
        <v>68.130715277777796</v>
      </c>
      <c r="E692">
        <v>9</v>
      </c>
      <c r="F692">
        <v>22.4</v>
      </c>
      <c r="G692">
        <v>16.05</v>
      </c>
      <c r="H692">
        <v>45.16</v>
      </c>
      <c r="I692">
        <v>96</v>
      </c>
      <c r="J692" s="17">
        <f>+(H692+I692)/2</f>
        <v>70.58</v>
      </c>
      <c r="K692">
        <v>1.1559999999999999</v>
      </c>
      <c r="L692" s="17">
        <v>0</v>
      </c>
      <c r="M692" s="15">
        <f>+D692*86400/1000000</f>
        <v>5.886493800000002</v>
      </c>
      <c r="N692" s="3">
        <f>K692*4.87/LN(67.8*$S$4-5.42)</f>
        <v>0.9390835401675367</v>
      </c>
      <c r="O692" s="16">
        <f>0.26*(1+0.54*N692)*(AD692-AE692)</f>
        <v>0.30007339504749825</v>
      </c>
      <c r="X692" s="9">
        <f>1+0.033*COS(2*$S$9*C692/365)</f>
        <v>1.0258383434213432</v>
      </c>
      <c r="Y692" s="9">
        <f>0.409*SIN((2*$S$9*C692/365)-1.39)</f>
        <v>-0.36076672981935554</v>
      </c>
      <c r="Z692" s="9">
        <f>ACOS(-TAN($U$2)*TAN(Y692))</f>
        <v>1.3601116855698634</v>
      </c>
      <c r="AA692" s="10">
        <f>(24*60/$S$9)*$S$7*X692*(Z692*SIN($U$2)*SIN(Y692)+COS($U$2)*COS(Y692)*SIN(Z692))</f>
        <v>21.879687330464787</v>
      </c>
      <c r="AB692" s="9">
        <f>AA692*(0.75+0.00002*$S$3)</f>
        <v>16.497284247170448</v>
      </c>
      <c r="AC692" s="9">
        <f>1.35*(M692/AB692)-0.35</f>
        <v>0.13170150377102241</v>
      </c>
      <c r="AD692" s="9">
        <f>(0.6108*EXP(17.27*E692/(E692+237.3))+0.6108*EXP(17.27*F692/(F692+237.3)))/2</f>
        <v>1.9285714415971147</v>
      </c>
      <c r="AE692" s="9">
        <f>(H692*0.6108*EXP(17.27*F692/(F692+237.3))+I692*0.6108*EXP(17.27*E692/(E692+237.3)))/(2*100)</f>
        <v>1.162779836527293</v>
      </c>
      <c r="AF692" s="10">
        <f>$S$8*0.5*((E692+273)^4+(F692+273)^4)*(0.34-0.14*SQRT(AE692))*AC692</f>
        <v>0.84949805332975203</v>
      </c>
      <c r="AG692" s="9">
        <f>(1-0.23)*M692-AF692</f>
        <v>3.6831021726702495</v>
      </c>
      <c r="AH692" s="9">
        <v>0</v>
      </c>
      <c r="AI692" s="8">
        <f>4098*0.6108*EXP(17.27*0.5*(E692+F692)/(0.5*(E692+F692)+237.3))/(0.5*(E692+F692)+237.3)^2</f>
        <v>0.11419877574148281</v>
      </c>
      <c r="AJ692" s="7">
        <f>(0.408*AI692*(AG692-AH692)+(900*$S$10/((E692+F692)*0.5+273))*N692*(AD692-AE692))/(AI692+$S$10*(1+0.34*N692))</f>
        <v>1.5876152546358768</v>
      </c>
      <c r="AL692" s="12">
        <f>1.24*(AE692*10/(G692+273.16))^(1/7)</f>
        <v>0.78349045835849662</v>
      </c>
      <c r="AM692" s="12">
        <f>AI692*0.77*M692</f>
        <v>0.51761739673476848</v>
      </c>
      <c r="AN692" s="12">
        <f>AI692*0.98*$S$8*(-2.6*10000000000-AL692*(G692+273.16)^4)</f>
        <v>-17.249725013993768</v>
      </c>
      <c r="AO692" s="13">
        <f>1.17*1.013*(10^-3)*(AD692-AE692)*N692*86400/208</f>
        <v>0.35404669467632094</v>
      </c>
      <c r="AP692" s="12">
        <f>0.408*(AM692+AN692+AO692)/(AI692+$S$10*(1+0.34*N692))</f>
        <v>-33.242145799386137</v>
      </c>
      <c r="AQ692">
        <v>88</v>
      </c>
      <c r="AR692">
        <v>0.44752999999999998</v>
      </c>
      <c r="AS692" s="7"/>
      <c r="AT692" s="1">
        <f>AJ692*28.4</f>
        <v>45.088273231658903</v>
      </c>
      <c r="AU692">
        <f>1.26*AI692*0.408*(AG692-AH692)/(AI692+0.063)</f>
        <v>1.220239856102292</v>
      </c>
      <c r="AV692">
        <f>AU692*28.4</f>
        <v>34.654811913305089</v>
      </c>
      <c r="AW692">
        <f>0.65*AI692*D692/(0.063+AI692)</f>
        <v>28.540201576799152</v>
      </c>
      <c r="AX692" s="1">
        <f>AW692*0.035</f>
        <v>0.99890705518797041</v>
      </c>
      <c r="AY692" s="1">
        <f>(0.2*(0.00738*G692+0.8072)^7)-0.00016</f>
        <v>0.11629398372148984</v>
      </c>
      <c r="AZ692" s="1">
        <f>0.408*(AI692*(AG692-AH692)+0.063*6.43*(1+0.0536*N692)*(AD692-AE692))/(AI692+0.063)</f>
        <v>1.7186655719834949</v>
      </c>
      <c r="BA692" s="2">
        <f>(AI692*(AG692)+0.063*2.7*(1+0.864*N692)*(AD692-AE692))/(AI692+0.063)</f>
        <v>3.7051986504824996</v>
      </c>
      <c r="BB692" s="1">
        <f>0.4+1.4*EXP(-(((C692-173)/58)^2))</f>
        <v>0.40133049010308658</v>
      </c>
      <c r="BC692" s="1">
        <f>0.605+0.345*EXP(-(((C692-243)/80)^2))</f>
        <v>0.72258225921055574</v>
      </c>
      <c r="BD692" s="1">
        <f>0.408*(AI692*(AG692-AH692)+0.063*6.43*(BB692+BC692*N692)*(AD692-AE692))/(AI692+0.063)</f>
        <v>1.739779865461192</v>
      </c>
      <c r="BE692" s="1">
        <f>0.013*G692*(M692*23.9+50)/(G692+15)</f>
        <v>1.2813811484619326</v>
      </c>
    </row>
    <row r="693" spans="1:57" s="2" customFormat="1" ht="14" x14ac:dyDescent="0.15">
      <c r="A693" s="26">
        <v>2009</v>
      </c>
      <c r="B693" s="25">
        <v>43427</v>
      </c>
      <c r="C693" s="18">
        <v>327</v>
      </c>
      <c r="D693" s="17">
        <v>128.84311111111114</v>
      </c>
      <c r="E693" s="18">
        <v>10.67</v>
      </c>
      <c r="F693" s="18">
        <v>25.26</v>
      </c>
      <c r="G693" s="18">
        <v>17.059999999999999</v>
      </c>
      <c r="H693" s="18">
        <v>31.18</v>
      </c>
      <c r="I693" s="18">
        <v>92.1</v>
      </c>
      <c r="J693" s="17">
        <f>+(H693+I693)/2</f>
        <v>61.64</v>
      </c>
      <c r="K693" s="18">
        <v>1.357</v>
      </c>
      <c r="L693" s="17">
        <v>0</v>
      </c>
      <c r="M693" s="15">
        <f>+D693*86400/1000000</f>
        <v>11.132044800000003</v>
      </c>
      <c r="N693" s="24">
        <f>K693*4.87/LN(67.8*$S$4-5.42)</f>
        <v>1.1023670968921691</v>
      </c>
      <c r="O693" s="16">
        <f>0.26*(1+0.54*N693)*(AD693-AE693)</f>
        <v>0.48020423058509232</v>
      </c>
      <c r="X693" s="23">
        <f>1+0.033*COS(2*$S$9*C693/365)</f>
        <v>1.0261878630954209</v>
      </c>
      <c r="Y693" s="23">
        <f>0.409*SIN((2*$S$9*C693/365)-1.39)</f>
        <v>-0.36403007216492916</v>
      </c>
      <c r="Z693" s="23">
        <f>ACOS(-TAN($U$2)*TAN(Y693))</f>
        <v>1.3579954845603166</v>
      </c>
      <c r="AA693" s="23">
        <f>(24*60/$S$9)*$S$7*X693*(Z693*SIN($U$2)*SIN(Y693)+COS($U$2)*COS(Y693)*SIN(Z693))</f>
        <v>21.771440081108409</v>
      </c>
      <c r="AB693" s="23">
        <f>AA693*(0.75+0.00002*$S$3)</f>
        <v>16.415665821155741</v>
      </c>
      <c r="AC693" s="23">
        <f>1.35*(M693/AB693)-0.35</f>
        <v>0.56548284691762463</v>
      </c>
      <c r="AD693" s="23">
        <f>(0.6108*EXP(17.27*E693/(E693+237.3))+0.6108*EXP(17.27*F693/(F693+237.3)))/2</f>
        <v>2.2506822461198954</v>
      </c>
      <c r="AE693" s="23">
        <f>(H693*0.6108*EXP(17.27*F693/(F693+237.3))+I693*0.6108*EXP(17.27*E693/(E693+237.3)))/(2*100)</f>
        <v>1.0929285007333231</v>
      </c>
      <c r="AF693" s="23">
        <f>$S$8*0.5*((E693+273)^4+(F693+273)^4)*(0.34-0.14*SQRT(AE693))*AC693</f>
        <v>3.8570283994222279</v>
      </c>
      <c r="AG693" s="23">
        <f>(1-0.23)*M693-AF693</f>
        <v>4.7146460965777734</v>
      </c>
      <c r="AH693" s="23">
        <v>0</v>
      </c>
      <c r="AI693" s="22">
        <f>4098*0.6108*EXP(17.27*0.5*(E693+F693)/(0.5*(E693+F693)+237.3))/(0.5*(E693+F693)+237.3)^2</f>
        <v>0.12952122948706329</v>
      </c>
      <c r="AJ693" s="19">
        <f>(0.408*AI693*(AG693-AH693)+(900*$S$10/((E693+F693)*0.5+273))*N693*(AD693-AE693))/(AI693+$S$10*(1+0.34*N693))</f>
        <v>2.3133931042222819</v>
      </c>
      <c r="AL693" s="12">
        <f>1.24*(AE693*10/(G693+273.16))^(1/7)</f>
        <v>0.77620018917340416</v>
      </c>
      <c r="AM693" s="12">
        <f>AI693*0.77*M693</f>
        <v>1.1102138194848239</v>
      </c>
      <c r="AN693" s="12">
        <f>AI693*0.98*$S$8*(-2.6*10000000000-AL693*(G693+273.16)^4)</f>
        <v>-19.579874617357458</v>
      </c>
      <c r="AO693" s="13">
        <f>1.17*1.013*(10^-3)*(AD693-AE693)*N693*86400/208</f>
        <v>0.62833051427117204</v>
      </c>
      <c r="AP693" s="12">
        <f>0.408*(AM693+AN693+AO693)/(AI693+$S$10*(1+0.34*N693))</f>
        <v>-33.088580119316632</v>
      </c>
      <c r="AQ693">
        <v>88</v>
      </c>
      <c r="AR693">
        <v>0.44752999999999998</v>
      </c>
      <c r="AS693" s="7"/>
      <c r="AT693" s="1">
        <f>AJ693*28.4</f>
        <v>65.700364159912809</v>
      </c>
      <c r="AU693">
        <f>1.26*AI693*0.408*(AG693-AH693)/(AI693+0.063)</f>
        <v>1.6305801013011749</v>
      </c>
      <c r="AV693">
        <f>AU693*28.4</f>
        <v>46.308474876953369</v>
      </c>
      <c r="AW693">
        <f>0.65*AI693*D693/(0.063+AI693)</f>
        <v>56.34260093929543</v>
      </c>
      <c r="AX693" s="1">
        <f>AW693*0.035</f>
        <v>1.9719910328753403</v>
      </c>
      <c r="AY693" s="1">
        <f>(0.2*(0.00738*G693+0.8072)^7)-0.00016</f>
        <v>0.12301893478262116</v>
      </c>
      <c r="AZ693" s="1">
        <f>0.408*(AI693*(AG693-AH693)+0.063*6.43*(1+0.0536*N693)*(AD693-AE693))/(AI693+0.063)</f>
        <v>2.3467535451614325</v>
      </c>
      <c r="BA693" s="2">
        <f>(AI693*(AG693)+0.063*2.7*(1+0.864*N693)*(AD693-AE693))/(AI693+0.063)</f>
        <v>5.1690373445258988</v>
      </c>
      <c r="BB693" s="1">
        <f>0.4+1.4*EXP(-(((C693-173)/58)^2))</f>
        <v>0.40121444474050566</v>
      </c>
      <c r="BC693" s="1">
        <f>0.605+0.345*EXP(-(((C693-243)/80)^2))</f>
        <v>0.71955378114390789</v>
      </c>
      <c r="BD693" s="1">
        <f>0.408*(AI693*(AG693-AH693)+0.063*6.43*(BB693+BC693*N693)*(AD693-AE693))/(AI693+0.063)</f>
        <v>2.4812699851718203</v>
      </c>
      <c r="BE693" s="1">
        <f>0.013*G693*(M693*23.9+50)/(G693+15)</f>
        <v>2.1863652841011101</v>
      </c>
    </row>
    <row r="694" spans="1:57" ht="14" x14ac:dyDescent="0.15">
      <c r="A694" s="14">
        <v>2009</v>
      </c>
      <c r="B694" s="5">
        <v>43428</v>
      </c>
      <c r="C694">
        <v>328</v>
      </c>
      <c r="D694" s="11">
        <v>140.62652083333333</v>
      </c>
      <c r="E694">
        <v>8.68</v>
      </c>
      <c r="F694">
        <v>24.67</v>
      </c>
      <c r="G694">
        <v>15.6</v>
      </c>
      <c r="H694">
        <v>28.55</v>
      </c>
      <c r="I694">
        <v>92.4</v>
      </c>
      <c r="J694" s="17">
        <f>+(H694+I694)/2</f>
        <v>60.475000000000001</v>
      </c>
      <c r="K694">
        <v>1.139</v>
      </c>
      <c r="L694" s="17">
        <v>0</v>
      </c>
      <c r="M694" s="15">
        <f>+D694*86400/1000000</f>
        <v>12.150131400000001</v>
      </c>
      <c r="N694" s="3">
        <f>K694*4.87/LN(67.8*$S$4-5.42)</f>
        <v>0.92527348810624954</v>
      </c>
      <c r="O694" s="16">
        <f>0.26*(1+0.54*N694)*(AD694-AE694)</f>
        <v>0.44930132422502345</v>
      </c>
      <c r="X694" s="9">
        <f>1+0.033*COS(2*$S$9*C694/365)</f>
        <v>1.026529622740483</v>
      </c>
      <c r="Y694" s="9">
        <f>0.409*SIN((2*$S$9*C694/365)-1.39)</f>
        <v>-0.36718554454370778</v>
      </c>
      <c r="Z694" s="9">
        <f>ACOS(-TAN($U$2)*TAN(Y694))</f>
        <v>1.3559433008699249</v>
      </c>
      <c r="AA694" s="10">
        <f>(24*60/$S$9)*$S$7*X694*(Z694*SIN($U$2)*SIN(Y694)+COS($U$2)*COS(Y694)*SIN(Z694))</f>
        <v>21.666687141265289</v>
      </c>
      <c r="AB694" s="9">
        <f>AA694*(0.75+0.00002*$S$3)</f>
        <v>16.336682104514029</v>
      </c>
      <c r="AC694" s="9">
        <f>1.35*(M694/AB694)-0.35</f>
        <v>0.65403969943613827</v>
      </c>
      <c r="AD694" s="9">
        <f>(0.6108*EXP(17.27*E694/(E694+237.3))+0.6108*EXP(17.27*F694/(F694+237.3)))/2</f>
        <v>2.11475894655229</v>
      </c>
      <c r="AE694" s="9">
        <f>(H694*0.6108*EXP(17.27*F694/(F694+237.3))+I694*0.6108*EXP(17.27*E694/(E694+237.3)))/(2*100)</f>
        <v>0.96243361362623192</v>
      </c>
      <c r="AF694" s="10">
        <f>$S$8*0.5*((E694+273)^4+(F694+273)^4)*(0.34-0.14*SQRT(AE694))*AC694</f>
        <v>4.5901533970732986</v>
      </c>
      <c r="AG694" s="9">
        <f>(1-0.23)*M694-AF694</f>
        <v>4.765447780926702</v>
      </c>
      <c r="AH694" s="9">
        <v>0</v>
      </c>
      <c r="AI694" s="8">
        <f>4098*0.6108*EXP(17.27*0.5*(E694+F694)/(0.5*(E694+F694)+237.3))/(0.5*(E694+F694)+237.3)^2</f>
        <v>0.12059436172898454</v>
      </c>
      <c r="AJ694" s="7">
        <f>(0.408*AI694*(AG694-AH694)+(900*$S$10/((E694+F694)*0.5+273))*N694*(AD694-AE694))/(AI694+$S$10*(1+0.34*N694))</f>
        <v>2.1847411234903489</v>
      </c>
      <c r="AL694" s="12">
        <f>1.24*(AE694*10/(G694+273.16))^(1/7)</f>
        <v>0.76277760732975208</v>
      </c>
      <c r="AM694" s="12">
        <f>AI694*0.77*M694</f>
        <v>1.1282327526518461</v>
      </c>
      <c r="AN694" s="12">
        <f>AI694*0.98*$S$8*(-2.6*10000000000-AL694*(G694+273.16)^4)</f>
        <v>-18.112758216624901</v>
      </c>
      <c r="AO694" s="13">
        <f>1.17*1.013*(10^-3)*(AD694-AE694)*N694*86400/208</f>
        <v>0.52491736818652002</v>
      </c>
      <c r="AP694" s="12">
        <f>0.408*(AM694+AN694+AO694)/(AI694+$S$10*(1+0.34*N694))</f>
        <v>-32.425839867752181</v>
      </c>
      <c r="AQ694">
        <v>88</v>
      </c>
      <c r="AR694">
        <v>0.44752999999999998</v>
      </c>
      <c r="AS694" s="7"/>
      <c r="AT694" s="1">
        <f>AJ694*28.4</f>
        <v>62.046647907125902</v>
      </c>
      <c r="AU694">
        <f>1.26*AI694*0.408*(AG694-AH694)/(AI694+0.063)</f>
        <v>1.6091705906662404</v>
      </c>
      <c r="AV694">
        <f>AU694*28.4</f>
        <v>45.700444774921223</v>
      </c>
      <c r="AW694">
        <f>0.65*AI694*D694/(0.063+AI694)</f>
        <v>60.0410463890682</v>
      </c>
      <c r="AX694" s="1">
        <f>AW694*0.035</f>
        <v>2.1014366236173871</v>
      </c>
      <c r="AY694" s="1">
        <f>(0.2*(0.00738*G694+0.8072)^7)-0.00016</f>
        <v>0.11340061807833185</v>
      </c>
      <c r="AZ694" s="1">
        <f>0.408*(AI694*(AG694-AH694)+0.063*6.43*(1+0.0536*N694)*(AD694-AE694))/(AI694+0.063)</f>
        <v>2.3659219112660383</v>
      </c>
      <c r="BA694" s="2">
        <f>(AI694*(AG694)+0.063*2.7*(1+0.864*N694)*(AD694-AE694))/(AI694+0.063)</f>
        <v>5.0513240320900454</v>
      </c>
      <c r="BB694" s="1">
        <f>0.4+1.4*EXP(-(((C694-173)/58)^2))</f>
        <v>0.40110786200243953</v>
      </c>
      <c r="BC694" s="1">
        <f>0.605+0.345*EXP(-(((C694-243)/80)^2))</f>
        <v>0.71656843473143916</v>
      </c>
      <c r="BD694" s="1">
        <f>0.408*(AI694*(AG694-AH694)+0.063*6.43*(BB694+BC694*N694)*(AD694-AE694))/(AI694+0.063)</f>
        <v>2.3809998452485868</v>
      </c>
      <c r="BE694" s="1">
        <f>0.013*G694*(M694*23.9+50)/(G694+15)</f>
        <v>2.2559057152054898</v>
      </c>
    </row>
    <row r="695" spans="1:57" ht="14" x14ac:dyDescent="0.15">
      <c r="A695" s="14">
        <v>2009</v>
      </c>
      <c r="B695" s="5">
        <v>43429</v>
      </c>
      <c r="C695">
        <v>329</v>
      </c>
      <c r="D695" s="11">
        <v>165.88988194444445</v>
      </c>
      <c r="E695">
        <v>8.85</v>
      </c>
      <c r="F695">
        <v>27.84</v>
      </c>
      <c r="G695">
        <v>16.09</v>
      </c>
      <c r="H695">
        <v>19.579999999999998</v>
      </c>
      <c r="I695">
        <v>93.1</v>
      </c>
      <c r="J695" s="17">
        <f>+(H695+I695)/2</f>
        <v>56.339999999999996</v>
      </c>
      <c r="K695">
        <v>1.147</v>
      </c>
      <c r="L695" s="17">
        <v>0</v>
      </c>
      <c r="M695" s="15">
        <f>+D695*86400/1000000</f>
        <v>14.332885800000001</v>
      </c>
      <c r="N695" s="3">
        <f>K695*4.87/LN(67.8*$S$4-5.42)</f>
        <v>0.93177233613509047</v>
      </c>
      <c r="O695" s="16">
        <f>0.26*(1+0.54*N695)*(AD695-AE695)</f>
        <v>0.60382448988330617</v>
      </c>
      <c r="X695" s="9">
        <f>1+0.033*COS(2*$S$9*C695/365)</f>
        <v>1.0268635210857713</v>
      </c>
      <c r="Y695" s="9">
        <f>0.409*SIN((2*$S$9*C695/365)-1.39)</f>
        <v>-0.37023221192112515</v>
      </c>
      <c r="Z695" s="9">
        <f>ACOS(-TAN($U$2)*TAN(Y695))</f>
        <v>1.353956271998042</v>
      </c>
      <c r="AA695" s="10">
        <f>(24*60/$S$9)*$S$7*X695*(Z695*SIN($U$2)*SIN(Y695)+COS($U$2)*COS(Y695)*SIN(Z695))</f>
        <v>21.565476422941757</v>
      </c>
      <c r="AB695" s="9">
        <f>AA695*(0.75+0.00002*$S$3)</f>
        <v>16.260369222898085</v>
      </c>
      <c r="AC695" s="9">
        <f>1.35*(M695/AB695)-0.35</f>
        <v>0.83997272231382725</v>
      </c>
      <c r="AD695" s="9">
        <f>(0.6108*EXP(17.27*E695/(E695+237.3))+0.6108*EXP(17.27*F695/(F695+237.3)))/2</f>
        <v>2.4406685151288263</v>
      </c>
      <c r="AE695" s="9">
        <f>(H695*0.6108*EXP(17.27*F695/(F695+237.3))+I695*0.6108*EXP(17.27*E695/(E695+237.3)))/(2*100)</f>
        <v>0.89565239962787413</v>
      </c>
      <c r="AF695" s="10">
        <f>$S$8*0.5*((E695+273)^4+(F695+273)^4)*(0.34-0.14*SQRT(AE695))*AC695</f>
        <v>6.1876519182013503</v>
      </c>
      <c r="AG695" s="9">
        <f>(1-0.23)*M695-AF695</f>
        <v>4.8486701477986518</v>
      </c>
      <c r="AH695" s="9">
        <v>0</v>
      </c>
      <c r="AI695" s="8">
        <f>4098*0.6108*EXP(17.27*0.5*(E695+F695)/(0.5*(E695+F695)+237.3))/(0.5*(E695+F695)+237.3)^2</f>
        <v>0.13225525691778828</v>
      </c>
      <c r="AJ695" s="7">
        <f>(0.408*AI695*(AG695-AH695)+(900*$S$10/((E695+F695)*0.5+273))*N695*(AD695-AE695))/(AI695+$S$10*(1+0.34*N695))</f>
        <v>2.5320258613472109</v>
      </c>
      <c r="AL695" s="12">
        <f>1.24*(AE695*10/(G695+273.16))^(1/7)</f>
        <v>0.75479867958974012</v>
      </c>
      <c r="AM695" s="12">
        <f>AI695*0.77*M695</f>
        <v>1.4596116102662862</v>
      </c>
      <c r="AN695" s="12">
        <f>AI695*0.98*$S$8*(-2.6*10000000000-AL695*(G695+273.16)^4)</f>
        <v>-19.851633675625703</v>
      </c>
      <c r="AO695" s="13">
        <f>1.17*1.013*(10^-3)*(AD695-AE695)*N695*86400/208</f>
        <v>0.70874260529243649</v>
      </c>
      <c r="AP695" s="12">
        <f>0.408*(AM695+AN695+AO695)/(AI695+$S$10*(1+0.34*N695))</f>
        <v>-32.957695312938782</v>
      </c>
      <c r="AQ695">
        <v>88</v>
      </c>
      <c r="AR695">
        <v>0.44752999999999998</v>
      </c>
      <c r="AS695" s="7"/>
      <c r="AT695" s="1">
        <f>AJ695*28.4</f>
        <v>71.90953446226078</v>
      </c>
      <c r="AU695">
        <f>1.26*AI695*0.408*(AG695-AH695)/(AI695+0.063)</f>
        <v>1.688354177254985</v>
      </c>
      <c r="AV695">
        <f>AU695*28.4</f>
        <v>47.94925863404157</v>
      </c>
      <c r="AW695">
        <f>0.65*AI695*D695/(0.063+AI695)</f>
        <v>73.037090252633504</v>
      </c>
      <c r="AX695" s="1">
        <f>AW695*0.035</f>
        <v>2.5562981588421727</v>
      </c>
      <c r="AY695" s="1">
        <f>(0.2*(0.00738*G695+0.8072)^7)-0.00016</f>
        <v>0.1165542020800312</v>
      </c>
      <c r="AZ695" s="1">
        <f>0.408*(AI695*(AG695-AH695)+0.063*6.43*(1+0.0536*N695)*(AD695-AE695))/(AI695+0.063)</f>
        <v>2.713081079044767</v>
      </c>
      <c r="BA695" s="2">
        <f>(AI695*(AG695)+0.063*2.7*(1+0.864*N695)*(AD695-AE695))/(AI695+0.063)</f>
        <v>5.7137650773889481</v>
      </c>
      <c r="BB695" s="1">
        <f>0.4+1.4*EXP(-(((C695-173)/58)^2))</f>
        <v>0.40101003256116535</v>
      </c>
      <c r="BC695" s="1">
        <f>0.605+0.345*EXP(-(((C695-243)/80)^2))</f>
        <v>0.71362693717532366</v>
      </c>
      <c r="BD695" s="1">
        <f>0.408*(AI695*(AG695-AH695)+0.063*6.43*(BB695+BC695*N695)*(AD695-AE695))/(AI695+0.063)</f>
        <v>2.7340122833063973</v>
      </c>
      <c r="BE695" s="1">
        <f>0.013*G695*(M695*23.9+50)/(G695+15)</f>
        <v>2.6410721252681055</v>
      </c>
    </row>
    <row r="696" spans="1:57" ht="14" x14ac:dyDescent="0.15">
      <c r="A696" s="14">
        <v>2009</v>
      </c>
      <c r="B696" s="5">
        <v>43430</v>
      </c>
      <c r="C696">
        <v>330</v>
      </c>
      <c r="D696" s="11">
        <v>161.36190277777774</v>
      </c>
      <c r="E696">
        <v>8</v>
      </c>
      <c r="F696">
        <v>29.13</v>
      </c>
      <c r="G696">
        <v>17.010000000000002</v>
      </c>
      <c r="H696">
        <v>23.84</v>
      </c>
      <c r="I696">
        <v>94.3</v>
      </c>
      <c r="J696" s="17">
        <f>+(H696+I696)/2</f>
        <v>59.07</v>
      </c>
      <c r="K696">
        <v>1.4830000000000001</v>
      </c>
      <c r="L696" s="17">
        <v>0</v>
      </c>
      <c r="M696" s="15">
        <f>+D696*86400/1000000</f>
        <v>13.941668399999998</v>
      </c>
      <c r="N696" s="3">
        <f>K696*4.87/LN(67.8*$S$4-5.42)</f>
        <v>1.2047239533464162</v>
      </c>
      <c r="O696" s="16">
        <f>0.26*(1+0.54*N696)*(AD696-AE696)</f>
        <v>0.67265324567378937</v>
      </c>
      <c r="X696" s="9">
        <f>1+0.033*COS(2*$S$9*C696/365)</f>
        <v>1.0271894591899993</v>
      </c>
      <c r="Y696" s="9">
        <f>0.409*SIN((2*$S$9*C696/365)-1.39)</f>
        <v>-0.37316917150388462</v>
      </c>
      <c r="Z696" s="9">
        <f>ACOS(-TAN($U$2)*TAN(Y696))</f>
        <v>1.3520355145223943</v>
      </c>
      <c r="AA696" s="10">
        <f>(24*60/$S$9)*$S$7*X696*(Z696*SIN($U$2)*SIN(Y696)+COS($U$2)*COS(Y696)*SIN(Z696))</f>
        <v>21.46785413913981</v>
      </c>
      <c r="AB696" s="9">
        <f>AA696*(0.75+0.00002*$S$3)</f>
        <v>16.186762020911416</v>
      </c>
      <c r="AC696" s="9">
        <f>1.35*(M696/AB696)-0.35</f>
        <v>0.81275585664910166</v>
      </c>
      <c r="AD696" s="9">
        <f>(0.6108*EXP(17.27*E696/(E696+237.3))+0.6108*EXP(17.27*F696/(F696+237.3)))/2</f>
        <v>2.5543190327097993</v>
      </c>
      <c r="AE696" s="9">
        <f>(H696*0.6108*EXP(17.27*F696/(F696+237.3))+I696*0.6108*EXP(17.27*E696/(E696+237.3)))/(2*100)</f>
        <v>0.98688611475593691</v>
      </c>
      <c r="AF696" s="10">
        <f>$S$8*0.5*((E696+273)^4+(F696+273)^4)*(0.34-0.14*SQRT(AE696))*AC696</f>
        <v>5.8234069929788514</v>
      </c>
      <c r="AG696" s="9">
        <f>(1-0.23)*M696-AF696</f>
        <v>4.9116776750211475</v>
      </c>
      <c r="AH696" s="9">
        <v>0</v>
      </c>
      <c r="AI696" s="8">
        <f>4098*0.6108*EXP(17.27*0.5*(E696+F696)/(0.5*(E696+F696)+237.3))/(0.5*(E696+F696)+237.3)^2</f>
        <v>0.13386034886084869</v>
      </c>
      <c r="AJ696" s="7">
        <f>(0.408*AI696*(AG696-AH696)+(900*$S$10/((E696+F696)*0.5+273))*N696*(AD696-AE696))/(AI696+$S$10*(1+0.34*N696))</f>
        <v>2.876289885782604</v>
      </c>
      <c r="AL696" s="12">
        <f>1.24*(AE696*10/(G696+273.16))^(1/7)</f>
        <v>0.76498396542036029</v>
      </c>
      <c r="AM696" s="12">
        <f>AI696*0.77*M696</f>
        <v>1.4370021787092278</v>
      </c>
      <c r="AN696" s="12">
        <f>AI696*0.98*$S$8*(-2.6*10000000000-AL696*(G696+273.16)^4)</f>
        <v>-20.182316472082313</v>
      </c>
      <c r="AO696" s="13">
        <f>1.17*1.013*(10^-3)*(AD696-AE696)*N696*86400/208</f>
        <v>0.9296558859352857</v>
      </c>
      <c r="AP696" s="12">
        <f>0.408*(AM696+AN696+AO696)/(AI696+$S$10*(1+0.34*N696))</f>
        <v>-32.074435005780366</v>
      </c>
      <c r="AQ696">
        <v>88</v>
      </c>
      <c r="AR696">
        <v>0.44752999999999998</v>
      </c>
      <c r="AS696" s="7"/>
      <c r="AT696" s="1">
        <f>AJ696*28.4</f>
        <v>81.686632756225947</v>
      </c>
      <c r="AU696">
        <f>1.26*AI696*0.408*(AG696-AH696)/(AI696+0.063)</f>
        <v>1.7169366417411527</v>
      </c>
      <c r="AV696">
        <f>AU696*28.4</f>
        <v>48.76100062544873</v>
      </c>
      <c r="AW696">
        <f>0.65*AI696*D696/(0.063+AI696)</f>
        <v>71.319463113765934</v>
      </c>
      <c r="AX696" s="1">
        <f>AW696*0.035</f>
        <v>2.4961812089818078</v>
      </c>
      <c r="AY696" s="1">
        <f>(0.2*(0.00738*G696+0.8072)^7)-0.00016</f>
        <v>0.12267835712039585</v>
      </c>
      <c r="AZ696" s="1">
        <f>0.408*(AI696*(AG696-AH696)+0.063*6.43*(1+0.0536*N696)*(AD696-AE696))/(AI696+0.063)</f>
        <v>2.7635829452133636</v>
      </c>
      <c r="BA696" s="2">
        <f>(AI696*(AG696)+0.063*2.7*(1+0.864*N696)*(AD696-AE696))/(AI696+0.063)</f>
        <v>6.1039178837468624</v>
      </c>
      <c r="BB696" s="1">
        <f>0.4+1.4*EXP(-(((C696-173)/58)^2))</f>
        <v>0.40092029461534473</v>
      </c>
      <c r="BC696" s="1">
        <f>0.605+0.345*EXP(-(((C696-243)/80)^2))</f>
        <v>0.71072994631951014</v>
      </c>
      <c r="BD696" s="1">
        <f>0.408*(AI696*(AG696-AH696)+0.063*6.43*(BB696+BC696*N696)*(AD696-AE696))/(AI696+0.063)</f>
        <v>3.0170109861043701</v>
      </c>
      <c r="BE696" s="1">
        <f>0.013*G696*(M696*23.9+50)/(G696+15)</f>
        <v>2.6472450823392308</v>
      </c>
    </row>
    <row r="697" spans="1:57" ht="14" x14ac:dyDescent="0.15">
      <c r="A697" s="14">
        <v>2009</v>
      </c>
      <c r="B697" s="5">
        <v>43431</v>
      </c>
      <c r="C697">
        <v>331</v>
      </c>
      <c r="D697" s="11">
        <v>181.9884513888889</v>
      </c>
      <c r="E697">
        <v>7.3010000000000002</v>
      </c>
      <c r="F697">
        <v>30.09</v>
      </c>
      <c r="G697">
        <v>17.02</v>
      </c>
      <c r="H697">
        <v>16.52</v>
      </c>
      <c r="I697">
        <v>90.9</v>
      </c>
      <c r="J697" s="17">
        <f>+(H697+I697)/2</f>
        <v>53.71</v>
      </c>
      <c r="K697">
        <v>1.42</v>
      </c>
      <c r="L697" s="17">
        <v>0</v>
      </c>
      <c r="M697" s="15">
        <f>+D697*86400/1000000</f>
        <v>15.723802200000002</v>
      </c>
      <c r="N697" s="3">
        <f>K697*4.87/LN(67.8*$S$4-5.42)</f>
        <v>1.1535455251192925</v>
      </c>
      <c r="O697" s="16">
        <f>0.26*(1+0.54*N697)*(AD697-AE697)</f>
        <v>0.77081299277927873</v>
      </c>
      <c r="X697" s="9">
        <f>1+0.033*COS(2*$S$9*C697/365)</f>
        <v>1.0275073404706727</v>
      </c>
      <c r="Y697" s="9">
        <f>0.409*SIN((2*$S$9*C697/365)-1.39)</f>
        <v>-0.37599555300747733</v>
      </c>
      <c r="Z697" s="9">
        <f>ACOS(-TAN($U$2)*TAN(Y697))</f>
        <v>1.3501821221598409</v>
      </c>
      <c r="AA697" s="10">
        <f>(24*60/$S$9)*$S$7*X697*(Z697*SIN($U$2)*SIN(Y697)+COS($U$2)*COS(Y697)*SIN(Z697))</f>
        <v>21.373864793216864</v>
      </c>
      <c r="AB697" s="9">
        <f>AA697*(0.75+0.00002*$S$3)</f>
        <v>16.115894054085516</v>
      </c>
      <c r="AC697" s="9">
        <f>1.35*(M697/AB697)-0.35</f>
        <v>0.96715515743408254</v>
      </c>
      <c r="AD697" s="9">
        <f>(0.6108*EXP(17.27*E697/(E697+237.3))+0.6108*EXP(17.27*F697/(F697+237.3)))/2</f>
        <v>2.6438863260731007</v>
      </c>
      <c r="AE697" s="9">
        <f>(H697*0.6108*EXP(17.27*F697/(F697+237.3))+I697*0.6108*EXP(17.27*E697/(E697+237.3)))/(2*100)</f>
        <v>0.81713254194475438</v>
      </c>
      <c r="AF697" s="10">
        <f>$S$8*0.5*((E697+273)^4+(F697+273)^4)*(0.34-0.14*SQRT(AE697))*AC697</f>
        <v>7.3842184510244406</v>
      </c>
      <c r="AG697" s="9">
        <f>(1-0.23)*M697-AF697</f>
        <v>4.7231092429755615</v>
      </c>
      <c r="AH697" s="9">
        <v>0</v>
      </c>
      <c r="AI697" s="8">
        <f>4098*0.6108*EXP(17.27*0.5*(E697+F697)/(0.5*(E697+F697)+237.3))/(0.5*(E697+F697)+237.3)^2</f>
        <v>0.13482023479605684</v>
      </c>
      <c r="AJ697" s="7">
        <f>(0.408*AI697*(AG697-AH697)+(900*$S$10/((E697+F697)*0.5+273))*N697*(AD697-AE697))/(AI697+$S$10*(1+0.34*N697))</f>
        <v>3.0368730846106002</v>
      </c>
      <c r="AL697" s="12">
        <f>1.24*(AE697*10/(G697+273.16))^(1/7)</f>
        <v>0.74462831510135197</v>
      </c>
      <c r="AM697" s="12">
        <f>AI697*0.77*M697</f>
        <v>1.6323127624578815</v>
      </c>
      <c r="AN697" s="12">
        <f>AI697*0.98*$S$8*(-2.6*10000000000-AL697*(G697+273.16)^4)</f>
        <v>-20.23415991050663</v>
      </c>
      <c r="AO697" s="13">
        <f>1.17*1.013*(10^-3)*(AD697-AE697)*N697*86400/208</f>
        <v>1.0374339808442961</v>
      </c>
      <c r="AP697" s="12">
        <f>0.408*(AM697+AN697+AO697)/(AI697+$S$10*(1+0.34*N697))</f>
        <v>-31.647969023024597</v>
      </c>
      <c r="AQ697">
        <v>88</v>
      </c>
      <c r="AR697">
        <v>0.44752999999999998</v>
      </c>
      <c r="AS697" s="7"/>
      <c r="AT697" s="1">
        <f>AJ697*28.4</f>
        <v>86.247195602941048</v>
      </c>
      <c r="AU697">
        <f>1.26*AI697*0.408*(AG697-AH697)/(AI697+0.063)</f>
        <v>1.6547906755111421</v>
      </c>
      <c r="AV697">
        <f>AU697*28.4</f>
        <v>46.996055184516436</v>
      </c>
      <c r="AW697">
        <f>0.65*AI697*D697/(0.063+AI697)</f>
        <v>80.619769517589333</v>
      </c>
      <c r="AX697" s="1">
        <f>AW697*0.035</f>
        <v>2.8216919331156269</v>
      </c>
      <c r="AY697" s="1">
        <f>(0.2*(0.00738*G697+0.8072)^7)-0.00016</f>
        <v>0.12274640800497287</v>
      </c>
      <c r="AZ697" s="1">
        <f>0.408*(AI697*(AG697-AH697)+0.063*6.43*(1+0.0536*N697)*(AD697-AE697))/(AI697+0.063)</f>
        <v>2.9339265349513823</v>
      </c>
      <c r="BA697" s="2">
        <f>(AI697*(AG697)+0.063*2.7*(1+0.864*N697)*(AD697-AE697))/(AI697+0.063)</f>
        <v>6.3552423275195018</v>
      </c>
      <c r="BB697" s="1">
        <f>0.4+1.4*EXP(-(((C697-173)/58)^2))</f>
        <v>0.40083803119664124</v>
      </c>
      <c r="BC697" s="1">
        <f>0.605+0.345*EXP(-(((C697-243)/80)^2))</f>
        <v>0.70787806140331111</v>
      </c>
      <c r="BD697" s="1">
        <f>0.408*(AI697*(AG697-AH697)+0.063*6.43*(BB697+BC697*N697)*(AD697-AE697))/(AI697+0.063)</f>
        <v>3.1713742240017226</v>
      </c>
      <c r="BE697" s="1">
        <f>0.013*G697*(M697*23.9+50)/(G697+15)</f>
        <v>2.9422941457542411</v>
      </c>
    </row>
    <row r="698" spans="1:57" ht="14" x14ac:dyDescent="0.15">
      <c r="A698" s="14">
        <v>2009</v>
      </c>
      <c r="B698" s="5">
        <v>43432</v>
      </c>
      <c r="C698">
        <v>332</v>
      </c>
      <c r="D698" s="11">
        <v>179.72909722222218</v>
      </c>
      <c r="E698">
        <v>6.3310000000000004</v>
      </c>
      <c r="F698">
        <v>30.35</v>
      </c>
      <c r="G698">
        <v>16.329999999999998</v>
      </c>
      <c r="H698">
        <v>16.309999999999999</v>
      </c>
      <c r="I698">
        <v>92.1</v>
      </c>
      <c r="J698" s="17">
        <f>+(H698+I698)/2</f>
        <v>54.204999999999998</v>
      </c>
      <c r="K698">
        <v>1.212</v>
      </c>
      <c r="L698" s="17">
        <v>0</v>
      </c>
      <c r="M698" s="15">
        <f>+D698*86400/1000000</f>
        <v>15.528593999999996</v>
      </c>
      <c r="N698" s="3">
        <f>K698*4.87/LN(67.8*$S$4-5.42)</f>
        <v>0.98457547636942433</v>
      </c>
      <c r="O698" s="16">
        <f>0.26*(1+0.54*N698)*(AD698-AE698)</f>
        <v>0.73643846746903008</v>
      </c>
      <c r="X698" s="9">
        <f>1+0.033*COS(2*$S$9*C698/365)</f>
        <v>1.0278170707327079</v>
      </c>
      <c r="Y698" s="9">
        <f>0.409*SIN((2*$S$9*C698/365)-1.39)</f>
        <v>-0.37871051891406543</v>
      </c>
      <c r="Z698" s="9">
        <f>ACOS(-TAN($U$2)*TAN(Y698))</f>
        <v>1.3483971638236167</v>
      </c>
      <c r="AA698" s="10">
        <f>(24*60/$S$9)*$S$7*X698*(Z698*SIN($U$2)*SIN(Y698)+COS($U$2)*COS(Y698)*SIN(Z698))</f>
        <v>21.283551169590716</v>
      </c>
      <c r="AB698" s="9">
        <f>AA698*(0.75+0.00002*$S$3)</f>
        <v>16.0477975818714</v>
      </c>
      <c r="AC698" s="9">
        <f>1.35*(M698/AB698)-0.35</f>
        <v>0.95632267718043751</v>
      </c>
      <c r="AD698" s="9">
        <f>(0.6108*EXP(17.27*E698/(E698+237.3))+0.6108*EXP(17.27*F698/(F698+237.3)))/2</f>
        <v>2.6428741828074456</v>
      </c>
      <c r="AE698" s="9">
        <f>(H698*0.6108*EXP(17.27*F698/(F698+237.3))+I698*0.6108*EXP(17.27*E698/(E698+237.3)))/(2*100)</f>
        <v>0.79361537132725946</v>
      </c>
      <c r="AF698" s="10">
        <f>$S$8*0.5*((E698+273)^4+(F698+273)^4)*(0.34-0.14*SQRT(AE698))*AC698</f>
        <v>7.3360338672070089</v>
      </c>
      <c r="AG698" s="9">
        <f>(1-0.23)*M698-AF698</f>
        <v>4.6209835127929892</v>
      </c>
      <c r="AH698" s="9">
        <v>0</v>
      </c>
      <c r="AI698" s="8">
        <f>4098*0.6108*EXP(17.27*0.5*(E698+F698)/(0.5*(E698+F698)+237.3))/(0.5*(E698+F698)+237.3)^2</f>
        <v>0.1322225964516153</v>
      </c>
      <c r="AJ698" s="7">
        <f>(0.408*AI698*(AG698-AH698)+(900*$S$10/((E698+F698)*0.5+273))*N698*(AD698-AE698))/(AI698+$S$10*(1+0.34*N698))</f>
        <v>2.8148054297289327</v>
      </c>
      <c r="AL698" s="12">
        <f>1.24*(AE698*10/(G698+273.16))^(1/7)</f>
        <v>0.74178060108261235</v>
      </c>
      <c r="AM698" s="12">
        <f>AI698*0.77*M698</f>
        <v>1.5809878838006901</v>
      </c>
      <c r="AN698" s="12">
        <f>AI698*0.98*$S$8*(-2.6*10000000000-AL698*(G698+273.16)^4)</f>
        <v>-19.799866535794184</v>
      </c>
      <c r="AO698" s="13">
        <f>1.17*1.013*(10^-3)*(AD698-AE698)*N698*86400/208</f>
        <v>0.89638055231010938</v>
      </c>
      <c r="AP698" s="12">
        <f>0.408*(AM698+AN698+AO698)/(AI698+$S$10*(1+0.34*N698))</f>
        <v>-32.116739568555609</v>
      </c>
      <c r="AQ698">
        <v>88</v>
      </c>
      <c r="AR698">
        <v>0.44752999999999998</v>
      </c>
      <c r="AS698" s="7"/>
      <c r="AT698" s="1">
        <f>AJ698*28.4</f>
        <v>79.94047420430168</v>
      </c>
      <c r="AU698">
        <f>1.26*AI698*0.408*(AG698-AH698)/(AI698+0.063)</f>
        <v>1.6089432413568265</v>
      </c>
      <c r="AV698">
        <f>AU698*28.4</f>
        <v>45.693988054533868</v>
      </c>
      <c r="AW698">
        <f>0.65*AI698*D698/(0.063+AI698)</f>
        <v>79.123838177390212</v>
      </c>
      <c r="AX698" s="1">
        <f>AW698*0.035</f>
        <v>2.7693343362086575</v>
      </c>
      <c r="AY698" s="1">
        <f>(0.2*(0.00738*G698+0.8072)^7)-0.00016</f>
        <v>0.11812600306306548</v>
      </c>
      <c r="AZ698" s="1">
        <f>0.408*(AI698*(AG698-AH698)+0.063*6.43*(1+0.0536*N698)*(AD698-AE698))/(AI698+0.063)</f>
        <v>2.9251551239069338</v>
      </c>
      <c r="BA698" s="2">
        <f>(AI698*(AG698)+0.063*2.7*(1+0.864*N698)*(AD698-AE698))/(AI698+0.063)</f>
        <v>6.1117116241155438</v>
      </c>
      <c r="BB698" s="1">
        <f>0.4+1.4*EXP(-(((C698-173)/58)^2))</f>
        <v>0.40076266758763851</v>
      </c>
      <c r="BC698" s="1">
        <f>0.605+0.345*EXP(-(((C698-243)/80)^2))</f>
        <v>0.7050718238853354</v>
      </c>
      <c r="BD698" s="1">
        <f>0.408*(AI698*(AG698-AH698)+0.063*6.43*(BB698+BC698*N698)*(AD698-AE698))/(AI698+0.063)</f>
        <v>2.9912010585941391</v>
      </c>
      <c r="BE698" s="1">
        <f>0.013*G698*(M698*23.9+50)/(G698+15)</f>
        <v>2.8535719362979246</v>
      </c>
    </row>
    <row r="699" spans="1:57" ht="14" x14ac:dyDescent="0.15">
      <c r="A699" s="14">
        <v>2009</v>
      </c>
      <c r="B699" s="5">
        <v>43433</v>
      </c>
      <c r="C699">
        <v>333</v>
      </c>
      <c r="D699" s="11">
        <v>160.39265277777773</v>
      </c>
      <c r="E699">
        <v>7.6580000000000004</v>
      </c>
      <c r="F699">
        <v>28.36</v>
      </c>
      <c r="G699">
        <v>17.12</v>
      </c>
      <c r="H699">
        <v>25.52</v>
      </c>
      <c r="I699">
        <v>97.8</v>
      </c>
      <c r="J699" s="17">
        <f>+(H699+I699)/2</f>
        <v>61.66</v>
      </c>
      <c r="K699">
        <v>1.887</v>
      </c>
      <c r="L699" s="17">
        <v>0</v>
      </c>
      <c r="M699" s="15">
        <f>+D699*86400/1000000</f>
        <v>13.857925199999995</v>
      </c>
      <c r="N699" s="3">
        <f>K699*4.87/LN(67.8*$S$4-5.42)</f>
        <v>1.5329157788028909</v>
      </c>
      <c r="O699" s="16">
        <f>0.26*(1+0.54*N699)*(AD699-AE699)</f>
        <v>0.68857254760132414</v>
      </c>
      <c r="X699" s="9">
        <f>1+0.033*COS(2*$S$9*C699/365)</f>
        <v>1.0281185581963432</v>
      </c>
      <c r="Y699" s="9">
        <f>0.409*SIN((2*$S$9*C699/365)-1.39)</f>
        <v>-0.38131326472065658</v>
      </c>
      <c r="Z699" s="9">
        <f>ACOS(-TAN($U$2)*TAN(Y699))</f>
        <v>1.3466816816835587</v>
      </c>
      <c r="AA699" s="10">
        <f>(24*60/$S$9)*$S$7*X699*(Z699*SIN($U$2)*SIN(Y699)+COS($U$2)*COS(Y699)*SIN(Z699))</f>
        <v>21.196954325703707</v>
      </c>
      <c r="AB699" s="9">
        <f>AA699*(0.75+0.00002*$S$3)</f>
        <v>15.982503561580595</v>
      </c>
      <c r="AC699" s="9">
        <f>1.35*(M699/AB699)-0.35</f>
        <v>0.82054245900320277</v>
      </c>
      <c r="AD699" s="9">
        <f>(0.6108*EXP(17.27*E699/(E699+237.3))+0.6108*EXP(17.27*F699/(F699+237.3)))/2</f>
        <v>2.4539624741182506</v>
      </c>
      <c r="AE699" s="9">
        <f>(H699*0.6108*EXP(17.27*F699/(F699+237.3))+I699*0.6108*EXP(17.27*E699/(E699+237.3)))/(2*100)</f>
        <v>1.0050113466505681</v>
      </c>
      <c r="AF699" s="10">
        <f>$S$8*0.5*((E699+273)^4+(F699+273)^4)*(0.34-0.14*SQRT(AE699))*AC699</f>
        <v>5.7959107644744829</v>
      </c>
      <c r="AG699" s="9">
        <f>(1-0.23)*M699-AF699</f>
        <v>4.8746916395255138</v>
      </c>
      <c r="AH699" s="9">
        <v>0</v>
      </c>
      <c r="AI699" s="8">
        <f>4098*0.6108*EXP(17.27*0.5*(E699+F699)/(0.5*(E699+F699)+237.3))/(0.5*(E699+F699)+237.3)^2</f>
        <v>0.12983532805607625</v>
      </c>
      <c r="AJ699" s="7">
        <f>(0.408*AI699*(AG699-AH699)+(900*$S$10/((E699+F699)*0.5+273))*N699*(AD699-AE699))/(AI699+$S$10*(1+0.34*N699))</f>
        <v>3.0889309636730808</v>
      </c>
      <c r="AL699" s="12">
        <f>1.24*(AE699*10/(G699+273.16))^(1/7)</f>
        <v>0.76693392588972797</v>
      </c>
      <c r="AM699" s="12">
        <f>AI699*0.77*M699</f>
        <v>1.3854211636792955</v>
      </c>
      <c r="AN699" s="12">
        <f>AI699*0.98*$S$8*(-2.6*10000000000-AL699*(G699+273.16)^4)</f>
        <v>-19.589209129749349</v>
      </c>
      <c r="AO699" s="13">
        <f>1.17*1.013*(10^-3)*(AD699-AE699)*N699*86400/208</f>
        <v>1.0934973788112801</v>
      </c>
      <c r="AP699" s="12">
        <f>0.408*(AM699+AN699+AO699)/(AI699+$S$10*(1+0.34*N699))</f>
        <v>-30.36001069127482</v>
      </c>
      <c r="AQ699">
        <v>88</v>
      </c>
      <c r="AR699">
        <v>0.44752999999999998</v>
      </c>
      <c r="AS699" s="7"/>
      <c r="AT699" s="1">
        <f>AJ699*28.4</f>
        <v>87.725639368315498</v>
      </c>
      <c r="AU699">
        <f>1.26*AI699*0.408*(AG699-AH699)/(AI699+0.063)</f>
        <v>1.6872682541349646</v>
      </c>
      <c r="AV699">
        <f>AU699*28.4</f>
        <v>47.918418417432996</v>
      </c>
      <c r="AW699">
        <f>0.65*AI699*D699/(0.063+AI699)</f>
        <v>70.194664980347184</v>
      </c>
      <c r="AX699" s="1">
        <f>AW699*0.035</f>
        <v>2.4568132743121516</v>
      </c>
      <c r="AY699" s="1">
        <f>(0.2*(0.00738*G699+0.8072)^7)-0.00016</f>
        <v>0.12342869607454247</v>
      </c>
      <c r="AZ699" s="1">
        <f>0.408*(AI699*(AG699-AH699)+0.063*6.43*(1+0.0536*N699)*(AD699-AE699))/(AI699+0.063)</f>
        <v>2.6830174613290509</v>
      </c>
      <c r="BA699" s="2">
        <f>(AI699*(AG699)+0.063*2.7*(1+0.864*N699)*(AD699-AE699))/(AI699+0.063)</f>
        <v>6.2530232621662414</v>
      </c>
      <c r="BB699" s="1">
        <f>0.4+1.4*EXP(-(((C699-173)/58)^2))</f>
        <v>0.40069366884996266</v>
      </c>
      <c r="BC699" s="1">
        <f>0.605+0.345*EXP(-(((C699-243)/80)^2))</f>
        <v>0.70231171833436634</v>
      </c>
      <c r="BD699" s="1">
        <f>0.408*(AI699*(AG699-AH699)+0.063*6.43*(BB699+BC699*N699)*(AD699-AE699))/(AI699+0.063)</f>
        <v>3.173700840331906</v>
      </c>
      <c r="BE699" s="1">
        <f>0.013*G699*(M699*23.9+50)/(G699+15)</f>
        <v>2.6413715441169603</v>
      </c>
    </row>
    <row r="700" spans="1:57" ht="14" x14ac:dyDescent="0.15">
      <c r="A700" s="14">
        <v>2009</v>
      </c>
      <c r="B700" s="5">
        <v>43434</v>
      </c>
      <c r="C700">
        <v>334</v>
      </c>
      <c r="D700" s="11">
        <v>178.8649791666667</v>
      </c>
      <c r="E700">
        <v>7.6390000000000002</v>
      </c>
      <c r="F700">
        <v>24.43</v>
      </c>
      <c r="G700">
        <v>14.49</v>
      </c>
      <c r="H700">
        <v>30.22</v>
      </c>
      <c r="I700">
        <v>99.7</v>
      </c>
      <c r="J700" s="17">
        <f>+(H700+I700)/2</f>
        <v>64.960000000000008</v>
      </c>
      <c r="K700">
        <v>1.4159999999999999</v>
      </c>
      <c r="L700" s="17">
        <v>0</v>
      </c>
      <c r="M700" s="15">
        <f>+D700*86400/1000000</f>
        <v>15.453934200000003</v>
      </c>
      <c r="N700" s="3">
        <f>K700*4.87/LN(67.8*$S$4-5.42)</f>
        <v>1.1502961011048718</v>
      </c>
      <c r="O700" s="16">
        <f>0.26*(1+0.54*N700)*(AD700-AE700)</f>
        <v>0.45093640420886139</v>
      </c>
      <c r="X700" s="9">
        <f>1+0.033*COS(2*$S$9*C700/365)</f>
        <v>1.0284117135243369</v>
      </c>
      <c r="Y700" s="9">
        <f>0.409*SIN((2*$S$9*C700/365)-1.39)</f>
        <v>-0.38380301917749693</v>
      </c>
      <c r="Z700" s="9">
        <f>ACOS(-TAN($U$2)*TAN(Y700))</f>
        <v>1.3450366892359995</v>
      </c>
      <c r="AA700" s="10">
        <f>(24*60/$S$9)*$S$7*X700*(Z700*SIN($U$2)*SIN(Y700)+COS($U$2)*COS(Y700)*SIN(Z700))</f>
        <v>21.114113585157707</v>
      </c>
      <c r="AB700" s="9">
        <f>AA700*(0.75+0.00002*$S$3)</f>
        <v>15.920041643208911</v>
      </c>
      <c r="AC700" s="9">
        <f>1.35*(M700/AB700)-0.35</f>
        <v>0.96047466065514675</v>
      </c>
      <c r="AD700" s="9">
        <f>(0.6108*EXP(17.27*E700/(E700+237.3))+0.6108*EXP(17.27*F700/(F700+237.3)))/2</f>
        <v>2.0542400364794342</v>
      </c>
      <c r="AE700" s="9">
        <f>(H700*0.6108*EXP(17.27*F700/(F700+237.3))+I700*0.6108*EXP(17.27*E700/(E700+237.3)))/(2*100)</f>
        <v>0.98440677006357868</v>
      </c>
      <c r="AF700" s="10">
        <f>$S$8*0.5*((E700+273)^4+(F700+273)^4)*(0.34-0.14*SQRT(AE700))*AC700</f>
        <v>6.633188923913778</v>
      </c>
      <c r="AG700" s="9">
        <f>(1-0.23)*M700-AF700</f>
        <v>5.2663404100862241</v>
      </c>
      <c r="AH700" s="9">
        <v>0</v>
      </c>
      <c r="AI700" s="8">
        <f>4098*0.6108*EXP(17.27*0.5*(E700+F700)/(0.5*(E700+F700)+237.3))/(0.5*(E700+F700)+237.3)^2</f>
        <v>0.11635968329988128</v>
      </c>
      <c r="AJ700" s="7">
        <f>(0.408*AI700*(AG700-AH700)+(900*$S$10/((E700+F700)*0.5+273))*N700*(AD700-AE700))/(AI700+$S$10*(1+0.34*N700))</f>
        <v>2.4154755994446897</v>
      </c>
      <c r="AL700" s="12">
        <f>1.24*(AE700*10/(G700+273.16))^(1/7)</f>
        <v>0.76566259317691043</v>
      </c>
      <c r="AM700" s="12">
        <f>AI700*0.77*M700</f>
        <v>1.3846254647218874</v>
      </c>
      <c r="AN700" s="12">
        <f>AI700*0.98*$S$8*(-2.6*10000000000-AL700*(G700+273.16)^4)</f>
        <v>-17.442490518422819</v>
      </c>
      <c r="AO700" s="13">
        <f>1.17*1.013*(10^-3)*(AD700-AE700)*N700*86400/208</f>
        <v>0.60585885607489121</v>
      </c>
      <c r="AP700" s="12">
        <f>0.408*(AM700+AN700+AO700)/(AI700+$S$10*(1+0.34*N700))</f>
        <v>-30.32369391427579</v>
      </c>
      <c r="AQ700">
        <v>88</v>
      </c>
      <c r="AR700">
        <v>0.44752999999999998</v>
      </c>
      <c r="AS700" s="7"/>
      <c r="AT700" s="1">
        <f>AJ700*28.4</f>
        <v>68.599507024229183</v>
      </c>
      <c r="AU700">
        <f>1.26*AI700*0.408*(AG700-AH700)/(AI700+0.063)</f>
        <v>1.7563753701254881</v>
      </c>
      <c r="AV700">
        <f>AU700*28.4</f>
        <v>49.881060511563859</v>
      </c>
      <c r="AW700">
        <f>0.65*AI700*D700/(0.063+AI700)</f>
        <v>75.425183436619804</v>
      </c>
      <c r="AX700" s="1">
        <f>AW700*0.035</f>
        <v>2.6398814202816934</v>
      </c>
      <c r="AY700" s="1">
        <f>(0.2*(0.00738*G700+0.8072)^7)-0.00016</f>
        <v>0.10652573356906538</v>
      </c>
      <c r="AZ700" s="1">
        <f>0.408*(AI700*(AG700-AH700)+0.063*6.43*(1+0.0536*N700)*(AD700-AE700))/(AI700+0.063)</f>
        <v>2.440563143118299</v>
      </c>
      <c r="BA700" s="2">
        <f>(AI700*(AG700)+0.063*2.7*(1+0.864*N700)*(AD700-AE700))/(AI700+0.063)</f>
        <v>5.4395104524406586</v>
      </c>
      <c r="BB700" s="1">
        <f>0.4+1.4*EXP(-(((C700-173)/58)^2))</f>
        <v>0.40063053746117266</v>
      </c>
      <c r="BC700" s="1">
        <f>0.605+0.345*EXP(-(((C700-243)/80)^2))</f>
        <v>0.69959817338373076</v>
      </c>
      <c r="BD700" s="1">
        <f>0.408*(AI700*(AG700-AH700)+0.063*6.43*(BB700+BC700*N700)*(AD700-AE700))/(AI700+0.063)</f>
        <v>2.5822466541380664</v>
      </c>
      <c r="BE700" s="1">
        <f>0.013*G700*(M700*23.9+50)/(G700+15)</f>
        <v>2.6786292399990033</v>
      </c>
    </row>
    <row r="701" spans="1:57" ht="14" x14ac:dyDescent="0.15">
      <c r="A701" s="14">
        <v>2009</v>
      </c>
      <c r="B701" s="5">
        <v>43435</v>
      </c>
      <c r="C701">
        <v>335</v>
      </c>
      <c r="D701" s="11">
        <v>169.55774305555551</v>
      </c>
      <c r="E701">
        <v>6.2930000000000001</v>
      </c>
      <c r="F701">
        <v>23.75</v>
      </c>
      <c r="G701">
        <v>14</v>
      </c>
      <c r="H701">
        <v>34.68</v>
      </c>
      <c r="I701">
        <v>94</v>
      </c>
      <c r="J701" s="17">
        <f>+(H701+I701)/2</f>
        <v>64.34</v>
      </c>
      <c r="K701">
        <v>1.4970000000000001</v>
      </c>
      <c r="L701" s="17">
        <v>0</v>
      </c>
      <c r="M701" s="15">
        <f>+D701*86400/1000000</f>
        <v>14.649788999999997</v>
      </c>
      <c r="N701" s="3">
        <f>K701*4.87/LN(67.8*$S$4-5.42)</f>
        <v>1.216096937396888</v>
      </c>
      <c r="O701" s="16">
        <f>0.26*(1+0.54*N701)*(AD701-AE701)</f>
        <v>0.4258496798217149</v>
      </c>
      <c r="X701" s="9">
        <f>1+0.033*COS(2*$S$9*C701/365)</f>
        <v>1.0286964498484381</v>
      </c>
      <c r="Y701" s="9">
        <f>0.409*SIN((2*$S$9*C701/365)-1.39)</f>
        <v>-0.38617904451660728</v>
      </c>
      <c r="Z701" s="9">
        <f>ACOS(-TAN($U$2)*TAN(Y701))</f>
        <v>1.343463169390168</v>
      </c>
      <c r="AA701" s="10">
        <f>(24*60/$S$9)*$S$7*X701*(Z701*SIN($U$2)*SIN(Y701)+COS($U$2)*COS(Y701)*SIN(Z701))</f>
        <v>21.035066531929733</v>
      </c>
      <c r="AB701" s="9">
        <f>AA701*(0.75+0.00002*$S$3)</f>
        <v>15.860440165075019</v>
      </c>
      <c r="AC701" s="9">
        <f>1.35*(M701/AB701)-0.35</f>
        <v>0.89695247699050562</v>
      </c>
      <c r="AD701" s="9">
        <f>(0.6108*EXP(17.27*E701/(E701+237.3))+0.6108*EXP(17.27*F701/(F701+237.3)))/2</f>
        <v>1.9468413441363612</v>
      </c>
      <c r="AE701" s="9">
        <f>(H701*0.6108*EXP(17.27*F701/(F701+237.3))+I701*0.6108*EXP(17.27*E701/(E701+237.3)))/(2*100)</f>
        <v>0.95819466650056118</v>
      </c>
      <c r="AF701" s="10">
        <f>$S$8*0.5*((E701+273)^4+(F701+273)^4)*(0.34-0.14*SQRT(AE701))*AC701</f>
        <v>6.1674088706394805</v>
      </c>
      <c r="AG701" s="9">
        <f>(1-0.23)*M701-AF701</f>
        <v>5.1129286593605165</v>
      </c>
      <c r="AH701" s="9">
        <v>0</v>
      </c>
      <c r="AI701" s="8">
        <f>4098*0.6108*EXP(17.27*0.5*(E701+F701)/(0.5*(E701+F701)+237.3))/(0.5*(E701+F701)+237.3)^2</f>
        <v>0.10992009549660213</v>
      </c>
      <c r="AJ701" s="7">
        <f>(0.408*AI701*(AG701-AH701)+(900*$S$10/((E701+F701)*0.5+273))*N701*(AD701-AE701))/(AI701+$S$10*(1+0.34*N701))</f>
        <v>2.3481746958333627</v>
      </c>
      <c r="AL701" s="12">
        <f>1.24*(AE701*10/(G701+273.16))^(1/7)</f>
        <v>0.76290208196700116</v>
      </c>
      <c r="AM701" s="12">
        <f>AI701*0.77*M701</f>
        <v>1.2399357785315048</v>
      </c>
      <c r="AN701" s="12">
        <f>AI701*0.98*$S$8*(-2.6*10000000000-AL701*(G701+273.16)^4)</f>
        <v>-16.44849703353967</v>
      </c>
      <c r="AO701" s="13">
        <f>1.17*1.013*(10^-3)*(AD701-AE701)*N701*86400/208</f>
        <v>0.59190910512812356</v>
      </c>
      <c r="AP701" s="12">
        <f>0.408*(AM701+AN701+AO701)/(AI701+$S$10*(1+0.34*N701))</f>
        <v>-29.38647262752934</v>
      </c>
      <c r="AS701" s="7"/>
      <c r="AU701"/>
      <c r="AV701"/>
      <c r="AW701"/>
    </row>
    <row r="702" spans="1:57" ht="14" x14ac:dyDescent="0.15">
      <c r="A702" s="14">
        <v>2009</v>
      </c>
      <c r="B702" s="5">
        <v>43436</v>
      </c>
      <c r="C702">
        <v>336</v>
      </c>
      <c r="D702" s="11">
        <v>149.57731944444447</v>
      </c>
      <c r="E702">
        <v>7.4420000000000002</v>
      </c>
      <c r="F702">
        <v>23.43</v>
      </c>
      <c r="G702">
        <v>14.28</v>
      </c>
      <c r="H702">
        <v>35.090000000000003</v>
      </c>
      <c r="I702">
        <v>97.5</v>
      </c>
      <c r="J702" s="17">
        <f>+(H702+I702)/2</f>
        <v>66.295000000000002</v>
      </c>
      <c r="K702">
        <v>1.45</v>
      </c>
      <c r="L702" s="17">
        <v>0</v>
      </c>
      <c r="M702" s="15">
        <f>+D702*86400/1000000</f>
        <v>12.923480400000003</v>
      </c>
      <c r="N702" s="3">
        <f>K702*4.87/LN(67.8*$S$4-5.42)</f>
        <v>1.1779162052274466</v>
      </c>
      <c r="O702" s="16">
        <f>0.26*(1+0.54*N702)*(AD702-AE702)</f>
        <v>0.40355606618149981</v>
      </c>
      <c r="X702" s="9">
        <f>1+0.033*COS(2*$S$9*C702/365)</f>
        <v>1.0289726827951293</v>
      </c>
      <c r="Y702" s="9">
        <f>0.409*SIN((2*$S$9*C702/365)-1.39)</f>
        <v>-0.38844063667040113</v>
      </c>
      <c r="Z702" s="9">
        <f>ACOS(-TAN($U$2)*TAN(Y702))</f>
        <v>1.3419620725780566</v>
      </c>
      <c r="AA702" s="10">
        <f>(24*60/$S$9)*$S$7*X702*(Z702*SIN($U$2)*SIN(Y702)+COS($U$2)*COS(Y702)*SIN(Z702))</f>
        <v>20.959849005576618</v>
      </c>
      <c r="AB702" s="9">
        <f>AA702*(0.75+0.00002*$S$3)</f>
        <v>15.803726150204771</v>
      </c>
      <c r="AC702" s="9">
        <f>1.35*(M702/AB702)-0.35</f>
        <v>0.75396107691184866</v>
      </c>
      <c r="AD702" s="9">
        <f>(0.6108*EXP(17.27*E702/(E702+237.3))+0.6108*EXP(17.27*F702/(F702+237.3)))/2</f>
        <v>1.9580078262453045</v>
      </c>
      <c r="AE702" s="9">
        <f>(H702*0.6108*EXP(17.27*F702/(F702+237.3))+I702*0.6108*EXP(17.27*E702/(E702+237.3)))/(2*100)</f>
        <v>1.0093111268420016</v>
      </c>
      <c r="AF702" s="10">
        <f>$S$8*0.5*((E702+273)^4+(F702+273)^4)*(0.34-0.14*SQRT(AE702))*AC702</f>
        <v>5.1168306845812426</v>
      </c>
      <c r="AG702" s="9">
        <f>(1-0.23)*M702-AF702</f>
        <v>4.8342492234187597</v>
      </c>
      <c r="AH702" s="9">
        <v>0</v>
      </c>
      <c r="AI702" s="8">
        <f>4098*0.6108*EXP(17.27*0.5*(E702+F702)/(0.5*(E702+F702)+237.3))/(0.5*(E702+F702)+237.3)^2</f>
        <v>0.11251745764163983</v>
      </c>
      <c r="AJ702" s="7">
        <f>(0.408*AI702*(AG702-AH702)+(900*$S$10/((E702+F702)*0.5+273))*N702*(AD702-AE702))/(AI702+$S$10*(1+0.34*N702))</f>
        <v>2.205332084420299</v>
      </c>
      <c r="AL702" s="12">
        <f>1.24*(AE702*10/(G702+273.16))^(1/7)</f>
        <v>0.7684804216194806</v>
      </c>
      <c r="AM702" s="12">
        <f>AI702*0.77*M702</f>
        <v>1.1196702120369633</v>
      </c>
      <c r="AN702" s="12">
        <f>AI702*0.98*$S$8*(-2.6*10000000000-AL702*(G702+273.16)^4)</f>
        <v>-16.868664684090991</v>
      </c>
      <c r="AO702" s="13">
        <f>1.17*1.013*(10^-3)*(AD702-AE702)*N702*86400/208</f>
        <v>0.55015808660659871</v>
      </c>
      <c r="AP702" s="12">
        <f>0.408*(AM702+AN702+AO702)/(AI702+$S$10*(1+0.34*N702))</f>
        <v>-30.29671339557909</v>
      </c>
      <c r="AS702" s="7"/>
      <c r="AU702"/>
      <c r="AV702"/>
      <c r="AW702"/>
    </row>
    <row r="703" spans="1:57" ht="14" x14ac:dyDescent="0.15">
      <c r="A703" s="14">
        <v>2009</v>
      </c>
      <c r="B703" s="5">
        <v>43437</v>
      </c>
      <c r="C703">
        <v>337</v>
      </c>
      <c r="D703" s="11">
        <v>180.04304166666668</v>
      </c>
      <c r="E703">
        <v>5.4320000000000004</v>
      </c>
      <c r="F703">
        <v>24.79</v>
      </c>
      <c r="G703">
        <v>14.21</v>
      </c>
      <c r="H703">
        <v>19.149999999999999</v>
      </c>
      <c r="I703">
        <v>93.7</v>
      </c>
      <c r="J703" s="17">
        <f>+(H703+I703)/2</f>
        <v>56.424999999999997</v>
      </c>
      <c r="K703">
        <v>1.6719999999999999</v>
      </c>
      <c r="L703" s="17">
        <v>0</v>
      </c>
      <c r="M703" s="15">
        <f>+D703*86400/1000000</f>
        <v>15.555718800000001</v>
      </c>
      <c r="N703" s="3">
        <f>K703*4.87/LN(67.8*$S$4-5.42)</f>
        <v>1.3582592380277867</v>
      </c>
      <c r="O703" s="16">
        <f>0.26*(1+0.54*N703)*(AD703-AE703)</f>
        <v>0.58273673029941697</v>
      </c>
      <c r="X703" s="9">
        <f>1+0.033*COS(2*$S$9*C703/365)</f>
        <v>1.0292403305106266</v>
      </c>
      <c r="Y703" s="9">
        <f>0.409*SIN((2*$S$9*C703/365)-1.39)</f>
        <v>-0.39058712548031388</v>
      </c>
      <c r="Z703" s="9">
        <f>ACOS(-TAN($U$2)*TAN(Y703))</f>
        <v>1.3405343148947995</v>
      </c>
      <c r="AA703" s="10">
        <f>(24*60/$S$9)*$S$7*X703*(Z703*SIN($U$2)*SIN(Y703)+COS($U$2)*COS(Y703)*SIN(Z703))</f>
        <v>20.888495097336573</v>
      </c>
      <c r="AB703" s="9">
        <f>AA703*(0.75+0.00002*$S$3)</f>
        <v>15.749925303391777</v>
      </c>
      <c r="AC703" s="9">
        <f>1.35*(M703/AB703)-0.35</f>
        <v>0.98335364933302671</v>
      </c>
      <c r="AD703" s="9">
        <f>(0.6108*EXP(17.27*E703/(E703+237.3))+0.6108*EXP(17.27*F703/(F703+237.3)))/2</f>
        <v>2.0136683373541997</v>
      </c>
      <c r="AE703" s="9">
        <f>(H703*0.6108*EXP(17.27*F703/(F703+237.3))+I703*0.6108*EXP(17.27*E703/(E703+237.3)))/(2*100)</f>
        <v>0.72070793944481404</v>
      </c>
      <c r="AF703" s="10">
        <f>$S$8*0.5*((E703+273)^4+(F703+273)^4)*(0.34-0.14*SQRT(AE703))*AC703</f>
        <v>7.3859164465293121</v>
      </c>
      <c r="AG703" s="9">
        <f>(1-0.23)*M703-AF703</f>
        <v>4.5919870294706895</v>
      </c>
      <c r="AH703" s="9">
        <v>0</v>
      </c>
      <c r="AI703" s="8">
        <f>4098*0.6108*EXP(17.27*0.5*(E703+F703)/(0.5*(E703+F703)+237.3))/(0.5*(E703+F703)+237.3)^2</f>
        <v>0.11047656941979996</v>
      </c>
      <c r="AJ703" s="7">
        <f>(0.408*AI703*(AG703-AH703)+(900*$S$10/((E703+F703)*0.5+273))*N703*(AD703-AE703))/(AI703+$S$10*(1+0.34*N703))</f>
        <v>2.7482649347587365</v>
      </c>
      <c r="AL703" s="12">
        <f>1.24*(AE703*10/(G703+273.16))^(1/7)</f>
        <v>0.73240754676237019</v>
      </c>
      <c r="AM703" s="12">
        <f>AI703*0.77*M703</f>
        <v>1.3232776848699772</v>
      </c>
      <c r="AN703" s="12">
        <f>AI703*0.98*$S$8*(-2.6*10000000000-AL703*(G703+273.16)^4)</f>
        <v>-16.429584129591152</v>
      </c>
      <c r="AO703" s="13">
        <f>1.17*1.013*(10^-3)*(AD703-AE703)*N703*86400/208</f>
        <v>0.86459676297208388</v>
      </c>
      <c r="AP703" s="12">
        <f>0.408*(AM703+AN703+AO703)/(AI703+$S$10*(1+0.34*N703))</f>
        <v>-28.114895894598934</v>
      </c>
      <c r="AS703" s="7"/>
      <c r="AU703"/>
      <c r="AV703"/>
      <c r="AW703"/>
    </row>
    <row r="704" spans="1:57" ht="14" x14ac:dyDescent="0.15">
      <c r="A704" s="14">
        <v>2009</v>
      </c>
      <c r="B704" s="5">
        <v>43438</v>
      </c>
      <c r="C704">
        <v>338</v>
      </c>
      <c r="D704" s="11">
        <v>162.12740972222215</v>
      </c>
      <c r="E704">
        <v>3.403</v>
      </c>
      <c r="F704">
        <v>27.28</v>
      </c>
      <c r="G704">
        <v>13.48</v>
      </c>
      <c r="H704">
        <v>17.79</v>
      </c>
      <c r="I704">
        <v>92.6</v>
      </c>
      <c r="J704" s="17">
        <f>+(H704+I704)/2</f>
        <v>55.194999999999993</v>
      </c>
      <c r="K704">
        <v>1.1890000000000001</v>
      </c>
      <c r="L704" s="17">
        <v>0</v>
      </c>
      <c r="M704" s="15">
        <f>+D704*86400/1000000</f>
        <v>14.007808199999994</v>
      </c>
      <c r="N704" s="3">
        <f>K704*4.87/LN(67.8*$S$4-5.42)</f>
        <v>0.96589128828650628</v>
      </c>
      <c r="O704" s="16">
        <f>0.26*(1+0.54*N704)*(AD704-AE704)</f>
        <v>0.60078675104939716</v>
      </c>
      <c r="X704" s="9">
        <f>1+0.033*COS(2*$S$9*C704/365)</f>
        <v>1.0294993136851356</v>
      </c>
      <c r="Y704" s="9">
        <f>0.409*SIN((2*$S$9*C704/365)-1.39)</f>
        <v>-0.3926178748953863</v>
      </c>
      <c r="Z704" s="9">
        <f>ACOS(-TAN($U$2)*TAN(Y704))</f>
        <v>1.3391807762766488</v>
      </c>
      <c r="AA704" s="10">
        <f>(24*60/$S$9)*$S$7*X704*(Z704*SIN($U$2)*SIN(Y704)+COS($U$2)*COS(Y704)*SIN(Z704))</f>
        <v>20.821037147034811</v>
      </c>
      <c r="AB704" s="9">
        <f>AA704*(0.75+0.00002*$S$3)</f>
        <v>15.699062008864248</v>
      </c>
      <c r="AC704" s="9">
        <f>1.35*(M704/AB704)-0.35</f>
        <v>0.85456502810947754</v>
      </c>
      <c r="AD704" s="9">
        <f>(0.6108*EXP(17.27*E704/(E704+237.3))+0.6108*EXP(17.27*F704/(F704+237.3)))/2</f>
        <v>2.2020215962841068</v>
      </c>
      <c r="AE704" s="9">
        <f>(H704*0.6108*EXP(17.27*F704/(F704+237.3))+I704*0.6108*EXP(17.27*E704/(E704+237.3)))/(2*100)</f>
        <v>0.68339207590591866</v>
      </c>
      <c r="AF704" s="10">
        <f>$S$8*0.5*((E704+273)^4+(F704+273)^4)*(0.34-0.14*SQRT(AE704))*AC704</f>
        <v>6.5527412317473823</v>
      </c>
      <c r="AG704" s="9">
        <f>(1-0.23)*M704-AF704</f>
        <v>4.2332710822526129</v>
      </c>
      <c r="AH704" s="9">
        <v>0</v>
      </c>
      <c r="AI704" s="8">
        <f>4098*0.6108*EXP(17.27*0.5*(E704+F704)/(0.5*(E704+F704)+237.3))/(0.5*(E704+F704)+237.3)^2</f>
        <v>0.11192075487750759</v>
      </c>
      <c r="AJ704" s="7">
        <f>(0.408*AI704*(AG704-AH704)+(900*$S$10/((E704+F704)*0.5+273))*N704*(AD704-AE704))/(AI704+$S$10*(1+0.34*N704))</f>
        <v>2.4811947833818788</v>
      </c>
      <c r="AL704" s="12">
        <f>1.24*(AE704*10/(G704+273.16))^(1/7)</f>
        <v>0.72713011898864155</v>
      </c>
      <c r="AM704" s="12">
        <f>AI704*0.77*M704</f>
        <v>1.2071786403009721</v>
      </c>
      <c r="AN704" s="12">
        <f>AI704*0.98*$S$8*(-2.6*10000000000-AL704*(G704+273.16)^4)</f>
        <v>-16.598074716789235</v>
      </c>
      <c r="AO704" s="13">
        <f>1.17*1.013*(10^-3)*(AD704-AE704)*N704*86400/208</f>
        <v>0.72214731600864956</v>
      </c>
      <c r="AP704" s="12">
        <f>0.408*(AM704+AN704+AO704)/(AI704+$S$10*(1+0.34*N704))</f>
        <v>-30.023450774628579</v>
      </c>
      <c r="AS704" s="7"/>
      <c r="AU704"/>
      <c r="AV704"/>
      <c r="AW704"/>
    </row>
    <row r="705" spans="1:49" ht="14" x14ac:dyDescent="0.15">
      <c r="A705" s="14">
        <v>2009</v>
      </c>
      <c r="B705" s="5">
        <v>43439</v>
      </c>
      <c r="C705">
        <v>339</v>
      </c>
      <c r="D705" s="11">
        <v>87.042006944444424</v>
      </c>
      <c r="E705">
        <v>7.0609999999999999</v>
      </c>
      <c r="F705">
        <v>21.92</v>
      </c>
      <c r="G705">
        <v>14.08</v>
      </c>
      <c r="H705">
        <v>30.8</v>
      </c>
      <c r="I705">
        <v>90.7</v>
      </c>
      <c r="J705" s="17">
        <f>+(H705+I705)/2</f>
        <v>60.75</v>
      </c>
      <c r="K705">
        <v>1.0549999999999999</v>
      </c>
      <c r="L705" s="17">
        <v>0</v>
      </c>
      <c r="M705" s="15">
        <f>+D705*86400/1000000</f>
        <v>7.5204293999999985</v>
      </c>
      <c r="N705" s="3">
        <f>K705*4.87/LN(67.8*$S$4-5.42)</f>
        <v>0.85703558380341804</v>
      </c>
      <c r="O705" s="16">
        <f>0.26*(1+0.54*N705)*(AD705-AE705)</f>
        <v>0.3640234890831735</v>
      </c>
      <c r="X705" s="9">
        <f>1+0.033*COS(2*$S$9*C705/365)</f>
        <v>1.0297495555763521</v>
      </c>
      <c r="Y705" s="9">
        <f>0.409*SIN((2*$S$9*C705/365)-1.39)</f>
        <v>-0.39453228316073946</v>
      </c>
      <c r="Z705" s="9">
        <f>ACOS(-TAN($U$2)*TAN(Y705))</f>
        <v>1.3379022987236497</v>
      </c>
      <c r="AA705" s="10">
        <f>(24*60/$S$9)*$S$7*X705*(Z705*SIN($U$2)*SIN(Y705)+COS($U$2)*COS(Y705)*SIN(Z705))</f>
        <v>20.757505740701333</v>
      </c>
      <c r="AB705" s="9">
        <f>AA705*(0.75+0.00002*$S$3)</f>
        <v>15.651159328488806</v>
      </c>
      <c r="AC705" s="9">
        <f>1.35*(M705/AB705)-0.35</f>
        <v>0.29867908356922201</v>
      </c>
      <c r="AD705" s="9">
        <f>(0.6108*EXP(17.27*E705/(E705+237.3))+0.6108*EXP(17.27*F705/(F705+237.3)))/2</f>
        <v>1.8185645337188086</v>
      </c>
      <c r="AE705" s="9">
        <f>(H705*0.6108*EXP(17.27*F705/(F705+237.3))+I705*0.6108*EXP(17.27*E705/(E705+237.3)))/(2*100)</f>
        <v>0.86143362468654827</v>
      </c>
      <c r="AF705" s="10">
        <f>$S$8*0.5*((E705+273)^4+(F705+273)^4)*(0.34-0.14*SQRT(AE705))*AC705</f>
        <v>2.1067982359509925</v>
      </c>
      <c r="AG705" s="9">
        <f>(1-0.23)*M705-AF705</f>
        <v>3.6839324020490061</v>
      </c>
      <c r="AH705" s="9">
        <v>0</v>
      </c>
      <c r="AI705" s="8">
        <f>4098*0.6108*EXP(17.27*0.5*(E705+F705)/(0.5*(E705+F705)+237.3))/(0.5*(E705+F705)+237.3)^2</f>
        <v>0.10666730045557933</v>
      </c>
      <c r="AJ705" s="7">
        <f>(0.408*AI705*(AG705-AH705)+(900*$S$10/((E705+F705)*0.5+273))*N705*(AD705-AE705))/(AI705+$S$10*(1+0.34*N705))</f>
        <v>1.7183196284655933</v>
      </c>
      <c r="AL705" s="12">
        <f>1.24*(AE705*10/(G705+273.16))^(1/7)</f>
        <v>0.75135807259573328</v>
      </c>
      <c r="AM705" s="12">
        <f>AI705*0.77*M705</f>
        <v>0.61768160482087442</v>
      </c>
      <c r="AN705" s="12">
        <f>AI705*0.98*$S$8*(-2.6*10000000000-AL705*(G705+273.16)^4)</f>
        <v>-15.924487687529176</v>
      </c>
      <c r="AO705" s="13">
        <f>1.17*1.013*(10^-3)*(AD705-AE705)*N705*86400/208</f>
        <v>0.40384611560886241</v>
      </c>
      <c r="AP705" s="12">
        <f>0.408*(AM705+AN705+AO705)/(AI705+$S$10*(1+0.34*N705))</f>
        <v>-31.726604615883311</v>
      </c>
      <c r="AS705" s="7"/>
      <c r="AU705"/>
      <c r="AV705"/>
      <c r="AW705"/>
    </row>
    <row r="706" spans="1:49" ht="14" x14ac:dyDescent="0.15">
      <c r="A706" s="14">
        <v>2009</v>
      </c>
      <c r="B706" s="5">
        <v>43440</v>
      </c>
      <c r="C706">
        <v>340</v>
      </c>
      <c r="D706" s="11">
        <v>138.52620833333336</v>
      </c>
      <c r="E706">
        <v>14.73</v>
      </c>
      <c r="F706">
        <v>26.94</v>
      </c>
      <c r="G706">
        <v>19.36</v>
      </c>
      <c r="H706">
        <v>48.02</v>
      </c>
      <c r="I706">
        <v>90.9</v>
      </c>
      <c r="J706" s="17">
        <f>+(H706+I706)/2</f>
        <v>69.460000000000008</v>
      </c>
      <c r="K706">
        <v>1.7</v>
      </c>
      <c r="L706" s="17">
        <v>0</v>
      </c>
      <c r="M706" s="15">
        <f>+D706*86400/1000000</f>
        <v>11.968664400000002</v>
      </c>
      <c r="N706" s="3">
        <f>K706*4.87/LN(67.8*$S$4-5.42)</f>
        <v>1.3810052061287306</v>
      </c>
      <c r="O706" s="16">
        <f>0.26*(1+0.54*N706)*(AD706-AE706)</f>
        <v>0.45372511456941855</v>
      </c>
      <c r="X706" s="9">
        <f>1+0.033*COS(2*$S$9*C706/365)</f>
        <v>1.0299909820322035</v>
      </c>
      <c r="Y706" s="9">
        <f>0.409*SIN((2*$S$9*C706/365)-1.39)</f>
        <v>-0.39632978299588817</v>
      </c>
      <c r="Z706" s="9">
        <f>ACOS(-TAN($U$2)*TAN(Y706))</f>
        <v>1.3366996845740733</v>
      </c>
      <c r="AA706" s="10">
        <f>(24*60/$S$9)*$S$7*X706*(Z706*SIN($U$2)*SIN(Y706)+COS($U$2)*COS(Y706)*SIN(Z706))</f>
        <v>20.697929708809163</v>
      </c>
      <c r="AB706" s="9">
        <f>AA706*(0.75+0.00002*$S$3)</f>
        <v>15.606239000442109</v>
      </c>
      <c r="AC706" s="9">
        <f>1.35*(M706/AB706)-0.35</f>
        <v>0.68533573589013164</v>
      </c>
      <c r="AD706" s="9">
        <f>(0.6108*EXP(17.27*E706/(E706+237.3))+0.6108*EXP(17.27*F706/(F706+237.3)))/2</f>
        <v>2.6143683955344788</v>
      </c>
      <c r="AE706" s="9">
        <f>(H706*0.6108*EXP(17.27*F706/(F706+237.3))+I706*0.6108*EXP(17.27*E706/(E706+237.3)))/(2*100)</f>
        <v>1.6147385627822339</v>
      </c>
      <c r="AF706" s="10">
        <f>$S$8*0.5*((E706+273)^4+(F706+273)^4)*(0.34-0.14*SQRT(AE706))*AC706</f>
        <v>4.0650125017382326</v>
      </c>
      <c r="AG706" s="9">
        <f>(1-0.23)*M706-AF706</f>
        <v>5.150859086261768</v>
      </c>
      <c r="AH706" s="9">
        <v>0</v>
      </c>
      <c r="AI706" s="8">
        <f>4098*0.6108*EXP(17.27*0.5*(E706+F706)/(0.5*(E706+F706)+237.3))/(0.5*(E706+F706)+237.3)^2</f>
        <v>0.15140858186112136</v>
      </c>
      <c r="AJ706" s="7">
        <f>(0.408*AI706*(AG706-AH706)+(900*$S$10/((E706+F706)*0.5+273))*N706*(AD706-AE706))/(AI706+$S$10*(1+0.34*N706))</f>
        <v>2.4039265731126114</v>
      </c>
      <c r="AL706" s="12">
        <f>1.24*(AE706*10/(G706+273.16))^(1/7)</f>
        <v>0.8197846428577954</v>
      </c>
      <c r="AM706" s="12">
        <f>AI706*0.77*M706</f>
        <v>1.3953620477532807</v>
      </c>
      <c r="AN706" s="12">
        <f>AI706*0.98*$S$8*(-2.6*10000000000-AL706*(G706+273.16)^4)</f>
        <v>-23.248770081590418</v>
      </c>
      <c r="AO706" s="13">
        <f>1.17*1.013*(10^-3)*(AD706-AE706)*N706*86400/208</f>
        <v>0.67964204668338946</v>
      </c>
      <c r="AP706" s="12">
        <f>0.408*(AM706+AN706+AO706)/(AI706+$S$10*(1+0.34*N706))</f>
        <v>-34.81812524592528</v>
      </c>
      <c r="AS706" s="7"/>
      <c r="AU706"/>
      <c r="AV706"/>
      <c r="AW706"/>
    </row>
    <row r="707" spans="1:49" s="2" customFormat="1" ht="14" x14ac:dyDescent="0.15">
      <c r="A707" s="26">
        <v>2009</v>
      </c>
      <c r="B707" s="25">
        <v>43441</v>
      </c>
      <c r="C707" s="18">
        <v>341</v>
      </c>
      <c r="D707" s="17">
        <v>138.8501597222222</v>
      </c>
      <c r="E707" s="18">
        <v>12.7</v>
      </c>
      <c r="F707" s="18">
        <v>25</v>
      </c>
      <c r="G707" s="18">
        <v>18.350000000000001</v>
      </c>
      <c r="H707" s="18">
        <v>38.69</v>
      </c>
      <c r="I707" s="18">
        <v>93.5</v>
      </c>
      <c r="J707" s="17">
        <f>+(H707+I707)/2</f>
        <v>66.094999999999999</v>
      </c>
      <c r="K707" s="18">
        <v>1.905</v>
      </c>
      <c r="L707" s="17">
        <v>0</v>
      </c>
      <c r="M707" s="15">
        <f>+D707*86400/1000000</f>
        <v>11.996653799999999</v>
      </c>
      <c r="N707" s="24">
        <f>K707*4.87/LN(67.8*$S$4-5.42)</f>
        <v>1.5475381868677833</v>
      </c>
      <c r="O707" s="16">
        <f>0.26*(1+0.54*N707)*(AD707-AE707)</f>
        <v>0.48625320404202288</v>
      </c>
      <c r="X707" s="23">
        <f>1+0.033*COS(2*$S$9*C707/365)</f>
        <v>1.0302235215128204</v>
      </c>
      <c r="Y707" s="23">
        <f>0.409*SIN((2*$S$9*C707/365)-1.39)</f>
        <v>-0.39800984176283782</v>
      </c>
      <c r="Z707" s="23">
        <f>ACOS(-TAN($U$2)*TAN(Y707))</f>
        <v>1.3355736948375958</v>
      </c>
      <c r="AA707" s="23">
        <f>(24*60/$S$9)*$S$7*X707*(Z707*SIN($U$2)*SIN(Y707)+COS($U$2)*COS(Y707)*SIN(Z707))</f>
        <v>20.642336125043183</v>
      </c>
      <c r="AB707" s="23">
        <f>AA707*(0.75+0.00002*$S$3)</f>
        <v>15.56432143828256</v>
      </c>
      <c r="AC707" s="23">
        <f>1.35*(M707/AB707)-0.35</f>
        <v>0.69055179624888841</v>
      </c>
      <c r="AD707" s="23">
        <f>(0.6108*EXP(17.27*E707/(E707+237.3))+0.6108*EXP(17.27*F707/(F707+237.3)))/2</f>
        <v>2.3182040797216676</v>
      </c>
      <c r="AE707" s="23">
        <f>(H707*0.6108*EXP(17.27*F707/(F707+237.3))+I707*0.6108*EXP(17.27*E707/(E707+237.3)))/(2*100)</f>
        <v>1.2993913310570075</v>
      </c>
      <c r="AF707" s="23">
        <f>$S$8*0.5*((E707+273)^4+(F707+273)^4)*(0.34-0.14*SQRT(AE707))*AC707</f>
        <v>4.4371026203077459</v>
      </c>
      <c r="AG707" s="23">
        <f>(1-0.23)*M707-AF707</f>
        <v>4.8003208056922535</v>
      </c>
      <c r="AH707" s="23">
        <v>0</v>
      </c>
      <c r="AI707" s="22">
        <f>4098*0.6108*EXP(17.27*0.5*(E707+F707)/(0.5*(E707+F707)+237.3))/(0.5*(E707+F707)+237.3)^2</f>
        <v>0.13596418273268165</v>
      </c>
      <c r="AJ707" s="19">
        <f>(0.408*AI707*(AG707-AH707)+(900*$S$10/((E707+F707)*0.5+273))*N707*(AD707-AE707))/(AI707+$S$10*(1+0.34*N707))</f>
        <v>2.4799299656992937</v>
      </c>
      <c r="AL707" s="20">
        <f>1.24*(AE707*10/(G707+273.16))^(1/7)</f>
        <v>0.79512250054218847</v>
      </c>
      <c r="AM707" s="20">
        <f>AI707*0.77*M707</f>
        <v>1.2559587266718182</v>
      </c>
      <c r="AN707" s="20">
        <f>AI707*0.98*$S$8*(-2.6*10000000000-AL707*(G707+273.16)^4)</f>
        <v>-20.707302042761658</v>
      </c>
      <c r="AO707" s="21">
        <f>1.17*1.013*(10^-3)*(AD707-AE707)*N707*86400/208</f>
        <v>0.77621397906209189</v>
      </c>
      <c r="AP707" s="20">
        <f>0.408*(AM707+AN707+AO707)/(AI707+$S$10*(1+0.34*N707))</f>
        <v>-32.231650474474428</v>
      </c>
      <c r="AQ707" s="18"/>
      <c r="AR707" s="18"/>
      <c r="AS707" s="19"/>
      <c r="AU707" s="18"/>
      <c r="AV707" s="18"/>
      <c r="AW707" s="18"/>
    </row>
    <row r="708" spans="1:49" ht="14" x14ac:dyDescent="0.15">
      <c r="A708" s="14">
        <v>2009</v>
      </c>
      <c r="B708" s="5">
        <v>43442</v>
      </c>
      <c r="C708">
        <v>342</v>
      </c>
      <c r="D708" s="11">
        <v>166.67545833333327</v>
      </c>
      <c r="E708">
        <v>6.3369999999999997</v>
      </c>
      <c r="F708">
        <v>25.42</v>
      </c>
      <c r="G708">
        <v>15.57</v>
      </c>
      <c r="H708">
        <v>34.06</v>
      </c>
      <c r="I708">
        <v>98.3</v>
      </c>
      <c r="J708" s="17">
        <f>+(H708+I708)/2</f>
        <v>66.180000000000007</v>
      </c>
      <c r="K708">
        <v>1.427</v>
      </c>
      <c r="L708" s="17">
        <v>0</v>
      </c>
      <c r="M708" s="15">
        <f>+D708*86400/1000000</f>
        <v>14.400759599999994</v>
      </c>
      <c r="N708" s="3">
        <f>K708*4.87/LN(67.8*$S$4-5.42)</f>
        <v>1.1592320171445285</v>
      </c>
      <c r="O708" s="16">
        <f>0.26*(1+0.54*N708)*(AD708-AE708)</f>
        <v>0.45614016269991503</v>
      </c>
      <c r="X708" s="9">
        <f>1+0.033*COS(2*$S$9*C708/365)</f>
        <v>1.0304471051117361</v>
      </c>
      <c r="Y708" s="9">
        <f>0.409*SIN((2*$S$9*C708/365)-1.39)</f>
        <v>-0.39957196162391734</v>
      </c>
      <c r="Z708" s="9">
        <f>ACOS(-TAN($U$2)*TAN(Y708))</f>
        <v>1.3345250475940873</v>
      </c>
      <c r="AA708" s="10">
        <f>(24*60/$S$9)*$S$7*X708*(Z708*SIN($U$2)*SIN(Y708)+COS($U$2)*COS(Y708)*SIN(Z708))</f>
        <v>20.590750305511442</v>
      </c>
      <c r="AB708" s="9">
        <f>AA708*(0.75+0.00002*$S$3)</f>
        <v>15.525425730355627</v>
      </c>
      <c r="AC708" s="9">
        <f>1.35*(M708/AB708)-0.35</f>
        <v>0.90220562692773754</v>
      </c>
      <c r="AD708" s="9">
        <f>(0.6108*EXP(17.27*E708/(E708+237.3))+0.6108*EXP(17.27*F708/(F708+237.3)))/2</f>
        <v>2.1025246472090631</v>
      </c>
      <c r="AE708" s="9">
        <f>(H708*0.6108*EXP(17.27*F708/(F708+237.3))+I708*0.6108*EXP(17.27*E708/(E708+237.3)))/(2*100)</f>
        <v>1.0235571726914652</v>
      </c>
      <c r="AF708" s="10">
        <f>$S$8*0.5*((E708+273)^4+(F708+273)^4)*(0.34-0.14*SQRT(AE708))*AC708</f>
        <v>6.1418220092112188</v>
      </c>
      <c r="AG708" s="9">
        <f>(1-0.23)*M708-AF708</f>
        <v>4.946762882788776</v>
      </c>
      <c r="AH708" s="9">
        <v>0</v>
      </c>
      <c r="AI708" s="8">
        <f>4098*0.6108*EXP(17.27*0.5*(E708+F708)/(0.5*(E708+F708)+237.3))/(0.5*(E708+F708)+237.3)^2</f>
        <v>0.11534762532004304</v>
      </c>
      <c r="AJ708" s="7">
        <f>(0.408*AI708*(AG708-AH708)+(900*$S$10/((E708+F708)*0.5+273))*N708*(AD708-AE708))/(AI708+$S$10*(1+0.34*N708))</f>
        <v>2.3624279674186015</v>
      </c>
      <c r="AL708" s="12">
        <f>1.24*(AE708*10/(G708+273.16))^(1/7)</f>
        <v>0.7695282542950771</v>
      </c>
      <c r="AM708" s="12">
        <f>AI708*0.77*M708</f>
        <v>1.2790419354519054</v>
      </c>
      <c r="AN708" s="12">
        <f>AI708*0.98*$S$8*(-2.6*10000000000-AL708*(G708+273.16)^4)</f>
        <v>-17.349466314180564</v>
      </c>
      <c r="AO708" s="13">
        <f>1.17*1.013*(10^-3)*(AD708-AE708)*N708*86400/208</f>
        <v>0.61577837784196932</v>
      </c>
      <c r="AP708" s="12">
        <f>0.408*(AM708+AN708+AO708)/(AI708+$S$10*(1+0.34*N708))</f>
        <v>-30.447810672538324</v>
      </c>
      <c r="AS708" s="7"/>
      <c r="AU708"/>
      <c r="AV708"/>
      <c r="AW708"/>
    </row>
    <row r="709" spans="1:49" ht="14" x14ac:dyDescent="0.15">
      <c r="A709" s="14">
        <v>2009</v>
      </c>
      <c r="B709" s="5">
        <v>43443</v>
      </c>
      <c r="C709">
        <v>343</v>
      </c>
      <c r="D709" s="11">
        <v>172.71513194444447</v>
      </c>
      <c r="E709">
        <v>6.5940000000000003</v>
      </c>
      <c r="F709">
        <v>28.16</v>
      </c>
      <c r="G709">
        <v>15.59</v>
      </c>
      <c r="H709">
        <v>20.75</v>
      </c>
      <c r="I709">
        <v>97.6</v>
      </c>
      <c r="J709" s="17">
        <f>+(H709+I709)/2</f>
        <v>59.174999999999997</v>
      </c>
      <c r="K709">
        <v>1.4950000000000001</v>
      </c>
      <c r="L709" s="17">
        <v>0</v>
      </c>
      <c r="M709" s="15">
        <f>+D709*86400/1000000</f>
        <v>14.922587400000003</v>
      </c>
      <c r="N709" s="3">
        <f>K709*4.87/LN(67.8*$S$4-5.42)</f>
        <v>1.2144722253896778</v>
      </c>
      <c r="O709" s="16">
        <f>0.26*(1+0.54*N709)*(AD709-AE709)</f>
        <v>0.65588445711756671</v>
      </c>
      <c r="X709" s="9">
        <f>1+0.033*COS(2*$S$9*C709/365)</f>
        <v>1.0306616665763046</v>
      </c>
      <c r="Y709" s="9">
        <f>0.409*SIN((2*$S$9*C709/365)-1.39)</f>
        <v>-0.40101567968929847</v>
      </c>
      <c r="Z709" s="9">
        <f>ACOS(-TAN($U$2)*TAN(Y709))</f>
        <v>1.3335544164647173</v>
      </c>
      <c r="AA709" s="10">
        <f>(24*60/$S$9)*$S$7*X709*(Z709*SIN($U$2)*SIN(Y709)+COS($U$2)*COS(Y709)*SIN(Z709))</f>
        <v>20.543195808313367</v>
      </c>
      <c r="AB709" s="9">
        <f>AA709*(0.75+0.00002*$S$3)</f>
        <v>15.489569639468279</v>
      </c>
      <c r="AC709" s="9">
        <f>1.35*(M709/AB709)-0.35</f>
        <v>0.95058442286660927</v>
      </c>
      <c r="AD709" s="9">
        <f>(0.6108*EXP(17.27*E709/(E709+237.3))+0.6108*EXP(17.27*F709/(F709+237.3)))/2</f>
        <v>2.394778227912187</v>
      </c>
      <c r="AE709" s="9">
        <f>(H709*0.6108*EXP(17.27*F709/(F709+237.3))+I709*0.6108*EXP(17.27*E709/(E709+237.3)))/(2*100)</f>
        <v>0.87127921095109873</v>
      </c>
      <c r="AF709" s="10">
        <f>$S$8*0.5*((E709+273)^4+(F709+273)^4)*(0.34-0.14*SQRT(AE709))*AC709</f>
        <v>6.9834897740470891</v>
      </c>
      <c r="AG709" s="9">
        <f>(1-0.23)*M709-AF709</f>
        <v>4.5069025239529141</v>
      </c>
      <c r="AH709" s="9">
        <v>0</v>
      </c>
      <c r="AI709" s="8">
        <f>4098*0.6108*EXP(17.27*0.5*(E709+F709)/(0.5*(E709+F709)+237.3))/(0.5*(E709+F709)+237.3)^2</f>
        <v>0.12538514765643502</v>
      </c>
      <c r="AJ709" s="7">
        <f>(0.408*AI709*(AG709-AH709)+(900*$S$10/((E709+F709)*0.5+273))*N709*(AD709-AE709))/(AI709+$S$10*(1+0.34*N709))</f>
        <v>2.7840668447072576</v>
      </c>
      <c r="AL709" s="12">
        <f>1.24*(AE709*10/(G709+273.16))^(1/7)</f>
        <v>0.75201540368178643</v>
      </c>
      <c r="AM709" s="12">
        <f>AI709*0.77*M709</f>
        <v>1.4407245349150941</v>
      </c>
      <c r="AN709" s="12">
        <f>AI709*0.98*$S$8*(-2.6*10000000000-AL709*(G709+273.16)^4)</f>
        <v>-18.786862518767499</v>
      </c>
      <c r="AO709" s="13">
        <f>1.17*1.013*(10^-3)*(AD709-AE709)*N709*86400/208</f>
        <v>0.91091002144459721</v>
      </c>
      <c r="AP709" s="12">
        <f>0.408*(AM709+AN709+AO709)/(AI709+$S$10*(1+0.34*N709))</f>
        <v>-30.708036588915451</v>
      </c>
      <c r="AS709" s="7"/>
      <c r="AU709"/>
      <c r="AV709"/>
      <c r="AW709"/>
    </row>
    <row r="710" spans="1:49" ht="14" x14ac:dyDescent="0.15">
      <c r="A710" s="14">
        <v>2009</v>
      </c>
      <c r="B710" s="5">
        <v>43444</v>
      </c>
      <c r="C710">
        <v>344</v>
      </c>
      <c r="D710" s="11">
        <v>154.57653472222219</v>
      </c>
      <c r="E710">
        <v>7.6189999999999998</v>
      </c>
      <c r="F710">
        <v>27.96</v>
      </c>
      <c r="G710">
        <v>16.73</v>
      </c>
      <c r="H710">
        <v>18.45</v>
      </c>
      <c r="I710">
        <v>93.3</v>
      </c>
      <c r="J710" s="17">
        <f>+(H710+I710)/2</f>
        <v>55.875</v>
      </c>
      <c r="K710">
        <v>1.21</v>
      </c>
      <c r="L710" s="17">
        <v>0</v>
      </c>
      <c r="M710" s="15">
        <f>+D710*86400/1000000</f>
        <v>13.355412599999998</v>
      </c>
      <c r="N710" s="3">
        <f>K710*4.87/LN(67.8*$S$4-5.42)</f>
        <v>0.98295076436221396</v>
      </c>
      <c r="O710" s="16">
        <f>0.26*(1+0.54*N710)*(AD710-AE710)</f>
        <v>0.62594304441688109</v>
      </c>
      <c r="X710" s="9">
        <f>1+0.033*COS(2*$S$9*C710/365)</f>
        <v>1.0308671423273339</v>
      </c>
      <c r="Y710" s="9">
        <f>0.409*SIN((2*$S$9*C710/365)-1.39)</f>
        <v>-0.40234056815416047</v>
      </c>
      <c r="Z710" s="9">
        <f>ACOS(-TAN($U$2)*TAN(Y710))</f>
        <v>1.3326624291618694</v>
      </c>
      <c r="AA710" s="10">
        <f>(24*60/$S$9)*$S$7*X710*(Z710*SIN($U$2)*SIN(Y710)+COS($U$2)*COS(Y710)*SIN(Z710))</f>
        <v>20.499694433382452</v>
      </c>
      <c r="AB710" s="9">
        <f>AA710*(0.75+0.00002*$S$3)</f>
        <v>15.456769602770368</v>
      </c>
      <c r="AC710" s="9">
        <f>1.35*(M710/AB710)-0.35</f>
        <v>0.81646669862818266</v>
      </c>
      <c r="AD710" s="9">
        <f>(0.6108*EXP(17.27*E710/(E710+237.3))+0.6108*EXP(17.27*F710/(F710+237.3)))/2</f>
        <v>2.4081915844571942</v>
      </c>
      <c r="AE710" s="9">
        <f>(H710*0.6108*EXP(17.27*F710/(F710+237.3))+I710*0.6108*EXP(17.27*E710/(E710+237.3)))/(2*100)</f>
        <v>0.83549521165041585</v>
      </c>
      <c r="AF710" s="10">
        <f>$S$8*0.5*((E710+273)^4+(F710+273)^4)*(0.34-0.14*SQRT(AE710))*AC710</f>
        <v>6.1048303133166675</v>
      </c>
      <c r="AG710" s="9">
        <f>(1-0.23)*M710-AF710</f>
        <v>4.1788373886833314</v>
      </c>
      <c r="AH710" s="9">
        <v>0</v>
      </c>
      <c r="AI710" s="8">
        <f>4098*0.6108*EXP(17.27*0.5*(E710+F710)/(0.5*(E710+F710)+237.3))/(0.5*(E710+F710)+237.3)^2</f>
        <v>0.1282748039302912</v>
      </c>
      <c r="AJ710" s="7">
        <f>(0.408*AI710*(AG710-AH710)+(900*$S$10/((E710+F710)*0.5+273))*N710*(AD710-AE710))/(AI710+$S$10*(1+0.34*N710))</f>
        <v>2.4693344736751448</v>
      </c>
      <c r="AL710" s="12">
        <f>1.24*(AE710*10/(G710+273.16))^(1/7)</f>
        <v>0.74710279475203012</v>
      </c>
      <c r="AM710" s="12">
        <f>AI710*0.77*M710</f>
        <v>1.3191354581583179</v>
      </c>
      <c r="AN710" s="12">
        <f>AI710*0.98*$S$8*(-2.6*10000000000-AL710*(G710+273.16)^4)</f>
        <v>-19.249590032337146</v>
      </c>
      <c r="AO710" s="13">
        <f>1.17*1.013*(10^-3)*(AD710-AE710)*N710*86400/208</f>
        <v>0.76106607689233097</v>
      </c>
      <c r="AP710" s="12">
        <f>0.408*(AM710+AN710+AO710)/(AI710+$S$10*(1+0.34*N710))</f>
        <v>-32.419824343187962</v>
      </c>
      <c r="AS710" s="7"/>
      <c r="AU710"/>
      <c r="AV710"/>
      <c r="AW710"/>
    </row>
    <row r="711" spans="1:49" ht="14" x14ac:dyDescent="0.15">
      <c r="A711" s="14">
        <v>2009</v>
      </c>
      <c r="B711" s="5">
        <v>43445</v>
      </c>
      <c r="C711">
        <v>345</v>
      </c>
      <c r="D711" s="11">
        <v>64.58329166666671</v>
      </c>
      <c r="E711">
        <v>10.01</v>
      </c>
      <c r="F711">
        <v>21.17</v>
      </c>
      <c r="G711">
        <v>14.65</v>
      </c>
      <c r="H711">
        <v>42.66</v>
      </c>
      <c r="I711">
        <v>89.9</v>
      </c>
      <c r="J711" s="17">
        <f>+(H711+I711)/2</f>
        <v>66.28</v>
      </c>
      <c r="K711">
        <v>1.0229999999999999</v>
      </c>
      <c r="L711" s="17">
        <v>0</v>
      </c>
      <c r="M711" s="15">
        <f>+D711*86400/1000000</f>
        <v>5.5799964000000042</v>
      </c>
      <c r="N711" s="3">
        <f>K711*4.87/LN(67.8*$S$4-5.42)</f>
        <v>0.83104019168805365</v>
      </c>
      <c r="O711" s="16">
        <f>0.26*(1+0.54*N711)*(AD711-AE711)</f>
        <v>0.29477230287795703</v>
      </c>
      <c r="X711" s="9">
        <f>1+0.033*COS(2*$S$9*C711/365)</f>
        <v>1.0310634714779239</v>
      </c>
      <c r="Y711" s="9">
        <f>0.409*SIN((2*$S$9*C711/365)-1.39)</f>
        <v>-0.40354623442545778</v>
      </c>
      <c r="Z711" s="9">
        <f>ACOS(-TAN($U$2)*TAN(Y711))</f>
        <v>1.3318496661241177</v>
      </c>
      <c r="AA711" s="10">
        <f>(24*60/$S$9)*$S$7*X711*(Z711*SIN($U$2)*SIN(Y711)+COS($U$2)*COS(Y711)*SIN(Z711))</f>
        <v>20.46026622252414</v>
      </c>
      <c r="AB711" s="9">
        <f>AA711*(0.75+0.00002*$S$3)</f>
        <v>15.427040731783201</v>
      </c>
      <c r="AC711" s="9">
        <f>1.35*(M711/AB711)-0.35</f>
        <v>0.13829812995050494</v>
      </c>
      <c r="AD711" s="9">
        <f>(0.6108*EXP(17.27*E711/(E711+237.3))+0.6108*EXP(17.27*F711/(F711+237.3)))/2</f>
        <v>1.8709398114586997</v>
      </c>
      <c r="AE711" s="9">
        <f>(H711*0.6108*EXP(17.27*F711/(F711+237.3))+I711*0.6108*EXP(17.27*E711/(E711+237.3)))/(2*100)</f>
        <v>1.0883821115238581</v>
      </c>
      <c r="AF711" s="10">
        <f>$S$8*0.5*((E711+273)^4+(F711+273)^4)*(0.34-0.14*SQRT(AE711))*AC711</f>
        <v>0.91292024162042207</v>
      </c>
      <c r="AG711" s="9">
        <f>(1-0.23)*M711-AF711</f>
        <v>3.383676986379581</v>
      </c>
      <c r="AH711" s="9">
        <v>0</v>
      </c>
      <c r="AI711" s="8">
        <f>4098*0.6108*EXP(17.27*0.5*(E711+F711)/(0.5*(E711+F711)+237.3))/(0.5*(E711+F711)+237.3)^2</f>
        <v>0.11349565187954336</v>
      </c>
      <c r="AJ711" s="7">
        <f>(0.408*AI711*(AG711-AH711)+(900*$S$10/((E711+F711)*0.5+273))*N711*(AD711-AE711))/(AI711+$S$10*(1+0.34*N711))</f>
        <v>1.4661776576090277</v>
      </c>
      <c r="AL711" s="12">
        <f>1.24*(AE711*10/(G711+273.16))^(1/7)</f>
        <v>0.77666274450604067</v>
      </c>
      <c r="AM711" s="12">
        <f>AI711*0.77*M711</f>
        <v>0.48764510325569937</v>
      </c>
      <c r="AN711" s="12">
        <f>AI711*0.98*$S$8*(-2.6*10000000000-AL711*(G711+273.16)^4)</f>
        <v>-17.060627009715208</v>
      </c>
      <c r="AO711" s="13">
        <f>1.17*1.013*(10^-3)*(AD711-AE711)*N711*86400/208</f>
        <v>0.32017256240722552</v>
      </c>
      <c r="AP711" s="12">
        <f>0.408*(AM711+AN711+AO711)/(AI711+$S$10*(1+0.34*N711))</f>
        <v>-33.508095142715881</v>
      </c>
      <c r="AS711" s="7"/>
      <c r="AU711"/>
      <c r="AV711"/>
      <c r="AW711"/>
    </row>
    <row r="712" spans="1:49" ht="14" x14ac:dyDescent="0.15">
      <c r="A712" s="14">
        <v>2009</v>
      </c>
      <c r="B712" s="5">
        <v>43446</v>
      </c>
      <c r="C712">
        <v>346</v>
      </c>
      <c r="D712" s="11">
        <v>162.16320138888881</v>
      </c>
      <c r="E712">
        <v>8.36</v>
      </c>
      <c r="F712">
        <v>24.44</v>
      </c>
      <c r="G712">
        <v>15.55</v>
      </c>
      <c r="H712">
        <v>33.56</v>
      </c>
      <c r="I712">
        <v>92.4</v>
      </c>
      <c r="J712" s="17">
        <f>+(H712+I712)/2</f>
        <v>62.980000000000004</v>
      </c>
      <c r="K712">
        <v>1.5349999999999999</v>
      </c>
      <c r="L712" s="17">
        <v>0</v>
      </c>
      <c r="M712" s="15">
        <f>+D712*86400/1000000</f>
        <v>14.010900599999992</v>
      </c>
      <c r="N712" s="3">
        <f>K712*4.87/LN(67.8*$S$4-5.42)</f>
        <v>1.246966465533883</v>
      </c>
      <c r="O712" s="16">
        <f>0.26*(1+0.54*N712)*(AD712-AE712)</f>
        <v>0.46096768698913626</v>
      </c>
      <c r="X712" s="9">
        <f>1+0.033*COS(2*$S$9*C712/365)</f>
        <v>1.0312505958515106</v>
      </c>
      <c r="Y712" s="9">
        <f>0.409*SIN((2*$S$9*C712/365)-1.39)</f>
        <v>-0.40463232123825377</v>
      </c>
      <c r="Z712" s="9">
        <f>ACOS(-TAN($U$2)*TAN(Y712))</f>
        <v>1.3311166592422166</v>
      </c>
      <c r="AA712" s="10">
        <f>(24*60/$S$9)*$S$7*X712*(Z712*SIN($U$2)*SIN(Y712)+COS($U$2)*COS(Y712)*SIN(Z712))</f>
        <v>20.424929459574329</v>
      </c>
      <c r="AB712" s="9">
        <f>AA712*(0.75+0.00002*$S$3)</f>
        <v>15.400396812519045</v>
      </c>
      <c r="AC712" s="9">
        <f>1.35*(M712/AB712)-0.35</f>
        <v>0.87819665235016175</v>
      </c>
      <c r="AD712" s="9">
        <f>(0.6108*EXP(17.27*E712/(E712+237.3))+0.6108*EXP(17.27*F712/(F712+237.3)))/2</f>
        <v>2.0814965327524022</v>
      </c>
      <c r="AE712" s="9">
        <f>(H712*0.6108*EXP(17.27*F712/(F712+237.3))+I712*0.6108*EXP(17.27*E712/(E712+237.3)))/(2*100)</f>
        <v>1.0219811634888014</v>
      </c>
      <c r="AF712" s="10">
        <f>$S$8*0.5*((E712+273)^4+(F712+273)^4)*(0.34-0.14*SQRT(AE712))*AC712</f>
        <v>6.0135131044441348</v>
      </c>
      <c r="AG712" s="9">
        <f>(1-0.23)*M712-AF712</f>
        <v>4.77488035755586</v>
      </c>
      <c r="AH712" s="9">
        <v>0</v>
      </c>
      <c r="AI712" s="8">
        <f>4098*0.6108*EXP(17.27*0.5*(E712+F712)/(0.5*(E712+F712)+237.3))/(0.5*(E712+F712)+237.3)^2</f>
        <v>0.11876044598969816</v>
      </c>
      <c r="AJ712" s="7">
        <f>(0.408*AI712*(AG712-AH712)+(900*$S$10/((E712+F712)*0.5+273))*N712*(AD712-AE712))/(AI712+$S$10*(1+0.34*N712))</f>
        <v>2.3615164905191479</v>
      </c>
      <c r="AL712" s="12">
        <f>1.24*(AE712*10/(G712+273.16))^(1/7)</f>
        <v>0.76936648868206003</v>
      </c>
      <c r="AM712" s="12">
        <f>AI712*0.77*M712</f>
        <v>1.2812344190594631</v>
      </c>
      <c r="AN712" s="12">
        <f>AI712*0.98*$S$8*(-2.6*10000000000-AL712*(G712+273.16)^4)</f>
        <v>-17.861304850670855</v>
      </c>
      <c r="AO712" s="13">
        <f>1.17*1.013*(10^-3)*(AD712-AE712)*N712*86400/208</f>
        <v>0.65044076179620425</v>
      </c>
      <c r="AP712" s="12">
        <f>0.408*(AM712+AN712+AO712)/(AI712+$S$10*(1+0.34*N712))</f>
        <v>-30.589531571434666</v>
      </c>
      <c r="AS712" s="7"/>
      <c r="AU712"/>
      <c r="AV712"/>
      <c r="AW712"/>
    </row>
    <row r="713" spans="1:49" ht="14" x14ac:dyDescent="0.15">
      <c r="A713" s="14">
        <v>2009</v>
      </c>
      <c r="B713" s="5">
        <v>43447</v>
      </c>
      <c r="C713">
        <v>347</v>
      </c>
      <c r="D713" s="11">
        <v>173.12472916666667</v>
      </c>
      <c r="E713">
        <v>3.6190000000000002</v>
      </c>
      <c r="F713">
        <v>26.6</v>
      </c>
      <c r="G713">
        <v>14.27</v>
      </c>
      <c r="H713">
        <v>16.87</v>
      </c>
      <c r="I713">
        <v>97.8</v>
      </c>
      <c r="J713" s="17">
        <f>+(H713+I713)/2</f>
        <v>57.335000000000001</v>
      </c>
      <c r="K713">
        <v>1.7350000000000001</v>
      </c>
      <c r="L713" s="17">
        <v>0</v>
      </c>
      <c r="M713" s="15">
        <f>+D713*86400/1000000</f>
        <v>14.9579766</v>
      </c>
      <c r="N713" s="3">
        <f>K713*4.87/LN(67.8*$S$4-5.42)</f>
        <v>1.4094376662549104</v>
      </c>
      <c r="O713" s="16">
        <f>0.26*(1+0.54*N713)*(AD713-AE713)</f>
        <v>0.66678110617147035</v>
      </c>
      <c r="X713" s="9">
        <f>1+0.033*COS(2*$S$9*C713/365)</f>
        <v>1.031428459999103</v>
      </c>
      <c r="Y713" s="9">
        <f>0.409*SIN((2*$S$9*C713/365)-1.39)</f>
        <v>-0.40559850676158615</v>
      </c>
      <c r="Z713" s="9">
        <f>ACOS(-TAN($U$2)*TAN(Y713))</f>
        <v>1.3304638906817305</v>
      </c>
      <c r="AA713" s="10">
        <f>(24*60/$S$9)*$S$7*X713*(Z713*SIN($U$2)*SIN(Y713)+COS($U$2)*COS(Y713)*SIN(Z713))</f>
        <v>20.393700670607661</v>
      </c>
      <c r="AB713" s="9">
        <f>AA713*(0.75+0.00002*$S$3)</f>
        <v>15.376850305638177</v>
      </c>
      <c r="AC713" s="9">
        <f>1.35*(M713/AB713)-0.35</f>
        <v>0.96322527101638011</v>
      </c>
      <c r="AD713" s="9">
        <f>(0.6108*EXP(17.27*E713/(E713+237.3))+0.6108*EXP(17.27*F713/(F713+237.3)))/2</f>
        <v>2.1371157495961919</v>
      </c>
      <c r="AE713" s="9">
        <f>(H713*0.6108*EXP(17.27*F713/(F713+237.3))+I713*0.6108*EXP(17.27*E713/(E713+237.3)))/(2*100)</f>
        <v>0.68089631507740533</v>
      </c>
      <c r="AF713" s="10">
        <f>$S$8*0.5*((E713+273)^4+(F713+273)^4)*(0.34-0.14*SQRT(AE713))*AC713</f>
        <v>7.3637255025347308</v>
      </c>
      <c r="AG713" s="9">
        <f>(1-0.23)*M713-AF713</f>
        <v>4.1539164794652699</v>
      </c>
      <c r="AH713" s="9">
        <v>0</v>
      </c>
      <c r="AI713" s="8">
        <f>4098*0.6108*EXP(17.27*0.5*(E713+F713)/(0.5*(E713+F713)+237.3))/(0.5*(E713+F713)+237.3)^2</f>
        <v>0.11046722335742727</v>
      </c>
      <c r="AJ713" s="7">
        <f>(0.408*AI713*(AG713-AH713)+(900*$S$10/((E713+F713)*0.5+273))*N713*(AD713-AE713))/(AI713+$S$10*(1+0.34*N713))</f>
        <v>2.9312398215219697</v>
      </c>
      <c r="AL713" s="12">
        <f>1.24*(AE713*10/(G713+273.16))^(1/7)</f>
        <v>0.72646447828098126</v>
      </c>
      <c r="AM713" s="12">
        <f>AI713*0.77*M713</f>
        <v>1.2723219293764754</v>
      </c>
      <c r="AN713" s="12">
        <f>AI713*0.98*$S$8*(-2.6*10000000000-AL713*(G713+273.16)^4)</f>
        <v>-16.408905841862467</v>
      </c>
      <c r="AO713" s="13">
        <f>1.17*1.013*(10^-3)*(AD713-AE713)*N713*86400/208</f>
        <v>1.0104583357666432</v>
      </c>
      <c r="AP713" s="12">
        <f>0.408*(AM713+AN713+AO713)/(AI713+$S$10*(1+0.34*N713))</f>
        <v>-27.734309363439159</v>
      </c>
      <c r="AS713" s="7"/>
      <c r="AU713"/>
      <c r="AV713"/>
      <c r="AW713"/>
    </row>
    <row r="714" spans="1:49" s="2" customFormat="1" ht="14" x14ac:dyDescent="0.15">
      <c r="A714" s="26">
        <v>2009</v>
      </c>
      <c r="B714" s="25">
        <v>43448</v>
      </c>
      <c r="C714" s="18">
        <v>348</v>
      </c>
      <c r="D714" s="17">
        <v>120.19649305555555</v>
      </c>
      <c r="E714" s="18">
        <v>4.444</v>
      </c>
      <c r="F714" s="18">
        <v>25.77</v>
      </c>
      <c r="G714" s="18">
        <v>14.07</v>
      </c>
      <c r="H714" s="18">
        <v>6.9969999999999999</v>
      </c>
      <c r="I714" s="18">
        <v>72.47</v>
      </c>
      <c r="J714" s="17">
        <f>+(H714+I714)/2</f>
        <v>39.733499999999999</v>
      </c>
      <c r="K714" s="18">
        <v>1.9890000000000001</v>
      </c>
      <c r="L714" s="17">
        <v>0</v>
      </c>
      <c r="M714" s="15">
        <f>+D714*86400/1000000</f>
        <v>10.384976999999999</v>
      </c>
      <c r="N714" s="24">
        <f>K714*4.87/LN(67.8*$S$4-5.42)</f>
        <v>1.6157760911706149</v>
      </c>
      <c r="O714" s="16">
        <f>0.26*(1+0.54*N714)*(AD714-AE714)</f>
        <v>0.8069549780984564</v>
      </c>
      <c r="X714" s="23">
        <f>1+0.033*COS(2*$S$9*C714/365)</f>
        <v>1.0315970112157162</v>
      </c>
      <c r="Y714" s="23">
        <f>0.409*SIN((2*$S$9*C714/365)-1.39)</f>
        <v>-0.40644450469383236</v>
      </c>
      <c r="Z714" s="23">
        <f>ACOS(-TAN($U$2)*TAN(Y714))</f>
        <v>1.3298917918075541</v>
      </c>
      <c r="AA714" s="23">
        <f>(24*60/$S$9)*$S$7*X714*(Z714*SIN($U$2)*SIN(Y714)+COS($U$2)*COS(Y714)*SIN(Z714))</f>
        <v>20.366594624130578</v>
      </c>
      <c r="AB714" s="23">
        <f>AA714*(0.75+0.00002*$S$3)</f>
        <v>15.356412346594455</v>
      </c>
      <c r="AC714" s="23">
        <f>1.35*(M714/AB714)-0.35</f>
        <v>0.56295535920596129</v>
      </c>
      <c r="AD714" s="23">
        <f>(0.6108*EXP(17.27*E714/(E714+237.3))+0.6108*EXP(17.27*F714/(F714+237.3)))/2</f>
        <v>2.0775180766887997</v>
      </c>
      <c r="AE714" s="23">
        <f>(H714*0.6108*EXP(17.27*F714/(F714+237.3))+I714*0.6108*EXP(17.27*E714/(E714+237.3)))/(2*100)</f>
        <v>0.42003270816361132</v>
      </c>
      <c r="AF714" s="23">
        <f>$S$8*0.5*((E714+273)^4+(F714+273)^4)*(0.34-0.14*SQRT(AE714))*AC714</f>
        <v>4.7725377610245081</v>
      </c>
      <c r="AG714" s="23">
        <f>(1-0.23)*M714-AF714</f>
        <v>3.2238945289754914</v>
      </c>
      <c r="AH714" s="23">
        <v>0</v>
      </c>
      <c r="AI714" s="22">
        <f>4098*0.6108*EXP(17.27*0.5*(E714+F714)/(0.5*(E714+F714)+237.3))/(0.5*(E714+F714)+237.3)^2</f>
        <v>0.11045164807964175</v>
      </c>
      <c r="AJ714" s="19">
        <f>(0.408*AI714*(AG714-AH714)+(900*$S$10/((E714+F714)*0.5+273))*N714*(AD714-AE714))/(AI714+$S$10*(1+0.34*N714))</f>
        <v>3.2758551087922037</v>
      </c>
      <c r="AL714" s="20">
        <f>1.24*(AE714*10/(G714+273.16))^(1/7)</f>
        <v>0.6780886014923625</v>
      </c>
      <c r="AM714" s="20">
        <f>AI714*0.77*M714</f>
        <v>0.88321912518776369</v>
      </c>
      <c r="AN714" s="20">
        <f>AI714*0.98*$S$8*(-2.6*10000000000-AL714*(G714+273.16)^4)</f>
        <v>-16.224789246860762</v>
      </c>
      <c r="AO714" s="21">
        <f>1.17*1.013*(10^-3)*(AD714-AE714)*N714*86400/208</f>
        <v>1.3184892569477498</v>
      </c>
      <c r="AP714" s="20">
        <f>0.408*(AM714+AN714+AO714)/(AI714+$S$10*(1+0.34*N714))</f>
        <v>-26.935614888467988</v>
      </c>
      <c r="AQ714" s="18"/>
      <c r="AR714" s="18"/>
      <c r="AS714" s="19"/>
      <c r="AU714" s="18"/>
      <c r="AV714" s="18"/>
      <c r="AW714" s="18"/>
    </row>
    <row r="715" spans="1:49" ht="14" x14ac:dyDescent="0.15">
      <c r="A715" s="14">
        <v>2009</v>
      </c>
      <c r="B715" s="5">
        <v>43449</v>
      </c>
      <c r="C715">
        <v>349</v>
      </c>
      <c r="D715" s="11">
        <v>64.44038888888889</v>
      </c>
      <c r="E715">
        <v>3.9809999999999999</v>
      </c>
      <c r="F715">
        <v>20.96</v>
      </c>
      <c r="G715">
        <v>12.34</v>
      </c>
      <c r="H715">
        <v>14.33</v>
      </c>
      <c r="I715">
        <v>72.150000000000006</v>
      </c>
      <c r="J715" s="17">
        <f>+(H715+I715)/2</f>
        <v>43.24</v>
      </c>
      <c r="K715">
        <v>1.05</v>
      </c>
      <c r="L715" s="17">
        <v>0</v>
      </c>
      <c r="M715" s="15">
        <f>+D715*86400/1000000</f>
        <v>5.5676496000000002</v>
      </c>
      <c r="N715" s="3">
        <f>K715*4.87/LN(67.8*$S$4-5.42)</f>
        <v>0.85297380378539234</v>
      </c>
      <c r="O715" s="16">
        <f>0.26*(1+0.54*N715)*(AD715-AE715)</f>
        <v>0.44651486232239646</v>
      </c>
      <c r="X715" s="9">
        <f>1+0.033*COS(2*$S$9*C715/365)</f>
        <v>1.031756199555987</v>
      </c>
      <c r="Y715" s="9">
        <f>0.409*SIN((2*$S$9*C715/365)-1.39)</f>
        <v>-0.40717006434754704</v>
      </c>
      <c r="Z715" s="9">
        <f>ACOS(-TAN($U$2)*TAN(Y715))</f>
        <v>1.3294007422151659</v>
      </c>
      <c r="AA715" s="10">
        <f>(24*60/$S$9)*$S$7*X715*(Z715*SIN($U$2)*SIN(Y715)+COS($U$2)*COS(Y715)*SIN(Z715))</f>
        <v>20.343624331198672</v>
      </c>
      <c r="AB715" s="9">
        <f>AA715*(0.75+0.00002*$S$3)</f>
        <v>15.339092745723798</v>
      </c>
      <c r="AC715" s="9">
        <f>1.35*(M715/AB715)-0.35</f>
        <v>0.14001118153453945</v>
      </c>
      <c r="AD715" s="9">
        <f>(0.6108*EXP(17.27*E715/(E715+237.3))+0.6108*EXP(17.27*F715/(F715+237.3)))/2</f>
        <v>1.6465377995113673</v>
      </c>
      <c r="AE715" s="9">
        <f>(H715*0.6108*EXP(17.27*F715/(F715+237.3))+I715*0.6108*EXP(17.27*E715/(E715+237.3)))/(2*100)</f>
        <v>0.47074841709097209</v>
      </c>
      <c r="AF715" s="10">
        <f>$S$8*0.5*((E715+273)^4+(F715+273)^4)*(0.34-0.14*SQRT(AE715))*AC715</f>
        <v>1.1164486686241999</v>
      </c>
      <c r="AG715" s="9">
        <f>(1-0.23)*M715-AF715</f>
        <v>3.1706415233758003</v>
      </c>
      <c r="AH715" s="9">
        <v>0</v>
      </c>
      <c r="AI715" s="8">
        <f>4098*0.6108*EXP(17.27*0.5*(E715+F715)/(0.5*(E715+F715)+237.3))/(0.5*(E715+F715)+237.3)^2</f>
        <v>9.5029996894619731E-2</v>
      </c>
      <c r="AJ715" s="7">
        <f>(0.408*AI715*(AG715-AH715)+(900*$S$10/((E715+F715)*0.5+273))*N715*(AD715-AE715))/(AI715+$S$10*(1+0.34*N715))</f>
        <v>1.8397294460689115</v>
      </c>
      <c r="AL715" s="12">
        <f>1.24*(AE715*10/(G715+273.16))^(1/7)</f>
        <v>0.68981638753636176</v>
      </c>
      <c r="AM715" s="12">
        <f>AI715*0.77*M715</f>
        <v>0.4074021676327147</v>
      </c>
      <c r="AN715" s="12">
        <f>AI715*0.98*$S$8*(-2.6*10000000000-AL715*(G715+273.16)^4)</f>
        <v>-13.944710372640355</v>
      </c>
      <c r="AO715" s="13">
        <f>1.17*1.013*(10^-3)*(AD715-AE715)*N715*86400/208</f>
        <v>0.49375435842935961</v>
      </c>
      <c r="AP715" s="12">
        <f>0.408*(AM715+AN715+AO715)/(AI715+$S$10*(1+0.34*N715))</f>
        <v>-29.578215952190845</v>
      </c>
      <c r="AS715" s="7"/>
      <c r="AU715"/>
      <c r="AV715"/>
      <c r="AW715"/>
    </row>
    <row r="716" spans="1:49" ht="14" x14ac:dyDescent="0.15">
      <c r="A716" s="14">
        <v>2009</v>
      </c>
      <c r="B716" s="5">
        <v>43450</v>
      </c>
      <c r="C716">
        <v>350</v>
      </c>
      <c r="D716" s="11">
        <v>68.579048611111091</v>
      </c>
      <c r="E716">
        <v>10.81</v>
      </c>
      <c r="F716">
        <v>22.7</v>
      </c>
      <c r="G716">
        <v>15.69</v>
      </c>
      <c r="H716">
        <v>26.67</v>
      </c>
      <c r="I716">
        <v>78.63</v>
      </c>
      <c r="J716" s="17">
        <f>+(H716+I716)/2</f>
        <v>52.65</v>
      </c>
      <c r="K716">
        <v>1.431</v>
      </c>
      <c r="L716" s="17">
        <v>0</v>
      </c>
      <c r="M716" s="15">
        <f>+D716*86400/1000000</f>
        <v>5.9252297999999977</v>
      </c>
      <c r="N716" s="3">
        <f>K716*4.87/LN(67.8*$S$4-5.42)</f>
        <v>1.162481441158949</v>
      </c>
      <c r="O716" s="16">
        <f>0.26*(1+0.54*N716)*(AD716-AE716)</f>
        <v>0.48671052456754277</v>
      </c>
      <c r="X716" s="9">
        <f>1+0.033*COS(2*$S$9*C716/365)</f>
        <v>1.0319059778489741</v>
      </c>
      <c r="Y716" s="9">
        <f>0.409*SIN((2*$S$9*C716/365)-1.39)</f>
        <v>-0.4077749707237458</v>
      </c>
      <c r="Z716" s="9">
        <f>ACOS(-TAN($U$2)*TAN(Y716))</f>
        <v>1.3289910688730153</v>
      </c>
      <c r="AA716" s="10">
        <f>(24*60/$S$9)*$S$7*X716*(Z716*SIN($U$2)*SIN(Y716)+COS($U$2)*COS(Y716)*SIN(Z716))</f>
        <v>20.32480104540458</v>
      </c>
      <c r="AB716" s="9">
        <f>AA716*(0.75+0.00002*$S$3)</f>
        <v>15.324899988235053</v>
      </c>
      <c r="AC716" s="9">
        <f>1.35*(M716/AB716)-0.35</f>
        <v>0.1719649221946562</v>
      </c>
      <c r="AD716" s="9">
        <f>(0.6108*EXP(17.27*E716/(E716+237.3))+0.6108*EXP(17.27*F716/(F716+237.3)))/2</f>
        <v>2.0275442021998007</v>
      </c>
      <c r="AE716" s="9">
        <f>(H716*0.6108*EXP(17.27*F716/(F716+237.3))+I716*0.6108*EXP(17.27*E716/(E716+237.3)))/(2*100)</f>
        <v>0.87750575559890587</v>
      </c>
      <c r="AF716" s="10">
        <f>$S$8*0.5*((E716+273)^4+(F716+273)^4)*(0.34-0.14*SQRT(AE716))*AC716</f>
        <v>1.2426382623934189</v>
      </c>
      <c r="AG716" s="9">
        <f>(1-0.23)*M716-AF716</f>
        <v>3.3197886836065797</v>
      </c>
      <c r="AH716" s="9">
        <v>0</v>
      </c>
      <c r="AI716" s="8">
        <f>4098*0.6108*EXP(17.27*0.5*(E716+F716)/(0.5*(E716+F716)+237.3))/(0.5*(E716+F716)+237.3)^2</f>
        <v>0.1211323548444216</v>
      </c>
      <c r="AJ716" s="7">
        <f>(0.408*AI716*(AG716-AH716)+(900*$S$10/((E716+F716)*0.5+273))*N716*(AD716-AE716))/(AI716+$S$10*(1+0.34*N716))</f>
        <v>2.0537040631036323</v>
      </c>
      <c r="AL716" s="12">
        <f>1.24*(AE716*10/(G716+273.16))^(1/7)</f>
        <v>0.7527435742147851</v>
      </c>
      <c r="AM716" s="12">
        <f>AI716*0.77*M716</f>
        <v>0.55265751977462252</v>
      </c>
      <c r="AN716" s="12">
        <f>AI716*0.98*$S$8*(-2.6*10000000000-AL716*(G716+273.16)^4)</f>
        <v>-18.156810125813927</v>
      </c>
      <c r="AO716" s="13">
        <f>1.17*1.013*(10^-3)*(AD716-AE716)*N716*86400/208</f>
        <v>0.65817912226561326</v>
      </c>
      <c r="AP716" s="12">
        <f>0.408*(AM716+AN716+AO716)/(AI716+$S$10*(1+0.34*N716))</f>
        <v>-32.467612935569072</v>
      </c>
      <c r="AS716" s="7"/>
      <c r="AU716"/>
      <c r="AV716"/>
      <c r="AW716"/>
    </row>
    <row r="717" spans="1:49" ht="14" x14ac:dyDescent="0.15">
      <c r="A717" s="14">
        <v>2009</v>
      </c>
      <c r="B717" s="5">
        <v>43451</v>
      </c>
      <c r="C717">
        <v>351</v>
      </c>
      <c r="D717" s="11">
        <v>160.75963194444449</v>
      </c>
      <c r="E717">
        <v>7.94</v>
      </c>
      <c r="F717">
        <v>26.66</v>
      </c>
      <c r="G717">
        <v>15.69</v>
      </c>
      <c r="H717">
        <v>24.09</v>
      </c>
      <c r="I717">
        <v>94.6</v>
      </c>
      <c r="J717" s="17">
        <f>+(H717+I717)/2</f>
        <v>59.344999999999999</v>
      </c>
      <c r="K717">
        <v>1.6020000000000001</v>
      </c>
      <c r="L717" s="17">
        <v>0</v>
      </c>
      <c r="M717" s="15">
        <f>+D717*86400/1000000</f>
        <v>13.889632200000005</v>
      </c>
      <c r="N717" s="3">
        <f>K717*4.87/LN(67.8*$S$4-5.42)</f>
        <v>1.3013943177754272</v>
      </c>
      <c r="O717" s="16">
        <f>0.26*(1+0.54*N717)*(AD717-AE717)</f>
        <v>0.60001808395575806</v>
      </c>
      <c r="X717" s="9">
        <f>1+0.033*COS(2*$S$9*C717/365)</f>
        <v>1.0320463017121373</v>
      </c>
      <c r="Y717" s="9">
        <f>0.409*SIN((2*$S$9*C717/365)-1.39)</f>
        <v>-0.40825904457561446</v>
      </c>
      <c r="Z717" s="9">
        <f>ACOS(-TAN($U$2)*TAN(Y717))</f>
        <v>1.3286630453799642</v>
      </c>
      <c r="AA717" s="10">
        <f>(24*60/$S$9)*$S$7*X717*(Z717*SIN($U$2)*SIN(Y717)+COS($U$2)*COS(Y717)*SIN(Z717))</f>
        <v>20.310134262687946</v>
      </c>
      <c r="AB717" s="9">
        <f>AA717*(0.75+0.00002*$S$3)</f>
        <v>15.313841234066711</v>
      </c>
      <c r="AC717" s="9">
        <f>1.35*(M717/AB717)-0.35</f>
        <v>0.87444807827098858</v>
      </c>
      <c r="AD717" s="9">
        <f>(0.6108*EXP(17.27*E717/(E717+237.3))+0.6108*EXP(17.27*F717/(F717+237.3)))/2</f>
        <v>2.2816152486311143</v>
      </c>
      <c r="AE717" s="9">
        <f>(H717*0.6108*EXP(17.27*F717/(F717+237.3))+I717*0.6108*EXP(17.27*E717/(E717+237.3)))/(2*100)</f>
        <v>0.92630302538242437</v>
      </c>
      <c r="AF717" s="10">
        <f>$S$8*0.5*((E717+273)^4+(F717+273)^4)*(0.34-0.14*SQRT(AE717))*AC717</f>
        <v>6.2800569956567536</v>
      </c>
      <c r="AG717" s="9">
        <f>(1-0.23)*M717-AF717</f>
        <v>4.4149597983432507</v>
      </c>
      <c r="AH717" s="9">
        <v>0</v>
      </c>
      <c r="AI717" s="8">
        <f>4098*0.6108*EXP(17.27*0.5*(E717+F717)/(0.5*(E717+F717)+237.3))/(0.5*(E717+F717)+237.3)^2</f>
        <v>0.12485190584210624</v>
      </c>
      <c r="AJ717" s="7">
        <f>(0.408*AI717*(AG717-AH717)+(900*$S$10/((E717+F717)*0.5+273))*N717*(AD717-AE717))/(AI717+$S$10*(1+0.34*N717))</f>
        <v>2.6606162251988783</v>
      </c>
      <c r="AL717" s="12">
        <f>1.24*(AE717*10/(G717+273.16))^(1/7)</f>
        <v>0.75858568638720492</v>
      </c>
      <c r="AM717" s="12">
        <f>AI717*0.77*M717</f>
        <v>1.3352932297442335</v>
      </c>
      <c r="AN717" s="12">
        <f>AI717*0.98*$S$8*(-2.6*10000000000-AL717*(G717+273.16)^4)</f>
        <v>-18.738704777990545</v>
      </c>
      <c r="AO717" s="13">
        <f>1.17*1.013*(10^-3)*(AD717-AE717)*N717*86400/208</f>
        <v>0.8683483350736485</v>
      </c>
      <c r="AP717" s="12">
        <f>0.408*(AM717+AN717+AO717)/(AI717+$S$10*(1+0.34*N717))</f>
        <v>-30.696140968333079</v>
      </c>
      <c r="AS717" s="7"/>
      <c r="AU717"/>
      <c r="AV717"/>
      <c r="AW717"/>
    </row>
    <row r="718" spans="1:49" ht="14" x14ac:dyDescent="0.15">
      <c r="A718" s="14">
        <v>2009</v>
      </c>
      <c r="B718" s="5">
        <v>43452</v>
      </c>
      <c r="C718">
        <v>352</v>
      </c>
      <c r="D718" s="11">
        <v>161.82452777777786</v>
      </c>
      <c r="E718">
        <v>3.4990000000000001</v>
      </c>
      <c r="F718">
        <v>26.28</v>
      </c>
      <c r="G718">
        <v>14.48</v>
      </c>
      <c r="H718">
        <v>23.11</v>
      </c>
      <c r="I718">
        <v>96.4</v>
      </c>
      <c r="J718" s="17">
        <f>+(H718+I718)/2</f>
        <v>59.755000000000003</v>
      </c>
      <c r="K718">
        <v>1.546</v>
      </c>
      <c r="L718" s="17">
        <v>0</v>
      </c>
      <c r="M718" s="15">
        <f>+D718*86400/1000000</f>
        <v>13.981639200000007</v>
      </c>
      <c r="N718" s="3">
        <f>K718*4.87/LN(67.8*$S$4-5.42)</f>
        <v>1.2559023815735397</v>
      </c>
      <c r="O718" s="16">
        <f>0.26*(1+0.54*N718)*(AD718-AE718)</f>
        <v>0.57943619164332216</v>
      </c>
      <c r="X718" s="9">
        <f>1+0.033*COS(2*$S$9*C718/365)</f>
        <v>1.0321771295644875</v>
      </c>
      <c r="Y718" s="9">
        <f>0.409*SIN((2*$S$9*C718/365)-1.39)</f>
        <v>-0.40862214246162354</v>
      </c>
      <c r="Z718" s="9">
        <f>ACOS(-TAN($U$2)*TAN(Y718))</f>
        <v>1.3284168913412042</v>
      </c>
      <c r="AA718" s="10">
        <f>(24*60/$S$9)*$S$7*X718*(Z718*SIN($U$2)*SIN(Y718)+COS($U$2)*COS(Y718)*SIN(Z718))</f>
        <v>20.299631720926289</v>
      </c>
      <c r="AB718" s="9">
        <f>AA718*(0.75+0.00002*$S$3)</f>
        <v>15.305922317578423</v>
      </c>
      <c r="AC718" s="9">
        <f>1.35*(M718/AB718)-0.35</f>
        <v>0.88319670179707888</v>
      </c>
      <c r="AD718" s="9">
        <f>(0.6108*EXP(17.27*E718/(E718+237.3))+0.6108*EXP(17.27*F718/(F718+237.3)))/2</f>
        <v>2.1012531906105929</v>
      </c>
      <c r="AE718" s="9">
        <f>(H718*0.6108*EXP(17.27*F718/(F718+237.3))+I718*0.6108*EXP(17.27*E718/(E718+237.3)))/(2*100)</f>
        <v>0.77327224616212897</v>
      </c>
      <c r="AF718" s="10">
        <f>$S$8*0.5*((E718+273)^4+(F718+273)^4)*(0.34-0.14*SQRT(AE718))*AC718</f>
        <v>6.5028288402974228</v>
      </c>
      <c r="AG718" s="9">
        <f>(1-0.23)*M718-AF718</f>
        <v>4.2630333437025838</v>
      </c>
      <c r="AH718" s="9">
        <v>0</v>
      </c>
      <c r="AI718" s="8">
        <f>4098*0.6108*EXP(17.27*0.5*(E718+F718)/(0.5*(E718+F718)+237.3))/(0.5*(E718+F718)+237.3)^2</f>
        <v>0.10910372180965754</v>
      </c>
      <c r="AJ718" s="7">
        <f>(0.408*AI718*(AG718-AH718)+(900*$S$10/((E718+F718)*0.5+273))*N718*(AD718-AE718))/(AI718+$S$10*(1+0.34*N718))</f>
        <v>2.62487912237405</v>
      </c>
      <c r="AL718" s="12">
        <f>1.24*(AE718*10/(G718+273.16))^(1/7)</f>
        <v>0.73971109734319229</v>
      </c>
      <c r="AM718" s="12">
        <f>AI718*0.77*M718</f>
        <v>1.1745956327642488</v>
      </c>
      <c r="AN718" s="12">
        <f>AI718*0.98*$S$8*(-2.6*10000000000-AL718*(G718+273.16)^4)</f>
        <v>-16.261432978626953</v>
      </c>
      <c r="AO718" s="13">
        <f>1.17*1.013*(10^-3)*(AD718-AE718)*N718*86400/208</f>
        <v>0.82109506495101514</v>
      </c>
      <c r="AP718" s="12">
        <f>0.408*(AM718+AN718+AO718)/(AI718+$S$10*(1+0.34*N718))</f>
        <v>-28.670485755074036</v>
      </c>
      <c r="AS718" s="7"/>
      <c r="AU718"/>
      <c r="AV718"/>
      <c r="AW718"/>
    </row>
    <row r="719" spans="1:49" ht="14" x14ac:dyDescent="0.15">
      <c r="A719" s="14">
        <v>2009</v>
      </c>
      <c r="B719" s="5">
        <v>43453</v>
      </c>
      <c r="C719">
        <v>353</v>
      </c>
      <c r="D719" s="11">
        <v>164.61566666666667</v>
      </c>
      <c r="E719">
        <v>2.8980000000000001</v>
      </c>
      <c r="F719">
        <v>27.07</v>
      </c>
      <c r="G719">
        <v>13.96</v>
      </c>
      <c r="H719">
        <v>17.07</v>
      </c>
      <c r="I719">
        <v>96.9</v>
      </c>
      <c r="J719" s="17">
        <f>+(H719+I719)/2</f>
        <v>56.984999999999999</v>
      </c>
      <c r="K719">
        <v>1.4750000000000001</v>
      </c>
      <c r="L719" s="17">
        <v>0</v>
      </c>
      <c r="M719" s="15">
        <f>+D719*86400/1000000</f>
        <v>14.222793599999999</v>
      </c>
      <c r="N719" s="3">
        <f>K719*4.87/LN(67.8*$S$4-5.42)</f>
        <v>1.1982251053175752</v>
      </c>
      <c r="O719" s="16">
        <f>0.26*(1+0.54*N719)*(AD719-AE719)</f>
        <v>0.64068082757506928</v>
      </c>
      <c r="X719" s="9">
        <f>1+0.033*COS(2*$S$9*C719/365)</f>
        <v>1.0322984226389083</v>
      </c>
      <c r="Y719" s="9">
        <f>0.409*SIN((2*$S$9*C719/365)-1.39)</f>
        <v>-0.40886415678803323</v>
      </c>
      <c r="Z719" s="9">
        <f>ACOS(-TAN($U$2)*TAN(Y719))</f>
        <v>1.3282527718655359</v>
      </c>
      <c r="AA719" s="10">
        <f>(24*60/$S$9)*$S$7*X719*(Z719*SIN($U$2)*SIN(Y719)+COS($U$2)*COS(Y719)*SIN(Z719))</f>
        <v>20.293299399271667</v>
      </c>
      <c r="AB719" s="9">
        <f>AA719*(0.75+0.00002*$S$3)</f>
        <v>15.301147747050837</v>
      </c>
      <c r="AC719" s="9">
        <f>1.35*(M719/AB719)-0.35</f>
        <v>0.90485824184011177</v>
      </c>
      <c r="AD719" s="9">
        <f>(0.6108*EXP(17.27*E719/(E719+237.3))+0.6108*EXP(17.27*F719/(F719+237.3)))/2</f>
        <v>2.1661532504667913</v>
      </c>
      <c r="AE719" s="9">
        <f>(H719*0.6108*EXP(17.27*F719/(F719+237.3))+I719*0.6108*EXP(17.27*E719/(E719+237.3)))/(2*100)</f>
        <v>0.67004222712656714</v>
      </c>
      <c r="AF719" s="10">
        <f>$S$8*0.5*((E719+273)^4+(F719+273)^4)*(0.34-0.14*SQRT(AE719))*AC719</f>
        <v>6.9409487538532613</v>
      </c>
      <c r="AG719" s="9">
        <f>(1-0.23)*M719-AF719</f>
        <v>4.0106023181467378</v>
      </c>
      <c r="AH719" s="9">
        <v>0</v>
      </c>
      <c r="AI719" s="8">
        <f>4098*0.6108*EXP(17.27*0.5*(E719+F719)/(0.5*(E719+F719)+237.3))/(0.5*(E719+F719)+237.3)^2</f>
        <v>0.10968764506707622</v>
      </c>
      <c r="AJ719" s="7">
        <f>(0.408*AI719*(AG719-AH719)+(900*$S$10/((E719+F719)*0.5+273))*N719*(AD719-AE719))/(AI719+$S$10*(1+0.34*N719))</f>
        <v>2.7096030019161428</v>
      </c>
      <c r="AL719" s="12">
        <f>1.24*(AE719*10/(G719+273.16))^(1/7)</f>
        <v>0.72491045035585544</v>
      </c>
      <c r="AM719" s="12">
        <f>AI719*0.77*M719</f>
        <v>1.2012498469194941</v>
      </c>
      <c r="AN719" s="12">
        <f>AI719*0.98*$S$8*(-2.6*10000000000-AL719*(G719+273.16)^4)</f>
        <v>-16.276308594358412</v>
      </c>
      <c r="AO719" s="13">
        <f>1.17*1.013*(10^-3)*(AD719-AE719)*N719*86400/208</f>
        <v>0.88256754348298938</v>
      </c>
      <c r="AP719" s="12">
        <f>0.408*(AM719+AN719+AO719)/(AI719+$S$10*(1+0.34*N719))</f>
        <v>-28.622890871611752</v>
      </c>
      <c r="AS719" s="7"/>
      <c r="AU719"/>
      <c r="AV719"/>
      <c r="AW719"/>
    </row>
    <row r="720" spans="1:49" ht="14" x14ac:dyDescent="0.15">
      <c r="A720" s="14">
        <v>2009</v>
      </c>
      <c r="B720" s="5">
        <v>43454</v>
      </c>
      <c r="C720">
        <v>354</v>
      </c>
      <c r="D720" s="11">
        <v>168.78215277777772</v>
      </c>
      <c r="E720">
        <v>3.0390000000000001</v>
      </c>
      <c r="F720">
        <v>30.87</v>
      </c>
      <c r="G720">
        <v>15.09</v>
      </c>
      <c r="H720">
        <v>10.59</v>
      </c>
      <c r="I720">
        <v>89.7</v>
      </c>
      <c r="J720" s="17">
        <f>+(H720+I720)/2</f>
        <v>50.145000000000003</v>
      </c>
      <c r="K720">
        <v>1.45</v>
      </c>
      <c r="L720" s="17">
        <v>0</v>
      </c>
      <c r="M720" s="15">
        <f>+D720*86400/1000000</f>
        <v>14.582777999999996</v>
      </c>
      <c r="N720" s="3">
        <f>K720*4.87/LN(67.8*$S$4-5.42)</f>
        <v>1.1779162052274466</v>
      </c>
      <c r="O720" s="16">
        <f>0.26*(1+0.54*N720)*(AD720-AE720)</f>
        <v>0.86468148537998768</v>
      </c>
      <c r="X720" s="9">
        <f>1+0.033*COS(2*$S$9*C720/365)</f>
        <v>1.032410144993644</v>
      </c>
      <c r="Y720" s="9">
        <f>0.409*SIN((2*$S$9*C720/365)-1.39)</f>
        <v>-0.40898501584077535</v>
      </c>
      <c r="Z720" s="9">
        <f>ACOS(-TAN($U$2)*TAN(Y720))</f>
        <v>1.3281707971863483</v>
      </c>
      <c r="AA720" s="10">
        <f>(24*60/$S$9)*$S$7*X720*(Z720*SIN($U$2)*SIN(Y720)+COS($U$2)*COS(Y720)*SIN(Z720))</f>
        <v>20.291141517205798</v>
      </c>
      <c r="AB720" s="9">
        <f>AA720*(0.75+0.00002*$S$3)</f>
        <v>15.299520703973172</v>
      </c>
      <c r="AC720" s="9">
        <f>1.35*(M720/AB720)-0.35</f>
        <v>0.9367560154931841</v>
      </c>
      <c r="AD720" s="9">
        <f>(0.6108*EXP(17.27*E720/(E720+237.3))+0.6108*EXP(17.27*F720/(F720+237.3)))/2</f>
        <v>2.6096577430481038</v>
      </c>
      <c r="AE720" s="9">
        <f>(H720*0.6108*EXP(17.27*F720/(F720+237.3))+I720*0.6108*EXP(17.27*E720/(E720+237.3)))/(2*100)</f>
        <v>0.57692786990527423</v>
      </c>
      <c r="AF720" s="10">
        <f>$S$8*0.5*((E720+273)^4+(F720+273)^4)*(0.34-0.14*SQRT(AE720))*AC720</f>
        <v>7.6795917305794399</v>
      </c>
      <c r="AG720" s="9">
        <f>(1-0.23)*M720-AF720</f>
        <v>3.5491473294205571</v>
      </c>
      <c r="AH720" s="9">
        <v>0</v>
      </c>
      <c r="AI720" s="8">
        <f>4098*0.6108*EXP(17.27*0.5*(E720+F720)/(0.5*(E720+F720)+237.3))/(0.5*(E720+F720)+237.3)^2</f>
        <v>0.12248285350363261</v>
      </c>
      <c r="AJ720" s="7">
        <f>(0.408*AI720*(AG720-AH720)+(900*$S$10/((E720+F720)*0.5+273))*N720*(AD720-AE720))/(AI720+$S$10*(1+0.34*N720))</f>
        <v>3.1048511248574893</v>
      </c>
      <c r="AL720" s="12">
        <f>1.24*(AE720*10/(G720+273.16))^(1/7)</f>
        <v>0.70918201648842116</v>
      </c>
      <c r="AM720" s="12">
        <f>AI720*0.77*M720</f>
        <v>1.375328001316497</v>
      </c>
      <c r="AN720" s="12">
        <f>AI720*0.98*$S$8*(-2.6*10000000000-AL720*(G720+273.16)^4)</f>
        <v>-18.156996831799272</v>
      </c>
      <c r="AO720" s="13">
        <f>1.17*1.013*(10^-3)*(AD720-AE720)*N720*86400/208</f>
        <v>1.1787990601208156</v>
      </c>
      <c r="AP720" s="12">
        <f>0.408*(AM720+AN720+AO720)/(AI720+$S$10*(1+0.34*N720))</f>
        <v>-29.658110138863307</v>
      </c>
      <c r="AS720" s="7"/>
      <c r="AU720"/>
      <c r="AV720"/>
      <c r="AW720"/>
    </row>
    <row r="721" spans="1:49" ht="14" x14ac:dyDescent="0.15">
      <c r="A721" s="14">
        <v>2009</v>
      </c>
      <c r="B721" s="5">
        <v>43455</v>
      </c>
      <c r="C721">
        <v>355</v>
      </c>
      <c r="D721" s="11">
        <v>164.64582638888891</v>
      </c>
      <c r="E721">
        <v>3.4409999999999998</v>
      </c>
      <c r="F721">
        <v>32.380000000000003</v>
      </c>
      <c r="G721">
        <v>16.12</v>
      </c>
      <c r="H721">
        <v>9.69</v>
      </c>
      <c r="I721">
        <v>85.9</v>
      </c>
      <c r="J721" s="17">
        <f>+(H721+I721)/2</f>
        <v>47.795000000000002</v>
      </c>
      <c r="K721">
        <v>1.577</v>
      </c>
      <c r="L721" s="17">
        <v>0</v>
      </c>
      <c r="M721" s="15">
        <f>+D721*86400/1000000</f>
        <v>14.225399400000002</v>
      </c>
      <c r="N721" s="3">
        <f>K721*4.87/LN(67.8*$S$4-5.42)</f>
        <v>1.2810854176852988</v>
      </c>
      <c r="O721" s="16">
        <f>0.26*(1+0.54*N721)*(AD721-AE721)</f>
        <v>0.98911104068335387</v>
      </c>
      <c r="X721" s="9">
        <f>1+0.033*COS(2*$S$9*C721/365)</f>
        <v>1.03251226352295</v>
      </c>
      <c r="Y721" s="9">
        <f>0.409*SIN((2*$S$9*C721/365)-1.39)</f>
        <v>-0.40898468380670427</v>
      </c>
      <c r="Z721" s="9">
        <f>ACOS(-TAN($U$2)*TAN(Y721))</f>
        <v>1.3281710224080667</v>
      </c>
      <c r="AA721" s="10">
        <f>(24*60/$S$9)*$S$7*X721*(Z721*SIN($U$2)*SIN(Y721)+COS($U$2)*COS(Y721)*SIN(Z721))</f>
        <v>20.293160533292756</v>
      </c>
      <c r="AB721" s="9">
        <f>AA721*(0.75+0.00002*$S$3)</f>
        <v>15.301043042102737</v>
      </c>
      <c r="AC721" s="9">
        <f>1.35*(M721/AB721)-0.35</f>
        <v>0.90509673668370161</v>
      </c>
      <c r="AD721" s="9">
        <f>(0.6108*EXP(17.27*E721/(E721+237.3))+0.6108*EXP(17.27*F721/(F721+237.3)))/2</f>
        <v>2.8198235651537753</v>
      </c>
      <c r="AE721" s="9">
        <f>(H721*0.6108*EXP(17.27*F721/(F721+237.3))+I721*0.6108*EXP(17.27*E721/(E721+237.3)))/(2*100)</f>
        <v>0.57115088960466798</v>
      </c>
      <c r="AF721" s="10">
        <f>$S$8*0.5*((E721+273)^4+(F721+273)^4)*(0.34-0.14*SQRT(AE721))*AC721</f>
        <v>7.5431819983112058</v>
      </c>
      <c r="AG721" s="9">
        <f>(1-0.23)*M721-AF721</f>
        <v>3.410375539688796</v>
      </c>
      <c r="AH721" s="9">
        <v>0</v>
      </c>
      <c r="AI721" s="8">
        <f>4098*0.6108*EXP(17.27*0.5*(E721+F721)/(0.5*(E721+F721)+237.3))/(0.5*(E721+F721)+237.3)^2</f>
        <v>0.12913306871184141</v>
      </c>
      <c r="AJ721" s="7">
        <f>(0.408*AI721*(AG721-AH721)+(900*$S$10/((E721+F721)*0.5+273))*N721*(AD721-AE721))/(AI721+$S$10*(1+0.34*N721))</f>
        <v>3.4264622199844501</v>
      </c>
      <c r="AL721" s="12">
        <f>1.24*(AE721*10/(G721+273.16))^(1/7)</f>
        <v>0.70780240666245231</v>
      </c>
      <c r="AM721" s="12">
        <f>AI721*0.77*M721</f>
        <v>1.4144664981936628</v>
      </c>
      <c r="AN721" s="12">
        <f>AI721*0.98*$S$8*(-2.6*10000000000-AL721*(G721+273.16)^4)</f>
        <v>-19.180437095307887</v>
      </c>
      <c r="AO721" s="13">
        <f>1.17*1.013*(10^-3)*(AD721-AE721)*N721*86400/208</f>
        <v>1.4182410285903928</v>
      </c>
      <c r="AP721" s="12">
        <f>0.408*(AM721+AN721+AO721)/(AI721+$S$10*(1+0.34*N721))</f>
        <v>-29.828986606321845</v>
      </c>
      <c r="AS721" s="7"/>
      <c r="AU721"/>
      <c r="AV721"/>
      <c r="AW721"/>
    </row>
    <row r="722" spans="1:49" ht="14" x14ac:dyDescent="0.15">
      <c r="A722" s="14">
        <v>2009</v>
      </c>
      <c r="B722" s="5">
        <v>43456</v>
      </c>
      <c r="C722">
        <v>356</v>
      </c>
      <c r="D722" s="11">
        <v>149.95622222222218</v>
      </c>
      <c r="E722" s="18">
        <v>7.601</v>
      </c>
      <c r="F722" s="18">
        <v>28.97</v>
      </c>
      <c r="G722" s="18">
        <v>16.22</v>
      </c>
      <c r="H722" s="18">
        <v>15.12</v>
      </c>
      <c r="I722" s="18">
        <v>90.8</v>
      </c>
      <c r="J722" s="17">
        <f>+(H722+I722)/2</f>
        <v>52.96</v>
      </c>
      <c r="K722" s="18">
        <v>1.476</v>
      </c>
      <c r="L722" s="17">
        <v>0</v>
      </c>
      <c r="M722" s="15">
        <f>+D722*86400/1000000</f>
        <v>12.956217599999995</v>
      </c>
      <c r="N722" s="3">
        <f>K722*4.87/LN(67.8*$S$4-5.42)</f>
        <v>1.1990374613211801</v>
      </c>
      <c r="O722" s="16">
        <f>0.26*(1+0.54*N722)*(AD722-AE722)</f>
        <v>0.74749896439558106</v>
      </c>
      <c r="X722" s="9">
        <f>1+0.033*COS(2*$S$9*C722/365)</f>
        <v>1.032604747966902</v>
      </c>
      <c r="Y722" s="9">
        <f>0.409*SIN((2*$S$9*C722/365)-1.39)</f>
        <v>-0.40886316078420892</v>
      </c>
      <c r="Z722" s="9">
        <f>ACOS(-TAN($U$2)*TAN(Y722))</f>
        <v>1.3282534473792531</v>
      </c>
      <c r="AA722" s="10">
        <f>(24*60/$S$9)*$S$7*X722*(Z722*SIN($U$2)*SIN(Y722)+COS($U$2)*COS(Y722)*SIN(Z722))</f>
        <v>20.299357143616394</v>
      </c>
      <c r="AB722" s="9">
        <f>AA722*(0.75+0.00002*$S$3)</f>
        <v>15.305715286286761</v>
      </c>
      <c r="AC722" s="9">
        <f>1.35*(M722/AB722)-0.35</f>
        <v>0.79276879145080248</v>
      </c>
      <c r="AD722" s="9">
        <f>(0.6108*EXP(17.27*E722/(E722+237.3))+0.6108*EXP(17.27*F722/(F722+237.3)))/2</f>
        <v>2.521350518993124</v>
      </c>
      <c r="AE722" s="9">
        <f>(H722*0.6108*EXP(17.27*F722/(F722+237.3))+I722*0.6108*EXP(17.27*E722/(E722+237.3)))/(2*100)</f>
        <v>0.77626370939103884</v>
      </c>
      <c r="AF722" s="10">
        <f>$S$8*0.5*((E722+273)^4+(F722+273)^4)*(0.34-0.14*SQRT(AE722))*AC722</f>
        <v>6.1026499380722488</v>
      </c>
      <c r="AG722" s="9">
        <f>(1-0.23)*M722-AF722</f>
        <v>3.8736376139277482</v>
      </c>
      <c r="AH722" s="9">
        <v>0</v>
      </c>
      <c r="AI722" s="8">
        <f>4098*0.6108*EXP(17.27*0.5*(E722+F722)/(0.5*(E722+F722)+237.3))/(0.5*(E722+F722)+237.3)^2</f>
        <v>0.13182396484680672</v>
      </c>
      <c r="AJ722" s="7">
        <f>(0.408*AI722*(AG722-AH722)+(900*$S$10/((E722+F722)*0.5+273))*N722*(AD722-AE722))/(AI722+$S$10*(1+0.34*N722))</f>
        <v>2.8236279793985282</v>
      </c>
      <c r="AL722" s="12">
        <f>1.24*(AE722*10/(G722+273.16))^(1/7)</f>
        <v>0.73948183387568189</v>
      </c>
      <c r="AM722" s="12">
        <f>AI722*0.77*M722</f>
        <v>1.3151137795564829</v>
      </c>
      <c r="AN722" s="12">
        <f>AI722*0.98*$S$8*(-2.6*10000000000-AL722*(G722+273.16)^4)</f>
        <v>-19.724971386271353</v>
      </c>
      <c r="AO722" s="13">
        <f>1.17*1.013*(10^-3)*(AD722-AE722)*N722*86400/208</f>
        <v>1.0301382242990524</v>
      </c>
      <c r="AP722" s="12">
        <f>0.408*(AM722+AN722+AO722)/(AI722+$S$10*(1+0.34*N722))</f>
        <v>-31.591200129479112</v>
      </c>
      <c r="AS722" s="7"/>
      <c r="AU722"/>
      <c r="AV722"/>
      <c r="AW722"/>
    </row>
    <row r="723" spans="1:49" ht="14" x14ac:dyDescent="0.15">
      <c r="A723" s="14">
        <v>2009</v>
      </c>
      <c r="B723" s="5">
        <v>43457</v>
      </c>
      <c r="C723">
        <v>357</v>
      </c>
      <c r="D723" s="11">
        <v>166.77667361111111</v>
      </c>
      <c r="E723">
        <v>6.0330000000000004</v>
      </c>
      <c r="F723">
        <v>29.49</v>
      </c>
      <c r="G723">
        <v>15.35</v>
      </c>
      <c r="H723">
        <v>14.62</v>
      </c>
      <c r="I723">
        <v>92.6</v>
      </c>
      <c r="J723" s="17">
        <f>+(H723+I723)/2</f>
        <v>53.61</v>
      </c>
      <c r="K723">
        <v>1.5669999999999999</v>
      </c>
      <c r="L723" s="17">
        <v>0</v>
      </c>
      <c r="M723" s="15">
        <f>+D723*86400/1000000</f>
        <v>14.4095046</v>
      </c>
      <c r="N723" s="3">
        <f>K723*4.87/LN(67.8*$S$4-5.42)</f>
        <v>1.2729618576492474</v>
      </c>
      <c r="O723" s="16">
        <f>0.26*(1+0.54*N723)*(AD723-AE723)</f>
        <v>0.7869498919612411</v>
      </c>
      <c r="X723" s="9">
        <f>1+0.033*COS(2*$S$9*C723/365)</f>
        <v>1.0326875709203633</v>
      </c>
      <c r="Y723" s="9">
        <f>0.409*SIN((2*$S$9*C723/365)-1.39)</f>
        <v>-0.40862048278318358</v>
      </c>
      <c r="Z723" s="9">
        <f>ACOS(-TAN($U$2)*TAN(Y723))</f>
        <v>1.3284180166929553</v>
      </c>
      <c r="AA723" s="10">
        <f>(24*60/$S$9)*$S$7*X723*(Z723*SIN($U$2)*SIN(Y723)+COS($U$2)*COS(Y723)*SIN(Z723))</f>
        <v>20.309730279896733</v>
      </c>
      <c r="AB723" s="9">
        <f>AA723*(0.75+0.00002*$S$3)</f>
        <v>15.313536631042137</v>
      </c>
      <c r="AC723" s="9">
        <f>1.35*(M723/AB723)-0.35</f>
        <v>0.92030297955908391</v>
      </c>
      <c r="AD723" s="9">
        <f>(0.6108*EXP(17.27*E723/(E723+237.3))+0.6108*EXP(17.27*F723/(F723+237.3)))/2</f>
        <v>2.5288801753817363</v>
      </c>
      <c r="AE723" s="9">
        <f>(H723*0.6108*EXP(17.27*F723/(F723+237.3))+I723*0.6108*EXP(17.27*E723/(E723+237.3)))/(2*100)</f>
        <v>0.73515525875461363</v>
      </c>
      <c r="AF723" s="10">
        <f>$S$8*0.5*((E723+273)^4+(F723+273)^4)*(0.34-0.14*SQRT(AE723))*AC723</f>
        <v>7.1530050882945959</v>
      </c>
      <c r="AG723" s="9">
        <f>(1-0.23)*M723-AF723</f>
        <v>3.9423134537054052</v>
      </c>
      <c r="AH723" s="9">
        <v>0</v>
      </c>
      <c r="AI723" s="8">
        <f>4098*0.6108*EXP(17.27*0.5*(E723+F723)/(0.5*(E723+F723)+237.3))/(0.5*(E723+F723)+237.3)^2</f>
        <v>0.12807688765900871</v>
      </c>
      <c r="AJ723" s="7">
        <f>(0.408*AI723*(AG723-AH723)+(900*$S$10/((E723+F723)*0.5+273))*N723*(AD723-AE723))/(AI723+$S$10*(1+0.34*N723))</f>
        <v>3.0180484471324251</v>
      </c>
      <c r="AL723" s="12">
        <f>1.24*(AE723*10/(G723+273.16))^(1/7)</f>
        <v>0.73407185056306956</v>
      </c>
      <c r="AM723" s="12">
        <f>AI723*0.77*M723</f>
        <v>1.4210538664446504</v>
      </c>
      <c r="AN723" s="12">
        <f>AI723*0.98*$S$8*(-2.6*10000000000-AL723*(G723+273.16)^4)</f>
        <v>-19.103107743329982</v>
      </c>
      <c r="AO723" s="13">
        <f>1.17*1.013*(10^-3)*(AD723-AE723)*N723*86400/208</f>
        <v>1.1241310569766805</v>
      </c>
      <c r="AP723" s="12">
        <f>0.408*(AM723+AN723+AO723)/(AI723+$S$10*(1+0.34*N723))</f>
        <v>-30.38071426226168</v>
      </c>
      <c r="AS723" s="7"/>
      <c r="AU723"/>
      <c r="AV723"/>
      <c r="AW723"/>
    </row>
    <row r="724" spans="1:49" ht="14" x14ac:dyDescent="0.15">
      <c r="A724" s="14">
        <v>2009</v>
      </c>
      <c r="B724" s="5">
        <v>43458</v>
      </c>
      <c r="C724">
        <v>358</v>
      </c>
      <c r="D724" s="11">
        <v>165.1567569444444</v>
      </c>
      <c r="E724">
        <v>4.5670000000000002</v>
      </c>
      <c r="F724">
        <v>28.09</v>
      </c>
      <c r="G724">
        <v>15.26</v>
      </c>
      <c r="H724">
        <v>15.55</v>
      </c>
      <c r="I724">
        <v>91.3</v>
      </c>
      <c r="J724" s="17">
        <f>+(H724+I724)/2</f>
        <v>53.424999999999997</v>
      </c>
      <c r="K724">
        <v>1.4710000000000001</v>
      </c>
      <c r="L724" s="17">
        <v>0</v>
      </c>
      <c r="M724" s="15">
        <f>+D724*86400/1000000</f>
        <v>14.269543799999996</v>
      </c>
      <c r="N724" s="3">
        <f>K724*4.87/LN(67.8*$S$4-5.42)</f>
        <v>1.1949756813031545</v>
      </c>
      <c r="O724" s="16">
        <f>0.26*(1+0.54*N724)*(AD724-AE724)</f>
        <v>0.70209463299170505</v>
      </c>
      <c r="X724" s="9">
        <f>1+0.033*COS(2*$S$9*C724/365)</f>
        <v>1.0327607078411054</v>
      </c>
      <c r="Y724" s="9">
        <f>0.409*SIN((2*$S$9*C724/365)-1.39)</f>
        <v>-0.40825672171435723</v>
      </c>
      <c r="Z724" s="9">
        <f>ACOS(-TAN($U$2)*TAN(Y724))</f>
        <v>1.3286646198143028</v>
      </c>
      <c r="AA724" s="10">
        <f>(24*60/$S$9)*$S$7*X724*(Z724*SIN($U$2)*SIN(Y724)+COS($U$2)*COS(Y724)*SIN(Z724))</f>
        <v>20.324277107287202</v>
      </c>
      <c r="AB724" s="9">
        <f>AA724*(0.75+0.00002*$S$3)</f>
        <v>15.324504938894551</v>
      </c>
      <c r="AC724" s="9">
        <f>1.35*(M724/AB724)-0.35</f>
        <v>0.90706404264369123</v>
      </c>
      <c r="AD724" s="9">
        <f>(0.6108*EXP(17.27*E724/(E724+237.3))+0.6108*EXP(17.27*F724/(F724+237.3)))/2</f>
        <v>2.3230387038706124</v>
      </c>
      <c r="AE724" s="9">
        <f>(H724*0.6108*EXP(17.27*F724/(F724+237.3))+I724*0.6108*EXP(17.27*E724/(E724+237.3)))/(2*100)</f>
        <v>0.6817662755033862</v>
      </c>
      <c r="AF724" s="10">
        <f>$S$8*0.5*((E724+273)^4+(F724+273)^4)*(0.34-0.14*SQRT(AE724))*AC724</f>
        <v>7.0527629940218288</v>
      </c>
      <c r="AG724" s="9">
        <f>(1-0.23)*M724-AF724</f>
        <v>3.9347857319781676</v>
      </c>
      <c r="AH724" s="9">
        <v>0</v>
      </c>
      <c r="AI724" s="8">
        <f>4098*0.6108*EXP(17.27*0.5*(E724+F724)/(0.5*(E724+F724)+237.3))/(0.5*(E724+F724)+237.3)^2</f>
        <v>0.11828752395716602</v>
      </c>
      <c r="AJ724" s="7">
        <f>(0.408*AI724*(AG724-AH724)+(900*$S$10/((E724+F724)*0.5+273))*N724*(AD724-AE724))/(AI724+$S$10*(1+0.34*N724))</f>
        <v>2.8049787200000074</v>
      </c>
      <c r="AL724" s="12">
        <f>1.24*(AE724*10/(G724+273.16))^(1/7)</f>
        <v>0.72624018640309296</v>
      </c>
      <c r="AM724" s="12">
        <f>AI724*0.77*M724</f>
        <v>1.2996899331572536</v>
      </c>
      <c r="AN724" s="12">
        <f>AI724*0.98*$S$8*(-2.6*10000000000-AL724*(G724+273.16)^4)</f>
        <v>-17.608632043478369</v>
      </c>
      <c r="AO724" s="13">
        <f>1.17*1.013*(10^-3)*(AD724-AE724)*N724*86400/208</f>
        <v>0.96557376128274364</v>
      </c>
      <c r="AP724" s="12">
        <f>0.408*(AM724+AN724+AO724)/(AI724+$S$10*(1+0.34*N724))</f>
        <v>-29.69239619728749</v>
      </c>
      <c r="AS724" s="7"/>
      <c r="AU724"/>
      <c r="AV724"/>
      <c r="AW724"/>
    </row>
    <row r="725" spans="1:49" ht="14" x14ac:dyDescent="0.15">
      <c r="A725" s="14">
        <v>2009</v>
      </c>
      <c r="B725" s="5">
        <v>43459</v>
      </c>
      <c r="C725">
        <v>359</v>
      </c>
      <c r="D725" s="11">
        <v>137.16447222222223</v>
      </c>
      <c r="E725">
        <v>7.2</v>
      </c>
      <c r="F725">
        <v>24.29</v>
      </c>
      <c r="G725">
        <v>14.95</v>
      </c>
      <c r="H725">
        <v>26.02</v>
      </c>
      <c r="I725">
        <v>90</v>
      </c>
      <c r="J725" s="17">
        <f>+(H725+I725)/2</f>
        <v>58.01</v>
      </c>
      <c r="K725">
        <v>2.516</v>
      </c>
      <c r="L725" s="17">
        <v>0</v>
      </c>
      <c r="M725" s="15">
        <f>+D725*86400/1000000</f>
        <v>11.8510104</v>
      </c>
      <c r="N725" s="3">
        <f>K725*4.87/LN(67.8*$S$4-5.42)</f>
        <v>2.0438877050705209</v>
      </c>
      <c r="O725" s="16">
        <f>0.26*(1+0.54*N725)*(AD725-AE725)</f>
        <v>0.64207574322639749</v>
      </c>
      <c r="X725" s="9">
        <f>1+0.033*COS(2*$S$9*C725/365)</f>
        <v>1.0328241370570801</v>
      </c>
      <c r="Y725" s="9">
        <f>0.409*SIN((2*$S$9*C725/365)-1.39)</f>
        <v>-0.4077719853679852</v>
      </c>
      <c r="Z725" s="9">
        <f>ACOS(-TAN($U$2)*TAN(Y725))</f>
        <v>1.3289930913347492</v>
      </c>
      <c r="AA725" s="10">
        <f>(24*60/$S$9)*$S$7*X725*(Z725*SIN($U$2)*SIN(Y725)+COS($U$2)*COS(Y725)*SIN(Z725))</f>
        <v>20.342993021862252</v>
      </c>
      <c r="AB725" s="9">
        <f>AA725*(0.75+0.00002*$S$3)</f>
        <v>15.338616738484138</v>
      </c>
      <c r="AC725" s="9">
        <f>1.35*(M725/AB725)-0.35</f>
        <v>0.69304477468684123</v>
      </c>
      <c r="AD725" s="9">
        <f>(0.6108*EXP(17.27*E725/(E725+237.3))+0.6108*EXP(17.27*F725/(F725+237.3)))/2</f>
        <v>2.0259767739351791</v>
      </c>
      <c r="AE725" s="9">
        <f>(H725*0.6108*EXP(17.27*F725/(F725+237.3))+I725*0.6108*EXP(17.27*E725/(E725+237.3)))/(2*100)</f>
        <v>0.85208180803764333</v>
      </c>
      <c r="AF725" s="10">
        <f>$S$8*0.5*((E725+273)^4+(F725+273)^4)*(0.34-0.14*SQRT(AE725))*AC725</f>
        <v>4.9973820371000492</v>
      </c>
      <c r="AG725" s="9">
        <f>(1-0.23)*M725-AF725</f>
        <v>4.1278959708999512</v>
      </c>
      <c r="AH725" s="9">
        <v>0</v>
      </c>
      <c r="AI725" s="8">
        <f>4098*0.6108*EXP(17.27*0.5*(E725+F725)/(0.5*(E725+F725)+237.3))/(0.5*(E725+F725)+237.3)^2</f>
        <v>0.11448748162540201</v>
      </c>
      <c r="AJ725" s="7">
        <f>(0.408*AI725*(AG725-AH725)+(900*$S$10/((E725+F725)*0.5+273))*N725*(AD725-AE725))/(AI725+$S$10*(1+0.34*N725))</f>
        <v>3.030438485326417</v>
      </c>
      <c r="AL725" s="12">
        <f>1.24*(AE725*10/(G725+273.16))^(1/7)</f>
        <v>0.74986331615772495</v>
      </c>
      <c r="AM725" s="12">
        <f>AI725*0.77*M725</f>
        <v>1.0447300982675851</v>
      </c>
      <c r="AN725" s="12">
        <f>AI725*0.98*$S$8*(-2.6*10000000000-AL725*(G725+273.16)^4)</f>
        <v>-17.120508959913828</v>
      </c>
      <c r="AO725" s="13">
        <f>1.17*1.013*(10^-3)*(AD725-AE725)*N725*86400/208</f>
        <v>1.1812232484354726</v>
      </c>
      <c r="AP725" s="12">
        <f>0.408*(AM725+AN725+AO725)/(AI725+$S$10*(1+0.34*N725))</f>
        <v>-26.886259608475608</v>
      </c>
      <c r="AS725" s="7"/>
      <c r="AU725"/>
      <c r="AV725"/>
      <c r="AW725"/>
    </row>
    <row r="726" spans="1:49" ht="14" x14ac:dyDescent="0.15">
      <c r="A726" s="14">
        <v>2009</v>
      </c>
      <c r="B726" s="5">
        <v>43460</v>
      </c>
      <c r="C726">
        <v>360</v>
      </c>
      <c r="D726" s="11">
        <v>158.84586111111111</v>
      </c>
      <c r="E726">
        <v>5.391</v>
      </c>
      <c r="F726">
        <v>20.78</v>
      </c>
      <c r="G726">
        <v>13.57</v>
      </c>
      <c r="H726">
        <v>35.6</v>
      </c>
      <c r="I726">
        <v>91.7</v>
      </c>
      <c r="J726" s="17">
        <f>+(H726+I726)/2</f>
        <v>63.650000000000006</v>
      </c>
      <c r="K726">
        <v>1.792</v>
      </c>
      <c r="L726" s="17">
        <v>0</v>
      </c>
      <c r="M726" s="15">
        <f>+D726*86400/1000000</f>
        <v>13.7242824</v>
      </c>
      <c r="N726" s="3">
        <f>K726*4.87/LN(67.8*$S$4-5.42)</f>
        <v>1.455741958460403</v>
      </c>
      <c r="O726" s="16">
        <f>0.26*(1+0.54*N726)*(AD726-AE726)</f>
        <v>0.38416746700169885</v>
      </c>
      <c r="X726" s="9">
        <f>1+0.033*COS(2*$S$9*C726/365)</f>
        <v>1.032877839772842</v>
      </c>
      <c r="Y726" s="9">
        <f>0.409*SIN((2*$S$9*C726/365)-1.39)</f>
        <v>-0.40716641738190851</v>
      </c>
      <c r="Z726" s="9">
        <f>ACOS(-TAN($U$2)*TAN(Y726))</f>
        <v>1.3294032113517764</v>
      </c>
      <c r="AA726" s="10">
        <f>(24*60/$S$9)*$S$7*X726*(Z726*SIN($U$2)*SIN(Y726)+COS($U$2)*COS(Y726)*SIN(Z726))</f>
        <v>20.365871647812128</v>
      </c>
      <c r="AB726" s="9">
        <f>AA726*(0.75+0.00002*$S$3)</f>
        <v>15.355867222450344</v>
      </c>
      <c r="AC726" s="9">
        <f>1.35*(M726/AB726)-0.35</f>
        <v>0.85656039620558222</v>
      </c>
      <c r="AD726" s="9">
        <f>(0.6108*EXP(17.27*E726/(E726+237.3))+0.6108*EXP(17.27*F726/(F726+237.3)))/2</f>
        <v>1.6750016172152409</v>
      </c>
      <c r="AE726" s="9">
        <f>(H726*0.6108*EXP(17.27*F726/(F726+237.3))+I726*0.6108*EXP(17.27*E726/(E726+237.3)))/(2*100)</f>
        <v>0.84774298847303609</v>
      </c>
      <c r="AF726" s="10">
        <f>$S$8*0.5*((E726+273)^4+(F726+273)^4)*(0.34-0.14*SQRT(AE726))*AC726</f>
        <v>5.95590453308085</v>
      </c>
      <c r="AG726" s="9">
        <f>(1-0.23)*M726-AF726</f>
        <v>4.6117929149191506</v>
      </c>
      <c r="AH726" s="9">
        <v>0</v>
      </c>
      <c r="AI726" s="8">
        <f>4098*0.6108*EXP(17.27*0.5*(E726+F726)/(0.5*(E726+F726)+237.3))/(0.5*(E726+F726)+237.3)^2</f>
        <v>9.8452583111994771E-2</v>
      </c>
      <c r="AJ726" s="7">
        <f>(0.408*AI726*(AG726-AH726)+(900*$S$10/((E726+F726)*0.5+273))*N726*(AD726-AE726))/(AI726+$S$10*(1+0.34*N726))</f>
        <v>2.2077951234802122</v>
      </c>
      <c r="AL726" s="12">
        <f>1.24*(AE726*10/(G726+273.16))^(1/7)</f>
        <v>0.74983078505332001</v>
      </c>
      <c r="AM726" s="12">
        <f>AI726*0.77*M726</f>
        <v>1.0404171113016352</v>
      </c>
      <c r="AN726" s="12">
        <f>AI726*0.98*$S$8*(-2.6*10000000000-AL726*(G726+273.16)^4)</f>
        <v>-14.676112377446238</v>
      </c>
      <c r="AO726" s="13">
        <f>1.17*1.013*(10^-3)*(AD726-AE726)*N726*86400/208</f>
        <v>0.59288630688899679</v>
      </c>
      <c r="AP726" s="12">
        <f>0.408*(AM726+AN726+AO726)/(AI726+$S$10*(1+0.34*N726))</f>
        <v>-27.035694909973202</v>
      </c>
      <c r="AS726" s="7"/>
      <c r="AU726"/>
      <c r="AV726"/>
      <c r="AW726"/>
    </row>
    <row r="727" spans="1:49" s="2" customFormat="1" ht="14" x14ac:dyDescent="0.15">
      <c r="A727" s="26">
        <v>2009</v>
      </c>
      <c r="B727" s="25">
        <v>43461</v>
      </c>
      <c r="C727" s="18">
        <v>361</v>
      </c>
      <c r="D727" s="17">
        <v>164.97091666666665</v>
      </c>
      <c r="E727">
        <v>2.7410000000000001</v>
      </c>
      <c r="F727">
        <v>21.68</v>
      </c>
      <c r="G727">
        <v>12.06</v>
      </c>
      <c r="H727">
        <v>23.2</v>
      </c>
      <c r="I727">
        <v>96.8</v>
      </c>
      <c r="J727" s="17">
        <f>+(H727+I727)/2</f>
        <v>60</v>
      </c>
      <c r="K727">
        <v>1.784</v>
      </c>
      <c r="L727" s="17">
        <v>0</v>
      </c>
      <c r="M727" s="15">
        <f>+D727*86400/1000000</f>
        <v>14.253487199999999</v>
      </c>
      <c r="N727" s="24">
        <f>K727*4.87/LN(67.8*$S$4-5.42)</f>
        <v>1.4492431104315622</v>
      </c>
      <c r="O727" s="16">
        <f>0.26*(1+0.54*N727)*(AD727-AE727)</f>
        <v>0.46696754332670642</v>
      </c>
      <c r="X727" s="23">
        <f>1+0.033*COS(2*$S$9*C727/365)</f>
        <v>1.0329218000751172</v>
      </c>
      <c r="Y727" s="23">
        <f>0.409*SIN((2*$S$9*C727/365)-1.39)</f>
        <v>-0.40644019719899055</v>
      </c>
      <c r="Z727" s="23">
        <f>ACOS(-TAN($U$2)*TAN(Y727))</f>
        <v>1.3298947059722879</v>
      </c>
      <c r="AA727" s="23">
        <f>(24*60/$S$9)*$S$7*X727*(Z727*SIN($U$2)*SIN(Y727)+COS($U$2)*COS(Y727)*SIN(Z727))</f>
        <v>20.392904834369322</v>
      </c>
      <c r="AB727" s="23">
        <f>AA727*(0.75+0.00002*$S$3)</f>
        <v>15.376250245114468</v>
      </c>
      <c r="AC727" s="23">
        <f>1.35*(M727/AB727)-0.35</f>
        <v>0.90142394363111189</v>
      </c>
      <c r="AD727" s="23">
        <f>(0.6108*EXP(17.27*E727/(E727+237.3))+0.6108*EXP(17.27*F727/(F727+237.3)))/2</f>
        <v>1.6683748339954367</v>
      </c>
      <c r="AE727" s="23">
        <f>(H727*0.6108*EXP(17.27*F727/(F727+237.3))+I727*0.6108*EXP(17.27*E727/(E727+237.3)))/(2*100)</f>
        <v>0.66083651979211167</v>
      </c>
      <c r="AF727" s="23">
        <f>$S$8*0.5*((E727+273)^4+(F727+273)^4)*(0.34-0.14*SQRT(AE727))*AC727</f>
        <v>6.6492429026666962</v>
      </c>
      <c r="AG727" s="23">
        <f>(1-0.23)*M727-AF727</f>
        <v>4.3259422413333031</v>
      </c>
      <c r="AH727" s="23">
        <v>0</v>
      </c>
      <c r="AI727" s="22">
        <f>4098*0.6108*EXP(17.27*0.5*(E727+F727)/(0.5*(E727+F727)+237.3))/(0.5*(E727+F727)+237.3)^2</f>
        <v>9.3613823631319773E-2</v>
      </c>
      <c r="AJ727" s="19">
        <f>(0.408*AI727*(AG727-AH727)+(900*$S$10/((E727+F727)*0.5+273))*N727*(AD727-AE727))/(AI727+$S$10*(1+0.34*N727))</f>
        <v>2.4417560260700477</v>
      </c>
      <c r="AL727" s="20">
        <f>1.24*(AE727*10/(G727+273.16))^(1/7)</f>
        <v>0.72416574793827815</v>
      </c>
      <c r="AM727" s="20">
        <f>AI727*0.77*M727</f>
        <v>1.0274290463914968</v>
      </c>
      <c r="AN727" s="20">
        <f>AI727*0.98*$S$8*(-2.6*10000000000-AL727*(G727+273.16)^4)</f>
        <v>-13.830941973298497</v>
      </c>
      <c r="AO727" s="21">
        <f>1.17*1.013*(10^-3)*(AD727-AE727)*N727*86400/208</f>
        <v>0.71886696990605248</v>
      </c>
      <c r="AP727" s="20">
        <f>0.408*(AM727+AN727+AO727)/(AI727+$S$10*(1+0.34*N727))</f>
        <v>-25.700359255010408</v>
      </c>
      <c r="AQ727" s="18"/>
      <c r="AR727" s="18"/>
      <c r="AS727" s="19"/>
      <c r="AU727" s="18"/>
      <c r="AV727" s="18"/>
      <c r="AW727" s="18"/>
    </row>
    <row r="728" spans="1:49" ht="14" x14ac:dyDescent="0.15">
      <c r="A728" s="14">
        <v>2009</v>
      </c>
      <c r="B728" s="5">
        <v>43462</v>
      </c>
      <c r="C728">
        <v>362</v>
      </c>
      <c r="D728" s="11">
        <v>127.83529166666671</v>
      </c>
      <c r="E728">
        <v>5.0869999999999997</v>
      </c>
      <c r="F728">
        <v>20.03</v>
      </c>
      <c r="G728">
        <v>13.03</v>
      </c>
      <c r="H728">
        <v>24.35</v>
      </c>
      <c r="I728">
        <v>96.2</v>
      </c>
      <c r="J728" s="17">
        <f>+(H728+I728)/2</f>
        <v>60.275000000000006</v>
      </c>
      <c r="K728">
        <v>2.0779999999999998</v>
      </c>
      <c r="L728" s="17">
        <v>0</v>
      </c>
      <c r="M728" s="15">
        <f>+D728*86400/1000000</f>
        <v>11.044969200000002</v>
      </c>
      <c r="N728" s="3">
        <f>K728*4.87/LN(67.8*$S$4-5.42)</f>
        <v>1.6880757754914717</v>
      </c>
      <c r="O728" s="16">
        <f>0.26*(1+0.54*N728)*(AD728-AE728)</f>
        <v>0.44868373254516997</v>
      </c>
      <c r="X728" s="9">
        <f>1+0.033*COS(2*$S$9*C728/365)</f>
        <v>1.0329560049375197</v>
      </c>
      <c r="Y728" s="9">
        <f>0.409*SIN((2*$S$9*C728/365)-1.39)</f>
        <v>-0.40559354001394465</v>
      </c>
      <c r="Z728" s="9">
        <f>ACOS(-TAN($U$2)*TAN(Y728))</f>
        <v>1.3304672479373478</v>
      </c>
      <c r="AA728" s="10">
        <f>(24*60/$S$9)*$S$7*X728*(Z728*SIN($U$2)*SIN(Y728)+COS($U$2)*COS(Y728)*SIN(Z728))</f>
        <v>20.424082652498239</v>
      </c>
      <c r="AB728" s="9">
        <f>AA728*(0.75+0.00002*$S$3)</f>
        <v>15.399758319983672</v>
      </c>
      <c r="AC728" s="9">
        <f>1.35*(M728/AB728)-0.35</f>
        <v>0.61824301460958353</v>
      </c>
      <c r="AD728" s="9">
        <f>(0.6108*EXP(17.27*E728/(E728+237.3))+0.6108*EXP(17.27*F728/(F728+237.3)))/2</f>
        <v>1.6101249429863853</v>
      </c>
      <c r="AE728" s="9">
        <f>(H728*0.6108*EXP(17.27*F728/(F728+237.3))+I728*0.6108*EXP(17.27*E728/(E728+237.3)))/(2*100)</f>
        <v>0.7073513788826381</v>
      </c>
      <c r="AF728" s="10">
        <f>$S$8*0.5*((E728+273)^4+(F728+273)^4)*(0.34-0.14*SQRT(AE728))*AC728</f>
        <v>4.4917054492882063</v>
      </c>
      <c r="AG728" s="9">
        <f>(1-0.23)*M728-AF728</f>
        <v>4.0129208347117959</v>
      </c>
      <c r="AH728" s="9">
        <v>0</v>
      </c>
      <c r="AI728" s="8">
        <f>4098*0.6108*EXP(17.27*0.5*(E728+F728)/(0.5*(E728+F728)+237.3))/(0.5*(E728+F728)+237.3)^2</f>
        <v>9.5513430707883429E-2</v>
      </c>
      <c r="AJ728" s="7">
        <f>(0.408*AI728*(AG728-AH728)+(900*$S$10/((E728+F728)*0.5+273))*N728*(AD728-AE728))/(AI728+$S$10*(1+0.34*N728))</f>
        <v>2.3730799983121909</v>
      </c>
      <c r="AL728" s="12">
        <f>1.24*(AE728*10/(G728+273.16))^(1/7)</f>
        <v>0.73088240433278662</v>
      </c>
      <c r="AM728" s="12">
        <f>AI728*0.77*M728</f>
        <v>0.81230603327327844</v>
      </c>
      <c r="AN728" s="12">
        <f>AI728*0.98*$S$8*(-2.6*10000000000-AL728*(G728+273.16)^4)</f>
        <v>-14.162278021111899</v>
      </c>
      <c r="AO728" s="13">
        <f>1.17*1.013*(10^-3)*(AD728-AE728)*N728*86400/208</f>
        <v>0.75026810684288836</v>
      </c>
      <c r="AP728" s="12">
        <f>0.408*(AM728+AN728+AO728)/(AI728+$S$10*(1+0.34*N728))</f>
        <v>-25.820841774071742</v>
      </c>
      <c r="AS728" s="7"/>
      <c r="AU728"/>
      <c r="AV728"/>
      <c r="AW728"/>
    </row>
    <row r="729" spans="1:49" ht="14" x14ac:dyDescent="0.15">
      <c r="A729" s="14">
        <v>2009</v>
      </c>
      <c r="B729" s="5">
        <v>43463</v>
      </c>
      <c r="C729">
        <v>363</v>
      </c>
      <c r="D729" s="11">
        <v>177.98507638888893</v>
      </c>
      <c r="E729">
        <v>-0.13600000000000001</v>
      </c>
      <c r="F729">
        <v>16.98</v>
      </c>
      <c r="G729">
        <v>8.76</v>
      </c>
      <c r="H729">
        <v>15.99</v>
      </c>
      <c r="I729">
        <v>60.43</v>
      </c>
      <c r="J729" s="17">
        <f>+(H729+I729)/2</f>
        <v>38.21</v>
      </c>
      <c r="K729">
        <v>2.601</v>
      </c>
      <c r="L729" s="17">
        <v>0</v>
      </c>
      <c r="M729" s="15">
        <f>+D729*86400/1000000</f>
        <v>15.377910600000003</v>
      </c>
      <c r="N729" s="3">
        <f>K729*4.87/LN(67.8*$S$4-5.42)</f>
        <v>2.1129379653769575</v>
      </c>
      <c r="O729" s="16">
        <f>0.26*(1+0.54*N729)*(AD729-AE729)</f>
        <v>0.51912006346173234</v>
      </c>
      <c r="X729" s="9">
        <f>1+0.033*COS(2*$S$9*C729/365)</f>
        <v>1.0329804442244102</v>
      </c>
      <c r="Y729" s="9">
        <f>0.409*SIN((2*$S$9*C729/365)-1.39)</f>
        <v>-0.40462669670956708</v>
      </c>
      <c r="Z729" s="9">
        <f>ACOS(-TAN($U$2)*TAN(Y729))</f>
        <v>1.3311204573653803</v>
      </c>
      <c r="AA729" s="10">
        <f>(24*60/$S$9)*$S$7*X729*(Z729*SIN($U$2)*SIN(Y729)+COS($U$2)*COS(Y729)*SIN(Z729))</f>
        <v>20.459393391386676</v>
      </c>
      <c r="AB729" s="9">
        <f>AA729*(0.75+0.00002*$S$3)</f>
        <v>15.426382617105554</v>
      </c>
      <c r="AC729" s="9">
        <f>1.35*(M729/AB729)-0.35</f>
        <v>0.99575809671543258</v>
      </c>
      <c r="AD729" s="9">
        <f>(0.6108*EXP(17.27*E729/(E729+237.3))+0.6108*EXP(17.27*F729/(F729+237.3)))/2</f>
        <v>1.27002782108532</v>
      </c>
      <c r="AE729" s="9">
        <f>(H729*0.6108*EXP(17.27*F729/(F729+237.3))+I729*0.6108*EXP(17.27*E729/(E729+237.3)))/(2*100)</f>
        <v>0.33745976076204615</v>
      </c>
      <c r="AF729" s="10">
        <f>$S$8*0.5*((E729+273)^4+(F729+273)^4)*(0.34-0.14*SQRT(AE729))*AC729</f>
        <v>7.9539087608447012</v>
      </c>
      <c r="AG729" s="9">
        <f>(1-0.23)*M729-AF729</f>
        <v>3.8870824011553022</v>
      </c>
      <c r="AH729" s="9">
        <v>0</v>
      </c>
      <c r="AI729" s="8">
        <f>4098*0.6108*EXP(17.27*0.5*(E729+F729)/(0.5*(E729+F729)+237.3))/(0.5*(E729+F729)+237.3)^2</f>
        <v>7.4929148327328915E-2</v>
      </c>
      <c r="AJ729" s="7">
        <f>(0.408*AI729*(AG729-AH729)+(900*$S$10/((E729+F729)*0.5+273))*N729*(AD729-AE729))/(AI729+$S$10*(1+0.34*N729))</f>
        <v>2.8377088604699972</v>
      </c>
      <c r="AL729" s="12">
        <f>1.24*(AE729*10/(G729+273.16))^(1/7)</f>
        <v>0.65896748534419636</v>
      </c>
      <c r="AM729" s="12">
        <f>AI729*0.77*M729</f>
        <v>0.88723538312008898</v>
      </c>
      <c r="AN729" s="12">
        <f>AI729*0.98*$S$8*(-2.6*10000000000-AL729*(G729+273.16)^4)</f>
        <v>-10.843948581655377</v>
      </c>
      <c r="AO729" s="13">
        <f>1.17*1.013*(10^-3)*(AD729-AE729)*N729*86400/208</f>
        <v>0.97009216808812271</v>
      </c>
      <c r="AP729" s="12">
        <f>0.408*(AM729+AN729+AO729)/(AI729+$S$10*(1+0.34*N729))</f>
        <v>-19.50162784667036</v>
      </c>
      <c r="AS729" s="7"/>
      <c r="AU729"/>
      <c r="AV729"/>
      <c r="AW729"/>
    </row>
    <row r="730" spans="1:49" ht="14" x14ac:dyDescent="0.15">
      <c r="A730" s="14">
        <v>2009</v>
      </c>
      <c r="B730" s="5">
        <v>43464</v>
      </c>
      <c r="C730">
        <v>364</v>
      </c>
      <c r="D730" s="11">
        <v>174.20074999999994</v>
      </c>
      <c r="E730">
        <v>-1.38</v>
      </c>
      <c r="F730">
        <v>16.920000000000002</v>
      </c>
      <c r="G730">
        <v>7.5789999999999997</v>
      </c>
      <c r="H730">
        <v>21.57</v>
      </c>
      <c r="I730">
        <v>80.2</v>
      </c>
      <c r="J730" s="17">
        <f>+(H730+I730)/2</f>
        <v>50.885000000000005</v>
      </c>
      <c r="K730">
        <v>1.4039999999999999</v>
      </c>
      <c r="L730" s="17">
        <v>0</v>
      </c>
      <c r="M730" s="15">
        <f>+D730*86400/1000000</f>
        <v>15.050944799999995</v>
      </c>
      <c r="N730" s="3">
        <f>K730*4.87/LN(67.8*$S$4-5.42)</f>
        <v>1.1405478290616102</v>
      </c>
      <c r="O730" s="16">
        <f>0.26*(1+0.54*N730)*(AD730-AE730)</f>
        <v>0.34059995599726417</v>
      </c>
      <c r="X730" s="9">
        <f>1+0.033*COS(2*$S$9*C730/365)</f>
        <v>1.0329951106939008</v>
      </c>
      <c r="Y730" s="9">
        <f>0.409*SIN((2*$S$9*C730/365)-1.39)</f>
        <v>-0.40353995378239521</v>
      </c>
      <c r="Z730" s="9">
        <f>ACOS(-TAN($U$2)*TAN(Y730))</f>
        <v>1.3318539026104024</v>
      </c>
      <c r="AA730" s="10">
        <f>(24*60/$S$9)*$S$7*X730*(Z730*SIN($U$2)*SIN(Y730)+COS($U$2)*COS(Y730)*SIN(Z730))</f>
        <v>20.498823554784845</v>
      </c>
      <c r="AB730" s="9">
        <f>AA730*(0.75+0.00002*$S$3)</f>
        <v>15.456112960307774</v>
      </c>
      <c r="AC730" s="9">
        <f>1.35*(M730/AB730)-0.35</f>
        <v>0.96461095892478455</v>
      </c>
      <c r="AD730" s="9">
        <f>(0.6108*EXP(17.27*E730/(E730+237.3))+0.6108*EXP(17.27*F730/(F730+237.3)))/2</f>
        <v>1.2400193294072541</v>
      </c>
      <c r="AE730" s="9">
        <f>(H730*0.6108*EXP(17.27*F730/(F730+237.3))+I730*0.6108*EXP(17.27*E730/(E730+237.3)))/(2*100)</f>
        <v>0.42932360985164081</v>
      </c>
      <c r="AF730" s="10">
        <f>$S$8*0.5*((E730+273)^4+(F730+273)^4)*(0.34-0.14*SQRT(AE730))*AC730</f>
        <v>7.332911641147259</v>
      </c>
      <c r="AG730" s="9">
        <f>(1-0.23)*M730-AF730</f>
        <v>4.2563158548527369</v>
      </c>
      <c r="AH730" s="9">
        <v>0</v>
      </c>
      <c r="AI730" s="8">
        <f>4098*0.6108*EXP(17.27*0.5*(E730+F730)/(0.5*(E730+F730)+237.3))/(0.5*(E730+F730)+237.3)^2</f>
        <v>7.2059012814758808E-2</v>
      </c>
      <c r="AJ730" s="7">
        <f>(0.408*AI730*(AG730-AH730)+(900*$S$10/((E730+F730)*0.5+273))*N730*(AD730-AE730))/(AI730+$S$10*(1+0.34*N730))</f>
        <v>1.9596727490563219</v>
      </c>
      <c r="AL730" s="12">
        <f>1.24*(AE730*10/(G730+273.16))^(1/7)</f>
        <v>0.68243607152126962</v>
      </c>
      <c r="AM730" s="12">
        <f>AI730*0.77*M730</f>
        <v>0.83510829264741882</v>
      </c>
      <c r="AN730" s="12">
        <f>AI730*0.98*$S$8*(-2.6*10000000000-AL730*(G730+273.16)^4)</f>
        <v>-10.455012515186144</v>
      </c>
      <c r="AO730" s="13">
        <f>1.17*1.013*(10^-3)*(AD730-AE730)*N730*86400/208</f>
        <v>0.45521555818386172</v>
      </c>
      <c r="AP730" s="12">
        <f>0.408*(AM730+AN730+AO730)/(AI730+$S$10*(1+0.34*N730))</f>
        <v>-22.885742507149438</v>
      </c>
      <c r="AS730" s="7"/>
      <c r="AU730"/>
      <c r="AV730"/>
      <c r="AW730"/>
    </row>
    <row r="731" spans="1:49" ht="14" x14ac:dyDescent="0.15">
      <c r="A731" s="14">
        <v>2009</v>
      </c>
      <c r="B731" s="5">
        <v>43465</v>
      </c>
      <c r="C731">
        <v>365</v>
      </c>
      <c r="D731" s="11">
        <v>170.54609722222222</v>
      </c>
      <c r="E731">
        <v>-0.27600000000000002</v>
      </c>
      <c r="F731">
        <v>19.91</v>
      </c>
      <c r="G731">
        <v>10.06</v>
      </c>
      <c r="H731">
        <v>30.12</v>
      </c>
      <c r="I731">
        <v>74.930000000000007</v>
      </c>
      <c r="J731" s="17">
        <f>+(H731+I731)/2</f>
        <v>52.525000000000006</v>
      </c>
      <c r="K731">
        <v>2.7949999999999999</v>
      </c>
      <c r="L731" s="17">
        <v>0</v>
      </c>
      <c r="M731" s="15">
        <f>+D731*86400/1000000</f>
        <v>14.735182799999999</v>
      </c>
      <c r="N731" s="3">
        <f>K731*4.87/LN(67.8*$S$4-5.42)</f>
        <v>2.2705350300763536</v>
      </c>
      <c r="O731" s="16">
        <f>0.26*(1+0.54*N731)*(AD731-AE731)</f>
        <v>0.51366673530207652</v>
      </c>
      <c r="X731" s="9">
        <f>1+0.033*COS(2*$S$9*C731/365)</f>
        <v>1.0329999999999999</v>
      </c>
      <c r="Y731" s="9">
        <f>0.409*SIN((2*$S$9*C731/365)-1.39)</f>
        <v>-0.40233363325781202</v>
      </c>
      <c r="Z731" s="9">
        <f>ACOS(-TAN($U$2)*TAN(Y731))</f>
        <v>1.3326671012313678</v>
      </c>
      <c r="AA731" s="10">
        <f>(24*60/$S$9)*$S$7*X731*(Z731*SIN($U$2)*SIN(Y731)+COS($U$2)*COS(Y731)*SIN(Z731))</f>
        <v>20.542357857243935</v>
      </c>
      <c r="AB731" s="9">
        <f>AA731*(0.75+0.00002*$S$3)</f>
        <v>15.488937824361928</v>
      </c>
      <c r="AC731" s="9">
        <f>1.35*(M731/AB731)-0.35</f>
        <v>0.93430348198001612</v>
      </c>
      <c r="AD731" s="9">
        <f>(0.6108*EXP(17.27*E731/(E731+237.3))+0.6108*EXP(17.27*F731/(F731+237.3)))/2</f>
        <v>1.4619626885418708</v>
      </c>
      <c r="AE731" s="9">
        <f>(H731*0.6108*EXP(17.27*F731/(F731+237.3))+I731*0.6108*EXP(17.27*E731/(E731+237.3)))/(2*100)</f>
        <v>0.57446835926806217</v>
      </c>
      <c r="AF731" s="10">
        <f>$S$8*0.5*((E731+273)^4+(F731+273)^4)*(0.34-0.14*SQRT(AE731))*AC731</f>
        <v>6.8971181962841488</v>
      </c>
      <c r="AG731" s="9">
        <f>(1-0.23)*M731-AF731</f>
        <v>4.44897255971585</v>
      </c>
      <c r="AH731" s="9">
        <v>0</v>
      </c>
      <c r="AI731" s="8">
        <f>4098*0.6108*EXP(17.27*0.5*(E731+F731)/(0.5*(E731+F731)+237.3))/(0.5*(E731+F731)+237.3)^2</f>
        <v>8.1399587497985135E-2</v>
      </c>
      <c r="AJ731" s="7">
        <f>(0.408*AI731*(AG731-AH731)+(900*$S$10/((E731+F731)*0.5+273))*N731*(AD731-AE731))/(AI731+$S$10*(1+0.34*N731))</f>
        <v>2.8773822502794695</v>
      </c>
      <c r="AL731" s="12">
        <f>1.24*(AE731*10/(G731+273.16))^(1/7)</f>
        <v>0.71053398617669972</v>
      </c>
      <c r="AM731" s="12">
        <f>AI731*0.77*M731</f>
        <v>0.92356710725310209</v>
      </c>
      <c r="AN731" s="12">
        <f>AI731*0.98*$S$8*(-2.6*10000000000-AL731*(G731+273.16)^4)</f>
        <v>-11.940147662153281</v>
      </c>
      <c r="AO731" s="13">
        <f>1.17*1.013*(10^-3)*(AD731-AE731)*N731*86400/208</f>
        <v>0.99206358375069581</v>
      </c>
      <c r="AP731" s="12">
        <f>0.408*(AM731+AN731+AO731)/(AI731+$S$10*(1+0.34*N731))</f>
        <v>-20.655677904699552</v>
      </c>
      <c r="AS731" s="7"/>
      <c r="AU731"/>
      <c r="AV731"/>
      <c r="AW731"/>
    </row>
    <row r="732" spans="1:49" ht="14" x14ac:dyDescent="0.15">
      <c r="A732" s="14">
        <v>2009</v>
      </c>
      <c r="B732" s="5">
        <v>43466</v>
      </c>
      <c r="C732">
        <v>366</v>
      </c>
      <c r="D732" s="11">
        <v>142.53760416666663</v>
      </c>
      <c r="E732">
        <v>5.4669999999999996</v>
      </c>
      <c r="F732">
        <v>18.940000000000001</v>
      </c>
      <c r="G732">
        <v>11.69</v>
      </c>
      <c r="H732">
        <v>27.99</v>
      </c>
      <c r="I732">
        <v>71.680000000000007</v>
      </c>
      <c r="J732" s="17">
        <f>+(H732+I732)/2</f>
        <v>49.835000000000001</v>
      </c>
      <c r="K732">
        <v>2.4089999999999998</v>
      </c>
      <c r="L732" s="17">
        <v>0</v>
      </c>
      <c r="M732" s="15">
        <f>+D732*86400/1000000</f>
        <v>12.315248999999996</v>
      </c>
      <c r="N732" s="3">
        <f>K732*4.87/LN(67.8*$S$4-5.42)</f>
        <v>1.9569656126847714</v>
      </c>
      <c r="O732" s="16">
        <f>0.26*(1+0.54*N732)*(AD732-AE732)</f>
        <v>0.48974147645717669</v>
      </c>
      <c r="X732" s="9">
        <f>1+0.033*COS(2*$S$9*C732/365)</f>
        <v>1.0329951106939008</v>
      </c>
      <c r="Y732" s="9">
        <f>0.409*SIN((2*$S$9*C732/365)-1.39)</f>
        <v>-0.40100809259462372</v>
      </c>
      <c r="Z732" s="9">
        <f>ACOS(-TAN($U$2)*TAN(Y732))</f>
        <v>1.3335595210682178</v>
      </c>
      <c r="AA732" s="10">
        <f>(24*60/$S$9)*$S$7*X732*(Z732*SIN($U$2)*SIN(Y732)+COS($U$2)*COS(Y732)*SIN(Z732))</f>
        <v>20.589979220312649</v>
      </c>
      <c r="AB732" s="9">
        <f>AA732*(0.75+0.00002*$S$3)</f>
        <v>15.524844332115737</v>
      </c>
      <c r="AC732" s="9">
        <f>1.35*(M732/AB732)-0.35</f>
        <v>0.72090195523617517</v>
      </c>
      <c r="AD732" s="9">
        <f>(0.6108*EXP(17.27*E732/(E732+237.3))+0.6108*EXP(17.27*F732/(F732+237.3)))/2</f>
        <v>1.5451703438203821</v>
      </c>
      <c r="AE732" s="9">
        <f>(H732*0.6108*EXP(17.27*F732/(F732+237.3))+I732*0.6108*EXP(17.27*E732/(E732+237.3)))/(2*100)</f>
        <v>0.62935140874895179</v>
      </c>
      <c r="AF732" s="10">
        <f>$S$8*0.5*((E732+273)^4+(F732+273)^4)*(0.34-0.14*SQRT(AE732))*AC732</f>
        <v>5.3641626073540305</v>
      </c>
      <c r="AG732" s="9">
        <f>(1-0.23)*M732-AF732</f>
        <v>4.1185791226459667</v>
      </c>
      <c r="AH732" s="9">
        <v>0</v>
      </c>
      <c r="AI732" s="8">
        <f>4098*0.6108*EXP(17.27*0.5*(E732+F732)/(0.5*(E732+F732)+237.3))/(0.5*(E732+F732)+237.3)^2</f>
        <v>9.3575945768176905E-2</v>
      </c>
      <c r="AJ732" s="7">
        <f>(0.408*AI732*(AG732-AH732)+(900*$S$10/((E732+F732)*0.5+273))*N732*(AD732-AE732))/(AI732+$S$10*(1+0.34*N732))</f>
        <v>2.6058275701963338</v>
      </c>
      <c r="AL732" s="12">
        <f>1.24*(AE732*10/(G732+273.16))^(1/7)</f>
        <v>0.719266487496243</v>
      </c>
      <c r="AM732" s="12">
        <f>AI732*0.77*M732</f>
        <v>0.88735652586010771</v>
      </c>
      <c r="AN732" s="12">
        <f>AI732*0.98*$S$8*(-2.6*10000000000-AL732*(G732+273.16)^4)</f>
        <v>-13.799720151979093</v>
      </c>
      <c r="AO732" s="13">
        <f>1.17*1.013*(10^-3)*(AD732-AE732)*N732*86400/208</f>
        <v>0.88234520030310015</v>
      </c>
      <c r="AP732" s="12">
        <f>0.408*(AM732+AN732+AO732)/(AI732+$S$10*(1+0.34*N732))</f>
        <v>-24.158438286934373</v>
      </c>
      <c r="AS732" s="7"/>
      <c r="AU732"/>
      <c r="AV732"/>
      <c r="AW732"/>
    </row>
    <row r="733" spans="1:49" ht="14" x14ac:dyDescent="0.15">
      <c r="A733" s="14">
        <v>2009</v>
      </c>
      <c r="B733" s="5">
        <v>43467</v>
      </c>
      <c r="C733">
        <v>367</v>
      </c>
      <c r="D733" s="11">
        <v>176.30525694444449</v>
      </c>
      <c r="E733">
        <v>1.4690000000000001</v>
      </c>
      <c r="F733">
        <v>16.079999999999998</v>
      </c>
      <c r="G733">
        <v>10.23</v>
      </c>
      <c r="H733">
        <v>15.63</v>
      </c>
      <c r="I733">
        <v>61.75</v>
      </c>
      <c r="J733" s="17">
        <f>+(H733+I733)/2</f>
        <v>38.69</v>
      </c>
      <c r="K733">
        <v>2.6720000000000002</v>
      </c>
      <c r="L733" s="17">
        <v>0</v>
      </c>
      <c r="M733" s="15">
        <f>+D733*86400/1000000</f>
        <v>15.232774200000005</v>
      </c>
      <c r="N733" s="3">
        <f>K733*4.87/LN(67.8*$S$4-5.42)</f>
        <v>2.1706152416329223</v>
      </c>
      <c r="O733" s="16">
        <f>0.26*(1+0.54*N733)*(AD733-AE733)</f>
        <v>0.50877776168849786</v>
      </c>
      <c r="X733" s="9">
        <f>1+0.033*COS(2*$S$9*C733/365)</f>
        <v>1.0329804442244102</v>
      </c>
      <c r="Y733" s="9">
        <f>0.409*SIN((2*$S$9*C733/365)-1.39)</f>
        <v>-0.39956372457913608</v>
      </c>
      <c r="Z733" s="9">
        <f>ACOS(-TAN($U$2)*TAN(Y733))</f>
        <v>1.3345305814197972</v>
      </c>
      <c r="AA733" s="10">
        <f>(24*60/$S$9)*$S$7*X733*(Z733*SIN($U$2)*SIN(Y733)+COS($U$2)*COS(Y733)*SIN(Z733))</f>
        <v>20.641668768755935</v>
      </c>
      <c r="AB733" s="9">
        <f>AA733*(0.75+0.00002*$S$3)</f>
        <v>15.563818251641974</v>
      </c>
      <c r="AC733" s="9">
        <f>1.35*(M733/AB733)-0.35</f>
        <v>0.97128535796995019</v>
      </c>
      <c r="AD733" s="9">
        <f>(0.6108*EXP(17.27*E733/(E733+237.3))+0.6108*EXP(17.27*F733/(F733+237.3)))/2</f>
        <v>1.2534352599566165</v>
      </c>
      <c r="AE733" s="9">
        <f>(H733*0.6108*EXP(17.27*F733/(F733+237.3))+I733*0.6108*EXP(17.27*E733/(E733+237.3)))/(2*100)</f>
        <v>0.35255200916035401</v>
      </c>
      <c r="AF733" s="10">
        <f>$S$8*0.5*((E733+273)^4+(F733+273)^4)*(0.34-0.14*SQRT(AE733))*AC733</f>
        <v>7.7314779575011503</v>
      </c>
      <c r="AG733" s="9">
        <f>(1-0.23)*M733-AF733</f>
        <v>3.9977581764988539</v>
      </c>
      <c r="AH733" s="9">
        <v>0</v>
      </c>
      <c r="AI733" s="8">
        <f>4098*0.6108*EXP(17.27*0.5*(E733+F733)/(0.5*(E733+F733)+237.3))/(0.5*(E733+F733)+237.3)^2</f>
        <v>7.652114975329935E-2</v>
      </c>
      <c r="AJ733" s="7">
        <f>(0.408*AI733*(AG733-AH733)+(900*$S$10/((E733+F733)*0.5+273))*N733*(AD733-AE733))/(AI733+$S$10*(1+0.34*N733))</f>
        <v>2.8069665343385686</v>
      </c>
      <c r="AL733" s="12">
        <f>1.24*(AE733*10/(G733+273.16))^(1/7)</f>
        <v>0.66260663638987383</v>
      </c>
      <c r="AM733" s="12">
        <f>AI733*0.77*M733</f>
        <v>0.89753463470162431</v>
      </c>
      <c r="AN733" s="12">
        <f>AI733*0.98*$S$8*(-2.6*10000000000-AL733*(G733+273.16)^4)</f>
        <v>-11.11509142779626</v>
      </c>
      <c r="AO733" s="13">
        <f>1.17*1.013*(10^-3)*(AD733-AE733)*N733*86400/208</f>
        <v>0.96271352998521453</v>
      </c>
      <c r="AP733" s="12">
        <f>0.408*(AM733+AN733+AO733)/(AI733+$S$10*(1+0.34*N733))</f>
        <v>-19.780427179892659</v>
      </c>
      <c r="AS733" s="7"/>
      <c r="AU733"/>
      <c r="AV733"/>
      <c r="AW733"/>
    </row>
    <row r="734" spans="1:49" ht="14" x14ac:dyDescent="0.15">
      <c r="A734" s="14">
        <v>2009</v>
      </c>
      <c r="B734" s="5">
        <v>43468</v>
      </c>
      <c r="C734">
        <v>368</v>
      </c>
      <c r="D734" s="11"/>
      <c r="E734" s="11"/>
      <c r="F734" s="11"/>
      <c r="G734" s="11"/>
      <c r="H734" s="11"/>
      <c r="I734" s="11"/>
      <c r="J734" s="11"/>
      <c r="K734" s="11"/>
      <c r="L734" s="11"/>
      <c r="M734" s="15">
        <f>+D734*86400/1000000</f>
        <v>0</v>
      </c>
      <c r="N734" s="3">
        <f>K734*4.87/LN(67.8*$S$4-5.42)</f>
        <v>0</v>
      </c>
      <c r="X734" s="9">
        <f>1+0.033*COS(2*$S$9*C734/365)</f>
        <v>1.0329560049375197</v>
      </c>
      <c r="Y734" s="9">
        <f>0.409*SIN((2*$S$9*C734/365)-1.39)</f>
        <v>-0.39800095720876433</v>
      </c>
      <c r="Z734" s="9">
        <f>ACOS(-TAN($U$2)*TAN(Y734))</f>
        <v>1.3355796543183767</v>
      </c>
      <c r="AA734" s="10">
        <f>(24*60/$S$9)*$S$7*X734*(Z734*SIN($U$2)*SIN(Y734)+COS($U$2)*COS(Y734)*SIN(Z734))</f>
        <v>20.697405826865833</v>
      </c>
      <c r="AB734" s="9">
        <f>AA734*(0.75+0.00002*$S$3)</f>
        <v>15.605843993456837</v>
      </c>
      <c r="AC734" s="9">
        <f>1.35*(M734/AB734)-0.35</f>
        <v>-0.35</v>
      </c>
      <c r="AD734" s="9">
        <f>(0.6108*EXP(17.27*E734/(E734+237.3))+0.6108*EXP(17.27*F734/(F734+237.3)))/2</f>
        <v>0.61080000000000001</v>
      </c>
      <c r="AE734" s="9">
        <f>(H734*0.6108*EXP(17.27*F734/(F734+237.3))+I734*0.6108*EXP(17.27*E734/(E734+237.3)))/(2*100)</f>
        <v>0</v>
      </c>
      <c r="AF734" s="10">
        <f>$S$8*0.5*((E734+273)^4+(F734+273)^4)*(0.34-0.14*SQRT(AE734))*AC734</f>
        <v>-3.2362268642907837</v>
      </c>
      <c r="AG734" s="9">
        <f>(1-0.23)*M734-AF734</f>
        <v>3.2362268642907837</v>
      </c>
      <c r="AH734" s="9">
        <v>0</v>
      </c>
      <c r="AI734" s="8">
        <f>4098*0.6108*EXP(17.27*0.5*(E734+F734)/(0.5*(E734+F734)+237.3))/(0.5*(E734+F734)+237.3)^2</f>
        <v>4.4450382862832649E-2</v>
      </c>
      <c r="AJ734" s="7">
        <f>(0.408*AI734*(AG734-AH734)+(900*$S$10/((E734+F734)*0.5+273))*N734*(AD734-AE734))/(AI734+$S$10*(1+0.34*N734))</f>
        <v>0.53231216576603479</v>
      </c>
      <c r="AL734" s="12">
        <f>1.24*(AE734*10/(G734+273.16))^(1/7)</f>
        <v>0</v>
      </c>
      <c r="AM734" s="12">
        <f>AI734*0.77*M734</f>
        <v>0</v>
      </c>
      <c r="AN734" s="12">
        <f>AI734*0.98*$S$8*(-2.6*10000000000-AL734*(G734+273.16)^4)</f>
        <v>-5.5451888181690006</v>
      </c>
      <c r="AO734" s="13">
        <f>1.17*1.013*(10^-3)*(AD734-AE734)*N734*86400/208</f>
        <v>0</v>
      </c>
      <c r="AP734" s="12">
        <f>0.408*(AM734+AN734+AO734)/(AI734+$S$10*(1+0.34*N734))</f>
        <v>-20.519570490259465</v>
      </c>
      <c r="AS734" s="7"/>
      <c r="AU734"/>
      <c r="AV734"/>
      <c r="AW734"/>
    </row>
    <row r="735" spans="1:49" ht="14" x14ac:dyDescent="0.15">
      <c r="A735" s="14">
        <v>2009</v>
      </c>
      <c r="B735" s="5">
        <v>43469</v>
      </c>
      <c r="C735">
        <v>369</v>
      </c>
      <c r="D735" s="11"/>
      <c r="E735" s="11"/>
      <c r="F735" s="11"/>
      <c r="G735" s="11"/>
      <c r="H735" s="11"/>
      <c r="I735" s="11"/>
      <c r="J735" s="11"/>
      <c r="K735" s="11"/>
      <c r="L735" s="11"/>
      <c r="M735" s="15">
        <f>+D735*86400/1000000</f>
        <v>0</v>
      </c>
      <c r="N735" s="3">
        <f>K735*4.87/LN(67.8*$S$4-5.42)</f>
        <v>0</v>
      </c>
      <c r="X735" s="9">
        <f>1+0.033*COS(2*$S$9*C735/365)</f>
        <v>1.0329218000751172</v>
      </c>
      <c r="Y735" s="9">
        <f>0.409*SIN((2*$S$9*C735/365)-1.39)</f>
        <v>-0.39632025356520734</v>
      </c>
      <c r="Z735" s="9">
        <f>ACOS(-TAN($U$2)*TAN(Y735))</f>
        <v>1.3367060658951613</v>
      </c>
      <c r="AA735" s="10">
        <f>(24*60/$S$9)*$S$7*X735*(Z735*SIN($U$2)*SIN(Y735)+COS($U$2)*COS(Y735)*SIN(Z735))</f>
        <v>20.757167914939146</v>
      </c>
      <c r="AB735" s="9">
        <f>AA735*(0.75+0.00002*$S$3)</f>
        <v>15.650904607864115</v>
      </c>
      <c r="AC735" s="9">
        <f>1.35*(M735/AB735)-0.35</f>
        <v>-0.35</v>
      </c>
      <c r="AD735" s="9">
        <f>(0.6108*EXP(17.27*E735/(E735+237.3))+0.6108*EXP(17.27*F735/(F735+237.3)))/2</f>
        <v>0.61080000000000001</v>
      </c>
      <c r="AE735" s="9">
        <f>(H735*0.6108*EXP(17.27*F735/(F735+237.3))+I735*0.6108*EXP(17.27*E735/(E735+237.3)))/(2*100)</f>
        <v>0</v>
      </c>
      <c r="AF735" s="10">
        <f>$S$8*0.5*((E735+273)^4+(F735+273)^4)*(0.34-0.14*SQRT(AE735))*AC735</f>
        <v>-3.2362268642907837</v>
      </c>
      <c r="AG735" s="9">
        <f>(1-0.23)*M735-AF735</f>
        <v>3.2362268642907837</v>
      </c>
      <c r="AH735" s="9">
        <v>0</v>
      </c>
      <c r="AI735" s="8">
        <f>4098*0.6108*EXP(17.27*0.5*(E735+F735)/(0.5*(E735+F735)+237.3))/(0.5*(E735+F735)+237.3)^2</f>
        <v>4.4450382862832649E-2</v>
      </c>
      <c r="AJ735" s="7">
        <f>(0.408*AI735*(AG735-AH735)+(900*$S$10/((E735+F735)*0.5+273))*N735*(AD735-AE735))/(AI735+$S$10*(1+0.34*N735))</f>
        <v>0.53231216576603479</v>
      </c>
      <c r="AL735" s="12">
        <f>1.24*(AE735*10/(G735+273.16))^(1/7)</f>
        <v>0</v>
      </c>
      <c r="AM735" s="12">
        <f>AI735*0.77*M735</f>
        <v>0</v>
      </c>
      <c r="AN735" s="12">
        <f>AI735*0.98*$S$8*(-2.6*10000000000-AL735*(G735+273.16)^4)</f>
        <v>-5.5451888181690006</v>
      </c>
      <c r="AO735" s="13">
        <f>1.17*1.013*(10^-3)*(AD735-AE735)*N735*86400/208</f>
        <v>0</v>
      </c>
      <c r="AP735" s="12">
        <f>0.408*(AM735+AN735+AO735)/(AI735+$S$10*(1+0.34*N735))</f>
        <v>-20.519570490259465</v>
      </c>
      <c r="AS735" s="7"/>
      <c r="AU735"/>
      <c r="AV735"/>
      <c r="AW735"/>
    </row>
    <row r="736" spans="1:49" ht="14" x14ac:dyDescent="0.15">
      <c r="A736" s="14">
        <v>2009</v>
      </c>
      <c r="B736" s="5">
        <v>43470</v>
      </c>
      <c r="C736">
        <v>370</v>
      </c>
      <c r="D736" s="11"/>
      <c r="E736" s="11"/>
      <c r="F736" s="11"/>
      <c r="G736" s="11"/>
      <c r="H736" s="11"/>
      <c r="I736" s="11"/>
      <c r="J736" s="11"/>
      <c r="K736" s="11"/>
      <c r="L736" s="11"/>
      <c r="M736" s="15">
        <f>+D736*86400/1000000</f>
        <v>0</v>
      </c>
      <c r="N736" s="3">
        <f>K736*4.87/LN(67.8*$S$4-5.42)</f>
        <v>0</v>
      </c>
      <c r="X736" s="9">
        <f>1+0.033*COS(2*$S$9*C736/365)</f>
        <v>1.032877839772842</v>
      </c>
      <c r="Y736" s="9">
        <f>0.409*SIN((2*$S$9*C736/365)-1.39)</f>
        <v>-0.3945221116772275</v>
      </c>
      <c r="Z736" s="9">
        <f>ACOS(-TAN($U$2)*TAN(Y736))</f>
        <v>1.3379090978308228</v>
      </c>
      <c r="AA736" s="10">
        <f>(24*60/$S$9)*$S$7*X736*(Z736*SIN($U$2)*SIN(Y736)+COS($U$2)*COS(Y736)*SIN(Z736))</f>
        <v>20.820930746001626</v>
      </c>
      <c r="AB736" s="9">
        <f>AA736*(0.75+0.00002*$S$3)</f>
        <v>15.698981782485225</v>
      </c>
      <c r="AC736" s="9">
        <f>1.35*(M736/AB736)-0.35</f>
        <v>-0.35</v>
      </c>
      <c r="AD736" s="9">
        <f>(0.6108*EXP(17.27*E736/(E736+237.3))+0.6108*EXP(17.27*F736/(F736+237.3)))/2</f>
        <v>0.61080000000000001</v>
      </c>
      <c r="AE736" s="9">
        <f>(H736*0.6108*EXP(17.27*F736/(F736+237.3))+I736*0.6108*EXP(17.27*E736/(E736+237.3)))/(2*100)</f>
        <v>0</v>
      </c>
      <c r="AF736" s="10">
        <f>$S$8*0.5*((E736+273)^4+(F736+273)^4)*(0.34-0.14*SQRT(AE736))*AC736</f>
        <v>-3.2362268642907837</v>
      </c>
      <c r="AG736" s="9">
        <f>(1-0.23)*M736-AF736</f>
        <v>3.2362268642907837</v>
      </c>
      <c r="AH736" s="9">
        <v>0</v>
      </c>
      <c r="AI736" s="8">
        <f>4098*0.6108*EXP(17.27*0.5*(E736+F736)/(0.5*(E736+F736)+237.3))/(0.5*(E736+F736)+237.3)^2</f>
        <v>4.4450382862832649E-2</v>
      </c>
      <c r="AJ736" s="7">
        <f>(0.408*AI736*(AG736-AH736)+(900*$S$10/((E736+F736)*0.5+273))*N736*(AD736-AE736))/(AI736+$S$10*(1+0.34*N736))</f>
        <v>0.53231216576603479</v>
      </c>
      <c r="AL736" s="12">
        <f>1.24*(AE736*10/(G736+273.16))^(1/7)</f>
        <v>0</v>
      </c>
      <c r="AM736" s="12">
        <f>AI736*0.77*M736</f>
        <v>0</v>
      </c>
      <c r="AN736" s="12">
        <f>AI736*0.98*$S$8*(-2.6*10000000000-AL736*(G736+273.16)^4)</f>
        <v>-5.5451888181690006</v>
      </c>
      <c r="AO736" s="13">
        <f>1.17*1.013*(10^-3)*(AD736-AE736)*N736*86400/208</f>
        <v>0</v>
      </c>
      <c r="AP736" s="12">
        <f>0.408*(AM736+AN736+AO736)/(AI736+$S$10*(1+0.34*N736))</f>
        <v>-20.519570490259465</v>
      </c>
      <c r="AS736" s="7"/>
      <c r="AU736"/>
      <c r="AV736"/>
      <c r="AW736"/>
    </row>
    <row r="737" spans="1:49" ht="14" x14ac:dyDescent="0.15">
      <c r="A737" s="14">
        <v>2009</v>
      </c>
      <c r="B737" s="5">
        <v>43471</v>
      </c>
      <c r="C737">
        <v>371</v>
      </c>
      <c r="D737" s="11"/>
      <c r="E737" s="11"/>
      <c r="F737" s="11"/>
      <c r="G737" s="11"/>
      <c r="H737" s="11"/>
      <c r="I737" s="11"/>
      <c r="J737" s="11"/>
      <c r="K737" s="11"/>
      <c r="L737" s="11"/>
      <c r="M737" s="15">
        <f>+D737*86400/1000000</f>
        <v>0</v>
      </c>
      <c r="N737" s="3">
        <f>K737*4.87/LN(67.8*$S$4-5.42)</f>
        <v>0</v>
      </c>
      <c r="X737" s="9">
        <f>1+0.033*COS(2*$S$9*C737/365)</f>
        <v>1.0328241370570801</v>
      </c>
      <c r="Y737" s="9">
        <f>0.409*SIN((2*$S$9*C737/365)-1.39)</f>
        <v>-0.39260706437307308</v>
      </c>
      <c r="Z737" s="9">
        <f>ACOS(-TAN($U$2)*TAN(Y737))</f>
        <v>1.3391879888848104</v>
      </c>
      <c r="AA737" s="10">
        <f>(24*60/$S$9)*$S$7*X737*(Z737*SIN($U$2)*SIN(Y737)+COS($U$2)*COS(Y737)*SIN(Z737))</f>
        <v>20.888668222862272</v>
      </c>
      <c r="AB737" s="9">
        <f>AA737*(0.75+0.00002*$S$3)</f>
        <v>15.750055840038153</v>
      </c>
      <c r="AC737" s="9">
        <f>1.35*(M737/AB737)-0.35</f>
        <v>-0.35</v>
      </c>
      <c r="AD737" s="9">
        <f>(0.6108*EXP(17.27*E737/(E737+237.3))+0.6108*EXP(17.27*F737/(F737+237.3)))/2</f>
        <v>0.61080000000000001</v>
      </c>
      <c r="AE737" s="9">
        <f>(H737*0.6108*EXP(17.27*F737/(F737+237.3))+I737*0.6108*EXP(17.27*E737/(E737+237.3)))/(2*100)</f>
        <v>0</v>
      </c>
      <c r="AF737" s="10">
        <f>$S$8*0.5*((E737+273)^4+(F737+273)^4)*(0.34-0.14*SQRT(AE737))*AC737</f>
        <v>-3.2362268642907837</v>
      </c>
      <c r="AG737" s="9">
        <f>(1-0.23)*M737-AF737</f>
        <v>3.2362268642907837</v>
      </c>
      <c r="AH737" s="9">
        <v>0</v>
      </c>
      <c r="AI737" s="8">
        <f>4098*0.6108*EXP(17.27*0.5*(E737+F737)/(0.5*(E737+F737)+237.3))/(0.5*(E737+F737)+237.3)^2</f>
        <v>4.4450382862832649E-2</v>
      </c>
      <c r="AJ737" s="7">
        <f>(0.408*AI737*(AG737-AH737)+(900*$S$10/((E737+F737)*0.5+273))*N737*(AD737-AE737))/(AI737+$S$10*(1+0.34*N737))</f>
        <v>0.53231216576603479</v>
      </c>
      <c r="AL737" s="12">
        <f>1.24*(AE737*10/(G737+273.16))^(1/7)</f>
        <v>0</v>
      </c>
      <c r="AM737" s="12">
        <f>AI737*0.77*M737</f>
        <v>0</v>
      </c>
      <c r="AN737" s="12">
        <f>AI737*0.98*$S$8*(-2.6*10000000000-AL737*(G737+273.16)^4)</f>
        <v>-5.5451888181690006</v>
      </c>
      <c r="AO737" s="13">
        <f>1.17*1.013*(10^-3)*(AD737-AE737)*N737*86400/208</f>
        <v>0</v>
      </c>
      <c r="AP737" s="12">
        <f>0.408*(AM737+AN737+AO737)/(AI737+$S$10*(1+0.34*N737))</f>
        <v>-20.519570490259465</v>
      </c>
      <c r="AS737" s="7"/>
      <c r="AU737"/>
      <c r="AV737"/>
      <c r="AW737"/>
    </row>
    <row r="738" spans="1:49" ht="14" x14ac:dyDescent="0.15">
      <c r="A738" s="14">
        <v>2009</v>
      </c>
      <c r="B738" s="5">
        <v>43472</v>
      </c>
      <c r="C738">
        <v>372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5">
        <f>+D738*86400/1000000</f>
        <v>0</v>
      </c>
      <c r="N738" s="3">
        <f>K738*4.87/LN(67.8*$S$4-5.42)</f>
        <v>0</v>
      </c>
      <c r="X738" s="9">
        <f>1+0.033*COS(2*$S$9*C738/365)</f>
        <v>1.0327607078411054</v>
      </c>
      <c r="Y738" s="9">
        <f>0.409*SIN((2*$S$9*C738/365)-1.39)</f>
        <v>-0.39057567912259061</v>
      </c>
      <c r="Z738" s="9">
        <f>ACOS(-TAN($U$2)*TAN(Y738))</f>
        <v>1.340541936496938</v>
      </c>
      <c r="AA738" s="10">
        <f>(24*60/$S$9)*$S$7*X738*(Z738*SIN($U$2)*SIN(Y738)+COS($U$2)*COS(Y738)*SIN(Z738))</f>
        <v>20.960352435585001</v>
      </c>
      <c r="AB738" s="9">
        <f>AA738*(0.75+0.00002*$S$3)</f>
        <v>15.80410573643109</v>
      </c>
      <c r="AC738" s="9">
        <f>1.35*(M738/AB738)-0.35</f>
        <v>-0.35</v>
      </c>
      <c r="AD738" s="9">
        <f>(0.6108*EXP(17.27*E738/(E738+237.3))+0.6108*EXP(17.27*F738/(F738+237.3)))/2</f>
        <v>0.61080000000000001</v>
      </c>
      <c r="AE738" s="9">
        <f>(H738*0.6108*EXP(17.27*F738/(F738+237.3))+I738*0.6108*EXP(17.27*E738/(E738+237.3)))/(2*100)</f>
        <v>0</v>
      </c>
      <c r="AF738" s="10">
        <f>$S$8*0.5*((E738+273)^4+(F738+273)^4)*(0.34-0.14*SQRT(AE738))*AC738</f>
        <v>-3.2362268642907837</v>
      </c>
      <c r="AG738" s="9">
        <f>(1-0.23)*M738-AF738</f>
        <v>3.2362268642907837</v>
      </c>
      <c r="AH738" s="9">
        <v>0</v>
      </c>
      <c r="AI738" s="8">
        <f>4098*0.6108*EXP(17.27*0.5*(E738+F738)/(0.5*(E738+F738)+237.3))/(0.5*(E738+F738)+237.3)^2</f>
        <v>4.4450382862832649E-2</v>
      </c>
      <c r="AJ738" s="7">
        <f>(0.408*AI738*(AG738-AH738)+(900*$S$10/((E738+F738)*0.5+273))*N738*(AD738-AE738))/(AI738+$S$10*(1+0.34*N738))</f>
        <v>0.53231216576603479</v>
      </c>
      <c r="AL738" s="12">
        <f>1.24*(AE738*10/(G738+273.16))^(1/7)</f>
        <v>0</v>
      </c>
      <c r="AM738" s="12">
        <f>AI738*0.77*M738</f>
        <v>0</v>
      </c>
      <c r="AN738" s="12">
        <f>AI738*0.98*$S$8*(-2.6*10000000000-AL738*(G738+273.16)^4)</f>
        <v>-5.5451888181690006</v>
      </c>
      <c r="AO738" s="13">
        <f>1.17*1.013*(10^-3)*(AD738-AE738)*N738*86400/208</f>
        <v>0</v>
      </c>
      <c r="AP738" s="12">
        <f>0.408*(AM738+AN738+AO738)/(AI738+$S$10*(1+0.34*N738))</f>
        <v>-20.519570490259465</v>
      </c>
      <c r="AS738" s="7"/>
      <c r="AU738"/>
      <c r="AV738"/>
      <c r="AW738"/>
    </row>
    <row r="739" spans="1:49" ht="14" x14ac:dyDescent="0.15">
      <c r="A739" s="14">
        <v>2009</v>
      </c>
      <c r="B739" s="5">
        <v>43473</v>
      </c>
      <c r="C739">
        <v>373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5">
        <f>+D739*86400/1000000</f>
        <v>0</v>
      </c>
      <c r="N739" s="3">
        <f>K739*4.87/LN(67.8*$S$4-5.42)</f>
        <v>0</v>
      </c>
      <c r="X739" s="9">
        <f>1+0.033*COS(2*$S$9*C739/365)</f>
        <v>1.0326875709203633</v>
      </c>
      <c r="Y739" s="9">
        <f>0.409*SIN((2*$S$9*C739/365)-1.39)</f>
        <v>-0.38842855786907049</v>
      </c>
      <c r="Z739" s="9">
        <f>ACOS(-TAN($U$2)*TAN(Y739))</f>
        <v>1.3419700984545466</v>
      </c>
      <c r="AA739" s="10">
        <f>(24*60/$S$9)*$S$7*X739*(Z739*SIN($U$2)*SIN(Y739)+COS($U$2)*COS(Y739)*SIN(Z739))</f>
        <v>21.035953659468287</v>
      </c>
      <c r="AB739" s="9">
        <f>AA739*(0.75+0.00002*$S$3)</f>
        <v>15.861109059239089</v>
      </c>
      <c r="AC739" s="9">
        <f>1.35*(M739/AB739)-0.35</f>
        <v>-0.35</v>
      </c>
      <c r="AD739" s="9">
        <f>(0.6108*EXP(17.27*E739/(E739+237.3))+0.6108*EXP(17.27*F739/(F739+237.3)))/2</f>
        <v>0.61080000000000001</v>
      </c>
      <c r="AE739" s="9">
        <f>(H739*0.6108*EXP(17.27*F739/(F739+237.3))+I739*0.6108*EXP(17.27*E739/(E739+237.3)))/(2*100)</f>
        <v>0</v>
      </c>
      <c r="AF739" s="10">
        <f>$S$8*0.5*((E739+273)^4+(F739+273)^4)*(0.34-0.14*SQRT(AE739))*AC739</f>
        <v>-3.2362268642907837</v>
      </c>
      <c r="AG739" s="9">
        <f>(1-0.23)*M739-AF739</f>
        <v>3.2362268642907837</v>
      </c>
      <c r="AH739" s="9">
        <v>0</v>
      </c>
      <c r="AI739" s="8">
        <f>4098*0.6108*EXP(17.27*0.5*(E739+F739)/(0.5*(E739+F739)+237.3))/(0.5*(E739+F739)+237.3)^2</f>
        <v>4.4450382862832649E-2</v>
      </c>
      <c r="AJ739" s="7">
        <f>(0.408*AI739*(AG739-AH739)+(900*$S$10/((E739+F739)*0.5+273))*N739*(AD739-AE739))/(AI739+$S$10*(1+0.34*N739))</f>
        <v>0.53231216576603479</v>
      </c>
      <c r="AL739" s="12">
        <f>1.24*(AE739*10/(G739+273.16))^(1/7)</f>
        <v>0</v>
      </c>
      <c r="AM739" s="12">
        <f>AI739*0.77*M739</f>
        <v>0</v>
      </c>
      <c r="AN739" s="12">
        <f>AI739*0.98*$S$8*(-2.6*10000000000-AL739*(G739+273.16)^4)</f>
        <v>-5.5451888181690006</v>
      </c>
      <c r="AO739" s="13">
        <f>1.17*1.013*(10^-3)*(AD739-AE739)*N739*86400/208</f>
        <v>0</v>
      </c>
      <c r="AP739" s="12">
        <f>0.408*(AM739+AN739+AO739)/(AI739+$S$10*(1+0.34*N739))</f>
        <v>-20.519570490259465</v>
      </c>
      <c r="AS739" s="7"/>
      <c r="AU739"/>
      <c r="AV739"/>
      <c r="AW739"/>
    </row>
    <row r="740" spans="1:49" ht="14" x14ac:dyDescent="0.15">
      <c r="A740" s="14">
        <v>2009</v>
      </c>
      <c r="B740" s="5">
        <v>43474</v>
      </c>
      <c r="C740">
        <v>374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5">
        <f>+D740*86400/1000000</f>
        <v>0</v>
      </c>
      <c r="N740" s="3">
        <f>K740*4.87/LN(67.8*$S$4-5.42)</f>
        <v>0</v>
      </c>
      <c r="X740" s="9">
        <f>1+0.033*COS(2*$S$9*C740/365)</f>
        <v>1.032604747966902</v>
      </c>
      <c r="Y740" s="9">
        <f>0.409*SIN((2*$S$9*C740/365)-1.39)</f>
        <v>-0.38616633685087892</v>
      </c>
      <c r="Z740" s="9">
        <f>ACOS(-TAN($U$2)*TAN(Y740))</f>
        <v>1.3434715946183744</v>
      </c>
      <c r="AA740" s="10">
        <f>(24*60/$S$9)*$S$7*X740*(Z740*SIN($U$2)*SIN(Y740)+COS($U$2)*COS(Y740)*SIN(Z740))</f>
        <v>21.115440353625683</v>
      </c>
      <c r="AB740" s="9">
        <f>AA740*(0.75+0.00002*$S$3)</f>
        <v>15.921042026633765</v>
      </c>
      <c r="AC740" s="9">
        <f>1.35*(M740/AB740)-0.35</f>
        <v>-0.35</v>
      </c>
      <c r="AD740" s="9">
        <f>(0.6108*EXP(17.27*E740/(E740+237.3))+0.6108*EXP(17.27*F740/(F740+237.3)))/2</f>
        <v>0.61080000000000001</v>
      </c>
      <c r="AE740" s="9">
        <f>(H740*0.6108*EXP(17.27*F740/(F740+237.3))+I740*0.6108*EXP(17.27*E740/(E740+237.3)))/(2*100)</f>
        <v>0</v>
      </c>
      <c r="AF740" s="10">
        <f>$S$8*0.5*((E740+273)^4+(F740+273)^4)*(0.34-0.14*SQRT(AE740))*AC740</f>
        <v>-3.2362268642907837</v>
      </c>
      <c r="AG740" s="9">
        <f>(1-0.23)*M740-AF740</f>
        <v>3.2362268642907837</v>
      </c>
      <c r="AH740" s="9">
        <v>0</v>
      </c>
      <c r="AI740" s="8">
        <f>4098*0.6108*EXP(17.27*0.5*(E740+F740)/(0.5*(E740+F740)+237.3))/(0.5*(E740+F740)+237.3)^2</f>
        <v>4.4450382862832649E-2</v>
      </c>
      <c r="AJ740" s="7">
        <f>(0.408*AI740*(AG740-AH740)+(900*$S$10/((E740+F740)*0.5+273))*N740*(AD740-AE740))/(AI740+$S$10*(1+0.34*N740))</f>
        <v>0.53231216576603479</v>
      </c>
      <c r="AL740" s="12">
        <f>1.24*(AE740*10/(G740+273.16))^(1/7)</f>
        <v>0</v>
      </c>
      <c r="AM740" s="12">
        <f>AI740*0.77*M740</f>
        <v>0</v>
      </c>
      <c r="AN740" s="12">
        <f>AI740*0.98*$S$8*(-2.6*10000000000-AL740*(G740+273.16)^4)</f>
        <v>-5.5451888181690006</v>
      </c>
      <c r="AO740" s="13">
        <f>1.17*1.013*(10^-3)*(AD740-AE740)*N740*86400/208</f>
        <v>0</v>
      </c>
      <c r="AP740" s="12">
        <f>0.408*(AM740+AN740+AO740)/(AI740+$S$10*(1+0.34*N740))</f>
        <v>-20.519570490259465</v>
      </c>
      <c r="AS740" s="7"/>
      <c r="AU740"/>
      <c r="AV740"/>
      <c r="AW740"/>
    </row>
    <row r="741" spans="1:49" ht="14" x14ac:dyDescent="0.15">
      <c r="A741" s="14">
        <v>2009</v>
      </c>
      <c r="B741" s="5">
        <v>43475</v>
      </c>
      <c r="C741">
        <v>375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5">
        <f>+D741*86400/1000000</f>
        <v>0</v>
      </c>
      <c r="N741" s="3">
        <f>K741*4.87/LN(67.8*$S$4-5.42)</f>
        <v>0</v>
      </c>
      <c r="X741" s="9">
        <f>1+0.033*COS(2*$S$9*C741/365)</f>
        <v>1.03251226352295</v>
      </c>
      <c r="Y741" s="9">
        <f>0.409*SIN((2*$S$9*C741/365)-1.39)</f>
        <v>-0.38378968641292643</v>
      </c>
      <c r="Z741" s="9">
        <f>ACOS(-TAN($U$2)*TAN(Y741))</f>
        <v>1.3450455087001452</v>
      </c>
      <c r="AA741" s="10">
        <f>(24*60/$S$9)*$S$7*X741*(Z741*SIN($U$2)*SIN(Y741)+COS($U$2)*COS(Y741)*SIN(Z741))</f>
        <v>21.198779160262447</v>
      </c>
      <c r="AB741" s="9">
        <f>AA741*(0.75+0.00002*$S$3)</f>
        <v>15.983879486837886</v>
      </c>
      <c r="AC741" s="9">
        <f>1.35*(M741/AB741)-0.35</f>
        <v>-0.35</v>
      </c>
      <c r="AD741" s="9">
        <f>(0.6108*EXP(17.27*E741/(E741+237.3))+0.6108*EXP(17.27*F741/(F741+237.3)))/2</f>
        <v>0.61080000000000001</v>
      </c>
      <c r="AE741" s="9">
        <f>(H741*0.6108*EXP(17.27*F741/(F741+237.3))+I741*0.6108*EXP(17.27*E741/(E741+237.3)))/(2*100)</f>
        <v>0</v>
      </c>
      <c r="AF741" s="10">
        <f>$S$8*0.5*((E741+273)^4+(F741+273)^4)*(0.34-0.14*SQRT(AE741))*AC741</f>
        <v>-3.2362268642907837</v>
      </c>
      <c r="AG741" s="9">
        <f>(1-0.23)*M741-AF741</f>
        <v>3.2362268642907837</v>
      </c>
      <c r="AH741" s="9">
        <v>0</v>
      </c>
      <c r="AI741" s="8">
        <f>4098*0.6108*EXP(17.27*0.5*(E741+F741)/(0.5*(E741+F741)+237.3))/(0.5*(E741+F741)+237.3)^2</f>
        <v>4.4450382862832649E-2</v>
      </c>
      <c r="AJ741" s="7">
        <f>(0.408*AI741*(AG741-AH741)+(900*$S$10/((E741+F741)*0.5+273))*N741*(AD741-AE741))/(AI741+$S$10*(1+0.34*N741))</f>
        <v>0.53231216576603479</v>
      </c>
      <c r="AL741" s="12">
        <f>1.24*(AE741*10/(G741+273.16))^(1/7)</f>
        <v>0</v>
      </c>
      <c r="AM741" s="12">
        <f>AI741*0.77*M741</f>
        <v>0</v>
      </c>
      <c r="AN741" s="12">
        <f>AI741*0.98*$S$8*(-2.6*10000000000-AL741*(G741+273.16)^4)</f>
        <v>-5.5451888181690006</v>
      </c>
      <c r="AO741" s="13">
        <f>1.17*1.013*(10^-3)*(AD741-AE741)*N741*86400/208</f>
        <v>0</v>
      </c>
      <c r="AP741" s="12">
        <f>0.408*(AM741+AN741+AO741)/(AI741+$S$10*(1+0.34*N741))</f>
        <v>-20.519570490259465</v>
      </c>
      <c r="AS741" s="7"/>
      <c r="AU741"/>
      <c r="AV741"/>
      <c r="AW741"/>
    </row>
    <row r="742" spans="1:49" ht="14" x14ac:dyDescent="0.15">
      <c r="A742" s="14">
        <v>2009</v>
      </c>
      <c r="B742" s="5">
        <v>43476</v>
      </c>
      <c r="C742">
        <v>376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5">
        <f>+D742*86400/1000000</f>
        <v>0</v>
      </c>
      <c r="N742" s="3">
        <f>K742*4.87/LN(67.8*$S$4-5.42)</f>
        <v>0</v>
      </c>
      <c r="X742" s="9">
        <f>1+0.033*COS(2*$S$9*C742/365)</f>
        <v>1.032410144993644</v>
      </c>
      <c r="Y742" s="9">
        <f>0.409*SIN((2*$S$9*C742/365)-1.39)</f>
        <v>-0.38129931080802987</v>
      </c>
      <c r="Z742" s="9">
        <f>ACOS(-TAN($U$2)*TAN(Y742))</f>
        <v>1.3466908900848178</v>
      </c>
      <c r="AA742" s="10">
        <f>(24*60/$S$9)*$S$7*X742*(Z742*SIN($U$2)*SIN(Y742)+COS($U$2)*COS(Y742)*SIN(Z742))</f>
        <v>21.285934904744717</v>
      </c>
      <c r="AB742" s="9">
        <f>AA742*(0.75+0.00002*$S$3)</f>
        <v>16.049594918177519</v>
      </c>
      <c r="AC742" s="9">
        <f>1.35*(M742/AB742)-0.35</f>
        <v>-0.35</v>
      </c>
      <c r="AD742" s="9">
        <f>(0.6108*EXP(17.27*E742/(E742+237.3))+0.6108*EXP(17.27*F742/(F742+237.3)))/2</f>
        <v>0.61080000000000001</v>
      </c>
      <c r="AE742" s="9">
        <f>(H742*0.6108*EXP(17.27*F742/(F742+237.3))+I742*0.6108*EXP(17.27*E742/(E742+237.3)))/(2*100)</f>
        <v>0</v>
      </c>
      <c r="AF742" s="10">
        <f>$S$8*0.5*((E742+273)^4+(F742+273)^4)*(0.34-0.14*SQRT(AE742))*AC742</f>
        <v>-3.2362268642907837</v>
      </c>
      <c r="AG742" s="9">
        <f>(1-0.23)*M742-AF742</f>
        <v>3.2362268642907837</v>
      </c>
      <c r="AH742" s="9">
        <v>0</v>
      </c>
      <c r="AI742" s="8">
        <f>4098*0.6108*EXP(17.27*0.5*(E742+F742)/(0.5*(E742+F742)+237.3))/(0.5*(E742+F742)+237.3)^2</f>
        <v>4.4450382862832649E-2</v>
      </c>
      <c r="AJ742" s="7">
        <f>(0.408*AI742*(AG742-AH742)+(900*$S$10/((E742+F742)*0.5+273))*N742*(AD742-AE742))/(AI742+$S$10*(1+0.34*N742))</f>
        <v>0.53231216576603479</v>
      </c>
      <c r="AL742" s="12">
        <f>1.24*(AE742*10/(G742+273.16))^(1/7)</f>
        <v>0</v>
      </c>
      <c r="AM742" s="12">
        <f>AI742*0.77*M742</f>
        <v>0</v>
      </c>
      <c r="AN742" s="12">
        <f>AI742*0.98*$S$8*(-2.6*10000000000-AL742*(G742+273.16)^4)</f>
        <v>-5.5451888181690006</v>
      </c>
      <c r="AO742" s="13">
        <f>1.17*1.013*(10^-3)*(AD742-AE742)*N742*86400/208</f>
        <v>0</v>
      </c>
      <c r="AP742" s="12">
        <f>0.408*(AM742+AN742+AO742)/(AI742+$S$10*(1+0.34*N742))</f>
        <v>-20.519570490259465</v>
      </c>
      <c r="AS742" s="7"/>
      <c r="AU742"/>
      <c r="AV742"/>
      <c r="AW742"/>
    </row>
    <row r="743" spans="1:49" ht="14" x14ac:dyDescent="0.15">
      <c r="A743" s="14">
        <v>2009</v>
      </c>
      <c r="B743" s="5">
        <v>43477</v>
      </c>
      <c r="C743">
        <v>377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5">
        <f>+D743*86400/1000000</f>
        <v>0</v>
      </c>
      <c r="N743" s="3">
        <f>K743*4.87/LN(67.8*$S$4-5.42)</f>
        <v>0</v>
      </c>
      <c r="X743" s="9">
        <f>1+0.033*COS(2*$S$9*C743/365)</f>
        <v>1.0322984226389083</v>
      </c>
      <c r="Y743" s="9">
        <f>0.409*SIN((2*$S$9*C743/365)-1.39)</f>
        <v>-0.37869594798822787</v>
      </c>
      <c r="Z743" s="9">
        <f>ACOS(-TAN($U$2)*TAN(Y743))</f>
        <v>1.3484067556903947</v>
      </c>
      <c r="AA743" s="10">
        <f>(24*60/$S$9)*$S$7*X743*(Z743*SIN($U$2)*SIN(Y743)+COS($U$2)*COS(Y743)*SIN(Z743))</f>
        <v>21.376870596558902</v>
      </c>
      <c r="AB743" s="9">
        <f>AA743*(0.75+0.00002*$S$3)</f>
        <v>16.118160429805414</v>
      </c>
      <c r="AC743" s="9">
        <f>1.35*(M743/AB743)-0.35</f>
        <v>-0.35</v>
      </c>
      <c r="AD743" s="9">
        <f>(0.6108*EXP(17.27*E743/(E743+237.3))+0.6108*EXP(17.27*F743/(F743+237.3)))/2</f>
        <v>0.61080000000000001</v>
      </c>
      <c r="AE743" s="9">
        <f>(H743*0.6108*EXP(17.27*F743/(F743+237.3))+I743*0.6108*EXP(17.27*E743/(E743+237.3)))/(2*100)</f>
        <v>0</v>
      </c>
      <c r="AF743" s="10">
        <f>$S$8*0.5*((E743+273)^4+(F743+273)^4)*(0.34-0.14*SQRT(AE743))*AC743</f>
        <v>-3.2362268642907837</v>
      </c>
      <c r="AG743" s="9">
        <f>(1-0.23)*M743-AF743</f>
        <v>3.2362268642907837</v>
      </c>
      <c r="AH743" s="9">
        <v>0</v>
      </c>
      <c r="AI743" s="8">
        <f>4098*0.6108*EXP(17.27*0.5*(E743+F743)/(0.5*(E743+F743)+237.3))/(0.5*(E743+F743)+237.3)^2</f>
        <v>4.4450382862832649E-2</v>
      </c>
      <c r="AJ743" s="7">
        <f>(0.408*AI743*(AG743-AH743)+(900*$S$10/((E743+F743)*0.5+273))*N743*(AD743-AE743))/(AI743+$S$10*(1+0.34*N743))</f>
        <v>0.53231216576603479</v>
      </c>
      <c r="AL743" s="12">
        <f>1.24*(AE743*10/(G743+273.16))^(1/7)</f>
        <v>0</v>
      </c>
      <c r="AM743" s="12">
        <f>AI743*0.77*M743</f>
        <v>0</v>
      </c>
      <c r="AN743" s="12">
        <f>AI743*0.98*$S$8*(-2.6*10000000000-AL743*(G743+273.16)^4)</f>
        <v>-5.5451888181690006</v>
      </c>
      <c r="AO743" s="13">
        <f>1.17*1.013*(10^-3)*(AD743-AE743)*N743*86400/208</f>
        <v>0</v>
      </c>
      <c r="AP743" s="12">
        <f>0.408*(AM743+AN743+AO743)/(AI743+$S$10*(1+0.34*N743))</f>
        <v>-20.519570490259465</v>
      </c>
      <c r="AS743" s="7"/>
      <c r="AU743"/>
      <c r="AV743"/>
      <c r="AW743"/>
    </row>
    <row r="744" spans="1:49" ht="14" x14ac:dyDescent="0.15">
      <c r="A744" s="14">
        <v>2009</v>
      </c>
      <c r="B744" s="5">
        <v>43478</v>
      </c>
      <c r="C744">
        <v>378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5">
        <f>+D744*86400/1000000</f>
        <v>0</v>
      </c>
      <c r="N744" s="3">
        <f>K744*4.87/LN(67.8*$S$4-5.42)</f>
        <v>0</v>
      </c>
      <c r="X744" s="9">
        <f>1+0.033*COS(2*$S$9*C744/365)</f>
        <v>1.0321771295644875</v>
      </c>
      <c r="Y744" s="9">
        <f>0.409*SIN((2*$S$9*C744/365)-1.39)</f>
        <v>-0.37598036938610896</v>
      </c>
      <c r="Z744" s="9">
        <f>ACOS(-TAN($U$2)*TAN(Y744))</f>
        <v>1.3501920918582022</v>
      </c>
      <c r="AA744" s="10">
        <f>(24*60/$S$9)*$S$7*X744*(Z744*SIN($U$2)*SIN(Y744)+COS($U$2)*COS(Y744)*SIN(Z744))</f>
        <v>21.471547431258983</v>
      </c>
      <c r="AB744" s="9">
        <f>AA744*(0.75+0.00002*$S$3)</f>
        <v>16.189546763169272</v>
      </c>
      <c r="AC744" s="9">
        <f>1.35*(M744/AB744)-0.35</f>
        <v>-0.35</v>
      </c>
      <c r="AD744" s="9">
        <f>(0.6108*EXP(17.27*E744/(E744+237.3))+0.6108*EXP(17.27*F744/(F744+237.3)))/2</f>
        <v>0.61080000000000001</v>
      </c>
      <c r="AE744" s="9">
        <f>(H744*0.6108*EXP(17.27*F744/(F744+237.3))+I744*0.6108*EXP(17.27*E744/(E744+237.3)))/(2*100)</f>
        <v>0</v>
      </c>
      <c r="AF744" s="10">
        <f>$S$8*0.5*((E744+273)^4+(F744+273)^4)*(0.34-0.14*SQRT(AE744))*AC744</f>
        <v>-3.2362268642907837</v>
      </c>
      <c r="AG744" s="9">
        <f>(1-0.23)*M744-AF744</f>
        <v>3.2362268642907837</v>
      </c>
      <c r="AH744" s="9">
        <v>0</v>
      </c>
      <c r="AI744" s="8">
        <f>4098*0.6108*EXP(17.27*0.5*(E744+F744)/(0.5*(E744+F744)+237.3))/(0.5*(E744+F744)+237.3)^2</f>
        <v>4.4450382862832649E-2</v>
      </c>
      <c r="AJ744" s="7">
        <f>(0.408*AI744*(AG744-AH744)+(900*$S$10/((E744+F744)*0.5+273))*N744*(AD744-AE744))/(AI744+$S$10*(1+0.34*N744))</f>
        <v>0.53231216576603479</v>
      </c>
      <c r="AL744" s="12">
        <f>1.24*(AE744*10/(G744+273.16))^(1/7)</f>
        <v>0</v>
      </c>
      <c r="AM744" s="12">
        <f>AI744*0.77*M744</f>
        <v>0</v>
      </c>
      <c r="AN744" s="12">
        <f>AI744*0.98*$S$8*(-2.6*10000000000-AL744*(G744+273.16)^4)</f>
        <v>-5.5451888181690006</v>
      </c>
      <c r="AO744" s="13">
        <f>1.17*1.013*(10^-3)*(AD744-AE744)*N744*86400/208</f>
        <v>0</v>
      </c>
      <c r="AP744" s="12">
        <f>0.408*(AM744+AN744+AO744)/(AI744+$S$10*(1+0.34*N744))</f>
        <v>-20.519570490259465</v>
      </c>
      <c r="AS744" s="7"/>
      <c r="AU744"/>
      <c r="AV744"/>
      <c r="AW744"/>
    </row>
    <row r="745" spans="1:49" ht="14" x14ac:dyDescent="0.15">
      <c r="A745" s="14">
        <v>2009</v>
      </c>
      <c r="B745" s="5">
        <v>43479</v>
      </c>
      <c r="C745">
        <v>379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5">
        <f>+D745*86400/1000000</f>
        <v>0</v>
      </c>
      <c r="N745" s="3">
        <f>K745*4.87/LN(67.8*$S$4-5.42)</f>
        <v>0</v>
      </c>
      <c r="X745" s="9">
        <f>1+0.033*COS(2*$S$9*C745/365)</f>
        <v>1.0320463017121373</v>
      </c>
      <c r="Y745" s="9">
        <f>0.409*SIN((2*$S$9*C745/365)-1.39)</f>
        <v>-0.37315337968622009</v>
      </c>
      <c r="Z745" s="9">
        <f>ACOS(-TAN($U$2)*TAN(Y745))</f>
        <v>1.3520458562665989</v>
      </c>
      <c r="AA745" s="10">
        <f>(24*60/$S$9)*$S$7*X745*(Z745*SIN($U$2)*SIN(Y745)+COS($U$2)*COS(Y745)*SIN(Z745))</f>
        <v>21.569924793499723</v>
      </c>
      <c r="AB745" s="9">
        <f>AA745*(0.75+0.00002*$S$3)</f>
        <v>16.263723294298792</v>
      </c>
      <c r="AC745" s="9">
        <f>1.35*(M745/AB745)-0.35</f>
        <v>-0.35</v>
      </c>
      <c r="AD745" s="9">
        <f>(0.6108*EXP(17.27*E745/(E745+237.3))+0.6108*EXP(17.27*F745/(F745+237.3)))/2</f>
        <v>0.61080000000000001</v>
      </c>
      <c r="AE745" s="9">
        <f>(H745*0.6108*EXP(17.27*F745/(F745+237.3))+I745*0.6108*EXP(17.27*E745/(E745+237.3)))/(2*100)</f>
        <v>0</v>
      </c>
      <c r="AF745" s="10">
        <f>$S$8*0.5*((E745+273)^4+(F745+273)^4)*(0.34-0.14*SQRT(AE745))*AC745</f>
        <v>-3.2362268642907837</v>
      </c>
      <c r="AG745" s="9">
        <f>(1-0.23)*M745-AF745</f>
        <v>3.2362268642907837</v>
      </c>
      <c r="AH745" s="9">
        <v>0</v>
      </c>
      <c r="AI745" s="8">
        <f>4098*0.6108*EXP(17.27*0.5*(E745+F745)/(0.5*(E745+F745)+237.3))/(0.5*(E745+F745)+237.3)^2</f>
        <v>4.4450382862832649E-2</v>
      </c>
      <c r="AJ745" s="7">
        <f>(0.408*AI745*(AG745-AH745)+(900*$S$10/((E745+F745)*0.5+273))*N745*(AD745-AE745))/(AI745+$S$10*(1+0.34*N745))</f>
        <v>0.53231216576603479</v>
      </c>
      <c r="AL745" s="12">
        <f>1.24*(AE745*10/(G745+273.16))^(1/7)</f>
        <v>0</v>
      </c>
      <c r="AM745" s="12">
        <f>AI745*0.77*M745</f>
        <v>0</v>
      </c>
      <c r="AN745" s="12">
        <f>AI745*0.98*$S$8*(-2.6*10000000000-AL745*(G745+273.16)^4)</f>
        <v>-5.5451888181690006</v>
      </c>
      <c r="AO745" s="13">
        <f>1.17*1.013*(10^-3)*(AD745-AE745)*N745*86400/208</f>
        <v>0</v>
      </c>
      <c r="AP745" s="12">
        <f>0.408*(AM745+AN745+AO745)/(AI745+$S$10*(1+0.34*N745))</f>
        <v>-20.519570490259465</v>
      </c>
      <c r="AS745" s="7"/>
      <c r="AU745"/>
      <c r="AV745"/>
      <c r="AW745"/>
    </row>
    <row r="746" spans="1:49" ht="14" x14ac:dyDescent="0.15">
      <c r="A746" s="14">
        <v>2009</v>
      </c>
      <c r="B746" s="5">
        <v>43480</v>
      </c>
      <c r="C746">
        <v>380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5">
        <f>+D746*86400/1000000</f>
        <v>0</v>
      </c>
      <c r="N746" s="3">
        <f>K746*4.87/LN(67.8*$S$4-5.42)</f>
        <v>0</v>
      </c>
      <c r="X746" s="9">
        <f>1+0.033*COS(2*$S$9*C746/365)</f>
        <v>1.0319059778489741</v>
      </c>
      <c r="Y746" s="9">
        <f>0.409*SIN((2*$S$9*C746/365)-1.39)</f>
        <v>-0.37021581658662056</v>
      </c>
      <c r="Z746" s="9">
        <f>ACOS(-TAN($U$2)*TAN(Y746))</f>
        <v>1.3539669798611542</v>
      </c>
      <c r="AA746" s="10">
        <f>(24*60/$S$9)*$S$7*X746*(Z746*SIN($U$2)*SIN(Y746)+COS($U$2)*COS(Y746)*SIN(Z746))</f>
        <v>21.671960261252327</v>
      </c>
      <c r="AB746" s="9">
        <f>AA746*(0.75+0.00002*$S$3)</f>
        <v>16.340658036984255</v>
      </c>
      <c r="AC746" s="9">
        <f>1.35*(M746/AB746)-0.35</f>
        <v>-0.35</v>
      </c>
      <c r="AD746" s="9">
        <f>(0.6108*EXP(17.27*E746/(E746+237.3))+0.6108*EXP(17.27*F746/(F746+237.3)))/2</f>
        <v>0.61080000000000001</v>
      </c>
      <c r="AE746" s="9">
        <f>(H746*0.6108*EXP(17.27*F746/(F746+237.3))+I746*0.6108*EXP(17.27*E746/(E746+237.3)))/(2*100)</f>
        <v>0</v>
      </c>
      <c r="AF746" s="10">
        <f>$S$8*0.5*((E746+273)^4+(F746+273)^4)*(0.34-0.14*SQRT(AE746))*AC746</f>
        <v>-3.2362268642907837</v>
      </c>
      <c r="AG746" s="9">
        <f>(1-0.23)*M746-AF746</f>
        <v>3.2362268642907837</v>
      </c>
      <c r="AH746" s="9">
        <v>0</v>
      </c>
      <c r="AI746" s="8">
        <f>4098*0.6108*EXP(17.27*0.5*(E746+F746)/(0.5*(E746+F746)+237.3))/(0.5*(E746+F746)+237.3)^2</f>
        <v>4.4450382862832649E-2</v>
      </c>
      <c r="AJ746" s="7">
        <f>(0.408*AI746*(AG746-AH746)+(900*$S$10/((E746+F746)*0.5+273))*N746*(AD746-AE746))/(AI746+$S$10*(1+0.34*N746))</f>
        <v>0.53231216576603479</v>
      </c>
      <c r="AL746" s="12">
        <f>1.24*(AE746*10/(G746+273.16))^(1/7)</f>
        <v>0</v>
      </c>
      <c r="AM746" s="12">
        <f>AI746*0.77*M746</f>
        <v>0</v>
      </c>
      <c r="AN746" s="12">
        <f>AI746*0.98*$S$8*(-2.6*10000000000-AL746*(G746+273.16)^4)</f>
        <v>-5.5451888181690006</v>
      </c>
      <c r="AO746" s="13">
        <f>1.17*1.013*(10^-3)*(AD746-AE746)*N746*86400/208</f>
        <v>0</v>
      </c>
      <c r="AP746" s="12">
        <f>0.408*(AM746+AN746+AO746)/(AI746+$S$10*(1+0.34*N746))</f>
        <v>-20.519570490259465</v>
      </c>
      <c r="AS746" s="7"/>
      <c r="AU746"/>
      <c r="AV746"/>
      <c r="AW746"/>
    </row>
    <row r="747" spans="1:49" ht="14" x14ac:dyDescent="0.15">
      <c r="A747" s="14">
        <v>2009</v>
      </c>
      <c r="B747" s="5">
        <v>43481</v>
      </c>
      <c r="C747">
        <v>381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5">
        <f>+D747*86400/1000000</f>
        <v>0</v>
      </c>
      <c r="N747" s="3">
        <f>K747*4.87/LN(67.8*$S$4-5.42)</f>
        <v>0</v>
      </c>
      <c r="X747" s="9">
        <f>1+0.033*COS(2*$S$9*C747/365)</f>
        <v>1.031756199555987</v>
      </c>
      <c r="Y747" s="9">
        <f>0.409*SIN((2*$S$9*C747/365)-1.39)</f>
        <v>-0.36716855055065489</v>
      </c>
      <c r="Z747" s="9">
        <f>ACOS(-TAN($U$2)*TAN(Y747))</f>
        <v>1.3559543687944551</v>
      </c>
      <c r="AA747" s="10">
        <f>(24*60/$S$9)*$S$7*X747*(Z747*SIN($U$2)*SIN(Y747)+COS($U$2)*COS(Y747)*SIN(Z747))</f>
        <v>21.777609611298587</v>
      </c>
      <c r="AB747" s="9">
        <f>AA747*(0.75+0.00002*$S$3)</f>
        <v>16.420317646919134</v>
      </c>
      <c r="AC747" s="9">
        <f>1.35*(M747/AB747)-0.35</f>
        <v>-0.35</v>
      </c>
      <c r="AD747" s="9">
        <f>(0.6108*EXP(17.27*E747/(E747+237.3))+0.6108*EXP(17.27*F747/(F747+237.3)))/2</f>
        <v>0.61080000000000001</v>
      </c>
      <c r="AE747" s="9">
        <f>(H747*0.6108*EXP(17.27*F747/(F747+237.3))+I747*0.6108*EXP(17.27*E747/(E747+237.3)))/(2*100)</f>
        <v>0</v>
      </c>
      <c r="AF747" s="10">
        <f>$S$8*0.5*((E747+273)^4+(F747+273)^4)*(0.34-0.14*SQRT(AE747))*AC747</f>
        <v>-3.2362268642907837</v>
      </c>
      <c r="AG747" s="9">
        <f>(1-0.23)*M747-AF747</f>
        <v>3.2362268642907837</v>
      </c>
      <c r="AH747" s="9">
        <v>0</v>
      </c>
      <c r="AI747" s="8">
        <f>4098*0.6108*EXP(17.27*0.5*(E747+F747)/(0.5*(E747+F747)+237.3))/(0.5*(E747+F747)+237.3)^2</f>
        <v>4.4450382862832649E-2</v>
      </c>
      <c r="AJ747" s="7">
        <f>(0.408*AI747*(AG747-AH747)+(900*$S$10/((E747+F747)*0.5+273))*N747*(AD747-AE747))/(AI747+$S$10*(1+0.34*N747))</f>
        <v>0.53231216576603479</v>
      </c>
      <c r="AL747" s="12">
        <f>1.24*(AE747*10/(G747+273.16))^(1/7)</f>
        <v>0</v>
      </c>
      <c r="AM747" s="12">
        <f>AI747*0.77*M747</f>
        <v>0</v>
      </c>
      <c r="AN747" s="12">
        <f>AI747*0.98*$S$8*(-2.6*10000000000-AL747*(G747+273.16)^4)</f>
        <v>-5.5451888181690006</v>
      </c>
      <c r="AO747" s="13">
        <f>1.17*1.013*(10^-3)*(AD747-AE747)*N747*86400/208</f>
        <v>0</v>
      </c>
      <c r="AP747" s="12">
        <f>0.408*(AM747+AN747+AO747)/(AI747+$S$10*(1+0.34*N747))</f>
        <v>-20.519570490259465</v>
      </c>
      <c r="AS747" s="7"/>
      <c r="AU747"/>
      <c r="AV747"/>
      <c r="AW747"/>
    </row>
    <row r="748" spans="1:49" ht="14" x14ac:dyDescent="0.15">
      <c r="A748" s="14">
        <v>2009</v>
      </c>
      <c r="B748" s="5">
        <v>43482</v>
      </c>
      <c r="C748">
        <v>382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5">
        <f>+D748*86400/1000000</f>
        <v>0</v>
      </c>
      <c r="N748" s="3">
        <f>K748*4.87/LN(67.8*$S$4-5.42)</f>
        <v>0</v>
      </c>
      <c r="X748" s="9">
        <f>1+0.033*COS(2*$S$9*C748/365)</f>
        <v>1.0315970112157162</v>
      </c>
      <c r="Y748" s="9">
        <f>0.409*SIN((2*$S$9*C748/365)-1.39)</f>
        <v>-0.36401248454901458</v>
      </c>
      <c r="Z748" s="9">
        <f>ACOS(-TAN($U$2)*TAN(Y748))</f>
        <v>1.3580069063688638</v>
      </c>
      <c r="AA748" s="10">
        <f>(24*60/$S$9)*$S$7*X748*(Z748*SIN($U$2)*SIN(Y748)+COS($U$2)*COS(Y748)*SIN(Z748))</f>
        <v>21.886826826097266</v>
      </c>
      <c r="AB748" s="9">
        <f>AA748*(0.75+0.00002*$S$3)</f>
        <v>16.502667426877338</v>
      </c>
      <c r="AC748" s="9">
        <f>1.35*(M748/AB748)-0.35</f>
        <v>-0.35</v>
      </c>
      <c r="AD748" s="9">
        <f>(0.6108*EXP(17.27*E748/(E748+237.3))+0.6108*EXP(17.27*F748/(F748+237.3)))/2</f>
        <v>0.61080000000000001</v>
      </c>
      <c r="AE748" s="9">
        <f>(H748*0.6108*EXP(17.27*F748/(F748+237.3))+I748*0.6108*EXP(17.27*E748/(E748+237.3)))/(2*100)</f>
        <v>0</v>
      </c>
      <c r="AF748" s="10">
        <f>$S$8*0.5*((E748+273)^4+(F748+273)^4)*(0.34-0.14*SQRT(AE748))*AC748</f>
        <v>-3.2362268642907837</v>
      </c>
      <c r="AG748" s="9">
        <f>(1-0.23)*M748-AF748</f>
        <v>3.2362268642907837</v>
      </c>
      <c r="AH748" s="9">
        <v>0</v>
      </c>
      <c r="AI748" s="8">
        <f>4098*0.6108*EXP(17.27*0.5*(E748+F748)/(0.5*(E748+F748)+237.3))/(0.5*(E748+F748)+237.3)^2</f>
        <v>4.4450382862832649E-2</v>
      </c>
      <c r="AJ748" s="7">
        <f>(0.408*AI748*(AG748-AH748)+(900*$S$10/((E748+F748)*0.5+273))*N748*(AD748-AE748))/(AI748+$S$10*(1+0.34*N748))</f>
        <v>0.53231216576603479</v>
      </c>
      <c r="AL748" s="12">
        <f>1.24*(AE748*10/(G748+273.16))^(1/7)</f>
        <v>0</v>
      </c>
      <c r="AM748" s="12">
        <f>AI748*0.77*M748</f>
        <v>0</v>
      </c>
      <c r="AN748" s="12">
        <f>AI748*0.98*$S$8*(-2.6*10000000000-AL748*(G748+273.16)^4)</f>
        <v>-5.5451888181690006</v>
      </c>
      <c r="AO748" s="13">
        <f>1.17*1.013*(10^-3)*(AD748-AE748)*N748*86400/208</f>
        <v>0</v>
      </c>
      <c r="AP748" s="12">
        <f>0.408*(AM748+AN748+AO748)/(AI748+$S$10*(1+0.34*N748))</f>
        <v>-20.519570490259465</v>
      </c>
      <c r="AS748" s="7"/>
      <c r="AU748"/>
      <c r="AV748"/>
      <c r="AW748"/>
    </row>
    <row r="749" spans="1:49" ht="14" x14ac:dyDescent="0.15">
      <c r="A749" s="14">
        <v>2009</v>
      </c>
      <c r="B749" s="5">
        <v>43483</v>
      </c>
      <c r="C749">
        <v>383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5">
        <f>+D749*86400/1000000</f>
        <v>0</v>
      </c>
      <c r="N749" s="3">
        <f>K749*4.87/LN(67.8*$S$4-5.42)</f>
        <v>0</v>
      </c>
      <c r="X749" s="9">
        <f>1+0.033*COS(2*$S$9*C749/365)</f>
        <v>1.031428459999103</v>
      </c>
      <c r="Y749" s="9">
        <f>0.409*SIN((2*$S$9*C749/365)-1.39)</f>
        <v>-0.36074855379216975</v>
      </c>
      <c r="Z749" s="9">
        <f>ACOS(-TAN($U$2)*TAN(Y749))</f>
        <v>1.3601234549757177</v>
      </c>
      <c r="AA749" s="10">
        <f>(24*60/$S$9)*$S$7*X749*(Z749*SIN($U$2)*SIN(Y749)+COS($U$2)*COS(Y749)*SIN(Z749))</f>
        <v>21.999564102114018</v>
      </c>
      <c r="AB749" s="9">
        <f>AA749*(0.75+0.00002*$S$3)</f>
        <v>16.58767133299397</v>
      </c>
      <c r="AC749" s="9">
        <f>1.35*(M749/AB749)-0.35</f>
        <v>-0.35</v>
      </c>
      <c r="AD749" s="9">
        <f>(0.6108*EXP(17.27*E749/(E749+237.3))+0.6108*EXP(17.27*F749/(F749+237.3)))/2</f>
        <v>0.61080000000000001</v>
      </c>
      <c r="AE749" s="9">
        <f>(H749*0.6108*EXP(17.27*F749/(F749+237.3))+I749*0.6108*EXP(17.27*E749/(E749+237.3)))/(2*100)</f>
        <v>0</v>
      </c>
      <c r="AF749" s="10">
        <f>$S$8*0.5*((E749+273)^4+(F749+273)^4)*(0.34-0.14*SQRT(AE749))*AC749</f>
        <v>-3.2362268642907837</v>
      </c>
      <c r="AG749" s="9">
        <f>(1-0.23)*M749-AF749</f>
        <v>3.2362268642907837</v>
      </c>
      <c r="AH749" s="9">
        <v>0</v>
      </c>
      <c r="AI749" s="8">
        <f>4098*0.6108*EXP(17.27*0.5*(E749+F749)/(0.5*(E749+F749)+237.3))/(0.5*(E749+F749)+237.3)^2</f>
        <v>4.4450382862832649E-2</v>
      </c>
      <c r="AJ749" s="7">
        <f>(0.408*AI749*(AG749-AH749)+(900*$S$10/((E749+F749)*0.5+273))*N749*(AD749-AE749))/(AI749+$S$10*(1+0.34*N749))</f>
        <v>0.53231216576603479</v>
      </c>
      <c r="AL749" s="12">
        <f>1.24*(AE749*10/(G749+273.16))^(1/7)</f>
        <v>0</v>
      </c>
      <c r="AM749" s="12">
        <f>AI749*0.77*M749</f>
        <v>0</v>
      </c>
      <c r="AN749" s="12">
        <f>AI749*0.98*$S$8*(-2.6*10000000000-AL749*(G749+273.16)^4)</f>
        <v>-5.5451888181690006</v>
      </c>
      <c r="AO749" s="13">
        <f>1.17*1.013*(10^-3)*(AD749-AE749)*N749*86400/208</f>
        <v>0</v>
      </c>
      <c r="AP749" s="12">
        <f>0.408*(AM749+AN749+AO749)/(AI749+$S$10*(1+0.34*N749))</f>
        <v>-20.519570490259465</v>
      </c>
      <c r="AS749" s="7"/>
      <c r="AU749"/>
      <c r="AV749"/>
      <c r="AW749"/>
    </row>
    <row r="750" spans="1:49" ht="14" x14ac:dyDescent="0.15">
      <c r="A750" s="14">
        <v>2009</v>
      </c>
      <c r="B750" s="5">
        <v>43484</v>
      </c>
      <c r="C750">
        <v>384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5">
        <f>+D750*86400/1000000</f>
        <v>0</v>
      </c>
      <c r="N750" s="3">
        <f>K750*4.87/LN(67.8*$S$4-5.42)</f>
        <v>0</v>
      </c>
      <c r="X750" s="9">
        <f>1+0.033*COS(2*$S$9*C750/365)</f>
        <v>1.0312505958515106</v>
      </c>
      <c r="Y750" s="9">
        <f>0.409*SIN((2*$S$9*C750/365)-1.39)</f>
        <v>-0.35737772545324464</v>
      </c>
      <c r="Z750" s="9">
        <f>ACOS(-TAN($U$2)*TAN(Y750))</f>
        <v>1.3623028580246968</v>
      </c>
      <c r="AA750" s="10">
        <f>(24*60/$S$9)*$S$7*X750*(Z750*SIN($U$2)*SIN(Y750)+COS($U$2)*COS(Y750)*SIN(Z750))</f>
        <v>22.115771859704036</v>
      </c>
      <c r="AB750" s="9">
        <f>AA750*(0.75+0.00002*$S$3)</f>
        <v>16.675291982216844</v>
      </c>
      <c r="AC750" s="9">
        <f>1.35*(M750/AB750)-0.35</f>
        <v>-0.35</v>
      </c>
      <c r="AD750" s="9">
        <f>(0.6108*EXP(17.27*E750/(E750+237.3))+0.6108*EXP(17.27*F750/(F750+237.3)))/2</f>
        <v>0.61080000000000001</v>
      </c>
      <c r="AE750" s="9">
        <f>(H750*0.6108*EXP(17.27*F750/(F750+237.3))+I750*0.6108*EXP(17.27*E750/(E750+237.3)))/(2*100)</f>
        <v>0</v>
      </c>
      <c r="AF750" s="10">
        <f>$S$8*0.5*((E750+273)^4+(F750+273)^4)*(0.34-0.14*SQRT(AE750))*AC750</f>
        <v>-3.2362268642907837</v>
      </c>
      <c r="AG750" s="9">
        <f>(1-0.23)*M750-AF750</f>
        <v>3.2362268642907837</v>
      </c>
      <c r="AH750" s="9">
        <v>0</v>
      </c>
      <c r="AI750" s="8">
        <f>4098*0.6108*EXP(17.27*0.5*(E750+F750)/(0.5*(E750+F750)+237.3))/(0.5*(E750+F750)+237.3)^2</f>
        <v>4.4450382862832649E-2</v>
      </c>
      <c r="AJ750" s="7">
        <f>(0.408*AI750*(AG750-AH750)+(900*$S$10/((E750+F750)*0.5+273))*N750*(AD750-AE750))/(AI750+$S$10*(1+0.34*N750))</f>
        <v>0.53231216576603479</v>
      </c>
      <c r="AL750" s="12">
        <f>1.24*(AE750*10/(G750+273.16))^(1/7)</f>
        <v>0</v>
      </c>
      <c r="AM750" s="12">
        <f>AI750*0.77*M750</f>
        <v>0</v>
      </c>
      <c r="AN750" s="12">
        <f>AI750*0.98*$S$8*(-2.6*10000000000-AL750*(G750+273.16)^4)</f>
        <v>-5.5451888181690006</v>
      </c>
      <c r="AO750" s="13">
        <f>1.17*1.013*(10^-3)*(AD750-AE750)*N750*86400/208</f>
        <v>0</v>
      </c>
      <c r="AP750" s="12">
        <f>0.408*(AM750+AN750+AO750)/(AI750+$S$10*(1+0.34*N750))</f>
        <v>-20.519570490259465</v>
      </c>
      <c r="AS750" s="7"/>
      <c r="AU750"/>
      <c r="AV750"/>
      <c r="AW750"/>
    </row>
    <row r="751" spans="1:49" ht="14" x14ac:dyDescent="0.15">
      <c r="A751" s="14">
        <v>2009</v>
      </c>
      <c r="B751" s="5">
        <v>43485</v>
      </c>
      <c r="C751">
        <v>385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5">
        <f>+D751*86400/1000000</f>
        <v>0</v>
      </c>
      <c r="N751" s="3">
        <f>K751*4.87/LN(67.8*$S$4-5.42)</f>
        <v>0</v>
      </c>
      <c r="X751" s="9">
        <f>1+0.033*COS(2*$S$9*C751/365)</f>
        <v>1.0310634714779239</v>
      </c>
      <c r="Y751" s="9">
        <f>0.409*SIN((2*$S$9*C751/365)-1.39)</f>
        <v>-0.35390099838142458</v>
      </c>
      <c r="Z751" s="9">
        <f>ACOS(-TAN($U$2)*TAN(Y751))</f>
        <v>1.3645439418573018</v>
      </c>
      <c r="AA751" s="10">
        <f>(24*60/$S$9)*$S$7*X751*(Z751*SIN($U$2)*SIN(Y751)+COS($U$2)*COS(Y751)*SIN(Z751))</f>
        <v>22.235398754632229</v>
      </c>
      <c r="AB751" s="9">
        <f>AA751*(0.75+0.00002*$S$3)</f>
        <v>16.7654906609927</v>
      </c>
      <c r="AC751" s="9">
        <f>1.35*(M751/AB751)-0.35</f>
        <v>-0.35</v>
      </c>
      <c r="AD751" s="9">
        <f>(0.6108*EXP(17.27*E751/(E751+237.3))+0.6108*EXP(17.27*F751/(F751+237.3)))/2</f>
        <v>0.61080000000000001</v>
      </c>
      <c r="AE751" s="9">
        <f>(H751*0.6108*EXP(17.27*F751/(F751+237.3))+I751*0.6108*EXP(17.27*E751/(E751+237.3)))/(2*100)</f>
        <v>0</v>
      </c>
      <c r="AF751" s="10">
        <f>$S$8*0.5*((E751+273)^4+(F751+273)^4)*(0.34-0.14*SQRT(AE751))*AC751</f>
        <v>-3.2362268642907837</v>
      </c>
      <c r="AG751" s="9">
        <f>(1-0.23)*M751-AF751</f>
        <v>3.2362268642907837</v>
      </c>
      <c r="AH751" s="9">
        <v>0</v>
      </c>
      <c r="AI751" s="8">
        <f>4098*0.6108*EXP(17.27*0.5*(E751+F751)/(0.5*(E751+F751)+237.3))/(0.5*(E751+F751)+237.3)^2</f>
        <v>4.4450382862832649E-2</v>
      </c>
      <c r="AJ751" s="7">
        <f>(0.408*AI751*(AG751-AH751)+(900*$S$10/((E751+F751)*0.5+273))*N751*(AD751-AE751))/(AI751+$S$10*(1+0.34*N751))</f>
        <v>0.53231216576603479</v>
      </c>
      <c r="AL751" s="12">
        <f>1.24*(AE751*10/(G751+273.16))^(1/7)</f>
        <v>0</v>
      </c>
      <c r="AM751" s="12">
        <f>AI751*0.77*M751</f>
        <v>0</v>
      </c>
      <c r="AN751" s="12">
        <f>AI751*0.98*$S$8*(-2.6*10000000000-AL751*(G751+273.16)^4)</f>
        <v>-5.5451888181690006</v>
      </c>
      <c r="AO751" s="13">
        <f>1.17*1.013*(10^-3)*(AD751-AE751)*N751*86400/208</f>
        <v>0</v>
      </c>
      <c r="AP751" s="12">
        <f>0.408*(AM751+AN751+AO751)/(AI751+$S$10*(1+0.34*N751))</f>
        <v>-20.519570490259465</v>
      </c>
      <c r="AS751" s="7"/>
      <c r="AU751"/>
      <c r="AV751"/>
      <c r="AW751"/>
    </row>
    <row r="752" spans="1:49" ht="14" x14ac:dyDescent="0.15">
      <c r="A752" s="14">
        <v>2009</v>
      </c>
      <c r="B752" s="5">
        <v>43486</v>
      </c>
      <c r="C752">
        <v>386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5">
        <f>+D752*86400/1000000</f>
        <v>0</v>
      </c>
      <c r="N752" s="3">
        <f>K752*4.87/LN(67.8*$S$4-5.42)</f>
        <v>0</v>
      </c>
      <c r="X752" s="9">
        <f>1+0.033*COS(2*$S$9*C752/365)</f>
        <v>1.0308671423273339</v>
      </c>
      <c r="Y752" s="9">
        <f>0.409*SIN((2*$S$9*C752/365)-1.39)</f>
        <v>-0.35031940280597534</v>
      </c>
      <c r="Z752" s="9">
        <f>ACOS(-TAN($U$2)*TAN(Y752))</f>
        <v>1.3668455176386709</v>
      </c>
      <c r="AA752" s="10">
        <f>(24*60/$S$9)*$S$7*X752*(Z752*SIN($U$2)*SIN(Y752)+COS($U$2)*COS(Y752)*SIN(Z752))</f>
        <v>22.358391691313059</v>
      </c>
      <c r="AB752" s="9">
        <f>AA752*(0.75+0.00002*$S$3)</f>
        <v>16.858227335250046</v>
      </c>
      <c r="AC752" s="9">
        <f>1.35*(M752/AB752)-0.35</f>
        <v>-0.35</v>
      </c>
      <c r="AD752" s="9">
        <f>(0.6108*EXP(17.27*E752/(E752+237.3))+0.6108*EXP(17.27*F752/(F752+237.3)))/2</f>
        <v>0.61080000000000001</v>
      </c>
      <c r="AE752" s="9">
        <f>(H752*0.6108*EXP(17.27*F752/(F752+237.3))+I752*0.6108*EXP(17.27*E752/(E752+237.3)))/(2*100)</f>
        <v>0</v>
      </c>
      <c r="AF752" s="10">
        <f>$S$8*0.5*((E752+273)^4+(F752+273)^4)*(0.34-0.14*SQRT(AE752))*AC752</f>
        <v>-3.2362268642907837</v>
      </c>
      <c r="AG752" s="9">
        <f>(1-0.23)*M752-AF752</f>
        <v>3.2362268642907837</v>
      </c>
      <c r="AH752" s="9">
        <v>0</v>
      </c>
      <c r="AI752" s="8">
        <f>4098*0.6108*EXP(17.27*0.5*(E752+F752)/(0.5*(E752+F752)+237.3))/(0.5*(E752+F752)+237.3)^2</f>
        <v>4.4450382862832649E-2</v>
      </c>
      <c r="AJ752" s="7">
        <f>(0.408*AI752*(AG752-AH752)+(900*$S$10/((E752+F752)*0.5+273))*N752*(AD752-AE752))/(AI752+$S$10*(1+0.34*N752))</f>
        <v>0.53231216576603479</v>
      </c>
      <c r="AL752" s="12">
        <f>1.24*(AE752*10/(G752+273.16))^(1/7)</f>
        <v>0</v>
      </c>
      <c r="AM752" s="12">
        <f>AI752*0.77*M752</f>
        <v>0</v>
      </c>
      <c r="AN752" s="12">
        <f>AI752*0.98*$S$8*(-2.6*10000000000-AL752*(G752+273.16)^4)</f>
        <v>-5.5451888181690006</v>
      </c>
      <c r="AO752" s="13">
        <f>1.17*1.013*(10^-3)*(AD752-AE752)*N752*86400/208</f>
        <v>0</v>
      </c>
      <c r="AP752" s="12">
        <f>0.408*(AM752+AN752+AO752)/(AI752+$S$10*(1+0.34*N752))</f>
        <v>-20.519570490259465</v>
      </c>
      <c r="AS752" s="7"/>
      <c r="AU752"/>
      <c r="AV752"/>
      <c r="AW752"/>
    </row>
    <row r="753" spans="1:49" ht="14" x14ac:dyDescent="0.15">
      <c r="A753" s="14">
        <v>2009</v>
      </c>
      <c r="B753" s="5">
        <v>43487</v>
      </c>
      <c r="C753">
        <v>387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5">
        <f>+D753*86400/1000000</f>
        <v>0</v>
      </c>
      <c r="N753" s="3">
        <f>K753*4.87/LN(67.8*$S$4-5.42)</f>
        <v>0</v>
      </c>
      <c r="X753" s="9">
        <f>1+0.033*COS(2*$S$9*C753/365)</f>
        <v>1.0306616665763046</v>
      </c>
      <c r="Y753" s="9">
        <f>0.409*SIN((2*$S$9*C753/365)-1.39)</f>
        <v>-0.34663400003096262</v>
      </c>
      <c r="Z753" s="9">
        <f>ACOS(-TAN($U$2)*TAN(Y753))</f>
        <v>1.3692063832222285</v>
      </c>
      <c r="AA753" s="10">
        <f>(24*60/$S$9)*$S$7*X753*(Z753*SIN($U$2)*SIN(Y753)+COS($U$2)*COS(Y753)*SIN(Z753))</f>
        <v>22.484695837847223</v>
      </c>
      <c r="AB753" s="9">
        <f>AA753*(0.75+0.00002*$S$3)</f>
        <v>16.953460661736806</v>
      </c>
      <c r="AC753" s="9">
        <f>1.35*(M753/AB753)-0.35</f>
        <v>-0.35</v>
      </c>
      <c r="AD753" s="9">
        <f>(0.6108*EXP(17.27*E753/(E753+237.3))+0.6108*EXP(17.27*F753/(F753+237.3)))/2</f>
        <v>0.61080000000000001</v>
      </c>
      <c r="AE753" s="9">
        <f>(H753*0.6108*EXP(17.27*F753/(F753+237.3))+I753*0.6108*EXP(17.27*E753/(E753+237.3)))/(2*100)</f>
        <v>0</v>
      </c>
      <c r="AF753" s="10">
        <f>$S$8*0.5*((E753+273)^4+(F753+273)^4)*(0.34-0.14*SQRT(AE753))*AC753</f>
        <v>-3.2362268642907837</v>
      </c>
      <c r="AG753" s="9">
        <f>(1-0.23)*M753-AF753</f>
        <v>3.2362268642907837</v>
      </c>
      <c r="AH753" s="9">
        <v>0</v>
      </c>
      <c r="AI753" s="8">
        <f>4098*0.6108*EXP(17.27*0.5*(E753+F753)/(0.5*(E753+F753)+237.3))/(0.5*(E753+F753)+237.3)^2</f>
        <v>4.4450382862832649E-2</v>
      </c>
      <c r="AJ753" s="7">
        <f>(0.408*AI753*(AG753-AH753)+(900*$S$10/((E753+F753)*0.5+273))*N753*(AD753-AE753))/(AI753+$S$10*(1+0.34*N753))</f>
        <v>0.53231216576603479</v>
      </c>
      <c r="AL753" s="12">
        <f>1.24*(AE753*10/(G753+273.16))^(1/7)</f>
        <v>0</v>
      </c>
      <c r="AM753" s="12">
        <f>AI753*0.77*M753</f>
        <v>0</v>
      </c>
      <c r="AN753" s="12">
        <f>AI753*0.98*$S$8*(-2.6*10000000000-AL753*(G753+273.16)^4)</f>
        <v>-5.5451888181690006</v>
      </c>
      <c r="AO753" s="13">
        <f>1.17*1.013*(10^-3)*(AD753-AE753)*N753*86400/208</f>
        <v>0</v>
      </c>
      <c r="AP753" s="12">
        <f>0.408*(AM753+AN753+AO753)/(AI753+$S$10*(1+0.34*N753))</f>
        <v>-20.519570490259465</v>
      </c>
      <c r="AS753" s="7"/>
      <c r="AU753"/>
      <c r="AV753"/>
      <c r="AW753"/>
    </row>
    <row r="754" spans="1:49" ht="14" x14ac:dyDescent="0.15">
      <c r="A754" s="14">
        <v>2009</v>
      </c>
      <c r="B754" s="5">
        <v>43488</v>
      </c>
      <c r="C754">
        <v>388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5">
        <f>+D754*86400/1000000</f>
        <v>0</v>
      </c>
      <c r="N754" s="3">
        <f>K754*4.87/LN(67.8*$S$4-5.42)</f>
        <v>0</v>
      </c>
      <c r="X754" s="9">
        <f>1+0.033*COS(2*$S$9*C754/365)</f>
        <v>1.0304471051117361</v>
      </c>
      <c r="Y754" s="9">
        <f>0.409*SIN((2*$S$9*C754/365)-1.39)</f>
        <v>-0.34284588212076644</v>
      </c>
      <c r="Z754" s="9">
        <f>ACOS(-TAN($U$2)*TAN(Y754))</f>
        <v>1.3716253249819683</v>
      </c>
      <c r="AA754" s="10">
        <f>(24*60/$S$9)*$S$7*X754*(Z754*SIN($U$2)*SIN(Y754)+COS($U$2)*COS(Y754)*SIN(Z754))</f>
        <v>22.614254642927975</v>
      </c>
      <c r="AB754" s="9">
        <f>AA754*(0.75+0.00002*$S$3)</f>
        <v>17.051148000767693</v>
      </c>
      <c r="AC754" s="9">
        <f>1.35*(M754/AB754)-0.35</f>
        <v>-0.35</v>
      </c>
      <c r="AD754" s="9">
        <f>(0.6108*EXP(17.27*E754/(E754+237.3))+0.6108*EXP(17.27*F754/(F754+237.3)))/2</f>
        <v>0.61080000000000001</v>
      </c>
      <c r="AE754" s="9">
        <f>(H754*0.6108*EXP(17.27*F754/(F754+237.3))+I754*0.6108*EXP(17.27*E754/(E754+237.3)))/(2*100)</f>
        <v>0</v>
      </c>
      <c r="AF754" s="10">
        <f>$S$8*0.5*((E754+273)^4+(F754+273)^4)*(0.34-0.14*SQRT(AE754))*AC754</f>
        <v>-3.2362268642907837</v>
      </c>
      <c r="AG754" s="9">
        <f>(1-0.23)*M754-AF754</f>
        <v>3.2362268642907837</v>
      </c>
      <c r="AH754" s="9">
        <v>0</v>
      </c>
      <c r="AI754" s="8">
        <f>4098*0.6108*EXP(17.27*0.5*(E754+F754)/(0.5*(E754+F754)+237.3))/(0.5*(E754+F754)+237.3)^2</f>
        <v>4.4450382862832649E-2</v>
      </c>
      <c r="AJ754" s="7">
        <f>(0.408*AI754*(AG754-AH754)+(900*$S$10/((E754+F754)*0.5+273))*N754*(AD754-AE754))/(AI754+$S$10*(1+0.34*N754))</f>
        <v>0.53231216576603479</v>
      </c>
      <c r="AL754" s="12">
        <f>1.24*(AE754*10/(G754+273.16))^(1/7)</f>
        <v>0</v>
      </c>
      <c r="AM754" s="12">
        <f>AI754*0.77*M754</f>
        <v>0</v>
      </c>
      <c r="AN754" s="12">
        <f>AI754*0.98*$S$8*(-2.6*10000000000-AL754*(G754+273.16)^4)</f>
        <v>-5.5451888181690006</v>
      </c>
      <c r="AO754" s="13">
        <f>1.17*1.013*(10^-3)*(AD754-AE754)*N754*86400/208</f>
        <v>0</v>
      </c>
      <c r="AP754" s="12">
        <f>0.408*(AM754+AN754+AO754)/(AI754+$S$10*(1+0.34*N754))</f>
        <v>-20.519570490259465</v>
      </c>
      <c r="AS754" s="7"/>
      <c r="AU754"/>
      <c r="AV754"/>
      <c r="AW754"/>
    </row>
    <row r="755" spans="1:49" ht="14" x14ac:dyDescent="0.15">
      <c r="A755" s="14">
        <v>2009</v>
      </c>
      <c r="B755" s="5">
        <v>43489</v>
      </c>
      <c r="C755">
        <v>389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5">
        <f>+D755*86400/1000000</f>
        <v>0</v>
      </c>
      <c r="N755" s="3">
        <f>K755*4.87/LN(67.8*$S$4-5.42)</f>
        <v>0</v>
      </c>
      <c r="X755" s="9">
        <f>1+0.033*COS(2*$S$9*C755/365)</f>
        <v>1.0302235215128204</v>
      </c>
      <c r="Y755" s="9">
        <f>0.409*SIN((2*$S$9*C755/365)-1.39)</f>
        <v>-0.33895617157647756</v>
      </c>
      <c r="Z755" s="9">
        <f>ACOS(-TAN($U$2)*TAN(Y755))</f>
        <v>1.3741011196074862</v>
      </c>
      <c r="AA755" s="10">
        <f>(24*60/$S$9)*$S$7*X755*(Z755*SIN($U$2)*SIN(Y755)+COS($U$2)*COS(Y755)*SIN(Z755))</f>
        <v>22.747009854685086</v>
      </c>
      <c r="AB755" s="9">
        <f>AA755*(0.75+0.00002*$S$3)</f>
        <v>17.151245430432553</v>
      </c>
      <c r="AC755" s="9">
        <f>1.35*(M755/AB755)-0.35</f>
        <v>-0.35</v>
      </c>
      <c r="AD755" s="9">
        <f>(0.6108*EXP(17.27*E755/(E755+237.3))+0.6108*EXP(17.27*F755/(F755+237.3)))/2</f>
        <v>0.61080000000000001</v>
      </c>
      <c r="AE755" s="9">
        <f>(H755*0.6108*EXP(17.27*F755/(F755+237.3))+I755*0.6108*EXP(17.27*E755/(E755+237.3)))/(2*100)</f>
        <v>0</v>
      </c>
      <c r="AF755" s="10">
        <f>$S$8*0.5*((E755+273)^4+(F755+273)^4)*(0.34-0.14*SQRT(AE755))*AC755</f>
        <v>-3.2362268642907837</v>
      </c>
      <c r="AG755" s="9">
        <f>(1-0.23)*M755-AF755</f>
        <v>3.2362268642907837</v>
      </c>
      <c r="AH755" s="9">
        <v>0</v>
      </c>
      <c r="AI755" s="8">
        <f>4098*0.6108*EXP(17.27*0.5*(E755+F755)/(0.5*(E755+F755)+237.3))/(0.5*(E755+F755)+237.3)^2</f>
        <v>4.4450382862832649E-2</v>
      </c>
      <c r="AJ755" s="7">
        <f>(0.408*AI755*(AG755-AH755)+(900*$S$10/((E755+F755)*0.5+273))*N755*(AD755-AE755))/(AI755+$S$10*(1+0.34*N755))</f>
        <v>0.53231216576603479</v>
      </c>
      <c r="AL755" s="12">
        <f>1.24*(AE755*10/(G755+273.16))^(1/7)</f>
        <v>0</v>
      </c>
      <c r="AM755" s="12">
        <f>AI755*0.77*M755</f>
        <v>0</v>
      </c>
      <c r="AN755" s="12">
        <f>AI755*0.98*$S$8*(-2.6*10000000000-AL755*(G755+273.16)^4)</f>
        <v>-5.5451888181690006</v>
      </c>
      <c r="AO755" s="13">
        <f>1.17*1.013*(10^-3)*(AD755-AE755)*N755*86400/208</f>
        <v>0</v>
      </c>
      <c r="AP755" s="12">
        <f>0.408*(AM755+AN755+AO755)/(AI755+$S$10*(1+0.34*N755))</f>
        <v>-20.519570490259465</v>
      </c>
      <c r="AS755" s="7"/>
      <c r="AU755"/>
      <c r="AV755"/>
      <c r="AW755"/>
    </row>
    <row r="756" spans="1:49" ht="14" x14ac:dyDescent="0.15">
      <c r="A756" s="14">
        <v>2009</v>
      </c>
      <c r="B756" s="5">
        <v>43490</v>
      </c>
      <c r="C756">
        <v>390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5">
        <f>+D756*86400/1000000</f>
        <v>0</v>
      </c>
      <c r="N756" s="3">
        <f>K756*4.87/LN(67.8*$S$4-5.42)</f>
        <v>0</v>
      </c>
      <c r="X756" s="9">
        <f>1+0.033*COS(2*$S$9*C756/365)</f>
        <v>1.0299909820322035</v>
      </c>
      <c r="Y756" s="9">
        <f>0.409*SIN((2*$S$9*C756/365)-1.39)</f>
        <v>-0.33496602100327755</v>
      </c>
      <c r="Z756" s="9">
        <f>ACOS(-TAN($U$2)*TAN(Y756))</f>
        <v>1.3766325358572054</v>
      </c>
      <c r="AA756" s="10">
        <f>(24*60/$S$9)*$S$7*X756*(Z756*SIN($U$2)*SIN(Y756)+COS($U$2)*COS(Y756)*SIN(Z756))</f>
        <v>22.882901541528721</v>
      </c>
      <c r="AB756" s="9">
        <f>AA756*(0.75+0.00002*$S$3)</f>
        <v>17.253707762312654</v>
      </c>
      <c r="AC756" s="9">
        <f>1.35*(M756/AB756)-0.35</f>
        <v>-0.35</v>
      </c>
      <c r="AD756" s="9">
        <f>(0.6108*EXP(17.27*E756/(E756+237.3))+0.6108*EXP(17.27*F756/(F756+237.3)))/2</f>
        <v>0.61080000000000001</v>
      </c>
      <c r="AE756" s="9">
        <f>(H756*0.6108*EXP(17.27*F756/(F756+237.3))+I756*0.6108*EXP(17.27*E756/(E756+237.3)))/(2*100)</f>
        <v>0</v>
      </c>
      <c r="AF756" s="10">
        <f>$S$8*0.5*((E756+273)^4+(F756+273)^4)*(0.34-0.14*SQRT(AE756))*AC756</f>
        <v>-3.2362268642907837</v>
      </c>
      <c r="AG756" s="9">
        <f>(1-0.23)*M756-AF756</f>
        <v>3.2362268642907837</v>
      </c>
      <c r="AH756" s="9">
        <v>0</v>
      </c>
      <c r="AI756" s="8">
        <f>4098*0.6108*EXP(17.27*0.5*(E756+F756)/(0.5*(E756+F756)+237.3))/(0.5*(E756+F756)+237.3)^2</f>
        <v>4.4450382862832649E-2</v>
      </c>
      <c r="AJ756" s="7">
        <f>(0.408*AI756*(AG756-AH756)+(900*$S$10/((E756+F756)*0.5+273))*N756*(AD756-AE756))/(AI756+$S$10*(1+0.34*N756))</f>
        <v>0.53231216576603479</v>
      </c>
      <c r="AL756" s="12">
        <f>1.24*(AE756*10/(G756+273.16))^(1/7)</f>
        <v>0</v>
      </c>
      <c r="AM756" s="12">
        <f>AI756*0.77*M756</f>
        <v>0</v>
      </c>
      <c r="AN756" s="12">
        <f>AI756*0.98*$S$8*(-2.6*10000000000-AL756*(G756+273.16)^4)</f>
        <v>-5.5451888181690006</v>
      </c>
      <c r="AO756" s="13">
        <f>1.17*1.013*(10^-3)*(AD756-AE756)*N756*86400/208</f>
        <v>0</v>
      </c>
      <c r="AP756" s="12">
        <f>0.408*(AM756+AN756+AO756)/(AI756+$S$10*(1+0.34*N756))</f>
        <v>-20.519570490259465</v>
      </c>
      <c r="AS756" s="7"/>
      <c r="AU756"/>
      <c r="AV756"/>
      <c r="AW756"/>
    </row>
    <row r="757" spans="1:49" x14ac:dyDescent="0.15">
      <c r="A757" s="14"/>
      <c r="C757"/>
      <c r="D757" s="11"/>
      <c r="E757" s="11"/>
      <c r="F757" s="11"/>
      <c r="G757" s="11"/>
      <c r="H757" s="11"/>
      <c r="I757" s="11"/>
      <c r="J757" s="11"/>
      <c r="K757" s="11"/>
      <c r="L757" s="11"/>
      <c r="M757" s="10"/>
      <c r="X757" s="9">
        <f>1+0.033*COS(2*$S$9*C757/365)</f>
        <v>1.0329999999999999</v>
      </c>
      <c r="Y757" s="9">
        <f>0.409*SIN((2*$S$9*C757/365)-1.39)</f>
        <v>-0.40233363325781207</v>
      </c>
      <c r="Z757" s="9">
        <f>ACOS(-TAN($U$2)*TAN(Y757))</f>
        <v>1.3326671012313678</v>
      </c>
      <c r="AA757" s="10">
        <f>(24*60/$S$9)*$S$7*X757*(Z757*SIN($U$2)*SIN(Y757)+COS($U$2)*COS(Y757)*SIN(Z757))</f>
        <v>20.542357857243932</v>
      </c>
      <c r="AB757" s="9">
        <f>AA757*(0.75+0.00002*$S$3)</f>
        <v>15.488937824361924</v>
      </c>
      <c r="AC757" s="9">
        <f>1.35*(M757/AB757)-0.35</f>
        <v>-0.35</v>
      </c>
      <c r="AD757" s="9"/>
      <c r="AE757" s="9"/>
      <c r="AF757" s="10"/>
      <c r="AG757" s="9"/>
      <c r="AH757" s="9"/>
      <c r="AI757" s="8"/>
      <c r="AJ757" s="7"/>
      <c r="AL757" s="12">
        <f>1.24*(AE757*10/(G757+273.16))^(1/7)</f>
        <v>0</v>
      </c>
      <c r="AM757" s="12">
        <f>AI757*0.77*M757</f>
        <v>0</v>
      </c>
      <c r="AN757" s="12">
        <f>AI757*0.98*$S$8*(-2.6*10000000000-AL757*(G757+273.16)^4)</f>
        <v>0</v>
      </c>
      <c r="AO757" s="13">
        <f>1.17*1.013*(10^-3)*(AD757-AE757)*N757*86400/208</f>
        <v>0</v>
      </c>
      <c r="AP757" s="12">
        <f>0.408*(AM757+AN757+AO757)/(AI757+$S$10*(1+0.34*N757))</f>
        <v>0</v>
      </c>
      <c r="AS757" s="7"/>
      <c r="AU757"/>
      <c r="AV757"/>
      <c r="AW757"/>
    </row>
    <row r="758" spans="1:49" ht="16" x14ac:dyDescent="0.2">
      <c r="A758" s="6">
        <v>2006</v>
      </c>
      <c r="B758" s="5">
        <v>38718</v>
      </c>
      <c r="C758" s="6">
        <v>1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0"/>
      <c r="X758" s="9">
        <f>1+0.033*COS(2*$S$9*C758/365)</f>
        <v>1.0329951106939008</v>
      </c>
      <c r="Y758" s="9">
        <f>0.409*SIN((2*$S$9*C758/365)-1.39)</f>
        <v>-0.40100809259462372</v>
      </c>
      <c r="Z758" s="9">
        <f>ACOS(-TAN($U$2)*TAN(Y758))</f>
        <v>1.3335595210682178</v>
      </c>
      <c r="AA758" s="10">
        <f>(24*60/$S$9)*$S$7*X758*(Z758*SIN($U$2)*SIN(Y758)+COS($U$2)*COS(Y758)*SIN(Z758))</f>
        <v>20.589979220312649</v>
      </c>
      <c r="AB758" s="9">
        <f>AA758*(0.75+0.00002*$S$3)</f>
        <v>15.524844332115737</v>
      </c>
      <c r="AC758" s="9">
        <f>1.35*(M758/AB758)-0.35</f>
        <v>-0.35</v>
      </c>
      <c r="AD758" s="9">
        <f>(0.6108*EXP(17.27*E758/(E758+237.3))+0.6108*EXP(17.27*F758/(F758+237.3)))/2</f>
        <v>0.61080000000000001</v>
      </c>
      <c r="AE758" s="9">
        <f>(H758*0.6108*EXP(17.27*F758/(F758+237.3))+I758*0.6108*EXP(17.27*E758/(E758+237.3)))/(2*100)</f>
        <v>0</v>
      </c>
      <c r="AF758" s="10">
        <f>$S$8*0.5*((E758+273)^4+(F758+273)^4)*(0.34-0.14*SQRT(AE758))*AC758</f>
        <v>-3.2362268642907837</v>
      </c>
      <c r="AG758" s="9">
        <f>(1-0.23)*M758-AF758</f>
        <v>3.2362268642907837</v>
      </c>
      <c r="AH758" s="9">
        <v>0</v>
      </c>
      <c r="AI758" s="8">
        <f>4098*0.6108*EXP(17.27*0.5*(E758+F758)/(0.5*(E758+F758)+237.3))/(0.5*(E758+F758)+237.3)^2</f>
        <v>4.4450382862832649E-2</v>
      </c>
      <c r="AJ758" s="7">
        <f>(0.408*AI758*(AG758-AH758)+(900*$S$10/((E758+F758)*0.5+273))*N758*(AD758-AE758))/(AI758+$S$10*(1+0.34*N758))</f>
        <v>0.53231216576603479</v>
      </c>
      <c r="AL758" s="12">
        <f>1.24*(AE758*10/(G758+273.16))^(1/7)</f>
        <v>0</v>
      </c>
      <c r="AM758" s="12">
        <f>AI758*0.77*M758</f>
        <v>0</v>
      </c>
      <c r="AN758" s="12">
        <f>AI758*0.98*$S$8*(-2.6*10000000000-AL758*(G758+273.16)^4)</f>
        <v>-5.5451888181690006</v>
      </c>
      <c r="AO758" s="13">
        <f>1.17*1.013*(10^-3)*(AD758-AE758)*N758*86400/208</f>
        <v>0</v>
      </c>
      <c r="AP758" s="12">
        <f>0.408*(AM758+AN758+AO758)/(AI758+$S$10*(1+0.34*N758))</f>
        <v>-20.519570490259465</v>
      </c>
      <c r="AS758" s="7"/>
      <c r="AU758"/>
      <c r="AV758"/>
      <c r="AW758"/>
    </row>
    <row r="759" spans="1:49" ht="16" x14ac:dyDescent="0.2">
      <c r="A759" s="6">
        <v>2006</v>
      </c>
      <c r="B759" s="5">
        <v>38719</v>
      </c>
      <c r="C759" s="6">
        <v>2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0"/>
      <c r="X759" s="9">
        <f>1+0.033*COS(2*$S$9*C759/365)</f>
        <v>1.0329804442244102</v>
      </c>
      <c r="Y759" s="9">
        <f>0.409*SIN((2*$S$9*C759/365)-1.39)</f>
        <v>-0.39956372457913614</v>
      </c>
      <c r="Z759" s="9">
        <f>ACOS(-TAN($U$2)*TAN(Y759))</f>
        <v>1.3345305814197972</v>
      </c>
      <c r="AA759" s="10">
        <f>(24*60/$S$9)*$S$7*X759*(Z759*SIN($U$2)*SIN(Y759)+COS($U$2)*COS(Y759)*SIN(Z759))</f>
        <v>20.641668768755935</v>
      </c>
      <c r="AB759" s="9">
        <f>AA759*(0.75+0.00002*$S$3)</f>
        <v>15.563818251641974</v>
      </c>
      <c r="AC759" s="9">
        <f>1.35*(M759/AB759)-0.35</f>
        <v>-0.35</v>
      </c>
      <c r="AD759" s="9">
        <f>(0.6108*EXP(17.27*E759/(E759+237.3))+0.6108*EXP(17.27*F759/(F759+237.3)))/2</f>
        <v>0.61080000000000001</v>
      </c>
      <c r="AE759" s="9">
        <f>(H759*0.6108*EXP(17.27*F759/(F759+237.3))+I759*0.6108*EXP(17.27*E759/(E759+237.3)))/(2*100)</f>
        <v>0</v>
      </c>
      <c r="AF759" s="10">
        <f>$S$8*0.5*((E759+273)^4+(F759+273)^4)*(0.34-0.14*SQRT(AE759))*AC759</f>
        <v>-3.2362268642907837</v>
      </c>
      <c r="AG759" s="9">
        <f>(1-0.23)*M759-AF759</f>
        <v>3.2362268642907837</v>
      </c>
      <c r="AH759" s="9">
        <v>0</v>
      </c>
      <c r="AI759" s="8">
        <f>4098*0.6108*EXP(17.27*0.5*(E759+F759)/(0.5*(E759+F759)+237.3))/(0.5*(E759+F759)+237.3)^2</f>
        <v>4.4450382862832649E-2</v>
      </c>
      <c r="AJ759" s="7">
        <f>(0.408*AI759*(AG759-AH759)+(900*$S$10/((E759+F759)*0.5+273))*N759*(AD759-AE759))/(AI759+$S$10*(1+0.34*N759))</f>
        <v>0.53231216576603479</v>
      </c>
      <c r="AL759" s="12">
        <f>1.24*(AE759*10/(G759+273.16))^(1/7)</f>
        <v>0</v>
      </c>
      <c r="AM759" s="12">
        <f>AI759*0.77*M759</f>
        <v>0</v>
      </c>
      <c r="AN759" s="12">
        <f>AI759*0.98*$S$8*(-2.6*10000000000-AL759*(G759+273.16)^4)</f>
        <v>-5.5451888181690006</v>
      </c>
      <c r="AO759" s="13">
        <f>1.17*1.013*(10^-3)*(AD759-AE759)*N759*86400/208</f>
        <v>0</v>
      </c>
      <c r="AP759" s="12">
        <f>0.408*(AM759+AN759+AO759)/(AI759+$S$10*(1+0.34*N759))</f>
        <v>-20.519570490259465</v>
      </c>
      <c r="AS759" s="7"/>
      <c r="AU759"/>
      <c r="AV759"/>
      <c r="AW759"/>
    </row>
    <row r="760" spans="1:49" ht="16" x14ac:dyDescent="0.2">
      <c r="A760" s="6">
        <v>2006</v>
      </c>
      <c r="B760" s="5">
        <v>38720</v>
      </c>
      <c r="C760" s="6">
        <v>3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0"/>
      <c r="X760" s="9">
        <f>1+0.033*COS(2*$S$9*C760/365)</f>
        <v>1.0329560049375197</v>
      </c>
      <c r="Y760" s="9">
        <f>0.409*SIN((2*$S$9*C760/365)-1.39)</f>
        <v>-0.39800095720876433</v>
      </c>
      <c r="Z760" s="9">
        <f>ACOS(-TAN($U$2)*TAN(Y760))</f>
        <v>1.3355796543183767</v>
      </c>
      <c r="AA760" s="10">
        <f>(24*60/$S$9)*$S$7*X760*(Z760*SIN($U$2)*SIN(Y760)+COS($U$2)*COS(Y760)*SIN(Z760))</f>
        <v>20.697405826865833</v>
      </c>
      <c r="AB760" s="9">
        <f>AA760*(0.75+0.00002*$S$3)</f>
        <v>15.605843993456837</v>
      </c>
      <c r="AC760" s="9">
        <f>1.35*(M760/AB760)-0.35</f>
        <v>-0.35</v>
      </c>
      <c r="AD760" s="9">
        <f>(0.6108*EXP(17.27*E760/(E760+237.3))+0.6108*EXP(17.27*F760/(F760+237.3)))/2</f>
        <v>0.61080000000000001</v>
      </c>
      <c r="AE760" s="9">
        <f>(H760*0.6108*EXP(17.27*F760/(F760+237.3))+I760*0.6108*EXP(17.27*E760/(E760+237.3)))/(2*100)</f>
        <v>0</v>
      </c>
      <c r="AF760" s="10">
        <f>$S$8*0.5*((E760+273)^4+(F760+273)^4)*(0.34-0.14*SQRT(AE760))*AC760</f>
        <v>-3.2362268642907837</v>
      </c>
      <c r="AG760" s="9">
        <f>(1-0.23)*M760-AF760</f>
        <v>3.2362268642907837</v>
      </c>
      <c r="AH760" s="9">
        <v>0</v>
      </c>
      <c r="AI760" s="8">
        <f>4098*0.6108*EXP(17.27*0.5*(E760+F760)/(0.5*(E760+F760)+237.3))/(0.5*(E760+F760)+237.3)^2</f>
        <v>4.4450382862832649E-2</v>
      </c>
      <c r="AJ760" s="7">
        <f>(0.408*AI760*(AG760-AH760)+(900*$S$10/((E760+F760)*0.5+273))*N760*(AD760-AE760))/(AI760+$S$10*(1+0.34*N760))</f>
        <v>0.53231216576603479</v>
      </c>
      <c r="AL760" s="12">
        <f>1.24*(AE760*10/(G760+273.16))^(1/7)</f>
        <v>0</v>
      </c>
      <c r="AM760" s="12">
        <f>AI760*0.77*M760</f>
        <v>0</v>
      </c>
      <c r="AN760" s="12">
        <f>AI760*0.98*$S$8*(-2.6*10000000000-AL760*(G760+273.16)^4)</f>
        <v>-5.5451888181690006</v>
      </c>
      <c r="AO760" s="13">
        <f>1.17*1.013*(10^-3)*(AD760-AE760)*N760*86400/208</f>
        <v>0</v>
      </c>
      <c r="AP760" s="12">
        <f>0.408*(AM760+AN760+AO760)/(AI760+$S$10*(1+0.34*N760))</f>
        <v>-20.519570490259465</v>
      </c>
      <c r="AS760" s="7"/>
      <c r="AU760"/>
      <c r="AV760"/>
      <c r="AW760"/>
    </row>
    <row r="761" spans="1:49" ht="16" x14ac:dyDescent="0.2">
      <c r="A761" s="6">
        <v>2006</v>
      </c>
      <c r="B761" s="5">
        <v>38721</v>
      </c>
      <c r="C761" s="6">
        <v>4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0"/>
      <c r="X761" s="9">
        <f>1+0.033*COS(2*$S$9*C761/365)</f>
        <v>1.0329218000751172</v>
      </c>
      <c r="Y761" s="9">
        <f>0.409*SIN((2*$S$9*C761/365)-1.39)</f>
        <v>-0.39632025356520739</v>
      </c>
      <c r="Z761" s="9">
        <f>ACOS(-TAN($U$2)*TAN(Y761))</f>
        <v>1.3367060658951613</v>
      </c>
      <c r="AA761" s="10">
        <f>(24*60/$S$9)*$S$7*X761*(Z761*SIN($U$2)*SIN(Y761)+COS($U$2)*COS(Y761)*SIN(Z761))</f>
        <v>20.757167914939142</v>
      </c>
      <c r="AB761" s="9">
        <f>AA761*(0.75+0.00002*$S$3)</f>
        <v>15.650904607864113</v>
      </c>
      <c r="AC761" s="9">
        <f>1.35*(M761/AB761)-0.35</f>
        <v>-0.35</v>
      </c>
      <c r="AD761" s="9">
        <f>(0.6108*EXP(17.27*E761/(E761+237.3))+0.6108*EXP(17.27*F761/(F761+237.3)))/2</f>
        <v>0.61080000000000001</v>
      </c>
      <c r="AE761" s="9">
        <f>(H761*0.6108*EXP(17.27*F761/(F761+237.3))+I761*0.6108*EXP(17.27*E761/(E761+237.3)))/(2*100)</f>
        <v>0</v>
      </c>
      <c r="AF761" s="10">
        <f>$S$8*0.5*((E761+273)^4+(F761+273)^4)*(0.34-0.14*SQRT(AE761))*AC761</f>
        <v>-3.2362268642907837</v>
      </c>
      <c r="AG761" s="9">
        <f>(1-0.23)*M761-AF761</f>
        <v>3.2362268642907837</v>
      </c>
      <c r="AH761" s="9">
        <v>0</v>
      </c>
      <c r="AI761" s="8">
        <f>4098*0.6108*EXP(17.27*0.5*(E761+F761)/(0.5*(E761+F761)+237.3))/(0.5*(E761+F761)+237.3)^2</f>
        <v>4.4450382862832649E-2</v>
      </c>
      <c r="AJ761" s="7">
        <f>(0.408*AI761*(AG761-AH761)+(900*$S$10/((E761+F761)*0.5+273))*N761*(AD761-AE761))/(AI761+$S$10*(1+0.34*N761))</f>
        <v>0.53231216576603479</v>
      </c>
      <c r="AL761" s="12">
        <f>1.24*(AE761*10/(G761+273.16))^(1/7)</f>
        <v>0</v>
      </c>
      <c r="AM761" s="12">
        <f>AI761*0.77*M761</f>
        <v>0</v>
      </c>
      <c r="AN761" s="12">
        <f>AI761*0.98*$S$8*(-2.6*10000000000-AL761*(G761+273.16)^4)</f>
        <v>-5.5451888181690006</v>
      </c>
      <c r="AO761" s="13">
        <f>1.17*1.013*(10^-3)*(AD761-AE761)*N761*86400/208</f>
        <v>0</v>
      </c>
      <c r="AP761" s="12">
        <f>0.408*(AM761+AN761+AO761)/(AI761+$S$10*(1+0.34*N761))</f>
        <v>-20.519570490259465</v>
      </c>
      <c r="AS761" s="7"/>
      <c r="AU761"/>
      <c r="AV761"/>
      <c r="AW761"/>
    </row>
    <row r="762" spans="1:49" ht="16" x14ac:dyDescent="0.2">
      <c r="A762" s="6">
        <v>2006</v>
      </c>
      <c r="B762" s="5">
        <v>38722</v>
      </c>
      <c r="C762" s="6">
        <v>5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0"/>
      <c r="X762" s="9">
        <f>1+0.033*COS(2*$S$9*C762/365)</f>
        <v>1.032877839772842</v>
      </c>
      <c r="Y762" s="9">
        <f>0.409*SIN((2*$S$9*C762/365)-1.39)</f>
        <v>-0.3945221116772275</v>
      </c>
      <c r="Z762" s="9">
        <f>ACOS(-TAN($U$2)*TAN(Y762))</f>
        <v>1.3379090978308228</v>
      </c>
      <c r="AA762" s="10">
        <f>(24*60/$S$9)*$S$7*X762*(Z762*SIN($U$2)*SIN(Y762)+COS($U$2)*COS(Y762)*SIN(Z762))</f>
        <v>20.820930746001626</v>
      </c>
      <c r="AB762" s="9">
        <f>AA762*(0.75+0.00002*$S$3)</f>
        <v>15.698981782485225</v>
      </c>
      <c r="AC762" s="9">
        <f>1.35*(M762/AB762)-0.35</f>
        <v>-0.35</v>
      </c>
      <c r="AD762" s="9">
        <f>(0.6108*EXP(17.27*E762/(E762+237.3))+0.6108*EXP(17.27*F762/(F762+237.3)))/2</f>
        <v>0.61080000000000001</v>
      </c>
      <c r="AE762" s="9">
        <f>(H762*0.6108*EXP(17.27*F762/(F762+237.3))+I762*0.6108*EXP(17.27*E762/(E762+237.3)))/(2*100)</f>
        <v>0</v>
      </c>
      <c r="AF762" s="10">
        <f>$S$8*0.5*((E762+273)^4+(F762+273)^4)*(0.34-0.14*SQRT(AE762))*AC762</f>
        <v>-3.2362268642907837</v>
      </c>
      <c r="AG762" s="9">
        <f>(1-0.23)*M762-AF762</f>
        <v>3.2362268642907837</v>
      </c>
      <c r="AH762" s="9">
        <v>0</v>
      </c>
      <c r="AI762" s="8">
        <f>4098*0.6108*EXP(17.27*0.5*(E762+F762)/(0.5*(E762+F762)+237.3))/(0.5*(E762+F762)+237.3)^2</f>
        <v>4.4450382862832649E-2</v>
      </c>
      <c r="AJ762" s="7">
        <f>(0.408*AI762*(AG762-AH762)+(900*$S$10/((E762+F762)*0.5+273))*N762*(AD762-AE762))/(AI762+$S$10*(1+0.34*N762))</f>
        <v>0.53231216576603479</v>
      </c>
      <c r="AL762" s="12">
        <f>1.24*(AE762*10/(G762+273.16))^(1/7)</f>
        <v>0</v>
      </c>
      <c r="AM762" s="12">
        <f>AI762*0.77*M762</f>
        <v>0</v>
      </c>
      <c r="AN762" s="12">
        <f>AI762*0.98*$S$8*(-2.6*10000000000-AL762*(G762+273.16)^4)</f>
        <v>-5.5451888181690006</v>
      </c>
      <c r="AO762" s="13">
        <f>1.17*1.013*(10^-3)*(AD762-AE762)*N762*86400/208</f>
        <v>0</v>
      </c>
      <c r="AP762" s="12">
        <f>0.408*(AM762+AN762+AO762)/(AI762+$S$10*(1+0.34*N762))</f>
        <v>-20.519570490259465</v>
      </c>
      <c r="AS762" s="7"/>
      <c r="AU762"/>
      <c r="AV762"/>
      <c r="AW762"/>
    </row>
    <row r="763" spans="1:49" ht="16" x14ac:dyDescent="0.2">
      <c r="A763" s="6">
        <v>2006</v>
      </c>
      <c r="B763" s="5">
        <v>38723</v>
      </c>
      <c r="C763" s="6">
        <v>6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0"/>
      <c r="X763" s="9">
        <f>1+0.033*COS(2*$S$9*C763/365)</f>
        <v>1.0328241370570801</v>
      </c>
      <c r="Y763" s="9">
        <f>0.409*SIN((2*$S$9*C763/365)-1.39)</f>
        <v>-0.39260706437307313</v>
      </c>
      <c r="Z763" s="9">
        <f>ACOS(-TAN($U$2)*TAN(Y763))</f>
        <v>1.3391879888848104</v>
      </c>
      <c r="AA763" s="10">
        <f>(24*60/$S$9)*$S$7*X763*(Z763*SIN($U$2)*SIN(Y763)+COS($U$2)*COS(Y763)*SIN(Z763))</f>
        <v>20.888668222862268</v>
      </c>
      <c r="AB763" s="9">
        <f>AA763*(0.75+0.00002*$S$3)</f>
        <v>15.750055840038151</v>
      </c>
      <c r="AC763" s="9">
        <f>1.35*(M763/AB763)-0.35</f>
        <v>-0.35</v>
      </c>
      <c r="AD763" s="9">
        <f>(0.6108*EXP(17.27*E763/(E763+237.3))+0.6108*EXP(17.27*F763/(F763+237.3)))/2</f>
        <v>0.61080000000000001</v>
      </c>
      <c r="AE763" s="9">
        <f>(H763*0.6108*EXP(17.27*F763/(F763+237.3))+I763*0.6108*EXP(17.27*E763/(E763+237.3)))/(2*100)</f>
        <v>0</v>
      </c>
      <c r="AF763" s="10">
        <f>$S$8*0.5*((E763+273)^4+(F763+273)^4)*(0.34-0.14*SQRT(AE763))*AC763</f>
        <v>-3.2362268642907837</v>
      </c>
      <c r="AG763" s="9">
        <f>(1-0.23)*M763-AF763</f>
        <v>3.2362268642907837</v>
      </c>
      <c r="AH763" s="9">
        <v>0</v>
      </c>
      <c r="AI763" s="8">
        <f>4098*0.6108*EXP(17.27*0.5*(E763+F763)/(0.5*(E763+F763)+237.3))/(0.5*(E763+F763)+237.3)^2</f>
        <v>4.4450382862832649E-2</v>
      </c>
      <c r="AJ763" s="7">
        <f>(0.408*AI763*(AG763-AH763)+(900*$S$10/((E763+F763)*0.5+273))*N763*(AD763-AE763))/(AI763+$S$10*(1+0.34*N763))</f>
        <v>0.53231216576603479</v>
      </c>
      <c r="AL763" s="12">
        <f>1.24*(AE763*10/(G763+273.16))^(1/7)</f>
        <v>0</v>
      </c>
      <c r="AM763" s="12">
        <f>AI763*0.77*M763</f>
        <v>0</v>
      </c>
      <c r="AN763" s="12">
        <f>AI763*0.98*$S$8*(-2.6*10000000000-AL763*(G763+273.16)^4)</f>
        <v>-5.5451888181690006</v>
      </c>
      <c r="AO763" s="13">
        <f>1.17*1.013*(10^-3)*(AD763-AE763)*N763*86400/208</f>
        <v>0</v>
      </c>
      <c r="AP763" s="12">
        <f>0.408*(AM763+AN763+AO763)/(AI763+$S$10*(1+0.34*N763))</f>
        <v>-20.519570490259465</v>
      </c>
      <c r="AS763" s="7"/>
      <c r="AU763"/>
      <c r="AV763"/>
      <c r="AW763"/>
    </row>
    <row r="764" spans="1:49" ht="16" x14ac:dyDescent="0.2">
      <c r="A764" s="6">
        <v>2006</v>
      </c>
      <c r="B764" s="5">
        <v>38724</v>
      </c>
      <c r="C764" s="6">
        <v>7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0"/>
      <c r="X764" s="9">
        <f>1+0.033*COS(2*$S$9*C764/365)</f>
        <v>1.0327607078411054</v>
      </c>
      <c r="Y764" s="9">
        <f>0.409*SIN((2*$S$9*C764/365)-1.39)</f>
        <v>-0.39057567912259061</v>
      </c>
      <c r="Z764" s="9">
        <f>ACOS(-TAN($U$2)*TAN(Y764))</f>
        <v>1.340541936496938</v>
      </c>
      <c r="AA764" s="10">
        <f>(24*60/$S$9)*$S$7*X764*(Z764*SIN($U$2)*SIN(Y764)+COS($U$2)*COS(Y764)*SIN(Z764))</f>
        <v>20.960352435585001</v>
      </c>
      <c r="AB764" s="9">
        <f>AA764*(0.75+0.00002*$S$3)</f>
        <v>15.80410573643109</v>
      </c>
      <c r="AC764" s="9">
        <f>1.35*(M764/AB764)-0.35</f>
        <v>-0.35</v>
      </c>
      <c r="AD764" s="9">
        <f>(0.6108*EXP(17.27*E764/(E764+237.3))+0.6108*EXP(17.27*F764/(F764+237.3)))/2</f>
        <v>0.61080000000000001</v>
      </c>
      <c r="AE764" s="9">
        <f>(H764*0.6108*EXP(17.27*F764/(F764+237.3))+I764*0.6108*EXP(17.27*E764/(E764+237.3)))/(2*100)</f>
        <v>0</v>
      </c>
      <c r="AF764" s="10">
        <f>$S$8*0.5*((E764+273)^4+(F764+273)^4)*(0.34-0.14*SQRT(AE764))*AC764</f>
        <v>-3.2362268642907837</v>
      </c>
      <c r="AG764" s="9">
        <f>(1-0.23)*M764-AF764</f>
        <v>3.2362268642907837</v>
      </c>
      <c r="AH764" s="9">
        <v>0</v>
      </c>
      <c r="AI764" s="8">
        <f>4098*0.6108*EXP(17.27*0.5*(E764+F764)/(0.5*(E764+F764)+237.3))/(0.5*(E764+F764)+237.3)^2</f>
        <v>4.4450382862832649E-2</v>
      </c>
      <c r="AJ764" s="7">
        <f>(0.408*AI764*(AG764-AH764)+(900*$S$10/((E764+F764)*0.5+273))*N764*(AD764-AE764))/(AI764+$S$10*(1+0.34*N764))</f>
        <v>0.53231216576603479</v>
      </c>
      <c r="AL764" s="12">
        <f>1.24*(AE764*10/(G764+273.16))^(1/7)</f>
        <v>0</v>
      </c>
      <c r="AM764" s="12">
        <f>AI764*0.77*M764</f>
        <v>0</v>
      </c>
      <c r="AN764" s="12">
        <f>AI764*0.98*$S$8*(-2.6*10000000000-AL764*(G764+273.16)^4)</f>
        <v>-5.5451888181690006</v>
      </c>
      <c r="AO764" s="13">
        <f>1.17*1.013*(10^-3)*(AD764-AE764)*N764*86400/208</f>
        <v>0</v>
      </c>
      <c r="AP764" s="12">
        <f>0.408*(AM764+AN764+AO764)/(AI764+$S$10*(1+0.34*N764))</f>
        <v>-20.519570490259465</v>
      </c>
      <c r="AS764" s="7"/>
      <c r="AU764"/>
      <c r="AV764"/>
      <c r="AW764"/>
    </row>
    <row r="765" spans="1:49" ht="16" x14ac:dyDescent="0.2">
      <c r="A765" s="6">
        <v>2006</v>
      </c>
      <c r="B765" s="5">
        <v>38725</v>
      </c>
      <c r="C765" s="6">
        <v>8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0"/>
      <c r="X765" s="9">
        <f>1+0.033*COS(2*$S$9*C765/365)</f>
        <v>1.0326875709203633</v>
      </c>
      <c r="Y765" s="9">
        <f>0.409*SIN((2*$S$9*C765/365)-1.39)</f>
        <v>-0.38842855786907049</v>
      </c>
      <c r="Z765" s="9">
        <f>ACOS(-TAN($U$2)*TAN(Y765))</f>
        <v>1.3419700984545466</v>
      </c>
      <c r="AA765" s="10">
        <f>(24*60/$S$9)*$S$7*X765*(Z765*SIN($U$2)*SIN(Y765)+COS($U$2)*COS(Y765)*SIN(Z765))</f>
        <v>21.035953659468287</v>
      </c>
      <c r="AB765" s="9">
        <f>AA765*(0.75+0.00002*$S$3)</f>
        <v>15.861109059239089</v>
      </c>
      <c r="AC765" s="9">
        <f>1.35*(M765/AB765)-0.35</f>
        <v>-0.35</v>
      </c>
      <c r="AD765" s="9">
        <f>(0.6108*EXP(17.27*E765/(E765+237.3))+0.6108*EXP(17.27*F765/(F765+237.3)))/2</f>
        <v>0.61080000000000001</v>
      </c>
      <c r="AE765" s="9">
        <f>(H765*0.6108*EXP(17.27*F765/(F765+237.3))+I765*0.6108*EXP(17.27*E765/(E765+237.3)))/(2*100)</f>
        <v>0</v>
      </c>
      <c r="AF765" s="10">
        <f>$S$8*0.5*((E765+273)^4+(F765+273)^4)*(0.34-0.14*SQRT(AE765))*AC765</f>
        <v>-3.2362268642907837</v>
      </c>
      <c r="AG765" s="9">
        <f>(1-0.23)*M765-AF765</f>
        <v>3.2362268642907837</v>
      </c>
      <c r="AH765" s="9">
        <v>0</v>
      </c>
      <c r="AI765" s="8">
        <f>4098*0.6108*EXP(17.27*0.5*(E765+F765)/(0.5*(E765+F765)+237.3))/(0.5*(E765+F765)+237.3)^2</f>
        <v>4.4450382862832649E-2</v>
      </c>
      <c r="AJ765" s="7">
        <f>(0.408*AI765*(AG765-AH765)+(900*$S$10/((E765+F765)*0.5+273))*N765*(AD765-AE765))/(AI765+$S$10*(1+0.34*N765))</f>
        <v>0.53231216576603479</v>
      </c>
      <c r="AL765" s="12">
        <f>1.24*(AE765*10/(G765+273.16))^(1/7)</f>
        <v>0</v>
      </c>
      <c r="AM765" s="12">
        <f>AI765*0.77*M765</f>
        <v>0</v>
      </c>
      <c r="AN765" s="12">
        <f>AI765*0.98*$S$8*(-2.6*10000000000-AL765*(G765+273.16)^4)</f>
        <v>-5.5451888181690006</v>
      </c>
      <c r="AO765" s="13">
        <f>1.17*1.013*(10^-3)*(AD765-AE765)*N765*86400/208</f>
        <v>0</v>
      </c>
      <c r="AP765" s="12">
        <f>0.408*(AM765+AN765+AO765)/(AI765+$S$10*(1+0.34*N765))</f>
        <v>-20.519570490259465</v>
      </c>
      <c r="AS765" s="7"/>
      <c r="AU765"/>
      <c r="AV765"/>
      <c r="AW765"/>
    </row>
    <row r="766" spans="1:49" ht="16" x14ac:dyDescent="0.2">
      <c r="A766" s="6">
        <v>2006</v>
      </c>
      <c r="B766" s="5">
        <v>38726</v>
      </c>
      <c r="C766" s="6">
        <v>9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0"/>
      <c r="X766" s="9">
        <f>1+0.033*COS(2*$S$9*C766/365)</f>
        <v>1.032604747966902</v>
      </c>
      <c r="Y766" s="9">
        <f>0.409*SIN((2*$S$9*C766/365)-1.39)</f>
        <v>-0.38616633685087898</v>
      </c>
      <c r="Z766" s="9">
        <f>ACOS(-TAN($U$2)*TAN(Y766))</f>
        <v>1.3434715946183744</v>
      </c>
      <c r="AA766" s="10">
        <f>(24*60/$S$9)*$S$7*X766*(Z766*SIN($U$2)*SIN(Y766)+COS($U$2)*COS(Y766)*SIN(Z766))</f>
        <v>21.115440353625683</v>
      </c>
      <c r="AB766" s="9">
        <f>AA766*(0.75+0.00002*$S$3)</f>
        <v>15.921042026633765</v>
      </c>
      <c r="AC766" s="9">
        <f>1.35*(M766/AB766)-0.35</f>
        <v>-0.35</v>
      </c>
      <c r="AD766" s="9">
        <f>(0.6108*EXP(17.27*E766/(E766+237.3))+0.6108*EXP(17.27*F766/(F766+237.3)))/2</f>
        <v>0.61080000000000001</v>
      </c>
      <c r="AE766" s="9">
        <f>(H766*0.6108*EXP(17.27*F766/(F766+237.3))+I766*0.6108*EXP(17.27*E766/(E766+237.3)))/(2*100)</f>
        <v>0</v>
      </c>
      <c r="AF766" s="10">
        <f>$S$8*0.5*((E766+273)^4+(F766+273)^4)*(0.34-0.14*SQRT(AE766))*AC766</f>
        <v>-3.2362268642907837</v>
      </c>
      <c r="AG766" s="9">
        <f>(1-0.23)*M766-AF766</f>
        <v>3.2362268642907837</v>
      </c>
      <c r="AH766" s="9">
        <v>0</v>
      </c>
      <c r="AI766" s="8">
        <f>4098*0.6108*EXP(17.27*0.5*(E766+F766)/(0.5*(E766+F766)+237.3))/(0.5*(E766+F766)+237.3)^2</f>
        <v>4.4450382862832649E-2</v>
      </c>
      <c r="AJ766" s="7">
        <f>(0.408*AI766*(AG766-AH766)+(900*$S$10/((E766+F766)*0.5+273))*N766*(AD766-AE766))/(AI766+$S$10*(1+0.34*N766))</f>
        <v>0.53231216576603479</v>
      </c>
      <c r="AL766" s="12">
        <f>1.24*(AE766*10/(G766+273.16))^(1/7)</f>
        <v>0</v>
      </c>
      <c r="AM766" s="12">
        <f>AI766*0.77*M766</f>
        <v>0</v>
      </c>
      <c r="AN766" s="12">
        <f>AI766*0.98*$S$8*(-2.6*10000000000-AL766*(G766+273.16)^4)</f>
        <v>-5.5451888181690006</v>
      </c>
      <c r="AO766" s="13">
        <f>1.17*1.013*(10^-3)*(AD766-AE766)*N766*86400/208</f>
        <v>0</v>
      </c>
      <c r="AP766" s="12">
        <f>0.408*(AM766+AN766+AO766)/(AI766+$S$10*(1+0.34*N766))</f>
        <v>-20.519570490259465</v>
      </c>
      <c r="AS766" s="7"/>
      <c r="AU766"/>
      <c r="AV766"/>
      <c r="AW766"/>
    </row>
    <row r="767" spans="1:49" ht="16" x14ac:dyDescent="0.2">
      <c r="A767" s="6">
        <v>2006</v>
      </c>
      <c r="B767" s="5">
        <v>38727</v>
      </c>
      <c r="C767" s="6">
        <v>10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0"/>
      <c r="X767" s="9">
        <f>1+0.033*COS(2*$S$9*C767/365)</f>
        <v>1.03251226352295</v>
      </c>
      <c r="Y767" s="9">
        <f>0.409*SIN((2*$S$9*C767/365)-1.39)</f>
        <v>-0.38378968641292643</v>
      </c>
      <c r="Z767" s="9">
        <f>ACOS(-TAN($U$2)*TAN(Y767))</f>
        <v>1.3450455087001452</v>
      </c>
      <c r="AA767" s="10">
        <f>(24*60/$S$9)*$S$7*X767*(Z767*SIN($U$2)*SIN(Y767)+COS($U$2)*COS(Y767)*SIN(Z767))</f>
        <v>21.198779160262447</v>
      </c>
      <c r="AB767" s="9">
        <f>AA767*(0.75+0.00002*$S$3)</f>
        <v>15.983879486837886</v>
      </c>
      <c r="AC767" s="9">
        <f>1.35*(M767/AB767)-0.35</f>
        <v>-0.35</v>
      </c>
      <c r="AD767" s="9">
        <f>(0.6108*EXP(17.27*E767/(E767+237.3))+0.6108*EXP(17.27*F767/(F767+237.3)))/2</f>
        <v>0.61080000000000001</v>
      </c>
      <c r="AE767" s="9">
        <f>(H767*0.6108*EXP(17.27*F767/(F767+237.3))+I767*0.6108*EXP(17.27*E767/(E767+237.3)))/(2*100)</f>
        <v>0</v>
      </c>
      <c r="AF767" s="10">
        <f>$S$8*0.5*((E767+273)^4+(F767+273)^4)*(0.34-0.14*SQRT(AE767))*AC767</f>
        <v>-3.2362268642907837</v>
      </c>
      <c r="AG767" s="9">
        <f>(1-0.23)*M767-AF767</f>
        <v>3.2362268642907837</v>
      </c>
      <c r="AH767" s="9">
        <v>0</v>
      </c>
      <c r="AI767" s="8">
        <f>4098*0.6108*EXP(17.27*0.5*(E767+F767)/(0.5*(E767+F767)+237.3))/(0.5*(E767+F767)+237.3)^2</f>
        <v>4.4450382862832649E-2</v>
      </c>
      <c r="AJ767" s="7">
        <f>(0.408*AI767*(AG767-AH767)+(900*$S$10/((E767+F767)*0.5+273))*N767*(AD767-AE767))/(AI767+$S$10*(1+0.34*N767))</f>
        <v>0.53231216576603479</v>
      </c>
      <c r="AL767" s="12">
        <f>1.24*(AE767*10/(G767+273.16))^(1/7)</f>
        <v>0</v>
      </c>
      <c r="AM767" s="12">
        <f>AI767*0.77*M767</f>
        <v>0</v>
      </c>
      <c r="AN767" s="12">
        <f>AI767*0.98*$S$8*(-2.6*10000000000-AL767*(G767+273.16)^4)</f>
        <v>-5.5451888181690006</v>
      </c>
      <c r="AO767" s="13">
        <f>1.17*1.013*(10^-3)*(AD767-AE767)*N767*86400/208</f>
        <v>0</v>
      </c>
      <c r="AP767" s="12">
        <f>0.408*(AM767+AN767+AO767)/(AI767+$S$10*(1+0.34*N767))</f>
        <v>-20.519570490259465</v>
      </c>
      <c r="AS767" s="7"/>
      <c r="AU767"/>
      <c r="AV767"/>
      <c r="AW767"/>
    </row>
    <row r="768" spans="1:49" ht="16" x14ac:dyDescent="0.2">
      <c r="A768" s="6">
        <v>2006</v>
      </c>
      <c r="B768" s="5">
        <v>38728</v>
      </c>
      <c r="C768" s="6">
        <v>11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0"/>
      <c r="X768" s="9">
        <f>1+0.033*COS(2*$S$9*C768/365)</f>
        <v>1.032410144993644</v>
      </c>
      <c r="Y768" s="9">
        <f>0.409*SIN((2*$S$9*C768/365)-1.39)</f>
        <v>-0.38129931080802992</v>
      </c>
      <c r="Z768" s="9">
        <f>ACOS(-TAN($U$2)*TAN(Y768))</f>
        <v>1.3466908900848178</v>
      </c>
      <c r="AA768" s="10">
        <f>(24*60/$S$9)*$S$7*X768*(Z768*SIN($U$2)*SIN(Y768)+COS($U$2)*COS(Y768)*SIN(Z768))</f>
        <v>21.285934904744717</v>
      </c>
      <c r="AB768" s="9">
        <f>AA768*(0.75+0.00002*$S$3)</f>
        <v>16.049594918177519</v>
      </c>
      <c r="AC768" s="9">
        <f>1.35*(M768/AB768)-0.35</f>
        <v>-0.35</v>
      </c>
      <c r="AD768" s="9">
        <f>(0.6108*EXP(17.27*E768/(E768+237.3))+0.6108*EXP(17.27*F768/(F768+237.3)))/2</f>
        <v>0.61080000000000001</v>
      </c>
      <c r="AE768" s="9">
        <f>(H768*0.6108*EXP(17.27*F768/(F768+237.3))+I768*0.6108*EXP(17.27*E768/(E768+237.3)))/(2*100)</f>
        <v>0</v>
      </c>
      <c r="AF768" s="10">
        <f>$S$8*0.5*((E768+273)^4+(F768+273)^4)*(0.34-0.14*SQRT(AE768))*AC768</f>
        <v>-3.2362268642907837</v>
      </c>
      <c r="AG768" s="9">
        <f>(1-0.23)*M768-AF768</f>
        <v>3.2362268642907837</v>
      </c>
      <c r="AH768" s="9">
        <v>0</v>
      </c>
      <c r="AI768" s="8">
        <f>4098*0.6108*EXP(17.27*0.5*(E768+F768)/(0.5*(E768+F768)+237.3))/(0.5*(E768+F768)+237.3)^2</f>
        <v>4.4450382862832649E-2</v>
      </c>
      <c r="AJ768" s="7">
        <f>(0.408*AI768*(AG768-AH768)+(900*$S$10/((E768+F768)*0.5+273))*N768*(AD768-AE768))/(AI768+$S$10*(1+0.34*N768))</f>
        <v>0.53231216576603479</v>
      </c>
      <c r="AL768" s="12">
        <f>1.24*(AE768*10/(G768+273.16))^(1/7)</f>
        <v>0</v>
      </c>
      <c r="AM768" s="12">
        <f>AI768*0.77*M768</f>
        <v>0</v>
      </c>
      <c r="AN768" s="12">
        <f>AI768*0.98*$S$8*(-2.6*10000000000-AL768*(G768+273.16)^4)</f>
        <v>-5.5451888181690006</v>
      </c>
      <c r="AO768" s="13">
        <f>1.17*1.013*(10^-3)*(AD768-AE768)*N768*86400/208</f>
        <v>0</v>
      </c>
      <c r="AP768" s="12">
        <f>0.408*(AM768+AN768+AO768)/(AI768+$S$10*(1+0.34*N768))</f>
        <v>-20.519570490259465</v>
      </c>
      <c r="AS768" s="7"/>
      <c r="AU768"/>
      <c r="AV768"/>
      <c r="AW768"/>
    </row>
    <row r="769" spans="1:49" ht="16" x14ac:dyDescent="0.2">
      <c r="A769" s="6">
        <v>2006</v>
      </c>
      <c r="B769" s="5">
        <v>38729</v>
      </c>
      <c r="C769" s="6">
        <v>12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0"/>
      <c r="X769" s="9">
        <f>1+0.033*COS(2*$S$9*C769/365)</f>
        <v>1.0322984226389083</v>
      </c>
      <c r="Y769" s="9">
        <f>0.409*SIN((2*$S$9*C769/365)-1.39)</f>
        <v>-0.37869594798822787</v>
      </c>
      <c r="Z769" s="9">
        <f>ACOS(-TAN($U$2)*TAN(Y769))</f>
        <v>1.3484067556903947</v>
      </c>
      <c r="AA769" s="10">
        <f>(24*60/$S$9)*$S$7*X769*(Z769*SIN($U$2)*SIN(Y769)+COS($U$2)*COS(Y769)*SIN(Z769))</f>
        <v>21.376870596558902</v>
      </c>
      <c r="AB769" s="9">
        <f>AA769*(0.75+0.00002*$S$3)</f>
        <v>16.118160429805414</v>
      </c>
      <c r="AC769" s="9">
        <f>1.35*(M769/AB769)-0.35</f>
        <v>-0.35</v>
      </c>
      <c r="AD769" s="9">
        <f>(0.6108*EXP(17.27*E769/(E769+237.3))+0.6108*EXP(17.27*F769/(F769+237.3)))/2</f>
        <v>0.61080000000000001</v>
      </c>
      <c r="AE769" s="9">
        <f>(H769*0.6108*EXP(17.27*F769/(F769+237.3))+I769*0.6108*EXP(17.27*E769/(E769+237.3)))/(2*100)</f>
        <v>0</v>
      </c>
      <c r="AF769" s="10">
        <f>$S$8*0.5*((E769+273)^4+(F769+273)^4)*(0.34-0.14*SQRT(AE769))*AC769</f>
        <v>-3.2362268642907837</v>
      </c>
      <c r="AG769" s="9">
        <f>(1-0.23)*M769-AF769</f>
        <v>3.2362268642907837</v>
      </c>
      <c r="AH769" s="9">
        <v>0</v>
      </c>
      <c r="AI769" s="8">
        <f>4098*0.6108*EXP(17.27*0.5*(E769+F769)/(0.5*(E769+F769)+237.3))/(0.5*(E769+F769)+237.3)^2</f>
        <v>4.4450382862832649E-2</v>
      </c>
      <c r="AJ769" s="7">
        <f>(0.408*AI769*(AG769-AH769)+(900*$S$10/((E769+F769)*0.5+273))*N769*(AD769-AE769))/(AI769+$S$10*(1+0.34*N769))</f>
        <v>0.53231216576603479</v>
      </c>
      <c r="AL769" s="12">
        <f>1.24*(AE769*10/(G769+273.16))^(1/7)</f>
        <v>0</v>
      </c>
      <c r="AM769" s="12">
        <f>AI769*0.77*M769</f>
        <v>0</v>
      </c>
      <c r="AN769" s="12">
        <f>AI769*0.98*$S$8*(-2.6*10000000000-AL769*(G769+273.16)^4)</f>
        <v>-5.5451888181690006</v>
      </c>
      <c r="AO769" s="13">
        <f>1.17*1.013*(10^-3)*(AD769-AE769)*N769*86400/208</f>
        <v>0</v>
      </c>
      <c r="AP769" s="12">
        <f>0.408*(AM769+AN769+AO769)/(AI769+$S$10*(1+0.34*N769))</f>
        <v>-20.519570490259465</v>
      </c>
      <c r="AS769" s="7"/>
      <c r="AU769"/>
      <c r="AV769"/>
      <c r="AW769"/>
    </row>
    <row r="770" spans="1:49" ht="16" x14ac:dyDescent="0.2">
      <c r="A770" s="6">
        <v>2006</v>
      </c>
      <c r="B770" s="5">
        <v>38730</v>
      </c>
      <c r="C770" s="6">
        <v>13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0"/>
      <c r="X770" s="9">
        <f>1+0.033*COS(2*$S$9*C770/365)</f>
        <v>1.0321771295644875</v>
      </c>
      <c r="Y770" s="9">
        <f>0.409*SIN((2*$S$9*C770/365)-1.39)</f>
        <v>-0.37598036938610901</v>
      </c>
      <c r="Z770" s="9">
        <f>ACOS(-TAN($U$2)*TAN(Y770))</f>
        <v>1.3501920918582022</v>
      </c>
      <c r="AA770" s="10">
        <f>(24*60/$S$9)*$S$7*X770*(Z770*SIN($U$2)*SIN(Y770)+COS($U$2)*COS(Y770)*SIN(Z770))</f>
        <v>21.471547431258983</v>
      </c>
      <c r="AB770" s="9">
        <f>AA770*(0.75+0.00002*$S$3)</f>
        <v>16.189546763169272</v>
      </c>
      <c r="AC770" s="9">
        <f>1.35*(M770/AB770)-0.35</f>
        <v>-0.35</v>
      </c>
      <c r="AD770" s="9">
        <f>(0.6108*EXP(17.27*E770/(E770+237.3))+0.6108*EXP(17.27*F770/(F770+237.3)))/2</f>
        <v>0.61080000000000001</v>
      </c>
      <c r="AE770" s="9">
        <f>(H770*0.6108*EXP(17.27*F770/(F770+237.3))+I770*0.6108*EXP(17.27*E770/(E770+237.3)))/(2*100)</f>
        <v>0</v>
      </c>
      <c r="AF770" s="10">
        <f>$S$8*0.5*((E770+273)^4+(F770+273)^4)*(0.34-0.14*SQRT(AE770))*AC770</f>
        <v>-3.2362268642907837</v>
      </c>
      <c r="AG770" s="9">
        <f>(1-0.23)*M770-AF770</f>
        <v>3.2362268642907837</v>
      </c>
      <c r="AH770" s="9">
        <v>0</v>
      </c>
      <c r="AI770" s="8">
        <f>4098*0.6108*EXP(17.27*0.5*(E770+F770)/(0.5*(E770+F770)+237.3))/(0.5*(E770+F770)+237.3)^2</f>
        <v>4.4450382862832649E-2</v>
      </c>
      <c r="AJ770" s="7">
        <f>(0.408*AI770*(AG770-AH770)+(900*$S$10/((E770+F770)*0.5+273))*N770*(AD770-AE770))/(AI770+$S$10*(1+0.34*N770))</f>
        <v>0.53231216576603479</v>
      </c>
      <c r="AL770" s="12">
        <f>1.24*(AE770*10/(G770+273.16))^(1/7)</f>
        <v>0</v>
      </c>
      <c r="AM770" s="12">
        <f>AI770*0.77*M770</f>
        <v>0</v>
      </c>
      <c r="AN770" s="12">
        <f>AI770*0.98*$S$8*(-2.6*10000000000-AL770*(G770+273.16)^4)</f>
        <v>-5.5451888181690006</v>
      </c>
      <c r="AO770" s="13">
        <f>1.17*1.013*(10^-3)*(AD770-AE770)*N770*86400/208</f>
        <v>0</v>
      </c>
      <c r="AP770" s="12">
        <f>0.408*(AM770+AN770+AO770)/(AI770+$S$10*(1+0.34*N770))</f>
        <v>-20.519570490259465</v>
      </c>
      <c r="AS770" s="7"/>
      <c r="AU770"/>
      <c r="AV770"/>
      <c r="AW770"/>
    </row>
    <row r="771" spans="1:49" ht="16" x14ac:dyDescent="0.2">
      <c r="A771" s="6">
        <v>2006</v>
      </c>
      <c r="B771" s="5">
        <v>38731</v>
      </c>
      <c r="C771" s="6">
        <v>14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0"/>
      <c r="X771" s="9">
        <f>1+0.033*COS(2*$S$9*C771/365)</f>
        <v>1.0320463017121373</v>
      </c>
      <c r="Y771" s="9">
        <f>0.409*SIN((2*$S$9*C771/365)-1.39)</f>
        <v>-0.37315337968622003</v>
      </c>
      <c r="Z771" s="9">
        <f>ACOS(-TAN($U$2)*TAN(Y771))</f>
        <v>1.3520458562665991</v>
      </c>
      <c r="AA771" s="10">
        <f>(24*60/$S$9)*$S$7*X771*(Z771*SIN($U$2)*SIN(Y771)+COS($U$2)*COS(Y771)*SIN(Z771))</f>
        <v>21.569924793499723</v>
      </c>
      <c r="AB771" s="9">
        <f>AA771*(0.75+0.00002*$S$3)</f>
        <v>16.263723294298792</v>
      </c>
      <c r="AC771" s="9">
        <f>1.35*(M771/AB771)-0.35</f>
        <v>-0.35</v>
      </c>
      <c r="AD771" s="9">
        <f>(0.6108*EXP(17.27*E771/(E771+237.3))+0.6108*EXP(17.27*F771/(F771+237.3)))/2</f>
        <v>0.61080000000000001</v>
      </c>
      <c r="AE771" s="9">
        <f>(H771*0.6108*EXP(17.27*F771/(F771+237.3))+I771*0.6108*EXP(17.27*E771/(E771+237.3)))/(2*100)</f>
        <v>0</v>
      </c>
      <c r="AF771" s="10">
        <f>$S$8*0.5*((E771+273)^4+(F771+273)^4)*(0.34-0.14*SQRT(AE771))*AC771</f>
        <v>-3.2362268642907837</v>
      </c>
      <c r="AG771" s="9">
        <f>(1-0.23)*M771-AF771</f>
        <v>3.2362268642907837</v>
      </c>
      <c r="AH771" s="9">
        <v>0</v>
      </c>
      <c r="AI771" s="8">
        <f>4098*0.6108*EXP(17.27*0.5*(E771+F771)/(0.5*(E771+F771)+237.3))/(0.5*(E771+F771)+237.3)^2</f>
        <v>4.4450382862832649E-2</v>
      </c>
      <c r="AJ771" s="7">
        <f>(0.408*AI771*(AG771-AH771)+(900*$S$10/((E771+F771)*0.5+273))*N771*(AD771-AE771))/(AI771+$S$10*(1+0.34*N771))</f>
        <v>0.53231216576603479</v>
      </c>
      <c r="AL771" s="12">
        <f>1.24*(AE771*10/(G771+273.16))^(1/7)</f>
        <v>0</v>
      </c>
      <c r="AM771" s="12">
        <f>AI771*0.77*M771</f>
        <v>0</v>
      </c>
      <c r="AN771" s="12">
        <f>AI771*0.98*$S$8*(-2.6*10000000000-AL771*(G771+273.16)^4)</f>
        <v>-5.5451888181690006</v>
      </c>
      <c r="AO771" s="13">
        <f>1.17*1.013*(10^-3)*(AD771-AE771)*N771*86400/208</f>
        <v>0</v>
      </c>
      <c r="AP771" s="12">
        <f>0.408*(AM771+AN771+AO771)/(AI771+$S$10*(1+0.34*N771))</f>
        <v>-20.519570490259465</v>
      </c>
      <c r="AS771" s="7"/>
      <c r="AU771"/>
      <c r="AV771"/>
      <c r="AW771"/>
    </row>
    <row r="772" spans="1:49" ht="16" x14ac:dyDescent="0.2">
      <c r="A772" s="6">
        <v>2006</v>
      </c>
      <c r="B772" s="5">
        <v>38732</v>
      </c>
      <c r="C772" s="6">
        <v>15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0"/>
      <c r="X772" s="9">
        <f>1+0.033*COS(2*$S$9*C772/365)</f>
        <v>1.0319059778489741</v>
      </c>
      <c r="Y772" s="9">
        <f>0.409*SIN((2*$S$9*C772/365)-1.39)</f>
        <v>-0.37021581658662056</v>
      </c>
      <c r="Z772" s="9">
        <f>ACOS(-TAN($U$2)*TAN(Y772))</f>
        <v>1.3539669798611542</v>
      </c>
      <c r="AA772" s="10">
        <f>(24*60/$S$9)*$S$7*X772*(Z772*SIN($U$2)*SIN(Y772)+COS($U$2)*COS(Y772)*SIN(Z772))</f>
        <v>21.671960261252327</v>
      </c>
      <c r="AB772" s="9">
        <f>AA772*(0.75+0.00002*$S$3)</f>
        <v>16.340658036984255</v>
      </c>
      <c r="AC772" s="9">
        <f>1.35*(M772/AB772)-0.35</f>
        <v>-0.35</v>
      </c>
      <c r="AD772" s="9">
        <f>(0.6108*EXP(17.27*E772/(E772+237.3))+0.6108*EXP(17.27*F772/(F772+237.3)))/2</f>
        <v>0.61080000000000001</v>
      </c>
      <c r="AE772" s="9">
        <f>(H772*0.6108*EXP(17.27*F772/(F772+237.3))+I772*0.6108*EXP(17.27*E772/(E772+237.3)))/(2*100)</f>
        <v>0</v>
      </c>
      <c r="AF772" s="10">
        <f>$S$8*0.5*((E772+273)^4+(F772+273)^4)*(0.34-0.14*SQRT(AE772))*AC772</f>
        <v>-3.2362268642907837</v>
      </c>
      <c r="AG772" s="9">
        <f>(1-0.23)*M772-AF772</f>
        <v>3.2362268642907837</v>
      </c>
      <c r="AH772" s="9">
        <v>0</v>
      </c>
      <c r="AI772" s="8">
        <f>4098*0.6108*EXP(17.27*0.5*(E772+F772)/(0.5*(E772+F772)+237.3))/(0.5*(E772+F772)+237.3)^2</f>
        <v>4.4450382862832649E-2</v>
      </c>
      <c r="AJ772" s="7">
        <f>(0.408*AI772*(AG772-AH772)+(900*$S$10/((E772+F772)*0.5+273))*N772*(AD772-AE772))/(AI772+$S$10*(1+0.34*N772))</f>
        <v>0.53231216576603479</v>
      </c>
      <c r="AL772" s="12">
        <f>1.24*(AE772*10/(G772+273.16))^(1/7)</f>
        <v>0</v>
      </c>
      <c r="AM772" s="12">
        <f>AI772*0.77*M772</f>
        <v>0</v>
      </c>
      <c r="AN772" s="12">
        <f>AI772*0.98*$S$8*(-2.6*10000000000-AL772*(G772+273.16)^4)</f>
        <v>-5.5451888181690006</v>
      </c>
      <c r="AO772" s="13">
        <f>1.17*1.013*(10^-3)*(AD772-AE772)*N772*86400/208</f>
        <v>0</v>
      </c>
      <c r="AP772" s="12">
        <f>0.408*(AM772+AN772+AO772)/(AI772+$S$10*(1+0.34*N772))</f>
        <v>-20.519570490259465</v>
      </c>
      <c r="AS772" s="7"/>
      <c r="AU772"/>
      <c r="AV772"/>
      <c r="AW772"/>
    </row>
    <row r="773" spans="1:49" ht="16" x14ac:dyDescent="0.2">
      <c r="A773" s="6">
        <v>2006</v>
      </c>
      <c r="B773" s="5">
        <v>38733</v>
      </c>
      <c r="C773" s="6">
        <v>16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0"/>
      <c r="X773" s="9">
        <f>1+0.033*COS(2*$S$9*C773/365)</f>
        <v>1.031756199555987</v>
      </c>
      <c r="Y773" s="9">
        <f>0.409*SIN((2*$S$9*C773/365)-1.39)</f>
        <v>-0.36716855055065478</v>
      </c>
      <c r="Z773" s="9">
        <f>ACOS(-TAN($U$2)*TAN(Y773))</f>
        <v>1.3559543687944551</v>
      </c>
      <c r="AA773" s="10">
        <f>(24*60/$S$9)*$S$7*X773*(Z773*SIN($U$2)*SIN(Y773)+COS($U$2)*COS(Y773)*SIN(Z773))</f>
        <v>21.777609611298598</v>
      </c>
      <c r="AB773" s="9">
        <f>AA773*(0.75+0.00002*$S$3)</f>
        <v>16.420317646919141</v>
      </c>
      <c r="AC773" s="9">
        <f>1.35*(M773/AB773)-0.35</f>
        <v>-0.35</v>
      </c>
      <c r="AD773" s="9">
        <f>(0.6108*EXP(17.27*E773/(E773+237.3))+0.6108*EXP(17.27*F773/(F773+237.3)))/2</f>
        <v>0.61080000000000001</v>
      </c>
      <c r="AE773" s="9">
        <f>(H773*0.6108*EXP(17.27*F773/(F773+237.3))+I773*0.6108*EXP(17.27*E773/(E773+237.3)))/(2*100)</f>
        <v>0</v>
      </c>
      <c r="AF773" s="10">
        <f>$S$8*0.5*((E773+273)^4+(F773+273)^4)*(0.34-0.14*SQRT(AE773))*AC773</f>
        <v>-3.2362268642907837</v>
      </c>
      <c r="AG773" s="9">
        <f>(1-0.23)*M773-AF773</f>
        <v>3.2362268642907837</v>
      </c>
      <c r="AH773" s="9">
        <v>0</v>
      </c>
      <c r="AI773" s="8">
        <f>4098*0.6108*EXP(17.27*0.5*(E773+F773)/(0.5*(E773+F773)+237.3))/(0.5*(E773+F773)+237.3)^2</f>
        <v>4.4450382862832649E-2</v>
      </c>
      <c r="AJ773" s="7">
        <f>(0.408*AI773*(AG773-AH773)+(900*$S$10/((E773+F773)*0.5+273))*N773*(AD773-AE773))/(AI773+$S$10*(1+0.34*N773))</f>
        <v>0.53231216576603479</v>
      </c>
      <c r="AL773" s="12">
        <f>1.24*(AE773*10/(G773+273.16))^(1/7)</f>
        <v>0</v>
      </c>
      <c r="AM773" s="12">
        <f>AI773*0.77*M773</f>
        <v>0</v>
      </c>
      <c r="AN773" s="12">
        <f>AI773*0.98*$S$8*(-2.6*10000000000-AL773*(G773+273.16)^4)</f>
        <v>-5.5451888181690006</v>
      </c>
      <c r="AO773" s="13">
        <f>1.17*1.013*(10^-3)*(AD773-AE773)*N773*86400/208</f>
        <v>0</v>
      </c>
      <c r="AP773" s="12">
        <f>0.408*(AM773+AN773+AO773)/(AI773+$S$10*(1+0.34*N773))</f>
        <v>-20.519570490259465</v>
      </c>
      <c r="AS773" s="7"/>
      <c r="AU773"/>
      <c r="AV773"/>
      <c r="AW773"/>
    </row>
    <row r="774" spans="1:49" ht="16" x14ac:dyDescent="0.2">
      <c r="A774" s="6">
        <v>2006</v>
      </c>
      <c r="B774" s="5">
        <v>38734</v>
      </c>
      <c r="C774" s="6">
        <v>17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0"/>
      <c r="X774" s="9">
        <f>1+0.033*COS(2*$S$9*C774/365)</f>
        <v>1.0315970112157162</v>
      </c>
      <c r="Y774" s="9">
        <f>0.409*SIN((2*$S$9*C774/365)-1.39)</f>
        <v>-0.36401248454901453</v>
      </c>
      <c r="Z774" s="9">
        <f>ACOS(-TAN($U$2)*TAN(Y774))</f>
        <v>1.3580069063688638</v>
      </c>
      <c r="AA774" s="10">
        <f>(24*60/$S$9)*$S$7*X774*(Z774*SIN($U$2)*SIN(Y774)+COS($U$2)*COS(Y774)*SIN(Z774))</f>
        <v>21.886826826097266</v>
      </c>
      <c r="AB774" s="9">
        <f>AA774*(0.75+0.00002*$S$3)</f>
        <v>16.502667426877338</v>
      </c>
      <c r="AC774" s="9">
        <f>1.35*(M774/AB774)-0.35</f>
        <v>-0.35</v>
      </c>
      <c r="AD774" s="9">
        <f>(0.6108*EXP(17.27*E774/(E774+237.3))+0.6108*EXP(17.27*F774/(F774+237.3)))/2</f>
        <v>0.61080000000000001</v>
      </c>
      <c r="AE774" s="9">
        <f>(H774*0.6108*EXP(17.27*F774/(F774+237.3))+I774*0.6108*EXP(17.27*E774/(E774+237.3)))/(2*100)</f>
        <v>0</v>
      </c>
      <c r="AF774" s="10">
        <f>$S$8*0.5*((E774+273)^4+(F774+273)^4)*(0.34-0.14*SQRT(AE774))*AC774</f>
        <v>-3.2362268642907837</v>
      </c>
      <c r="AG774" s="9">
        <f>(1-0.23)*M774-AF774</f>
        <v>3.2362268642907837</v>
      </c>
      <c r="AH774" s="9">
        <v>0</v>
      </c>
      <c r="AI774" s="8">
        <f>4098*0.6108*EXP(17.27*0.5*(E774+F774)/(0.5*(E774+F774)+237.3))/(0.5*(E774+F774)+237.3)^2</f>
        <v>4.4450382862832649E-2</v>
      </c>
      <c r="AJ774" s="7">
        <f>(0.408*AI774*(AG774-AH774)+(900*$S$10/((E774+F774)*0.5+273))*N774*(AD774-AE774))/(AI774+$S$10*(1+0.34*N774))</f>
        <v>0.53231216576603479</v>
      </c>
      <c r="AL774" s="12">
        <f>1.24*(AE774*10/(G774+273.16))^(1/7)</f>
        <v>0</v>
      </c>
      <c r="AM774" s="12">
        <f>AI774*0.77*M774</f>
        <v>0</v>
      </c>
      <c r="AN774" s="12">
        <f>AI774*0.98*$S$8*(-2.6*10000000000-AL774*(G774+273.16)^4)</f>
        <v>-5.5451888181690006</v>
      </c>
      <c r="AO774" s="13">
        <f>1.17*1.013*(10^-3)*(AD774-AE774)*N774*86400/208</f>
        <v>0</v>
      </c>
      <c r="AP774" s="12">
        <f>0.408*(AM774+AN774+AO774)/(AI774+$S$10*(1+0.34*N774))</f>
        <v>-20.519570490259465</v>
      </c>
      <c r="AS774" s="7"/>
      <c r="AU774"/>
      <c r="AV774"/>
      <c r="AW774"/>
    </row>
    <row r="775" spans="1:49" ht="16" x14ac:dyDescent="0.2">
      <c r="A775" s="6">
        <v>2006</v>
      </c>
      <c r="B775" s="5">
        <v>38735</v>
      </c>
      <c r="C775" s="6">
        <v>18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0"/>
      <c r="X775" s="9">
        <f>1+0.033*COS(2*$S$9*C775/365)</f>
        <v>1.031428459999103</v>
      </c>
      <c r="Y775" s="9">
        <f>0.409*SIN((2*$S$9*C775/365)-1.39)</f>
        <v>-0.36074855379216958</v>
      </c>
      <c r="Z775" s="9">
        <f>ACOS(-TAN($U$2)*TAN(Y775))</f>
        <v>1.360123454975718</v>
      </c>
      <c r="AA775" s="10">
        <f>(24*60/$S$9)*$S$7*X775*(Z775*SIN($U$2)*SIN(Y775)+COS($U$2)*COS(Y775)*SIN(Z775))</f>
        <v>21.999564102114032</v>
      </c>
      <c r="AB775" s="9">
        <f>AA775*(0.75+0.00002*$S$3)</f>
        <v>16.587671332993981</v>
      </c>
      <c r="AC775" s="9">
        <f>1.35*(M775/AB775)-0.35</f>
        <v>-0.35</v>
      </c>
      <c r="AD775" s="9">
        <f>(0.6108*EXP(17.27*E775/(E775+237.3))+0.6108*EXP(17.27*F775/(F775+237.3)))/2</f>
        <v>0.61080000000000001</v>
      </c>
      <c r="AE775" s="9">
        <f>(H775*0.6108*EXP(17.27*F775/(F775+237.3))+I775*0.6108*EXP(17.27*E775/(E775+237.3)))/(2*100)</f>
        <v>0</v>
      </c>
      <c r="AF775" s="10">
        <f>$S$8*0.5*((E775+273)^4+(F775+273)^4)*(0.34-0.14*SQRT(AE775))*AC775</f>
        <v>-3.2362268642907837</v>
      </c>
      <c r="AG775" s="9">
        <f>(1-0.23)*M775-AF775</f>
        <v>3.2362268642907837</v>
      </c>
      <c r="AH775" s="9">
        <v>0</v>
      </c>
      <c r="AI775" s="8">
        <f>4098*0.6108*EXP(17.27*0.5*(E775+F775)/(0.5*(E775+F775)+237.3))/(0.5*(E775+F775)+237.3)^2</f>
        <v>4.4450382862832649E-2</v>
      </c>
      <c r="AJ775" s="7">
        <f>(0.408*AI775*(AG775-AH775)+(900*$S$10/((E775+F775)*0.5+273))*N775*(AD775-AE775))/(AI775+$S$10*(1+0.34*N775))</f>
        <v>0.53231216576603479</v>
      </c>
      <c r="AL775" s="12">
        <f>1.24*(AE775*10/(G775+273.16))^(1/7)</f>
        <v>0</v>
      </c>
      <c r="AM775" s="12">
        <f>AI775*0.77*M775</f>
        <v>0</v>
      </c>
      <c r="AN775" s="12">
        <f>AI775*0.98*$S$8*(-2.6*10000000000-AL775*(G775+273.16)^4)</f>
        <v>-5.5451888181690006</v>
      </c>
      <c r="AO775" s="13">
        <f>1.17*1.013*(10^-3)*(AD775-AE775)*N775*86400/208</f>
        <v>0</v>
      </c>
      <c r="AP775" s="12">
        <f>0.408*(AM775+AN775+AO775)/(AI775+$S$10*(1+0.34*N775))</f>
        <v>-20.519570490259465</v>
      </c>
      <c r="AS775" s="7"/>
      <c r="AU775"/>
      <c r="AV775"/>
      <c r="AW775"/>
    </row>
    <row r="776" spans="1:49" ht="16" x14ac:dyDescent="0.2">
      <c r="A776" s="6">
        <v>2006</v>
      </c>
      <c r="B776" s="5">
        <v>38736</v>
      </c>
      <c r="C776" s="6">
        <v>19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0"/>
      <c r="X776" s="9">
        <f>1+0.033*COS(2*$S$9*C776/365)</f>
        <v>1.0312505958515106</v>
      </c>
      <c r="Y776" s="9">
        <f>0.409*SIN((2*$S$9*C776/365)-1.39)</f>
        <v>-0.35737772545324453</v>
      </c>
      <c r="Z776" s="9">
        <f>ACOS(-TAN($U$2)*TAN(Y776))</f>
        <v>1.3623028580246968</v>
      </c>
      <c r="AA776" s="10">
        <f>(24*60/$S$9)*$S$7*X776*(Z776*SIN($U$2)*SIN(Y776)+COS($U$2)*COS(Y776)*SIN(Z776))</f>
        <v>22.115771859704047</v>
      </c>
      <c r="AB776" s="9">
        <f>AA776*(0.75+0.00002*$S$3)</f>
        <v>16.675291982216851</v>
      </c>
      <c r="AC776" s="9">
        <f>1.35*(M776/AB776)-0.35</f>
        <v>-0.35</v>
      </c>
      <c r="AD776" s="9">
        <f>(0.6108*EXP(17.27*E776/(E776+237.3))+0.6108*EXP(17.27*F776/(F776+237.3)))/2</f>
        <v>0.61080000000000001</v>
      </c>
      <c r="AE776" s="9">
        <f>(H776*0.6108*EXP(17.27*F776/(F776+237.3))+I776*0.6108*EXP(17.27*E776/(E776+237.3)))/(2*100)</f>
        <v>0</v>
      </c>
      <c r="AF776" s="10">
        <f>$S$8*0.5*((E776+273)^4+(F776+273)^4)*(0.34-0.14*SQRT(AE776))*AC776</f>
        <v>-3.2362268642907837</v>
      </c>
      <c r="AG776" s="9">
        <f>(1-0.23)*M776-AF776</f>
        <v>3.2362268642907837</v>
      </c>
      <c r="AH776" s="9">
        <v>0</v>
      </c>
      <c r="AI776" s="8">
        <f>4098*0.6108*EXP(17.27*0.5*(E776+F776)/(0.5*(E776+F776)+237.3))/(0.5*(E776+F776)+237.3)^2</f>
        <v>4.4450382862832649E-2</v>
      </c>
      <c r="AJ776" s="7">
        <f>(0.408*AI776*(AG776-AH776)+(900*$S$10/((E776+F776)*0.5+273))*N776*(AD776-AE776))/(AI776+$S$10*(1+0.34*N776))</f>
        <v>0.53231216576603479</v>
      </c>
      <c r="AL776" s="12">
        <f>1.24*(AE776*10/(G776+273.16))^(1/7)</f>
        <v>0</v>
      </c>
      <c r="AM776" s="12">
        <f>AI776*0.77*M776</f>
        <v>0</v>
      </c>
      <c r="AN776" s="12">
        <f>AI776*0.98*$S$8*(-2.6*10000000000-AL776*(G776+273.16)^4)</f>
        <v>-5.5451888181690006</v>
      </c>
      <c r="AO776" s="13">
        <f>1.17*1.013*(10^-3)*(AD776-AE776)*N776*86400/208</f>
        <v>0</v>
      </c>
      <c r="AP776" s="12">
        <f>0.408*(AM776+AN776+AO776)/(AI776+$S$10*(1+0.34*N776))</f>
        <v>-20.519570490259465</v>
      </c>
      <c r="AS776" s="7"/>
      <c r="AU776"/>
      <c r="AV776"/>
      <c r="AW776"/>
    </row>
    <row r="777" spans="1:49" ht="16" x14ac:dyDescent="0.2">
      <c r="A777" s="6">
        <v>2006</v>
      </c>
      <c r="B777" s="5">
        <v>38737</v>
      </c>
      <c r="C777" s="6">
        <v>20</v>
      </c>
      <c r="X777" s="9"/>
      <c r="Y777" s="9"/>
      <c r="Z777" s="9"/>
      <c r="AA777" s="10"/>
      <c r="AB777" s="9"/>
      <c r="AC777" s="9"/>
      <c r="AD777" s="9"/>
      <c r="AE777" s="9"/>
      <c r="AF777" s="10"/>
      <c r="AG777" s="9"/>
      <c r="AH777" s="9"/>
      <c r="AI777" s="8"/>
      <c r="AJ777" s="7"/>
      <c r="AS777" s="7"/>
      <c r="AU777"/>
      <c r="AV777"/>
      <c r="AW777"/>
    </row>
    <row r="778" spans="1:49" ht="16" x14ac:dyDescent="0.2">
      <c r="A778" s="6">
        <v>2006</v>
      </c>
      <c r="B778" s="5">
        <v>38738</v>
      </c>
      <c r="C778" s="6">
        <v>21</v>
      </c>
      <c r="X778" s="9"/>
      <c r="Y778" s="9"/>
      <c r="Z778" s="9"/>
      <c r="AA778" s="10"/>
      <c r="AB778" s="9"/>
      <c r="AC778" s="9"/>
      <c r="AD778" s="9"/>
      <c r="AE778" s="9"/>
      <c r="AF778" s="10"/>
      <c r="AG778" s="9"/>
      <c r="AH778" s="9"/>
      <c r="AI778" s="8"/>
      <c r="AJ778" s="7"/>
      <c r="AS778" s="7"/>
      <c r="AU778"/>
      <c r="AV778"/>
      <c r="AW778"/>
    </row>
    <row r="779" spans="1:49" ht="16" x14ac:dyDescent="0.2">
      <c r="A779" s="6">
        <v>2006</v>
      </c>
      <c r="B779" s="5">
        <v>38739</v>
      </c>
      <c r="C779" s="6">
        <v>22</v>
      </c>
      <c r="X779" s="9"/>
      <c r="Y779" s="9"/>
      <c r="Z779" s="9"/>
      <c r="AA779" s="10"/>
      <c r="AB779" s="9"/>
      <c r="AC779" s="9"/>
      <c r="AD779" s="9"/>
      <c r="AE779" s="9"/>
      <c r="AF779" s="10"/>
      <c r="AG779" s="9"/>
      <c r="AH779" s="9"/>
      <c r="AI779" s="8"/>
      <c r="AJ779" s="7"/>
      <c r="AS779" s="7"/>
      <c r="AU779"/>
      <c r="AV779"/>
      <c r="AW779"/>
    </row>
    <row r="780" spans="1:49" ht="16" x14ac:dyDescent="0.2">
      <c r="A780" s="6">
        <v>2006</v>
      </c>
      <c r="B780" s="5">
        <v>38740</v>
      </c>
      <c r="C780" s="6">
        <v>23</v>
      </c>
      <c r="X780" s="9"/>
      <c r="Y780" s="9"/>
      <c r="Z780" s="9"/>
      <c r="AA780" s="10"/>
      <c r="AB780" s="9"/>
      <c r="AC780" s="9"/>
      <c r="AD780" s="9"/>
      <c r="AE780" s="9"/>
      <c r="AF780" s="10"/>
      <c r="AG780" s="9"/>
      <c r="AH780" s="9"/>
      <c r="AI780" s="8"/>
      <c r="AJ780" s="7"/>
      <c r="AS780" s="7"/>
      <c r="AU780"/>
      <c r="AV780"/>
      <c r="AW780"/>
    </row>
    <row r="781" spans="1:49" ht="16" x14ac:dyDescent="0.2">
      <c r="A781" s="6">
        <v>2006</v>
      </c>
      <c r="B781" s="5">
        <v>38741</v>
      </c>
      <c r="C781" s="6">
        <v>24</v>
      </c>
      <c r="X781" s="9"/>
      <c r="Y781" s="9"/>
      <c r="Z781" s="9"/>
      <c r="AA781" s="10"/>
      <c r="AB781" s="9"/>
      <c r="AC781" s="9"/>
      <c r="AD781" s="9"/>
      <c r="AE781" s="9"/>
      <c r="AF781" s="10"/>
      <c r="AG781" s="9"/>
      <c r="AH781" s="9"/>
      <c r="AI781" s="8"/>
      <c r="AJ781" s="7"/>
      <c r="AS781" s="7"/>
      <c r="AU781"/>
      <c r="AV781"/>
      <c r="AW781"/>
    </row>
    <row r="782" spans="1:49" ht="16" x14ac:dyDescent="0.2">
      <c r="A782" s="6">
        <v>2006</v>
      </c>
      <c r="B782" s="5">
        <v>38742</v>
      </c>
      <c r="C782" s="6">
        <v>25</v>
      </c>
      <c r="X782" s="9"/>
      <c r="Y782" s="9"/>
      <c r="Z782" s="9"/>
      <c r="AA782" s="10"/>
      <c r="AB782" s="9"/>
      <c r="AC782" s="9"/>
      <c r="AD782" s="9"/>
      <c r="AE782" s="9"/>
      <c r="AF782" s="10"/>
      <c r="AG782" s="9"/>
      <c r="AH782" s="9"/>
      <c r="AI782" s="8"/>
      <c r="AJ782" s="7"/>
      <c r="AS782" s="7"/>
      <c r="AU782"/>
      <c r="AV782"/>
      <c r="AW782"/>
    </row>
    <row r="783" spans="1:49" ht="16" x14ac:dyDescent="0.2">
      <c r="A783" s="6">
        <v>2006</v>
      </c>
      <c r="B783" s="5">
        <v>38743</v>
      </c>
      <c r="C783" s="6">
        <v>26</v>
      </c>
      <c r="X783" s="9"/>
      <c r="Y783" s="9"/>
      <c r="Z783" s="9"/>
      <c r="AA783" s="10"/>
      <c r="AB783" s="9"/>
      <c r="AC783" s="9"/>
      <c r="AD783" s="9"/>
      <c r="AE783" s="9"/>
      <c r="AF783" s="10"/>
      <c r="AG783" s="9"/>
      <c r="AH783" s="9"/>
      <c r="AI783" s="8"/>
      <c r="AJ783" s="7"/>
      <c r="AS783" s="7"/>
      <c r="AU783"/>
      <c r="AV783"/>
      <c r="AW783"/>
    </row>
    <row r="784" spans="1:49" ht="16" x14ac:dyDescent="0.2">
      <c r="A784" s="6">
        <v>2006</v>
      </c>
      <c r="B784" s="5">
        <v>38744</v>
      </c>
      <c r="C784" s="6">
        <v>27</v>
      </c>
      <c r="X784" s="9"/>
      <c r="Y784" s="9"/>
      <c r="Z784" s="9"/>
      <c r="AA784" s="10"/>
      <c r="AB784" s="9"/>
      <c r="AC784" s="9"/>
      <c r="AD784" s="9"/>
      <c r="AE784" s="9"/>
      <c r="AF784" s="10"/>
      <c r="AG784" s="9"/>
      <c r="AH784" s="9"/>
      <c r="AI784" s="8"/>
      <c r="AJ784" s="7"/>
      <c r="AS784" s="7"/>
      <c r="AU784"/>
      <c r="AV784"/>
      <c r="AW784"/>
    </row>
    <row r="785" spans="1:49" ht="16" x14ac:dyDescent="0.2">
      <c r="A785" s="6">
        <v>2006</v>
      </c>
      <c r="B785" s="5">
        <v>38745</v>
      </c>
      <c r="C785" s="6">
        <v>28</v>
      </c>
      <c r="X785" s="9"/>
      <c r="Y785" s="9"/>
      <c r="Z785" s="9"/>
      <c r="AA785" s="10"/>
      <c r="AB785" s="9"/>
      <c r="AC785" s="9"/>
      <c r="AD785" s="9"/>
      <c r="AE785" s="9"/>
      <c r="AF785" s="10"/>
      <c r="AG785" s="9"/>
      <c r="AH785" s="9"/>
      <c r="AI785" s="8"/>
      <c r="AJ785" s="7"/>
      <c r="AS785" s="7"/>
      <c r="AU785"/>
      <c r="AV785"/>
      <c r="AW785"/>
    </row>
    <row r="786" spans="1:49" ht="16" x14ac:dyDescent="0.2">
      <c r="A786" s="6">
        <v>2006</v>
      </c>
      <c r="B786" s="5">
        <v>38746</v>
      </c>
      <c r="C786" s="6">
        <v>29</v>
      </c>
      <c r="X786" s="9"/>
      <c r="Y786" s="9"/>
      <c r="Z786" s="9"/>
      <c r="AA786" s="10"/>
      <c r="AB786" s="9"/>
      <c r="AC786" s="9"/>
      <c r="AD786" s="9"/>
      <c r="AE786" s="9"/>
      <c r="AF786" s="10"/>
      <c r="AG786" s="9"/>
      <c r="AH786" s="9"/>
      <c r="AI786" s="8"/>
      <c r="AJ786" s="7"/>
      <c r="AS786" s="7"/>
      <c r="AU786"/>
      <c r="AV786"/>
      <c r="AW786"/>
    </row>
    <row r="787" spans="1:49" ht="16" x14ac:dyDescent="0.2">
      <c r="A787" s="6">
        <v>2006</v>
      </c>
      <c r="B787" s="5">
        <v>38747</v>
      </c>
      <c r="C787" s="6">
        <v>30</v>
      </c>
      <c r="X787" s="9"/>
      <c r="Y787" s="9"/>
      <c r="Z787" s="9"/>
      <c r="AA787" s="10"/>
      <c r="AB787" s="9"/>
      <c r="AC787" s="9"/>
      <c r="AD787" s="9"/>
      <c r="AE787" s="9"/>
      <c r="AF787" s="10"/>
      <c r="AG787" s="9"/>
      <c r="AH787" s="9"/>
      <c r="AI787" s="8"/>
      <c r="AJ787" s="7"/>
      <c r="AS787" s="7"/>
      <c r="AU787"/>
      <c r="AV787"/>
      <c r="AW787"/>
    </row>
    <row r="788" spans="1:49" ht="16" x14ac:dyDescent="0.2">
      <c r="A788" s="6">
        <v>2006</v>
      </c>
      <c r="B788" s="5">
        <v>38748</v>
      </c>
      <c r="C788" s="6">
        <v>31</v>
      </c>
      <c r="X788" s="9"/>
      <c r="Y788" s="9"/>
      <c r="Z788" s="9"/>
      <c r="AA788" s="10"/>
      <c r="AB788" s="9"/>
      <c r="AC788" s="9"/>
      <c r="AD788" s="9"/>
      <c r="AE788" s="9"/>
      <c r="AF788" s="10"/>
      <c r="AG788" s="9"/>
      <c r="AH788" s="9"/>
      <c r="AI788" s="8"/>
      <c r="AJ788" s="7"/>
      <c r="AS788" s="7"/>
      <c r="AU788"/>
      <c r="AV788"/>
      <c r="AW788"/>
    </row>
    <row r="789" spans="1:49" ht="16" x14ac:dyDescent="0.2">
      <c r="A789" s="6">
        <v>2006</v>
      </c>
      <c r="B789" s="5">
        <v>38749</v>
      </c>
      <c r="C789" s="6">
        <v>32</v>
      </c>
      <c r="X789" s="9"/>
      <c r="Y789" s="9"/>
      <c r="Z789" s="9"/>
      <c r="AA789" s="10"/>
      <c r="AB789" s="9"/>
      <c r="AC789" s="9"/>
      <c r="AD789" s="9"/>
      <c r="AE789" s="9"/>
      <c r="AF789" s="10"/>
      <c r="AG789" s="9"/>
      <c r="AH789" s="9"/>
      <c r="AI789" s="8"/>
      <c r="AJ789" s="7"/>
      <c r="AS789" s="7"/>
      <c r="AU789"/>
      <c r="AV789"/>
      <c r="AW789"/>
    </row>
    <row r="790" spans="1:49" ht="16" x14ac:dyDescent="0.2">
      <c r="A790" s="6">
        <v>2006</v>
      </c>
      <c r="B790" s="5">
        <v>38750</v>
      </c>
      <c r="C790" s="6">
        <v>33</v>
      </c>
      <c r="X790" s="9"/>
      <c r="Y790" s="9"/>
      <c r="Z790" s="9"/>
      <c r="AA790" s="10"/>
      <c r="AB790" s="9"/>
      <c r="AC790" s="9"/>
      <c r="AD790" s="9"/>
      <c r="AE790" s="9"/>
      <c r="AF790" s="10"/>
      <c r="AG790" s="9"/>
      <c r="AH790" s="9"/>
      <c r="AI790" s="8"/>
      <c r="AJ790" s="7"/>
      <c r="AS790" s="7"/>
      <c r="AU790"/>
      <c r="AV790"/>
      <c r="AW790"/>
    </row>
    <row r="791" spans="1:49" ht="16" x14ac:dyDescent="0.2">
      <c r="A791" s="6">
        <v>2006</v>
      </c>
      <c r="B791" s="5">
        <v>38751</v>
      </c>
      <c r="C791" s="6">
        <v>34</v>
      </c>
      <c r="X791" s="9"/>
      <c r="Y791" s="9"/>
      <c r="Z791" s="9"/>
      <c r="AA791" s="10"/>
      <c r="AB791" s="9"/>
      <c r="AC791" s="9"/>
      <c r="AD791" s="9"/>
      <c r="AE791" s="9"/>
      <c r="AF791" s="10"/>
      <c r="AG791" s="9"/>
      <c r="AH791" s="9"/>
      <c r="AI791" s="8"/>
      <c r="AJ791" s="7"/>
      <c r="AS791" s="7"/>
      <c r="AU791"/>
      <c r="AV791"/>
      <c r="AW791"/>
    </row>
    <row r="792" spans="1:49" ht="16" x14ac:dyDescent="0.2">
      <c r="A792" s="6">
        <v>2006</v>
      </c>
      <c r="B792" s="5">
        <v>38752</v>
      </c>
      <c r="C792" s="6">
        <v>35</v>
      </c>
      <c r="X792" s="9"/>
      <c r="Y792" s="9"/>
      <c r="Z792" s="9"/>
      <c r="AA792" s="10"/>
      <c r="AB792" s="9"/>
      <c r="AC792" s="9"/>
      <c r="AD792" s="9"/>
      <c r="AE792" s="9"/>
      <c r="AF792" s="10"/>
      <c r="AG792" s="9"/>
      <c r="AH792" s="9"/>
      <c r="AI792" s="8"/>
      <c r="AJ792" s="7"/>
      <c r="AS792" s="7"/>
      <c r="AU792"/>
      <c r="AV792"/>
      <c r="AW792"/>
    </row>
    <row r="793" spans="1:49" ht="16" x14ac:dyDescent="0.2">
      <c r="A793" s="6">
        <v>2006</v>
      </c>
      <c r="B793" s="5">
        <v>38753</v>
      </c>
      <c r="C793" s="6">
        <v>36</v>
      </c>
      <c r="X793" s="9"/>
      <c r="Y793" s="9"/>
      <c r="Z793" s="9"/>
      <c r="AA793" s="10"/>
      <c r="AB793" s="9"/>
      <c r="AC793" s="9"/>
      <c r="AD793" s="9"/>
      <c r="AE793" s="9"/>
      <c r="AF793" s="10"/>
      <c r="AG793" s="9"/>
      <c r="AH793" s="9"/>
      <c r="AI793" s="8"/>
      <c r="AJ793" s="7"/>
      <c r="AS793" s="7"/>
      <c r="AU793"/>
      <c r="AV793"/>
      <c r="AW793"/>
    </row>
    <row r="794" spans="1:49" ht="16" x14ac:dyDescent="0.2">
      <c r="A794" s="6">
        <v>2006</v>
      </c>
      <c r="B794" s="5">
        <v>38754</v>
      </c>
      <c r="C794" s="6">
        <v>37</v>
      </c>
      <c r="X794" s="9"/>
      <c r="Y794" s="9"/>
      <c r="Z794" s="9"/>
      <c r="AA794" s="10"/>
      <c r="AB794" s="9"/>
      <c r="AC794" s="9"/>
      <c r="AD794" s="9"/>
      <c r="AE794" s="9"/>
      <c r="AF794" s="10"/>
      <c r="AG794" s="9"/>
      <c r="AH794" s="9"/>
      <c r="AI794" s="8"/>
      <c r="AJ794" s="7"/>
      <c r="AS794" s="7"/>
      <c r="AU794"/>
      <c r="AV794"/>
      <c r="AW794"/>
    </row>
    <row r="795" spans="1:49" ht="16" x14ac:dyDescent="0.2">
      <c r="A795" s="6">
        <v>2006</v>
      </c>
      <c r="B795" s="5">
        <v>38755</v>
      </c>
      <c r="C795" s="6">
        <v>38</v>
      </c>
      <c r="X795" s="9"/>
      <c r="Y795" s="9"/>
      <c r="Z795" s="9"/>
      <c r="AA795" s="10"/>
      <c r="AB795" s="9"/>
      <c r="AC795" s="9"/>
      <c r="AD795" s="9"/>
      <c r="AE795" s="9"/>
      <c r="AF795" s="10"/>
      <c r="AG795" s="9"/>
      <c r="AH795" s="9"/>
      <c r="AI795" s="8"/>
      <c r="AJ795" s="7"/>
      <c r="AS795" s="7"/>
      <c r="AU795"/>
      <c r="AV795"/>
      <c r="AW795"/>
    </row>
    <row r="796" spans="1:49" ht="16" x14ac:dyDescent="0.2">
      <c r="A796" s="6">
        <v>2006</v>
      </c>
      <c r="B796" s="5">
        <v>38756</v>
      </c>
      <c r="C796" s="6">
        <v>39</v>
      </c>
      <c r="X796" s="9"/>
      <c r="Y796" s="9"/>
      <c r="Z796" s="9"/>
      <c r="AA796" s="10"/>
      <c r="AB796" s="9"/>
      <c r="AC796" s="9"/>
      <c r="AD796" s="9"/>
      <c r="AE796" s="9"/>
      <c r="AF796" s="10"/>
      <c r="AG796" s="9"/>
      <c r="AH796" s="9"/>
      <c r="AI796" s="8"/>
      <c r="AJ796" s="7"/>
      <c r="AS796" s="7"/>
      <c r="AU796"/>
      <c r="AV796"/>
      <c r="AW796"/>
    </row>
    <row r="797" spans="1:49" ht="16" x14ac:dyDescent="0.2">
      <c r="A797" s="6">
        <v>2006</v>
      </c>
      <c r="B797" s="5">
        <v>38757</v>
      </c>
      <c r="C797" s="6">
        <v>40</v>
      </c>
      <c r="X797" s="9"/>
      <c r="Y797" s="9"/>
      <c r="Z797" s="9"/>
      <c r="AA797" s="10"/>
      <c r="AB797" s="9"/>
      <c r="AC797" s="9"/>
      <c r="AD797" s="9"/>
      <c r="AE797" s="9"/>
      <c r="AF797" s="10"/>
      <c r="AG797" s="9"/>
      <c r="AH797" s="9"/>
      <c r="AI797" s="8"/>
      <c r="AJ797" s="7"/>
      <c r="AS797" s="7"/>
      <c r="AU797"/>
      <c r="AV797"/>
      <c r="AW797"/>
    </row>
    <row r="798" spans="1:49" ht="16" x14ac:dyDescent="0.2">
      <c r="A798" s="6">
        <v>2006</v>
      </c>
      <c r="B798" s="5">
        <v>38758</v>
      </c>
      <c r="C798" s="6">
        <v>41</v>
      </c>
      <c r="X798" s="9"/>
      <c r="Y798" s="9"/>
      <c r="Z798" s="9"/>
      <c r="AA798" s="10"/>
      <c r="AB798" s="9"/>
      <c r="AC798" s="9"/>
      <c r="AD798" s="9"/>
      <c r="AE798" s="9"/>
      <c r="AF798" s="10"/>
      <c r="AG798" s="9"/>
      <c r="AH798" s="9"/>
      <c r="AI798" s="8"/>
      <c r="AJ798" s="7"/>
      <c r="AS798" s="7"/>
      <c r="AU798"/>
      <c r="AV798"/>
      <c r="AW798"/>
    </row>
    <row r="799" spans="1:49" ht="16" x14ac:dyDescent="0.2">
      <c r="A799" s="6">
        <v>2006</v>
      </c>
      <c r="B799" s="5">
        <v>38759</v>
      </c>
      <c r="C799" s="6">
        <v>42</v>
      </c>
      <c r="X799" s="9"/>
      <c r="Y799" s="9"/>
      <c r="Z799" s="9"/>
      <c r="AA799" s="10"/>
      <c r="AB799" s="9"/>
      <c r="AC799" s="9"/>
      <c r="AD799" s="9"/>
      <c r="AE799" s="9"/>
      <c r="AF799" s="10"/>
      <c r="AG799" s="9"/>
      <c r="AH799" s="9"/>
      <c r="AI799" s="8"/>
      <c r="AJ799" s="7"/>
      <c r="AS799" s="7"/>
      <c r="AU799"/>
      <c r="AV799"/>
      <c r="AW799"/>
    </row>
    <row r="800" spans="1:49" ht="16" x14ac:dyDescent="0.2">
      <c r="A800" s="6">
        <v>2006</v>
      </c>
      <c r="B800" s="5">
        <v>38760</v>
      </c>
      <c r="C800" s="6">
        <v>43</v>
      </c>
      <c r="X800" s="9"/>
      <c r="Y800" s="9"/>
      <c r="Z800" s="9"/>
      <c r="AA800" s="10"/>
      <c r="AB800" s="9"/>
      <c r="AC800" s="9"/>
      <c r="AD800" s="9"/>
      <c r="AE800" s="9"/>
      <c r="AF800" s="10"/>
      <c r="AG800" s="9"/>
      <c r="AH800" s="9"/>
      <c r="AI800" s="8"/>
      <c r="AJ800" s="7"/>
      <c r="AS800" s="7"/>
      <c r="AU800"/>
      <c r="AV800"/>
      <c r="AW800"/>
    </row>
    <row r="801" spans="1:49" ht="16" x14ac:dyDescent="0.2">
      <c r="A801" s="6">
        <v>2006</v>
      </c>
      <c r="B801" s="5">
        <v>38761</v>
      </c>
      <c r="C801" s="6">
        <v>44</v>
      </c>
      <c r="X801" s="9"/>
      <c r="Y801" s="9"/>
      <c r="Z801" s="9"/>
      <c r="AA801" s="10"/>
      <c r="AB801" s="9"/>
      <c r="AC801" s="9"/>
      <c r="AD801" s="9"/>
      <c r="AE801" s="9"/>
      <c r="AF801" s="10"/>
      <c r="AG801" s="9"/>
      <c r="AH801" s="9"/>
      <c r="AI801" s="8"/>
      <c r="AJ801" s="7"/>
      <c r="AS801" s="7"/>
      <c r="AU801"/>
      <c r="AV801"/>
      <c r="AW801"/>
    </row>
    <row r="802" spans="1:49" ht="16" x14ac:dyDescent="0.2">
      <c r="A802" s="6">
        <v>2006</v>
      </c>
      <c r="B802" s="5">
        <v>38762</v>
      </c>
      <c r="C802" s="6">
        <v>45</v>
      </c>
      <c r="X802" s="9"/>
      <c r="Y802" s="9"/>
      <c r="Z802" s="9"/>
      <c r="AA802" s="10"/>
      <c r="AB802" s="9"/>
      <c r="AC802" s="9"/>
      <c r="AD802" s="9"/>
      <c r="AE802" s="9"/>
      <c r="AF802" s="10"/>
      <c r="AG802" s="9"/>
      <c r="AH802" s="9"/>
      <c r="AI802" s="8"/>
      <c r="AJ802" s="7"/>
      <c r="AS802" s="7"/>
      <c r="AU802"/>
      <c r="AV802"/>
      <c r="AW802"/>
    </row>
    <row r="803" spans="1:49" ht="16" x14ac:dyDescent="0.2">
      <c r="A803" s="6">
        <v>2006</v>
      </c>
      <c r="B803" s="5">
        <v>38763</v>
      </c>
      <c r="C803" s="6">
        <v>46</v>
      </c>
      <c r="X803" s="9"/>
      <c r="Y803" s="9"/>
      <c r="Z803" s="9"/>
      <c r="AA803" s="10"/>
      <c r="AB803" s="9"/>
      <c r="AC803" s="9"/>
      <c r="AD803" s="9"/>
      <c r="AE803" s="9"/>
      <c r="AF803" s="10"/>
      <c r="AG803" s="9"/>
      <c r="AH803" s="9"/>
      <c r="AI803" s="8"/>
      <c r="AJ803" s="7"/>
      <c r="AS803" s="7"/>
      <c r="AU803"/>
      <c r="AV803"/>
      <c r="AW803"/>
    </row>
    <row r="804" spans="1:49" ht="16" x14ac:dyDescent="0.2">
      <c r="A804" s="6">
        <v>2006</v>
      </c>
      <c r="B804" s="5">
        <v>38764</v>
      </c>
      <c r="C804" s="6">
        <v>47</v>
      </c>
      <c r="X804" s="9"/>
      <c r="Y804" s="9"/>
      <c r="Z804" s="9"/>
      <c r="AA804" s="10"/>
      <c r="AB804" s="9"/>
      <c r="AC804" s="9"/>
      <c r="AD804" s="9"/>
      <c r="AE804" s="9"/>
      <c r="AF804" s="10"/>
      <c r="AG804" s="9"/>
      <c r="AH804" s="9"/>
      <c r="AI804" s="8"/>
      <c r="AJ804" s="7"/>
      <c r="AS804" s="7"/>
      <c r="AU804"/>
      <c r="AV804"/>
      <c r="AW804"/>
    </row>
    <row r="805" spans="1:49" ht="16" x14ac:dyDescent="0.2">
      <c r="A805" s="6">
        <v>2006</v>
      </c>
      <c r="B805" s="5">
        <v>38765</v>
      </c>
      <c r="C805" s="6">
        <v>48</v>
      </c>
      <c r="X805" s="9"/>
      <c r="Y805" s="9"/>
      <c r="Z805" s="9"/>
      <c r="AA805" s="10"/>
      <c r="AB805" s="9"/>
      <c r="AC805" s="9"/>
      <c r="AD805" s="9"/>
      <c r="AE805" s="9"/>
      <c r="AF805" s="10"/>
      <c r="AG805" s="9"/>
      <c r="AH805" s="9"/>
      <c r="AI805" s="8"/>
      <c r="AJ805" s="7"/>
      <c r="AS805" s="7"/>
      <c r="AU805"/>
      <c r="AV805"/>
      <c r="AW805"/>
    </row>
    <row r="806" spans="1:49" ht="16" x14ac:dyDescent="0.2">
      <c r="A806" s="6">
        <v>2006</v>
      </c>
      <c r="B806" s="5">
        <v>38766</v>
      </c>
      <c r="C806" s="6">
        <v>49</v>
      </c>
      <c r="X806" s="9"/>
      <c r="Y806" s="9"/>
      <c r="Z806" s="9"/>
      <c r="AA806" s="10"/>
      <c r="AB806" s="9"/>
      <c r="AC806" s="9"/>
      <c r="AD806" s="9"/>
      <c r="AE806" s="9"/>
      <c r="AF806" s="10"/>
      <c r="AG806" s="9"/>
      <c r="AH806" s="9"/>
      <c r="AI806" s="8"/>
      <c r="AJ806" s="7"/>
      <c r="AS806" s="7"/>
      <c r="AU806"/>
      <c r="AV806"/>
      <c r="AW806"/>
    </row>
    <row r="807" spans="1:49" ht="16" x14ac:dyDescent="0.2">
      <c r="A807" s="6">
        <v>2006</v>
      </c>
      <c r="B807" s="5">
        <v>38767</v>
      </c>
      <c r="C807" s="6">
        <v>50</v>
      </c>
      <c r="X807" s="9"/>
      <c r="Y807" s="9"/>
      <c r="Z807" s="9"/>
      <c r="AA807" s="10"/>
      <c r="AB807" s="9"/>
      <c r="AC807" s="9"/>
      <c r="AD807" s="9"/>
      <c r="AE807" s="9"/>
      <c r="AF807" s="10"/>
      <c r="AG807" s="9"/>
      <c r="AH807" s="9"/>
      <c r="AI807" s="8"/>
      <c r="AJ807" s="7"/>
      <c r="AS807" s="7"/>
      <c r="AU807"/>
      <c r="AV807"/>
      <c r="AW807"/>
    </row>
    <row r="808" spans="1:49" ht="16" x14ac:dyDescent="0.2">
      <c r="A808" s="6">
        <v>2006</v>
      </c>
      <c r="B808" s="5">
        <v>38768</v>
      </c>
      <c r="C808" s="6">
        <v>51</v>
      </c>
      <c r="X808" s="9"/>
      <c r="Y808" s="9"/>
      <c r="Z808" s="9"/>
      <c r="AA808" s="10"/>
      <c r="AB808" s="9"/>
      <c r="AC808" s="9"/>
      <c r="AD808" s="9"/>
      <c r="AE808" s="9"/>
      <c r="AF808" s="10"/>
      <c r="AG808" s="9"/>
      <c r="AH808" s="9"/>
      <c r="AI808" s="8"/>
      <c r="AJ808" s="7"/>
      <c r="AS808" s="7"/>
      <c r="AU808"/>
      <c r="AV808"/>
      <c r="AW808"/>
    </row>
    <row r="809" spans="1:49" ht="16" x14ac:dyDescent="0.2">
      <c r="A809" s="6">
        <v>2006</v>
      </c>
      <c r="B809" s="5">
        <v>38769</v>
      </c>
      <c r="C809" s="6">
        <v>52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0"/>
      <c r="X809" s="9">
        <f>1+0.033*COS(2*$S$9*C809/365)</f>
        <v>1.020638548908513</v>
      </c>
      <c r="Y809" s="9">
        <f>0.409*SIN((2*$S$9*C809/365)-1.39)</f>
        <v>-0.19423801404421248</v>
      </c>
      <c r="Z809" s="9">
        <f>ACOS(-TAN($U$2)*TAN(Y809))</f>
        <v>1.461536077701509</v>
      </c>
      <c r="AA809" s="10">
        <f>(24*60/$S$9)*$S$7*X809*(Z809*SIN($U$2)*SIN(Y809)+COS($U$2)*COS(Y809)*SIN(Z809))</f>
        <v>27.478047936012437</v>
      </c>
      <c r="AB809" s="9">
        <f>AA809*(0.75+0.00002*$S$3)</f>
        <v>20.718448143753378</v>
      </c>
      <c r="AC809" s="9">
        <f>1.35*(M809/AB809)-0.35</f>
        <v>-0.35</v>
      </c>
      <c r="AD809" s="9">
        <f>(0.6108*EXP(17.27*E809/(E809+237.3))+0.6108*EXP(17.27*F809/(F809+237.3)))/2</f>
        <v>0.61080000000000001</v>
      </c>
      <c r="AE809" s="9">
        <f>(H809*0.6108*EXP(17.27*F809/(F809+237.3))+I809*0.6108*EXP(17.27*E809/(E809+237.3)))/(2*100)</f>
        <v>0</v>
      </c>
      <c r="AF809" s="10">
        <f>$S$8*0.5*((E809+273)^4+(F809+273)^4)*(0.34-0.14*SQRT(AE809))*AC809</f>
        <v>-3.2362268642907837</v>
      </c>
      <c r="AG809" s="9">
        <f>(1-0.23)*M809-AF809</f>
        <v>3.2362268642907837</v>
      </c>
      <c r="AH809" s="9">
        <v>0</v>
      </c>
      <c r="AI809" s="8">
        <f>4098*0.6108*EXP(17.27*0.5*(E809+F809)/(0.5*(E809+F809)+237.3))/(0.5*(E809+F809)+237.3)^2</f>
        <v>4.4450382862832649E-2</v>
      </c>
      <c r="AJ809" s="7">
        <f>(0.408*AI809*(AG809-AH809)+(900*$S$10/((E809+F809)*0.5+273))*N809*(AD809-AE809))/(AI809+$S$10*(1+0.34*N809))</f>
        <v>0.53231216576603479</v>
      </c>
      <c r="AS809" s="7"/>
      <c r="AU809"/>
      <c r="AV809"/>
      <c r="AW809"/>
    </row>
    <row r="810" spans="1:49" ht="16" x14ac:dyDescent="0.2">
      <c r="A810" s="6">
        <v>2006</v>
      </c>
      <c r="B810" s="5">
        <v>38770</v>
      </c>
      <c r="C810" s="6">
        <v>53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0"/>
      <c r="X810" s="9">
        <f>1+0.033*COS(2*$S$9*C810/365)</f>
        <v>1.020192251241868</v>
      </c>
      <c r="Y810" s="9">
        <f>0.409*SIN((2*$S$9*C810/365)-1.39)</f>
        <v>-0.18801356083243778</v>
      </c>
      <c r="Z810" s="9">
        <f>ACOS(-TAN($U$2)*TAN(Y810))</f>
        <v>1.4651363096378247</v>
      </c>
      <c r="AA810" s="10">
        <f>(24*60/$S$9)*$S$7*X810*(Z810*SIN($U$2)*SIN(Y810)+COS($U$2)*COS(Y810)*SIN(Z810))</f>
        <v>27.671702409733022</v>
      </c>
      <c r="AB810" s="9">
        <f>AA810*(0.75+0.00002*$S$3)</f>
        <v>20.8644636169387</v>
      </c>
      <c r="AC810" s="9">
        <f>1.35*(M810/AB810)-0.35</f>
        <v>-0.35</v>
      </c>
      <c r="AD810" s="9">
        <f>(0.6108*EXP(17.27*E810/(E810+237.3))+0.6108*EXP(17.27*F810/(F810+237.3)))/2</f>
        <v>0.61080000000000001</v>
      </c>
      <c r="AE810" s="9">
        <f>(H810*0.6108*EXP(17.27*F810/(F810+237.3))+I810*0.6108*EXP(17.27*E810/(E810+237.3)))/(2*100)</f>
        <v>0</v>
      </c>
      <c r="AF810" s="10">
        <f>$S$8*0.5*((E810+273)^4+(F810+273)^4)*(0.34-0.14*SQRT(AE810))*AC810</f>
        <v>-3.2362268642907837</v>
      </c>
      <c r="AG810" s="9">
        <f>(1-0.23)*M810-AF810</f>
        <v>3.2362268642907837</v>
      </c>
      <c r="AH810" s="9">
        <v>0</v>
      </c>
      <c r="AI810" s="8">
        <f>4098*0.6108*EXP(17.27*0.5*(E810+F810)/(0.5*(E810+F810)+237.3))/(0.5*(E810+F810)+237.3)^2</f>
        <v>4.4450382862832649E-2</v>
      </c>
      <c r="AJ810" s="7">
        <f>(0.408*AI810*(AG810-AH810)+(900*$S$10/((E810+F810)*0.5+273))*N810*(AD810-AE810))/(AI810+$S$10*(1+0.34*N810))</f>
        <v>0.53231216576603479</v>
      </c>
      <c r="AS810" s="7"/>
      <c r="AU810"/>
      <c r="AV810"/>
      <c r="AW810"/>
    </row>
    <row r="811" spans="1:49" ht="16" x14ac:dyDescent="0.2">
      <c r="A811" s="6">
        <v>2006</v>
      </c>
      <c r="B811" s="5">
        <v>38771</v>
      </c>
      <c r="C811" s="6">
        <v>54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0"/>
      <c r="X811" s="9">
        <f>1+0.033*COS(2*$S$9*C811/365)</f>
        <v>1.0197399701753953</v>
      </c>
      <c r="Y811" s="9">
        <f>0.409*SIN((2*$S$9*C811/365)-1.39)</f>
        <v>-0.18173339514492348</v>
      </c>
      <c r="Z811" s="9">
        <f>ACOS(-TAN($U$2)*TAN(Y811))</f>
        <v>1.4687587471101924</v>
      </c>
      <c r="AA811" s="10">
        <f>(24*60/$S$9)*$S$7*X811*(Z811*SIN($U$2)*SIN(Y811)+COS($U$2)*COS(Y811)*SIN(Z811))</f>
        <v>27.866196391014441</v>
      </c>
      <c r="AB811" s="9">
        <f>AA811*(0.75+0.00002*$S$3)</f>
        <v>21.011112078824887</v>
      </c>
      <c r="AC811" s="9">
        <f>1.35*(M811/AB811)-0.35</f>
        <v>-0.35</v>
      </c>
      <c r="AD811" s="9">
        <f>(0.6108*EXP(17.27*E811/(E811+237.3))+0.6108*EXP(17.27*F811/(F811+237.3)))/2</f>
        <v>0.61080000000000001</v>
      </c>
      <c r="AE811" s="9">
        <f>(H811*0.6108*EXP(17.27*F811/(F811+237.3))+I811*0.6108*EXP(17.27*E811/(E811+237.3)))/(2*100)</f>
        <v>0</v>
      </c>
      <c r="AF811" s="10">
        <f>$S$8*0.5*((E811+273)^4+(F811+273)^4)*(0.34-0.14*SQRT(AE811))*AC811</f>
        <v>-3.2362268642907837</v>
      </c>
      <c r="AG811" s="9">
        <f>(1-0.23)*M811-AF811</f>
        <v>3.2362268642907837</v>
      </c>
      <c r="AH811" s="9">
        <v>0</v>
      </c>
      <c r="AI811" s="8">
        <f>4098*0.6108*EXP(17.27*0.5*(E811+F811)/(0.5*(E811+F811)+237.3))/(0.5*(E811+F811)+237.3)^2</f>
        <v>4.4450382862832649E-2</v>
      </c>
      <c r="AJ811" s="7">
        <f>(0.408*AI811*(AG811-AH811)+(900*$S$10/((E811+F811)*0.5+273))*N811*(AD811-AE811))/(AI811+$S$10*(1+0.34*N811))</f>
        <v>0.53231216576603479</v>
      </c>
      <c r="AS811" s="7"/>
      <c r="AU811"/>
      <c r="AV811"/>
      <c r="AW811"/>
    </row>
    <row r="812" spans="1:49" ht="16" x14ac:dyDescent="0.2">
      <c r="A812" s="6">
        <v>2006</v>
      </c>
      <c r="B812" s="5">
        <v>38772</v>
      </c>
      <c r="C812" s="6">
        <v>55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0"/>
      <c r="X812" s="9">
        <f>1+0.033*COS(2*$S$9*C812/365)</f>
        <v>1.0192818397297361</v>
      </c>
      <c r="Y812" s="9">
        <f>0.409*SIN((2*$S$9*C812/365)-1.39)</f>
        <v>-0.17539937793029978</v>
      </c>
      <c r="Z812" s="9">
        <f>ACOS(-TAN($U$2)*TAN(Y812))</f>
        <v>1.472402432626998</v>
      </c>
      <c r="AA812" s="10">
        <f>(24*60/$S$9)*$S$7*X812*(Z812*SIN($U$2)*SIN(Y812)+COS($U$2)*COS(Y812)*SIN(Z812))</f>
        <v>28.061439899427302</v>
      </c>
      <c r="AB812" s="9">
        <f>AA812*(0.75+0.00002*$S$3)</f>
        <v>21.158325684168187</v>
      </c>
      <c r="AC812" s="9">
        <f>1.35*(M812/AB812)-0.35</f>
        <v>-0.35</v>
      </c>
      <c r="AD812" s="9">
        <f>(0.6108*EXP(17.27*E812/(E812+237.3))+0.6108*EXP(17.27*F812/(F812+237.3)))/2</f>
        <v>0.61080000000000001</v>
      </c>
      <c r="AE812" s="9">
        <f>(H812*0.6108*EXP(17.27*F812/(F812+237.3))+I812*0.6108*EXP(17.27*E812/(E812+237.3)))/(2*100)</f>
        <v>0</v>
      </c>
      <c r="AF812" s="10">
        <f>$S$8*0.5*((E812+273)^4+(F812+273)^4)*(0.34-0.14*SQRT(AE812))*AC812</f>
        <v>-3.2362268642907837</v>
      </c>
      <c r="AG812" s="9">
        <f>(1-0.23)*M812-AF812</f>
        <v>3.2362268642907837</v>
      </c>
      <c r="AH812" s="9">
        <v>0</v>
      </c>
      <c r="AI812" s="8">
        <f>4098*0.6108*EXP(17.27*0.5*(E812+F812)/(0.5*(E812+F812)+237.3))/(0.5*(E812+F812)+237.3)^2</f>
        <v>4.4450382862832649E-2</v>
      </c>
      <c r="AJ812" s="7">
        <f>(0.408*AI812*(AG812-AH812)+(900*$S$10/((E812+F812)*0.5+273))*N812*(AD812-AE812))/(AI812+$S$10*(1+0.34*N812))</f>
        <v>0.53231216576603479</v>
      </c>
      <c r="AS812" s="7"/>
      <c r="AU812"/>
      <c r="AV812"/>
      <c r="AW812"/>
    </row>
    <row r="813" spans="1:49" ht="16" x14ac:dyDescent="0.2">
      <c r="A813" s="6">
        <v>2006</v>
      </c>
      <c r="B813" s="5">
        <v>38773</v>
      </c>
      <c r="C813" s="6">
        <v>56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0"/>
      <c r="X813" s="9">
        <f>1+0.033*COS(2*$S$9*C813/365)</f>
        <v>1.018817995658829</v>
      </c>
      <c r="Y813" s="9">
        <f>0.409*SIN((2*$S$9*C813/365)-1.39)</f>
        <v>-0.16901338609456681</v>
      </c>
      <c r="Z813" s="9">
        <f>ACOS(-TAN($U$2)*TAN(Y813))</f>
        <v>1.4760664241061758</v>
      </c>
      <c r="AA813" s="10">
        <f>(24*60/$S$9)*$S$7*X813*(Z813*SIN($U$2)*SIN(Y813)+COS($U$2)*COS(Y813)*SIN(Z813))</f>
        <v>28.257342945917152</v>
      </c>
      <c r="AB813" s="9">
        <f>AA813*(0.75+0.00002*$S$3)</f>
        <v>21.306036581221534</v>
      </c>
      <c r="AC813" s="9">
        <f>1.35*(M813/AB813)-0.35</f>
        <v>-0.35</v>
      </c>
      <c r="AD813" s="9">
        <f>(0.6108*EXP(17.27*E813/(E813+237.3))+0.6108*EXP(17.27*F813/(F813+237.3)))/2</f>
        <v>0.61080000000000001</v>
      </c>
      <c r="AE813" s="9">
        <f>(H813*0.6108*EXP(17.27*F813/(F813+237.3))+I813*0.6108*EXP(17.27*E813/(E813+237.3)))/(2*100)</f>
        <v>0</v>
      </c>
      <c r="AF813" s="10">
        <f>$S$8*0.5*((E813+273)^4+(F813+273)^4)*(0.34-0.14*SQRT(AE813))*AC813</f>
        <v>-3.2362268642907837</v>
      </c>
      <c r="AG813" s="9">
        <f>(1-0.23)*M813-AF813</f>
        <v>3.2362268642907837</v>
      </c>
      <c r="AH813" s="9">
        <v>0</v>
      </c>
      <c r="AI813" s="8">
        <f>4098*0.6108*EXP(17.27*0.5*(E813+F813)/(0.5*(E813+F813)+237.3))/(0.5*(E813+F813)+237.3)^2</f>
        <v>4.4450382862832649E-2</v>
      </c>
      <c r="AJ813" s="7">
        <f>(0.408*AI813*(AG813-AH813)+(900*$S$10/((E813+F813)*0.5+273))*N813*(AD813-AE813))/(AI813+$S$10*(1+0.34*N813))</f>
        <v>0.53231216576603479</v>
      </c>
      <c r="AS813" s="7"/>
      <c r="AU813"/>
      <c r="AV813"/>
      <c r="AW813"/>
    </row>
    <row r="814" spans="1:49" ht="16" x14ac:dyDescent="0.2">
      <c r="A814" s="6">
        <v>2006</v>
      </c>
      <c r="B814" s="5">
        <v>38774</v>
      </c>
      <c r="C814" s="6">
        <v>57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0"/>
      <c r="X814" s="9">
        <f>1+0.033*COS(2*$S$9*C814/365)</f>
        <v>1.0183485754096824</v>
      </c>
      <c r="Y814" s="9">
        <f>0.409*SIN((2*$S$9*C814/365)-1.39)</f>
        <v>-0.16257731194492642</v>
      </c>
      <c r="Z814" s="9">
        <f>ACOS(-TAN($U$2)*TAN(Y814))</f>
        <v>1.4797497946635945</v>
      </c>
      <c r="AA814" s="10">
        <f>(24*60/$S$9)*$S$7*X814*(Z814*SIN($U$2)*SIN(Y814)+COS($U$2)*COS(Y814)*SIN(Z814))</f>
        <v>28.45381561066425</v>
      </c>
      <c r="AB814" s="9">
        <f>AA814*(0.75+0.00002*$S$3)</f>
        <v>21.454176970440844</v>
      </c>
      <c r="AC814" s="9">
        <f>1.35*(M814/AB814)-0.35</f>
        <v>-0.35</v>
      </c>
      <c r="AD814" s="9">
        <f>(0.6108*EXP(17.27*E814/(E814+237.3))+0.6108*EXP(17.27*F814/(F814+237.3)))/2</f>
        <v>0.61080000000000001</v>
      </c>
      <c r="AE814" s="9">
        <f>(H814*0.6108*EXP(17.27*F814/(F814+237.3))+I814*0.6108*EXP(17.27*E814/(E814+237.3)))/(2*100)</f>
        <v>0</v>
      </c>
      <c r="AF814" s="10">
        <f>$S$8*0.5*((E814+273)^4+(F814+273)^4)*(0.34-0.14*SQRT(AE814))*AC814</f>
        <v>-3.2362268642907837</v>
      </c>
      <c r="AG814" s="9">
        <f>(1-0.23)*M814-AF814</f>
        <v>3.2362268642907837</v>
      </c>
      <c r="AH814" s="9">
        <v>0</v>
      </c>
      <c r="AI814" s="8">
        <f>4098*0.6108*EXP(17.27*0.5*(E814+F814)/(0.5*(E814+F814)+237.3))/(0.5*(E814+F814)+237.3)^2</f>
        <v>4.4450382862832649E-2</v>
      </c>
      <c r="AJ814" s="7">
        <f>(0.408*AI814*(AG814-AH814)+(900*$S$10/((E814+F814)*0.5+273))*N814*(AD814-AE814))/(AI814+$S$10*(1+0.34*N814))</f>
        <v>0.53231216576603479</v>
      </c>
      <c r="AS814" s="7"/>
      <c r="AU814"/>
      <c r="AV814"/>
      <c r="AW814"/>
    </row>
    <row r="815" spans="1:49" ht="16" x14ac:dyDescent="0.2">
      <c r="A815" s="6">
        <v>2006</v>
      </c>
      <c r="B815" s="5">
        <v>38775</v>
      </c>
      <c r="C815" s="6">
        <v>58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0"/>
      <c r="X815" s="9">
        <f>1+0.033*COS(2*$S$9*C815/365)</f>
        <v>1.0178737180816473</v>
      </c>
      <c r="Y815" s="9">
        <f>0.409*SIN((2*$S$9*C815/365)-1.39)</f>
        <v>-0.15609306262905087</v>
      </c>
      <c r="Z815" s="9">
        <f>ACOS(-TAN($U$2)*TAN(Y815))</f>
        <v>1.4834516323576021</v>
      </c>
      <c r="AA815" s="10">
        <f>(24*60/$S$9)*$S$7*X815*(Z815*SIN($U$2)*SIN(Y815)+COS($U$2)*COS(Y815)*SIN(Z815))</f>
        <v>28.650768121313792</v>
      </c>
      <c r="AB815" s="9">
        <f>AA815*(0.75+0.00002*$S$3)</f>
        <v>21.602679163470601</v>
      </c>
      <c r="AC815" s="9">
        <f>1.35*(M815/AB815)-0.35</f>
        <v>-0.35</v>
      </c>
      <c r="AD815" s="9">
        <f>(0.6108*EXP(17.27*E815/(E815+237.3))+0.6108*EXP(17.27*F815/(F815+237.3)))/2</f>
        <v>0.61080000000000001</v>
      </c>
      <c r="AE815" s="9">
        <f>(H815*0.6108*EXP(17.27*F815/(F815+237.3))+I815*0.6108*EXP(17.27*E815/(E815+237.3)))/(2*100)</f>
        <v>0</v>
      </c>
      <c r="AF815" s="10">
        <f>$S$8*0.5*((E815+273)^4+(F815+273)^4)*(0.34-0.14*SQRT(AE815))*AC815</f>
        <v>-3.2362268642907837</v>
      </c>
      <c r="AG815" s="9">
        <f>(1-0.23)*M815-AF815</f>
        <v>3.2362268642907837</v>
      </c>
      <c r="AH815" s="9">
        <v>0</v>
      </c>
      <c r="AI815" s="8">
        <f>4098*0.6108*EXP(17.27*0.5*(E815+F815)/(0.5*(E815+F815)+237.3))/(0.5*(E815+F815)+237.3)^2</f>
        <v>4.4450382862832649E-2</v>
      </c>
      <c r="AJ815" s="7">
        <f>(0.408*AI815*(AG815-AH815)+(900*$S$10/((E815+F815)*0.5+273))*N815*(AD815-AE815))/(AI815+$S$10*(1+0.34*N815))</f>
        <v>0.53231216576603479</v>
      </c>
      <c r="AS815" s="7"/>
      <c r="AU815"/>
      <c r="AV815"/>
      <c r="AW815"/>
    </row>
    <row r="816" spans="1:49" ht="16" x14ac:dyDescent="0.2">
      <c r="A816" s="6">
        <v>2006</v>
      </c>
      <c r="B816" s="5">
        <v>38776</v>
      </c>
      <c r="C816" s="6">
        <v>59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0"/>
      <c r="X816" s="9">
        <f>1+0.033*COS(2*$S$9*C816/365)</f>
        <v>1.0173935643851983</v>
      </c>
      <c r="Y816" s="9">
        <f>0.409*SIN((2*$S$9*C816/365)-1.39)</f>
        <v>-0.14956255956995423</v>
      </c>
      <c r="Z816" s="9">
        <f>ACOS(-TAN($U$2)*TAN(Y816))</f>
        <v>1.4871710398917506</v>
      </c>
      <c r="AA816" s="10">
        <f>(24*60/$S$9)*$S$7*X816*(Z816*SIN($U$2)*SIN(Y816)+COS($U$2)*COS(Y816)*SIN(Z816))</f>
        <v>28.848110931437486</v>
      </c>
      <c r="AB816" s="9">
        <f>AA816*(0.75+0.00002*$S$3)</f>
        <v>21.751475642303863</v>
      </c>
      <c r="AC816" s="9">
        <f>1.35*(M816/AB816)-0.35</f>
        <v>-0.35</v>
      </c>
      <c r="AD816" s="9">
        <f>(0.6108*EXP(17.27*E816/(E816+237.3))+0.6108*EXP(17.27*F816/(F816+237.3)))/2</f>
        <v>0.61080000000000001</v>
      </c>
      <c r="AE816" s="9">
        <f>(H816*0.6108*EXP(17.27*F816/(F816+237.3))+I816*0.6108*EXP(17.27*E816/(E816+237.3)))/(2*100)</f>
        <v>0</v>
      </c>
      <c r="AF816" s="10">
        <f>$S$8*0.5*((E816+273)^4+(F816+273)^4)*(0.34-0.14*SQRT(AE816))*AC816</f>
        <v>-3.2362268642907837</v>
      </c>
      <c r="AG816" s="9">
        <f>(1-0.23)*M816-AF816</f>
        <v>3.2362268642907837</v>
      </c>
      <c r="AH816" s="9">
        <v>0</v>
      </c>
      <c r="AI816" s="8">
        <f>4098*0.6108*EXP(17.27*0.5*(E816+F816)/(0.5*(E816+F816)+237.3))/(0.5*(E816+F816)+237.3)^2</f>
        <v>4.4450382862832649E-2</v>
      </c>
      <c r="AJ816" s="7">
        <f>(0.408*AI816*(AG816-AH816)+(900*$S$10/((E816+F816)*0.5+273))*N816*(AD816-AE816))/(AI816+$S$10*(1+0.34*N816))</f>
        <v>0.53231216576603479</v>
      </c>
      <c r="AS816" s="7"/>
      <c r="AU816"/>
      <c r="AV816"/>
      <c r="AW816"/>
    </row>
    <row r="817" spans="1:49" ht="16" x14ac:dyDescent="0.2">
      <c r="A817" s="6">
        <v>2006</v>
      </c>
      <c r="B817" s="5">
        <v>38777</v>
      </c>
      <c r="C817" s="6">
        <v>60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0"/>
      <c r="X817" s="9">
        <f>1+0.033*COS(2*$S$9*C817/365)</f>
        <v>1.0169082566002381</v>
      </c>
      <c r="Y817" s="9">
        <f>0.409*SIN((2*$S$9*C817/365)-1.39)</f>
        <v>-0.14298773789663263</v>
      </c>
      <c r="Z817" s="9">
        <f>ACOS(-TAN($U$2)*TAN(Y817))</f>
        <v>1.4909071342777096</v>
      </c>
      <c r="AA817" s="10">
        <f>(24*60/$S$9)*$S$7*X817*(Z817*SIN($U$2)*SIN(Y817)+COS($U$2)*COS(Y817)*SIN(Z817))</f>
        <v>29.045754799085625</v>
      </c>
      <c r="AB817" s="9">
        <f>AA817*(0.75+0.00002*$S$3)</f>
        <v>21.90049911851056</v>
      </c>
      <c r="AC817" s="9">
        <f>1.35*(M817/AB817)-0.35</f>
        <v>-0.35</v>
      </c>
      <c r="AD817" s="9">
        <f>(0.6108*EXP(17.27*E817/(E817+237.3))+0.6108*EXP(17.27*F817/(F817+237.3)))/2</f>
        <v>0.61080000000000001</v>
      </c>
      <c r="AE817" s="9">
        <f>(H817*0.6108*EXP(17.27*F817/(F817+237.3))+I817*0.6108*EXP(17.27*E817/(E817+237.3)))/(2*100)</f>
        <v>0</v>
      </c>
      <c r="AF817" s="10">
        <f>$S$8*0.5*((E817+273)^4+(F817+273)^4)*(0.34-0.14*SQRT(AE817))*AC817</f>
        <v>-3.2362268642907837</v>
      </c>
      <c r="AG817" s="9">
        <f>(1-0.23)*M817-AF817</f>
        <v>3.2362268642907837</v>
      </c>
      <c r="AH817" s="9">
        <v>0</v>
      </c>
      <c r="AI817" s="8">
        <f>4098*0.6108*EXP(17.27*0.5*(E817+F817)/(0.5*(E817+F817)+237.3))/(0.5*(E817+F817)+237.3)^2</f>
        <v>4.4450382862832649E-2</v>
      </c>
      <c r="AJ817" s="7">
        <f>(0.408*AI817*(AG817-AH817)+(900*$S$10/((E817+F817)*0.5+273))*N817*(AD817-AE817))/(AI817+$S$10*(1+0.34*N817))</f>
        <v>0.53231216576603479</v>
      </c>
      <c r="AS817" s="7"/>
      <c r="AU817"/>
      <c r="AV817"/>
      <c r="AW817"/>
    </row>
    <row r="818" spans="1:49" ht="16" x14ac:dyDescent="0.2">
      <c r="A818" s="6">
        <v>2006</v>
      </c>
      <c r="B818" s="5">
        <v>38778</v>
      </c>
      <c r="C818" s="6">
        <v>61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0"/>
      <c r="X818" s="9">
        <f>1+0.033*COS(2*$S$9*C818/365)</f>
        <v>1.0164179385339369</v>
      </c>
      <c r="Y818" s="9">
        <f>0.409*SIN((2*$S$9*C818/365)-1.39)</f>
        <v>-0.13637054587064404</v>
      </c>
      <c r="Z818" s="9">
        <f>ACOS(-TAN($U$2)*TAN(Y818))</f>
        <v>1.494659046460366</v>
      </c>
      <c r="AA818" s="10">
        <f>(24*60/$S$9)*$S$7*X818*(Z818*SIN($U$2)*SIN(Y818)+COS($U$2)*COS(Y818)*SIN(Z818))</f>
        <v>29.243610865286918</v>
      </c>
      <c r="AB818" s="9">
        <f>AA818*(0.75+0.00002*$S$3)</f>
        <v>22.049682592426336</v>
      </c>
      <c r="AC818" s="9">
        <f>1.35*(M818/AB818)-0.35</f>
        <v>-0.35</v>
      </c>
      <c r="AD818" s="9">
        <f>(0.6108*EXP(17.27*E818/(E818+237.3))+0.6108*EXP(17.27*F818/(F818+237.3)))/2</f>
        <v>0.61080000000000001</v>
      </c>
      <c r="AE818" s="9">
        <f>(H818*0.6108*EXP(17.27*F818/(F818+237.3))+I818*0.6108*EXP(17.27*E818/(E818+237.3)))/(2*100)</f>
        <v>0</v>
      </c>
      <c r="AF818" s="10">
        <f>$S$8*0.5*((E818+273)^4+(F818+273)^4)*(0.34-0.14*SQRT(AE818))*AC818</f>
        <v>-3.2362268642907837</v>
      </c>
      <c r="AG818" s="9">
        <f>(1-0.23)*M818-AF818</f>
        <v>3.2362268642907837</v>
      </c>
      <c r="AH818" s="9">
        <v>0</v>
      </c>
      <c r="AI818" s="8">
        <f>4098*0.6108*EXP(17.27*0.5*(E818+F818)/(0.5*(E818+F818)+237.3))/(0.5*(E818+F818)+237.3)^2</f>
        <v>4.4450382862832649E-2</v>
      </c>
      <c r="AJ818" s="7">
        <f>(0.408*AI818*(AG818-AH818)+(900*$S$10/((E818+F818)*0.5+273))*N818*(AD818-AE818))/(AI818+$S$10*(1+0.34*N818))</f>
        <v>0.53231216576603479</v>
      </c>
      <c r="AS818" s="7"/>
      <c r="AU818"/>
      <c r="AV818"/>
      <c r="AW818"/>
    </row>
    <row r="819" spans="1:49" ht="16" x14ac:dyDescent="0.2">
      <c r="A819" s="6">
        <v>2006</v>
      </c>
      <c r="B819" s="5">
        <v>38779</v>
      </c>
      <c r="C819" s="6">
        <v>62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0"/>
      <c r="X819" s="9">
        <f>1+0.033*COS(2*$S$9*C819/365)</f>
        <v>1.0159227554781203</v>
      </c>
      <c r="Y819" s="9">
        <f>0.409*SIN((2*$S$9*C819/365)-1.39)</f>
        <v>-0.12971294430879665</v>
      </c>
      <c r="Z819" s="9">
        <f>ACOS(-TAN($U$2)*TAN(Y819))</f>
        <v>1.498425920907088</v>
      </c>
      <c r="AA819" s="10">
        <f>(24*60/$S$9)*$S$7*X819*(Z819*SIN($U$2)*SIN(Y819)+COS($U$2)*COS(Y819)*SIN(Z819))</f>
        <v>29.441590732352122</v>
      </c>
      <c r="AB819" s="9">
        <f>AA819*(0.75+0.00002*$S$3)</f>
        <v>22.198959412193499</v>
      </c>
      <c r="AC819" s="9">
        <f>1.35*(M819/AB819)-0.35</f>
        <v>-0.35</v>
      </c>
      <c r="AD819" s="9">
        <f>(0.6108*EXP(17.27*E819/(E819+237.3))+0.6108*EXP(17.27*F819/(F819+237.3)))/2</f>
        <v>0.61080000000000001</v>
      </c>
      <c r="AE819" s="9">
        <f>(H819*0.6108*EXP(17.27*F819/(F819+237.3))+I819*0.6108*EXP(17.27*E819/(E819+237.3)))/(2*100)</f>
        <v>0</v>
      </c>
      <c r="AF819" s="10">
        <f>$S$8*0.5*((E819+273)^4+(F819+273)^4)*(0.34-0.14*SQRT(AE819))*AC819</f>
        <v>-3.2362268642907837</v>
      </c>
      <c r="AG819" s="9">
        <f>(1-0.23)*M819-AF819</f>
        <v>3.2362268642907837</v>
      </c>
      <c r="AH819" s="9">
        <v>0</v>
      </c>
      <c r="AI819" s="8">
        <f>4098*0.6108*EXP(17.27*0.5*(E819+F819)/(0.5*(E819+F819)+237.3))/(0.5*(E819+F819)+237.3)^2</f>
        <v>4.4450382862832649E-2</v>
      </c>
      <c r="AJ819" s="7">
        <f>(0.408*AI819*(AG819-AH819)+(900*$S$10/((E819+F819)*0.5+273))*N819*(AD819-AE819))/(AI819+$S$10*(1+0.34*N819))</f>
        <v>0.53231216576603479</v>
      </c>
      <c r="AS819" s="7"/>
      <c r="AU819"/>
      <c r="AV819"/>
      <c r="AW819"/>
    </row>
    <row r="820" spans="1:49" ht="16" x14ac:dyDescent="0.2">
      <c r="A820" s="6">
        <v>2006</v>
      </c>
      <c r="B820" s="5">
        <v>38780</v>
      </c>
      <c r="C820" s="6">
        <v>63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0"/>
      <c r="X820" s="9">
        <f>1+0.033*COS(2*$S$9*C820/365)</f>
        <v>1.015422854166214</v>
      </c>
      <c r="Y820" s="9">
        <f>0.409*SIN((2*$S$9*C820/365)-1.39)</f>
        <v>-0.12301690600211586</v>
      </c>
      <c r="Z820" s="9">
        <f>ACOS(-TAN($U$2)*TAN(Y820))</f>
        <v>1.502206915163113</v>
      </c>
      <c r="AA820" s="10">
        <f>(24*60/$S$9)*$S$7*X820*(Z820*SIN($U$2)*SIN(Y820)+COS($U$2)*COS(Y820)*SIN(Z820))</f>
        <v>29.63960654183683</v>
      </c>
      <c r="AB820" s="9">
        <f>AA820*(0.75+0.00002*$S$3)</f>
        <v>22.34826333254497</v>
      </c>
      <c r="AC820" s="9">
        <f>1.35*(M820/AB820)-0.35</f>
        <v>-0.35</v>
      </c>
      <c r="AD820" s="9">
        <f>(0.6108*EXP(17.27*E820/(E820+237.3))+0.6108*EXP(17.27*F820/(F820+237.3)))/2</f>
        <v>0.61080000000000001</v>
      </c>
      <c r="AE820" s="9">
        <f>(H820*0.6108*EXP(17.27*F820/(F820+237.3))+I820*0.6108*EXP(17.27*E820/(E820+237.3)))/(2*100)</f>
        <v>0</v>
      </c>
      <c r="AF820" s="10">
        <f>$S$8*0.5*((E820+273)^4+(F820+273)^4)*(0.34-0.14*SQRT(AE820))*AC820</f>
        <v>-3.2362268642907837</v>
      </c>
      <c r="AG820" s="9">
        <f>(1-0.23)*M820-AF820</f>
        <v>3.2362268642907837</v>
      </c>
      <c r="AH820" s="9">
        <v>0</v>
      </c>
      <c r="AI820" s="8">
        <f>4098*0.6108*EXP(17.27*0.5*(E820+F820)/(0.5*(E820+F820)+237.3))/(0.5*(E820+F820)+237.3)^2</f>
        <v>4.4450382862832649E-2</v>
      </c>
      <c r="AJ820" s="7">
        <f>(0.408*AI820*(AG820-AH820)+(900*$S$10/((E820+F820)*0.5+273))*N820*(AD820-AE820))/(AI820+$S$10*(1+0.34*N820))</f>
        <v>0.53231216576603479</v>
      </c>
      <c r="AS820" s="7"/>
      <c r="AU820"/>
      <c r="AV820"/>
      <c r="AW820"/>
    </row>
    <row r="821" spans="1:49" ht="16" x14ac:dyDescent="0.2">
      <c r="A821" s="6">
        <v>2006</v>
      </c>
      <c r="B821" s="5">
        <v>38781</v>
      </c>
      <c r="C821" s="6">
        <v>64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0"/>
      <c r="X821" s="9">
        <f>1+0.033*COS(2*$S$9*C821/365)</f>
        <v>1.0149183827297661</v>
      </c>
      <c r="Y821" s="9">
        <f>0.409*SIN((2*$S$9*C821/365)-1.39)</f>
        <v>-0.11628441513126445</v>
      </c>
      <c r="Z821" s="9">
        <f>ACOS(-TAN($U$2)*TAN(Y821))</f>
        <v>1.5060011993749847</v>
      </c>
      <c r="AA821" s="10">
        <f>(24*60/$S$9)*$S$7*X821*(Z821*SIN($U$2)*SIN(Y821)+COS($U$2)*COS(Y821)*SIN(Z821))</f>
        <v>29.837571052018173</v>
      </c>
      <c r="AB821" s="9">
        <f>AA821*(0.75+0.00002*$S$3)</f>
        <v>22.497528573221704</v>
      </c>
      <c r="AC821" s="9">
        <f>1.35*(M821/AB821)-0.35</f>
        <v>-0.35</v>
      </c>
      <c r="AD821" s="9">
        <f>(0.6108*EXP(17.27*E821/(E821+237.3))+0.6108*EXP(17.27*F821/(F821+237.3)))/2</f>
        <v>0.61080000000000001</v>
      </c>
      <c r="AE821" s="9">
        <f>(H821*0.6108*EXP(17.27*F821/(F821+237.3))+I821*0.6108*EXP(17.27*E821/(E821+237.3)))/(2*100)</f>
        <v>0</v>
      </c>
      <c r="AF821" s="10">
        <f>$S$8*0.5*((E821+273)^4+(F821+273)^4)*(0.34-0.14*SQRT(AE821))*AC821</f>
        <v>-3.2362268642907837</v>
      </c>
      <c r="AG821" s="9">
        <f>(1-0.23)*M821-AF821</f>
        <v>3.2362268642907837</v>
      </c>
      <c r="AH821" s="9">
        <v>0</v>
      </c>
      <c r="AI821" s="8">
        <f>4098*0.6108*EXP(17.27*0.5*(E821+F821)/(0.5*(E821+F821)+237.3))/(0.5*(E821+F821)+237.3)^2</f>
        <v>4.4450382862832649E-2</v>
      </c>
      <c r="AJ821" s="7">
        <f>(0.408*AI821*(AG821-AH821)+(900*$S$10/((E821+F821)*0.5+273))*N821*(AD821-AE821))/(AI821+$S$10*(1+0.34*N821))</f>
        <v>0.53231216576603479</v>
      </c>
      <c r="AS821" s="7"/>
      <c r="AU821"/>
      <c r="AV821"/>
      <c r="AW821"/>
    </row>
    <row r="822" spans="1:49" ht="16" x14ac:dyDescent="0.2">
      <c r="A822" s="6">
        <v>2006</v>
      </c>
      <c r="B822" s="5">
        <v>38782</v>
      </c>
      <c r="C822" s="6">
        <v>65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0"/>
      <c r="X822" s="9">
        <f>1+0.033*COS(2*$S$9*C822/365)</f>
        <v>1.0144094906545502</v>
      </c>
      <c r="Y822" s="9">
        <f>0.409*SIN((2*$S$9*C822/365)-1.39)</f>
        <v>-0.10951746667858643</v>
      </c>
      <c r="Z822" s="9">
        <f>ACOS(-TAN($U$2)*TAN(Y822))</f>
        <v>1.5098079557839446</v>
      </c>
      <c r="AA822" s="10">
        <f>(24*60/$S$9)*$S$7*X822*(Z822*SIN($U$2)*SIN(Y822)+COS($U$2)*COS(Y822)*SIN(Z822))</f>
        <v>30.035397714740188</v>
      </c>
      <c r="AB822" s="9">
        <f>AA822*(0.75+0.00002*$S$3)</f>
        <v>22.646689876914103</v>
      </c>
      <c r="AC822" s="9">
        <f>1.35*(M822/AB822)-0.35</f>
        <v>-0.35</v>
      </c>
      <c r="AD822" s="9">
        <f>(0.6108*EXP(17.27*E822/(E822+237.3))+0.6108*EXP(17.27*F822/(F822+237.3)))/2</f>
        <v>0.61080000000000001</v>
      </c>
      <c r="AE822" s="9">
        <f>(H822*0.6108*EXP(17.27*F822/(F822+237.3))+I822*0.6108*EXP(17.27*E822/(E822+237.3)))/(2*100)</f>
        <v>0</v>
      </c>
      <c r="AF822" s="10">
        <f>$S$8*0.5*((E822+273)^4+(F822+273)^4)*(0.34-0.14*SQRT(AE822))*AC822</f>
        <v>-3.2362268642907837</v>
      </c>
      <c r="AG822" s="9">
        <f>(1-0.23)*M822-AF822</f>
        <v>3.2362268642907837</v>
      </c>
      <c r="AH822" s="9">
        <v>0</v>
      </c>
      <c r="AI822" s="8">
        <f>4098*0.6108*EXP(17.27*0.5*(E822+F822)/(0.5*(E822+F822)+237.3))/(0.5*(E822+F822)+237.3)^2</f>
        <v>4.4450382862832649E-2</v>
      </c>
      <c r="AJ822" s="7">
        <f>(0.408*AI822*(AG822-AH822)+(900*$S$10/((E822+F822)*0.5+273))*N822*(AD822-AE822))/(AI822+$S$10*(1+0.34*N822))</f>
        <v>0.53231216576603479</v>
      </c>
      <c r="AS822" s="7"/>
      <c r="AU822"/>
      <c r="AV822"/>
      <c r="AW822"/>
    </row>
    <row r="823" spans="1:49" ht="16" x14ac:dyDescent="0.2">
      <c r="A823" s="6">
        <v>2006</v>
      </c>
      <c r="B823" s="5">
        <v>38783</v>
      </c>
      <c r="C823" s="6">
        <v>66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0"/>
      <c r="X823" s="9">
        <f>1+0.033*COS(2*$S$9*C823/365)</f>
        <v>1.013896328736271</v>
      </c>
      <c r="Y823" s="9">
        <f>0.409*SIN((2*$S$9*C823/365)-1.39)</f>
        <v>-0.10271806583695095</v>
      </c>
      <c r="Z823" s="9">
        <f>ACOS(-TAN($U$2)*TAN(Y823))</f>
        <v>1.5136263781911443</v>
      </c>
      <c r="AA823" s="10">
        <f>(24*60/$S$9)*$S$7*X823*(Z823*SIN($U$2)*SIN(Y823)+COS($U$2)*COS(Y823)*SIN(Z823))</f>
        <v>30.233000751483015</v>
      </c>
      <c r="AB823" s="9">
        <f>AA823*(0.75+0.00002*$S$3)</f>
        <v>22.795682566618193</v>
      </c>
      <c r="AC823" s="9">
        <f>1.35*(M823/AB823)-0.35</f>
        <v>-0.35</v>
      </c>
      <c r="AD823" s="9">
        <f>(0.6108*EXP(17.27*E823/(E823+237.3))+0.6108*EXP(17.27*F823/(F823+237.3)))/2</f>
        <v>0.61080000000000001</v>
      </c>
      <c r="AE823" s="9">
        <f>(H823*0.6108*EXP(17.27*F823/(F823+237.3))+I823*0.6108*EXP(17.27*E823/(E823+237.3)))/(2*100)</f>
        <v>0</v>
      </c>
      <c r="AF823" s="10">
        <f>$S$8*0.5*((E823+273)^4+(F823+273)^4)*(0.34-0.14*SQRT(AE823))*AC823</f>
        <v>-3.2362268642907837</v>
      </c>
      <c r="AG823" s="9">
        <f>(1-0.23)*M823-AF823</f>
        <v>3.2362268642907837</v>
      </c>
      <c r="AH823" s="9">
        <v>0</v>
      </c>
      <c r="AI823" s="8">
        <f>4098*0.6108*EXP(17.27*0.5*(E823+F823)/(0.5*(E823+F823)+237.3))/(0.5*(E823+F823)+237.3)^2</f>
        <v>4.4450382862832649E-2</v>
      </c>
      <c r="AJ823" s="7">
        <f>(0.408*AI823*(AG823-AH823)+(900*$S$10/((E823+F823)*0.5+273))*N823*(AD823-AE823))/(AI823+$S$10*(1+0.34*N823))</f>
        <v>0.53231216576603479</v>
      </c>
      <c r="AS823" s="7"/>
      <c r="AU823"/>
      <c r="AV823"/>
      <c r="AW823"/>
    </row>
    <row r="824" spans="1:49" ht="16" x14ac:dyDescent="0.2">
      <c r="A824" s="6">
        <v>2006</v>
      </c>
      <c r="B824" s="5">
        <v>38784</v>
      </c>
      <c r="C824" s="6">
        <v>67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0"/>
      <c r="X824" s="9">
        <f>1+0.033*COS(2*$S$9*C824/365)</f>
        <v>1.0133790490358798</v>
      </c>
      <c r="Y824" s="9">
        <f>0.409*SIN((2*$S$9*C824/365)-1.39)</f>
        <v>-9.588822741557064E-2</v>
      </c>
      <c r="Z824" s="9">
        <f>ACOS(-TAN($U$2)*TAN(Y824))</f>
        <v>1.5174556713965155</v>
      </c>
      <c r="AA824" s="10">
        <f>(24*60/$S$9)*$S$7*X824*(Z824*SIN($U$2)*SIN(Y824)+COS($U$2)*COS(Y824)*SIN(Z824))</f>
        <v>30.430295228511689</v>
      </c>
      <c r="AB824" s="9">
        <f>AA824*(0.75+0.00002*$S$3)</f>
        <v>22.944442602297812</v>
      </c>
      <c r="AC824" s="9">
        <f>1.35*(M824/AB824)-0.35</f>
        <v>-0.35</v>
      </c>
      <c r="AD824" s="9">
        <f>(0.6108*EXP(17.27*E824/(E824+237.3))+0.6108*EXP(17.27*F824/(F824+237.3)))/2</f>
        <v>0.61080000000000001</v>
      </c>
      <c r="AE824" s="9">
        <f>(H824*0.6108*EXP(17.27*F824/(F824+237.3))+I824*0.6108*EXP(17.27*E824/(E824+237.3)))/(2*100)</f>
        <v>0</v>
      </c>
      <c r="AF824" s="10">
        <f>$S$8*0.5*((E824+273)^4+(F824+273)^4)*(0.34-0.14*SQRT(AE824))*AC824</f>
        <v>-3.2362268642907837</v>
      </c>
      <c r="AG824" s="9">
        <f>(1-0.23)*M824-AF824</f>
        <v>3.2362268642907837</v>
      </c>
      <c r="AH824" s="9">
        <v>0</v>
      </c>
      <c r="AI824" s="8">
        <f>4098*0.6108*EXP(17.27*0.5*(E824+F824)/(0.5*(E824+F824)+237.3))/(0.5*(E824+F824)+237.3)^2</f>
        <v>4.4450382862832649E-2</v>
      </c>
      <c r="AJ824" s="7">
        <f>(0.408*AI824*(AG824-AH824)+(900*$S$10/((E824+F824)*0.5+273))*N824*(AD824-AE824))/(AI824+$S$10*(1+0.34*N824))</f>
        <v>0.53231216576603479</v>
      </c>
      <c r="AS824" s="7"/>
      <c r="AU824"/>
      <c r="AV824"/>
      <c r="AW824"/>
    </row>
    <row r="825" spans="1:49" ht="16" x14ac:dyDescent="0.2">
      <c r="A825" s="6">
        <v>2006</v>
      </c>
      <c r="B825" s="5">
        <v>38785</v>
      </c>
      <c r="C825" s="6">
        <v>68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0"/>
      <c r="X825" s="9">
        <f>1+0.033*COS(2*$S$9*C825/365)</f>
        <v>1.012857804834516</v>
      </c>
      <c r="Y825" s="9">
        <f>0.409*SIN((2*$S$9*C825/365)-1.39)</f>
        <v>-8.9029975242969572E-2</v>
      </c>
      <c r="Z825" s="9">
        <f>ACOS(-TAN($U$2)*TAN(Y825))</f>
        <v>1.5212950506131018</v>
      </c>
      <c r="AA825" s="10">
        <f>(24*60/$S$9)*$S$7*X825*(Z825*SIN($U$2)*SIN(Y825)+COS($U$2)*COS(Y825)*SIN(Z825))</f>
        <v>30.627197130961704</v>
      </c>
      <c r="AB825" s="9">
        <f>AA825*(0.75+0.00002*$S$3)</f>
        <v>23.092906636745123</v>
      </c>
      <c r="AC825" s="9">
        <f>1.35*(M825/AB825)-0.35</f>
        <v>-0.35</v>
      </c>
      <c r="AD825" s="9">
        <f>(0.6108*EXP(17.27*E825/(E825+237.3))+0.6108*EXP(17.27*F825/(F825+237.3)))/2</f>
        <v>0.61080000000000001</v>
      </c>
      <c r="AE825" s="9">
        <f>(H825*0.6108*EXP(17.27*F825/(F825+237.3))+I825*0.6108*EXP(17.27*E825/(E825+237.3)))/(2*100)</f>
        <v>0</v>
      </c>
      <c r="AF825" s="10">
        <f>$S$8*0.5*((E825+273)^4+(F825+273)^4)*(0.34-0.14*SQRT(AE825))*AC825</f>
        <v>-3.2362268642907837</v>
      </c>
      <c r="AG825" s="9">
        <f>(1-0.23)*M825-AF825</f>
        <v>3.2362268642907837</v>
      </c>
      <c r="AH825" s="9">
        <v>0</v>
      </c>
      <c r="AI825" s="8">
        <f>4098*0.6108*EXP(17.27*0.5*(E825+F825)/(0.5*(E825+F825)+237.3))/(0.5*(E825+F825)+237.3)^2</f>
        <v>4.4450382862832649E-2</v>
      </c>
      <c r="AJ825" s="7">
        <f>(0.408*AI825*(AG825-AH825)+(900*$S$10/((E825+F825)*0.5+273))*N825*(AD825-AE825))/(AI825+$S$10*(1+0.34*N825))</f>
        <v>0.53231216576603479</v>
      </c>
      <c r="AS825" s="7"/>
      <c r="AU825"/>
      <c r="AV825"/>
      <c r="AW825"/>
    </row>
    <row r="826" spans="1:49" ht="16" x14ac:dyDescent="0.2">
      <c r="A826" s="6">
        <v>2006</v>
      </c>
      <c r="B826" s="5">
        <v>38786</v>
      </c>
      <c r="C826" s="6">
        <v>69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0"/>
      <c r="X826" s="9">
        <f>1+0.033*COS(2*$S$9*C826/365)</f>
        <v>1.0123327505880855</v>
      </c>
      <c r="Y826" s="9">
        <f>0.409*SIN((2*$S$9*C826/365)-1.39)</f>
        <v>-8.2145341567279873E-2</v>
      </c>
      <c r="Z826" s="9">
        <f>ACOS(-TAN($U$2)*TAN(Y826))</f>
        <v>1.5251437408586144</v>
      </c>
      <c r="AA826" s="10">
        <f>(24*60/$S$9)*$S$7*X826*(Z826*SIN($U$2)*SIN(Y826)+COS($U$2)*COS(Y826)*SIN(Z826))</f>
        <v>30.82362343571965</v>
      </c>
      <c r="AB826" s="9">
        <f>AA826*(0.75+0.00002*$S$3)</f>
        <v>23.241012070532616</v>
      </c>
      <c r="AC826" s="9">
        <f>1.35*(M826/AB826)-0.35</f>
        <v>-0.35</v>
      </c>
      <c r="AD826" s="9">
        <f>(0.6108*EXP(17.27*E826/(E826+237.3))+0.6108*EXP(17.27*F826/(F826+237.3)))/2</f>
        <v>0.61080000000000001</v>
      </c>
      <c r="AE826" s="9">
        <f>(H826*0.6108*EXP(17.27*F826/(F826+237.3))+I826*0.6108*EXP(17.27*E826/(E826+237.3)))/(2*100)</f>
        <v>0</v>
      </c>
      <c r="AF826" s="10">
        <f>$S$8*0.5*((E826+273)^4+(F826+273)^4)*(0.34-0.14*SQRT(AE826))*AC826</f>
        <v>-3.2362268642907837</v>
      </c>
      <c r="AG826" s="9">
        <f>(1-0.23)*M826-AF826</f>
        <v>3.2362268642907837</v>
      </c>
      <c r="AH826" s="9">
        <v>0</v>
      </c>
      <c r="AI826" s="8">
        <f>4098*0.6108*EXP(17.27*0.5*(E826+F826)/(0.5*(E826+F826)+237.3))/(0.5*(E826+F826)+237.3)^2</f>
        <v>4.4450382862832649E-2</v>
      </c>
      <c r="AJ826" s="7">
        <f>(0.408*AI826*(AG826-AH826)+(900*$S$10/((E826+F826)*0.5+273))*N826*(AD826-AE826))/(AI826+$S$10*(1+0.34*N826))</f>
        <v>0.53231216576603479</v>
      </c>
      <c r="AS826" s="7"/>
      <c r="AU826"/>
      <c r="AV826"/>
      <c r="AW826"/>
    </row>
    <row r="827" spans="1:49" ht="16" x14ac:dyDescent="0.2">
      <c r="A827" s="6">
        <v>2006</v>
      </c>
      <c r="B827" s="5">
        <v>38787</v>
      </c>
      <c r="C827" s="6">
        <v>70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0"/>
      <c r="X827" s="9">
        <f>1+0.033*COS(2*$S$9*C827/365)</f>
        <v>1.0118040418814931</v>
      </c>
      <c r="Y827" s="9">
        <f>0.409*SIN((2*$S$9*C827/365)-1.39)</f>
        <v>-7.5236366454042039E-2</v>
      </c>
      <c r="Z827" s="9">
        <f>ACOS(-TAN($U$2)*TAN(Y827))</f>
        <v>1.529000976325948</v>
      </c>
      <c r="AA827" s="10">
        <f>(24*60/$S$9)*$S$7*X827*(Z827*SIN($U$2)*SIN(Y827)+COS($U$2)*COS(Y827)*SIN(Z827))</f>
        <v>31.019492182959709</v>
      </c>
      <c r="AB827" s="9">
        <f>AA827*(0.75+0.00002*$S$3)</f>
        <v>23.388697105951621</v>
      </c>
      <c r="AC827" s="9">
        <f>1.35*(M827/AB827)-0.35</f>
        <v>-0.35</v>
      </c>
      <c r="AD827" s="9">
        <f>(0.6108*EXP(17.27*E827/(E827+237.3))+0.6108*EXP(17.27*F827/(F827+237.3)))/2</f>
        <v>0.61080000000000001</v>
      </c>
      <c r="AE827" s="9">
        <f>(H827*0.6108*EXP(17.27*F827/(F827+237.3))+I827*0.6108*EXP(17.27*E827/(E827+237.3)))/(2*100)</f>
        <v>0</v>
      </c>
      <c r="AF827" s="10">
        <f>$S$8*0.5*((E827+273)^4+(F827+273)^4)*(0.34-0.14*SQRT(AE827))*AC827</f>
        <v>-3.2362268642907837</v>
      </c>
      <c r="AG827" s="9">
        <f>(1-0.23)*M827-AF827</f>
        <v>3.2362268642907837</v>
      </c>
      <c r="AH827" s="9">
        <v>0</v>
      </c>
      <c r="AI827" s="8">
        <f>4098*0.6108*EXP(17.27*0.5*(E827+F827)/(0.5*(E827+F827)+237.3))/(0.5*(E827+F827)+237.3)^2</f>
        <v>4.4450382862832649E-2</v>
      </c>
      <c r="AJ827" s="7">
        <f>(0.408*AI827*(AG827-AH827)+(900*$S$10/((E827+F827)*0.5+273))*N827*(AD827-AE827))/(AI827+$S$10*(1+0.34*N827))</f>
        <v>0.53231216576603479</v>
      </c>
      <c r="AS827" s="7"/>
      <c r="AU827"/>
      <c r="AV827"/>
      <c r="AW827"/>
    </row>
    <row r="828" spans="1:49" ht="16" x14ac:dyDescent="0.2">
      <c r="A828" s="6">
        <v>2006</v>
      </c>
      <c r="B828" s="5">
        <v>38788</v>
      </c>
      <c r="C828" s="6">
        <v>71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0"/>
      <c r="X828" s="9">
        <f>1+0.033*COS(2*$S$9*C828/365)</f>
        <v>1.0112718353825392</v>
      </c>
      <c r="Y828" s="9">
        <f>0.409*SIN((2*$S$9*C828/365)-1.39)</f>
        <v>-6.8305097181690172E-2</v>
      </c>
      <c r="Z828" s="9">
        <f>ACOS(-TAN($U$2)*TAN(Y828))</f>
        <v>1.5328659997343528</v>
      </c>
      <c r="AA828" s="10">
        <f>(24*60/$S$9)*$S$7*X828*(Z828*SIN($U$2)*SIN(Y828)+COS($U$2)*COS(Y828)*SIN(Z828))</f>
        <v>31.214722546198669</v>
      </c>
      <c r="AB828" s="9">
        <f>AA828*(0.75+0.00002*$S$3)</f>
        <v>23.535900799833797</v>
      </c>
      <c r="AC828" s="9">
        <f>1.35*(M828/AB828)-0.35</f>
        <v>-0.35</v>
      </c>
      <c r="AD828" s="9">
        <f>(0.6108*EXP(17.27*E828/(E828+237.3))+0.6108*EXP(17.27*F828/(F828+237.3)))/2</f>
        <v>0.61080000000000001</v>
      </c>
      <c r="AE828" s="9">
        <f>(H828*0.6108*EXP(17.27*F828/(F828+237.3))+I828*0.6108*EXP(17.27*E828/(E828+237.3)))/(2*100)</f>
        <v>0</v>
      </c>
      <c r="AF828" s="10">
        <f>$S$8*0.5*((E828+273)^4+(F828+273)^4)*(0.34-0.14*SQRT(AE828))*AC828</f>
        <v>-3.2362268642907837</v>
      </c>
      <c r="AG828" s="9">
        <f>(1-0.23)*M828-AF828</f>
        <v>3.2362268642907837</v>
      </c>
      <c r="AH828" s="9">
        <v>0</v>
      </c>
      <c r="AI828" s="8">
        <f>4098*0.6108*EXP(17.27*0.5*(E828+F828)/(0.5*(E828+F828)+237.3))/(0.5*(E828+F828)+237.3)^2</f>
        <v>4.4450382862832649E-2</v>
      </c>
      <c r="AJ828" s="7">
        <f>(0.408*AI828*(AG828-AH828)+(900*$S$10/((E828+F828)*0.5+273))*N828*(AD828-AE828))/(AI828+$S$10*(1+0.34*N828))</f>
        <v>0.53231216576603479</v>
      </c>
      <c r="AS828" s="7"/>
      <c r="AU828"/>
      <c r="AV828"/>
      <c r="AW828"/>
    </row>
    <row r="829" spans="1:49" ht="16" x14ac:dyDescent="0.2">
      <c r="A829" s="6">
        <v>2006</v>
      </c>
      <c r="B829" s="5">
        <v>38789</v>
      </c>
      <c r="C829" s="6">
        <v>72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0"/>
      <c r="X829" s="9">
        <f>1+0.033*COS(2*$S$9*C829/365)</f>
        <v>1.0107362887954954</v>
      </c>
      <c r="Y829" s="9">
        <f>0.409*SIN((2*$S$9*C829/365)-1.39)</f>
        <v>-6.1353587634898551E-2</v>
      </c>
      <c r="Z829" s="9">
        <f>ACOS(-TAN($U$2)*TAN(Y829))</f>
        <v>1.5367380616629236</v>
      </c>
      <c r="AA829" s="10">
        <f>(24*60/$S$9)*$S$7*X829*(Z829*SIN($U$2)*SIN(Y829)+COS($U$2)*COS(Y829)*SIN(Z829))</f>
        <v>31.409234900734912</v>
      </c>
      <c r="AB829" s="9">
        <f>AA829*(0.75+0.00002*$S$3)</f>
        <v>23.682563115154124</v>
      </c>
      <c r="AC829" s="9">
        <f>1.35*(M829/AB829)-0.35</f>
        <v>-0.35</v>
      </c>
      <c r="AD829" s="9">
        <f>(0.6108*EXP(17.27*E829/(E829+237.3))+0.6108*EXP(17.27*F829/(F829+237.3)))/2</f>
        <v>0.61080000000000001</v>
      </c>
      <c r="AE829" s="9">
        <f>(H829*0.6108*EXP(17.27*F829/(F829+237.3))+I829*0.6108*EXP(17.27*E829/(E829+237.3)))/(2*100)</f>
        <v>0</v>
      </c>
      <c r="AF829" s="10">
        <f>$S$8*0.5*((E829+273)^4+(F829+273)^4)*(0.34-0.14*SQRT(AE829))*AC829</f>
        <v>-3.2362268642907837</v>
      </c>
      <c r="AG829" s="9">
        <f>(1-0.23)*M829-AF829</f>
        <v>3.2362268642907837</v>
      </c>
      <c r="AH829" s="9">
        <v>0</v>
      </c>
      <c r="AI829" s="8">
        <f>4098*0.6108*EXP(17.27*0.5*(E829+F829)/(0.5*(E829+F829)+237.3))/(0.5*(E829+F829)+237.3)^2</f>
        <v>4.4450382862832649E-2</v>
      </c>
      <c r="AJ829" s="7">
        <f>(0.408*AI829*(AG829-AH829)+(900*$S$10/((E829+F829)*0.5+273))*N829*(AD829-AE829))/(AI829+$S$10*(1+0.34*N829))</f>
        <v>0.53231216576603479</v>
      </c>
      <c r="AS829" s="7"/>
      <c r="AU829"/>
      <c r="AV829"/>
      <c r="AW829"/>
    </row>
    <row r="830" spans="1:49" ht="16" x14ac:dyDescent="0.2">
      <c r="A830" s="6">
        <v>2006</v>
      </c>
      <c r="B830" s="5">
        <v>38790</v>
      </c>
      <c r="C830" s="6">
        <v>73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0"/>
      <c r="X830" s="9">
        <f>1+0.033*COS(2*$S$9*C830/365)</f>
        <v>1.0101975608143732</v>
      </c>
      <c r="Y830" s="9">
        <f>0.409*SIN((2*$S$9*C830/365)-1.39)</f>
        <v>-5.4383897695971947E-2</v>
      </c>
      <c r="Z830" s="9">
        <f>ACOS(-TAN($U$2)*TAN(Y830))</f>
        <v>1.5406164198680385</v>
      </c>
      <c r="AA830" s="10">
        <f>(24*60/$S$9)*$S$7*X830*(Z830*SIN($U$2)*SIN(Y830)+COS($U$2)*COS(Y830)*SIN(Z830))</f>
        <v>31.602950890340125</v>
      </c>
      <c r="AB830" s="9">
        <f>AA830*(0.75+0.00002*$S$3)</f>
        <v>23.828624971316454</v>
      </c>
      <c r="AC830" s="9">
        <f>1.35*(M830/AB830)-0.35</f>
        <v>-0.35</v>
      </c>
      <c r="AD830" s="9">
        <f>(0.6108*EXP(17.27*E830/(E830+237.3))+0.6108*EXP(17.27*F830/(F830+237.3)))/2</f>
        <v>0.61080000000000001</v>
      </c>
      <c r="AE830" s="9">
        <f>(H830*0.6108*EXP(17.27*F830/(F830+237.3))+I830*0.6108*EXP(17.27*E830/(E830+237.3)))/(2*100)</f>
        <v>0</v>
      </c>
      <c r="AF830" s="10">
        <f>$S$8*0.5*((E830+273)^4+(F830+273)^4)*(0.34-0.14*SQRT(AE830))*AC830</f>
        <v>-3.2362268642907837</v>
      </c>
      <c r="AG830" s="9">
        <f>(1-0.23)*M830-AF830</f>
        <v>3.2362268642907837</v>
      </c>
      <c r="AH830" s="9">
        <v>0</v>
      </c>
      <c r="AI830" s="8">
        <f>4098*0.6108*EXP(17.27*0.5*(E830+F830)/(0.5*(E830+F830)+237.3))/(0.5*(E830+F830)+237.3)^2</f>
        <v>4.4450382862832649E-2</v>
      </c>
      <c r="AJ830" s="7">
        <f>(0.408*AI830*(AG830-AH830)+(900*$S$10/((E830+F830)*0.5+273))*N830*(AD830-AE830))/(AI830+$S$10*(1+0.34*N830))</f>
        <v>0.53231216576603479</v>
      </c>
      <c r="AS830" s="7"/>
      <c r="AU830"/>
      <c r="AV830"/>
      <c r="AW830"/>
    </row>
    <row r="831" spans="1:49" ht="16" x14ac:dyDescent="0.2">
      <c r="A831" s="6">
        <v>2006</v>
      </c>
      <c r="B831" s="5">
        <v>38791</v>
      </c>
      <c r="C831" s="6">
        <v>74</v>
      </c>
      <c r="X831" s="9"/>
      <c r="Y831" s="9"/>
      <c r="Z831" s="9"/>
      <c r="AA831" s="10"/>
      <c r="AB831" s="9"/>
      <c r="AC831" s="9"/>
      <c r="AD831" s="9"/>
      <c r="AE831" s="9"/>
      <c r="AF831" s="10"/>
      <c r="AG831" s="9"/>
      <c r="AH831" s="9"/>
      <c r="AI831" s="8"/>
      <c r="AJ831" s="7"/>
      <c r="AS831" s="7"/>
      <c r="AU831"/>
      <c r="AV831"/>
      <c r="AW831"/>
    </row>
    <row r="832" spans="1:49" ht="16" x14ac:dyDescent="0.2">
      <c r="A832" s="6">
        <v>2006</v>
      </c>
      <c r="B832" s="5">
        <v>38792</v>
      </c>
      <c r="C832" s="6">
        <v>75</v>
      </c>
      <c r="X832" s="9"/>
      <c r="Y832" s="9"/>
      <c r="Z832" s="9"/>
      <c r="AA832" s="10"/>
      <c r="AB832" s="9"/>
      <c r="AC832" s="9"/>
      <c r="AD832" s="9"/>
      <c r="AE832" s="9"/>
      <c r="AF832" s="10"/>
      <c r="AG832" s="9"/>
      <c r="AH832" s="9"/>
      <c r="AI832" s="8"/>
      <c r="AJ832" s="7"/>
      <c r="AS832" s="7"/>
      <c r="AU832"/>
      <c r="AV832"/>
      <c r="AW832"/>
    </row>
    <row r="833" spans="1:49" ht="16" x14ac:dyDescent="0.2">
      <c r="A833" s="6">
        <v>2006</v>
      </c>
      <c r="B833" s="5">
        <v>38793</v>
      </c>
      <c r="C833" s="6">
        <v>76</v>
      </c>
      <c r="X833" s="9"/>
      <c r="Y833" s="9"/>
      <c r="Z833" s="9"/>
      <c r="AA833" s="10"/>
      <c r="AB833" s="9"/>
      <c r="AC833" s="9"/>
      <c r="AD833" s="9"/>
      <c r="AE833" s="9"/>
      <c r="AF833" s="10"/>
      <c r="AG833" s="9"/>
      <c r="AH833" s="9"/>
      <c r="AI833" s="8"/>
      <c r="AJ833" s="7"/>
      <c r="AS833" s="7"/>
      <c r="AU833"/>
      <c r="AV833"/>
      <c r="AW833"/>
    </row>
    <row r="834" spans="1:49" ht="16" x14ac:dyDescent="0.2">
      <c r="A834" s="6">
        <v>2006</v>
      </c>
      <c r="B834" s="5">
        <v>38794</v>
      </c>
      <c r="C834" s="6">
        <v>77</v>
      </c>
      <c r="X834" s="9"/>
      <c r="Y834" s="9"/>
      <c r="Z834" s="9"/>
      <c r="AA834" s="10"/>
      <c r="AB834" s="9"/>
      <c r="AC834" s="9"/>
      <c r="AD834" s="9"/>
      <c r="AE834" s="9"/>
      <c r="AF834" s="10"/>
      <c r="AG834" s="9"/>
      <c r="AH834" s="9"/>
      <c r="AI834" s="8"/>
      <c r="AJ834" s="7"/>
      <c r="AS834" s="7"/>
      <c r="AU834"/>
      <c r="AV834"/>
      <c r="AW834"/>
    </row>
    <row r="835" spans="1:49" ht="16" x14ac:dyDescent="0.2">
      <c r="A835" s="6">
        <v>2006</v>
      </c>
      <c r="B835" s="5">
        <v>38795</v>
      </c>
      <c r="C835" s="6">
        <v>78</v>
      </c>
      <c r="X835" s="9"/>
      <c r="Y835" s="9"/>
      <c r="Z835" s="9"/>
      <c r="AA835" s="10"/>
      <c r="AB835" s="9"/>
      <c r="AC835" s="9"/>
      <c r="AD835" s="9"/>
      <c r="AE835" s="9"/>
      <c r="AF835" s="10"/>
      <c r="AG835" s="9"/>
      <c r="AH835" s="9"/>
      <c r="AI835" s="8"/>
      <c r="AJ835" s="7"/>
      <c r="AS835" s="7"/>
      <c r="AU835"/>
      <c r="AV835"/>
      <c r="AW835"/>
    </row>
    <row r="836" spans="1:49" ht="16" x14ac:dyDescent="0.2">
      <c r="A836" s="6">
        <v>2006</v>
      </c>
      <c r="B836" s="5">
        <v>38796</v>
      </c>
      <c r="C836" s="6">
        <v>79</v>
      </c>
      <c r="X836" s="9"/>
      <c r="Y836" s="9"/>
      <c r="Z836" s="9"/>
      <c r="AA836" s="10"/>
      <c r="AB836" s="9"/>
      <c r="AC836" s="9"/>
      <c r="AD836" s="9"/>
      <c r="AE836" s="9"/>
      <c r="AF836" s="10"/>
      <c r="AG836" s="9"/>
      <c r="AH836" s="9"/>
      <c r="AI836" s="8"/>
      <c r="AJ836" s="7"/>
      <c r="AS836" s="7"/>
      <c r="AU836"/>
      <c r="AV836"/>
      <c r="AW836"/>
    </row>
    <row r="837" spans="1:49" ht="16" x14ac:dyDescent="0.2">
      <c r="A837" s="6">
        <v>2006</v>
      </c>
      <c r="B837" s="5">
        <v>38797</v>
      </c>
      <c r="C837" s="6">
        <v>80</v>
      </c>
      <c r="X837" s="9"/>
      <c r="Y837" s="9"/>
      <c r="Z837" s="9"/>
      <c r="AA837" s="10"/>
      <c r="AB837" s="9"/>
      <c r="AC837" s="9"/>
      <c r="AD837" s="9"/>
      <c r="AE837" s="9"/>
      <c r="AF837" s="10"/>
      <c r="AG837" s="9"/>
      <c r="AH837" s="9"/>
      <c r="AI837" s="8"/>
      <c r="AJ837" s="7"/>
      <c r="AS837" s="7"/>
      <c r="AU837"/>
      <c r="AV837"/>
      <c r="AW837"/>
    </row>
    <row r="838" spans="1:49" ht="16" x14ac:dyDescent="0.2">
      <c r="A838" s="6">
        <v>2006</v>
      </c>
      <c r="B838" s="5">
        <v>38798</v>
      </c>
      <c r="C838" s="6">
        <v>81</v>
      </c>
      <c r="X838" s="9"/>
      <c r="Y838" s="9"/>
      <c r="Z838" s="9"/>
      <c r="AA838" s="10"/>
      <c r="AB838" s="9"/>
      <c r="AC838" s="9"/>
      <c r="AD838" s="9"/>
      <c r="AE838" s="9"/>
      <c r="AF838" s="10"/>
      <c r="AG838" s="9"/>
      <c r="AH838" s="9"/>
      <c r="AI838" s="8"/>
      <c r="AJ838" s="7"/>
      <c r="AS838" s="7"/>
      <c r="AU838"/>
      <c r="AV838"/>
      <c r="AW838"/>
    </row>
    <row r="839" spans="1:49" ht="16" x14ac:dyDescent="0.2">
      <c r="A839" s="6">
        <v>2006</v>
      </c>
      <c r="B839" s="5">
        <v>38799</v>
      </c>
      <c r="C839" s="6">
        <v>82</v>
      </c>
      <c r="X839" s="9"/>
      <c r="Y839" s="9"/>
      <c r="Z839" s="9"/>
      <c r="AA839" s="10"/>
      <c r="AB839" s="9"/>
      <c r="AC839" s="9"/>
      <c r="AD839" s="9"/>
      <c r="AE839" s="9"/>
      <c r="AF839" s="10"/>
      <c r="AG839" s="9"/>
      <c r="AH839" s="9"/>
      <c r="AI839" s="8"/>
      <c r="AJ839" s="7"/>
      <c r="AS839" s="7"/>
      <c r="AU839"/>
      <c r="AV839"/>
      <c r="AW839"/>
    </row>
    <row r="840" spans="1:49" ht="16" x14ac:dyDescent="0.2">
      <c r="A840" s="6">
        <v>2006</v>
      </c>
      <c r="B840" s="5">
        <v>38800</v>
      </c>
      <c r="C840" s="6">
        <v>83</v>
      </c>
      <c r="X840" s="9"/>
      <c r="Y840" s="9"/>
      <c r="Z840" s="9"/>
      <c r="AA840" s="10"/>
      <c r="AB840" s="9"/>
      <c r="AC840" s="9"/>
      <c r="AD840" s="9"/>
      <c r="AE840" s="9"/>
      <c r="AF840" s="10"/>
      <c r="AG840" s="9"/>
      <c r="AH840" s="9"/>
      <c r="AI840" s="8"/>
      <c r="AJ840" s="7"/>
      <c r="AS840" s="7"/>
      <c r="AU840"/>
      <c r="AV840"/>
      <c r="AW840"/>
    </row>
    <row r="841" spans="1:49" ht="16" x14ac:dyDescent="0.2">
      <c r="A841" s="6">
        <v>2006</v>
      </c>
      <c r="B841" s="5">
        <v>38801</v>
      </c>
      <c r="C841" s="6">
        <v>84</v>
      </c>
      <c r="X841" s="9"/>
      <c r="Y841" s="9"/>
      <c r="Z841" s="9"/>
      <c r="AA841" s="10"/>
      <c r="AB841" s="9"/>
      <c r="AC841" s="9"/>
      <c r="AD841" s="9"/>
      <c r="AE841" s="9"/>
      <c r="AF841" s="10"/>
      <c r="AG841" s="9"/>
      <c r="AH841" s="9"/>
      <c r="AI841" s="8"/>
      <c r="AJ841" s="7"/>
      <c r="AS841" s="7"/>
      <c r="AU841"/>
      <c r="AV841"/>
      <c r="AW841"/>
    </row>
    <row r="842" spans="1:49" ht="16" x14ac:dyDescent="0.2">
      <c r="A842" s="6">
        <v>2006</v>
      </c>
      <c r="B842" s="5">
        <v>38802</v>
      </c>
      <c r="C842" s="6">
        <v>85</v>
      </c>
      <c r="X842" s="9"/>
      <c r="Y842" s="9"/>
      <c r="Z842" s="9"/>
      <c r="AA842" s="10"/>
      <c r="AB842" s="9"/>
      <c r="AC842" s="9"/>
      <c r="AD842" s="9"/>
      <c r="AE842" s="9"/>
      <c r="AF842" s="10"/>
      <c r="AG842" s="9"/>
      <c r="AH842" s="9"/>
      <c r="AI842" s="8"/>
      <c r="AJ842" s="7"/>
      <c r="AS842" s="7"/>
      <c r="AU842"/>
      <c r="AV842"/>
      <c r="AW842"/>
    </row>
    <row r="843" spans="1:49" ht="16" x14ac:dyDescent="0.2">
      <c r="A843" s="6">
        <v>2006</v>
      </c>
      <c r="B843" s="5">
        <v>38803</v>
      </c>
      <c r="C843" s="6">
        <v>86</v>
      </c>
      <c r="X843" s="9"/>
      <c r="Y843" s="9"/>
      <c r="Z843" s="9"/>
      <c r="AA843" s="10"/>
      <c r="AB843" s="9"/>
      <c r="AC843" s="9"/>
      <c r="AD843" s="9"/>
      <c r="AE843" s="9"/>
      <c r="AF843" s="10"/>
      <c r="AG843" s="9"/>
      <c r="AH843" s="9"/>
      <c r="AI843" s="8"/>
      <c r="AJ843" s="7"/>
      <c r="AS843" s="7"/>
      <c r="AU843"/>
      <c r="AV843"/>
      <c r="AW843"/>
    </row>
    <row r="844" spans="1:49" ht="16" x14ac:dyDescent="0.2">
      <c r="A844" s="6">
        <v>2006</v>
      </c>
      <c r="B844" s="5">
        <v>38804</v>
      </c>
      <c r="C844" s="6">
        <v>87</v>
      </c>
      <c r="X844" s="9"/>
      <c r="Y844" s="9"/>
      <c r="Z844" s="9"/>
      <c r="AA844" s="10"/>
      <c r="AB844" s="9"/>
      <c r="AC844" s="9"/>
      <c r="AD844" s="9"/>
      <c r="AE844" s="9"/>
      <c r="AF844" s="10"/>
      <c r="AG844" s="9"/>
      <c r="AH844" s="9"/>
      <c r="AI844" s="8"/>
      <c r="AJ844" s="7"/>
      <c r="AS844" s="7"/>
      <c r="AU844"/>
      <c r="AV844"/>
      <c r="AW844"/>
    </row>
    <row r="845" spans="1:49" ht="16" x14ac:dyDescent="0.2">
      <c r="A845" s="6">
        <v>2006</v>
      </c>
      <c r="B845" s="5">
        <v>38805</v>
      </c>
      <c r="C845" s="6">
        <v>88</v>
      </c>
      <c r="X845" s="9"/>
      <c r="Y845" s="9"/>
      <c r="Z845" s="9"/>
      <c r="AA845" s="10"/>
      <c r="AB845" s="9"/>
      <c r="AC845" s="9"/>
      <c r="AD845" s="9"/>
      <c r="AE845" s="9"/>
      <c r="AF845" s="10"/>
      <c r="AG845" s="9"/>
      <c r="AH845" s="9"/>
      <c r="AI845" s="8"/>
      <c r="AJ845" s="7"/>
      <c r="AS845" s="7"/>
      <c r="AU845"/>
      <c r="AV845"/>
      <c r="AW845"/>
    </row>
    <row r="846" spans="1:49" ht="16" x14ac:dyDescent="0.2">
      <c r="A846" s="6">
        <v>2006</v>
      </c>
      <c r="B846" s="5">
        <v>38806</v>
      </c>
      <c r="C846" s="6">
        <v>89</v>
      </c>
      <c r="X846" s="9"/>
      <c r="Y846" s="9"/>
      <c r="Z846" s="9"/>
      <c r="AA846" s="10"/>
      <c r="AB846" s="9"/>
      <c r="AC846" s="9"/>
      <c r="AD846" s="9"/>
      <c r="AE846" s="9"/>
      <c r="AF846" s="10"/>
      <c r="AG846" s="9"/>
      <c r="AH846" s="9"/>
      <c r="AI846" s="8"/>
      <c r="AJ846" s="7"/>
      <c r="AS846" s="7"/>
      <c r="AU846"/>
      <c r="AV846"/>
      <c r="AW846"/>
    </row>
    <row r="847" spans="1:49" ht="16" x14ac:dyDescent="0.2">
      <c r="A847" s="6">
        <v>2006</v>
      </c>
      <c r="B847" s="5">
        <v>38807</v>
      </c>
      <c r="C847" s="6">
        <v>90</v>
      </c>
      <c r="X847" s="9"/>
      <c r="Y847" s="9"/>
      <c r="Z847" s="9"/>
      <c r="AA847" s="10"/>
      <c r="AB847" s="9"/>
      <c r="AC847" s="9"/>
      <c r="AD847" s="9"/>
      <c r="AE847" s="9"/>
      <c r="AF847" s="10"/>
      <c r="AG847" s="9"/>
      <c r="AH847" s="9"/>
      <c r="AI847" s="8"/>
      <c r="AJ847" s="7"/>
      <c r="AS847" s="7"/>
      <c r="AU847"/>
      <c r="AV847"/>
      <c r="AW847"/>
    </row>
    <row r="848" spans="1:49" ht="16" x14ac:dyDescent="0.2">
      <c r="A848" s="6">
        <v>2006</v>
      </c>
      <c r="B848" s="5">
        <v>38808</v>
      </c>
      <c r="C848" s="6">
        <v>91</v>
      </c>
      <c r="X848" s="9"/>
      <c r="Y848" s="9"/>
      <c r="Z848" s="9"/>
      <c r="AA848" s="10"/>
      <c r="AB848" s="9"/>
      <c r="AC848" s="9"/>
      <c r="AD848" s="9"/>
      <c r="AE848" s="9"/>
      <c r="AF848" s="10"/>
      <c r="AG848" s="9"/>
      <c r="AH848" s="9"/>
      <c r="AI848" s="8"/>
      <c r="AJ848" s="7"/>
      <c r="AS848" s="7"/>
      <c r="AU848"/>
      <c r="AV848"/>
      <c r="AW848"/>
    </row>
    <row r="849" spans="1:49" ht="16" x14ac:dyDescent="0.2">
      <c r="A849" s="6">
        <v>2006</v>
      </c>
      <c r="B849" s="5">
        <v>38809</v>
      </c>
      <c r="C849" s="6">
        <v>92</v>
      </c>
      <c r="X849" s="9"/>
      <c r="Y849" s="9"/>
      <c r="Z849" s="9"/>
      <c r="AA849" s="10"/>
      <c r="AB849" s="9"/>
      <c r="AC849" s="9"/>
      <c r="AD849" s="9"/>
      <c r="AE849" s="9"/>
      <c r="AF849" s="10"/>
      <c r="AG849" s="9"/>
      <c r="AH849" s="9"/>
      <c r="AI849" s="8"/>
      <c r="AJ849" s="7"/>
      <c r="AS849" s="7"/>
      <c r="AU849"/>
      <c r="AV849"/>
      <c r="AW849"/>
    </row>
    <row r="850" spans="1:49" ht="16" x14ac:dyDescent="0.2">
      <c r="A850" s="6">
        <v>2006</v>
      </c>
      <c r="B850" s="5">
        <v>38810</v>
      </c>
      <c r="C850" s="6">
        <v>93</v>
      </c>
      <c r="X850" s="9"/>
      <c r="Y850" s="9"/>
      <c r="Z850" s="9"/>
      <c r="AA850" s="10"/>
      <c r="AB850" s="9"/>
      <c r="AC850" s="9"/>
      <c r="AD850" s="9"/>
      <c r="AE850" s="9"/>
      <c r="AF850" s="10"/>
      <c r="AG850" s="9"/>
      <c r="AH850" s="9"/>
      <c r="AI850" s="8"/>
      <c r="AJ850" s="7"/>
      <c r="AS850" s="7"/>
      <c r="AU850"/>
      <c r="AV850"/>
      <c r="AW850"/>
    </row>
    <row r="851" spans="1:49" ht="16" x14ac:dyDescent="0.2">
      <c r="A851" s="6">
        <v>2006</v>
      </c>
      <c r="B851" s="5">
        <v>38811</v>
      </c>
      <c r="C851" s="6">
        <v>94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0"/>
      <c r="X851" s="9">
        <f>1+0.033*COS(2*$S$9*C851/365)</f>
        <v>0.99843839418535973</v>
      </c>
      <c r="Y851" s="9">
        <f>0.409*SIN((2*$S$9*C851/365)-1.39)</f>
        <v>9.2500104317137857E-2</v>
      </c>
      <c r="Z851" s="9">
        <f>ACOS(-TAN($U$2)*TAN(Y851))</f>
        <v>1.622239541606858</v>
      </c>
      <c r="AA851" s="10">
        <f>(24*60/$S$9)*$S$7*X851*(Z851*SIN($U$2)*SIN(Y851)+COS($U$2)*COS(Y851)*SIN(Z851))</f>
        <v>35.364773622908906</v>
      </c>
      <c r="AB851" s="9">
        <f>AA851*(0.75+0.00002*$S$3)</f>
        <v>26.665039311673315</v>
      </c>
      <c r="AC851" s="9">
        <f>1.35*(M851/AB851)-0.35</f>
        <v>-0.35</v>
      </c>
      <c r="AD851" s="9">
        <f>(0.6108*EXP(17.27*E851/(E851+237.3))+0.6108*EXP(17.27*F851/(F851+237.3)))/2</f>
        <v>0.61080000000000001</v>
      </c>
      <c r="AE851" s="9">
        <f>(H851*0.6108*EXP(17.27*F851/(F851+237.3))+I851*0.6108*EXP(17.27*E851/(E851+237.3)))/(2*100)</f>
        <v>0</v>
      </c>
      <c r="AF851" s="10">
        <f>$S$8*0.5*((E851+273)^4+(F851+273)^4)*(0.34-0.14*SQRT(AE851))*AC851</f>
        <v>-3.2362268642907837</v>
      </c>
      <c r="AG851" s="9">
        <f>(1-0.23)*M851-AF851</f>
        <v>3.2362268642907837</v>
      </c>
      <c r="AH851" s="9">
        <v>0</v>
      </c>
      <c r="AI851" s="8">
        <f>4098*0.6108*EXP(17.27*0.5*(E851+F851)/(0.5*(E851+F851)+237.3))/(0.5*(E851+F851)+237.3)^2</f>
        <v>4.4450382862832649E-2</v>
      </c>
      <c r="AJ851" s="7">
        <f>(0.408*AI851*(AG851-AH851)+(900*$S$10/((E851+F851)*0.5+273))*N851*(AD851-AE851))/(AI851+$S$10*(1+0.34*N851))</f>
        <v>0.53231216576603479</v>
      </c>
      <c r="AS851" s="7"/>
      <c r="AU851"/>
      <c r="AV851"/>
      <c r="AW851"/>
    </row>
    <row r="852" spans="1:49" ht="16" x14ac:dyDescent="0.2">
      <c r="A852" s="6">
        <v>2006</v>
      </c>
      <c r="B852" s="5">
        <v>38812</v>
      </c>
      <c r="C852" s="6">
        <v>95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0"/>
      <c r="X852" s="9">
        <f>1+0.033*COS(2*$S$9*C852/365)</f>
        <v>0.99787122116817262</v>
      </c>
      <c r="Y852" s="9">
        <f>0.409*SIN((2*$S$9*C852/365)-1.39)</f>
        <v>9.9344247414743778E-2</v>
      </c>
      <c r="Z852" s="9">
        <f>ACOS(-TAN($U$2)*TAN(Y852))</f>
        <v>1.6260739200157099</v>
      </c>
      <c r="AA852" s="10">
        <f>(24*60/$S$9)*$S$7*X852*(Z852*SIN($U$2)*SIN(Y852)+COS($U$2)*COS(Y852)*SIN(Z852))</f>
        <v>35.524407751184867</v>
      </c>
      <c r="AB852" s="9">
        <f>AA852*(0.75+0.00002*$S$3)</f>
        <v>26.785403444393388</v>
      </c>
      <c r="AC852" s="9">
        <f>1.35*(M852/AB852)-0.35</f>
        <v>-0.35</v>
      </c>
      <c r="AD852" s="9">
        <f>(0.6108*EXP(17.27*E852/(E852+237.3))+0.6108*EXP(17.27*F852/(F852+237.3)))/2</f>
        <v>0.61080000000000001</v>
      </c>
      <c r="AE852" s="9">
        <f>(H852*0.6108*EXP(17.27*F852/(F852+237.3))+I852*0.6108*EXP(17.27*E852/(E852+237.3)))/(2*100)</f>
        <v>0</v>
      </c>
      <c r="AF852" s="10">
        <f>$S$8*0.5*((E852+273)^4+(F852+273)^4)*(0.34-0.14*SQRT(AE852))*AC852</f>
        <v>-3.2362268642907837</v>
      </c>
      <c r="AG852" s="9">
        <f>(1-0.23)*M852-AF852</f>
        <v>3.2362268642907837</v>
      </c>
      <c r="AH852" s="9">
        <v>0</v>
      </c>
      <c r="AI852" s="8">
        <f>4098*0.6108*EXP(17.27*0.5*(E852+F852)/(0.5*(E852+F852)+237.3))/(0.5*(E852+F852)+237.3)^2</f>
        <v>4.4450382862832649E-2</v>
      </c>
      <c r="AJ852" s="7">
        <f>(0.408*AI852*(AG852-AH852)+(900*$S$10/((E852+F852)*0.5+273))*N852*(AD852-AE852))/(AI852+$S$10*(1+0.34*N852))</f>
        <v>0.53231216576603479</v>
      </c>
      <c r="AS852" s="7"/>
      <c r="AU852"/>
      <c r="AV852"/>
      <c r="AW852"/>
    </row>
    <row r="853" spans="1:49" ht="16" x14ac:dyDescent="0.2">
      <c r="A853" s="6">
        <v>2006</v>
      </c>
      <c r="B853" s="5">
        <v>38813</v>
      </c>
      <c r="C853" s="6">
        <v>96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0"/>
      <c r="X853" s="9">
        <f>1+0.033*COS(2*$S$9*C853/365)</f>
        <v>0.99730467895409602</v>
      </c>
      <c r="Y853" s="9">
        <f>0.409*SIN((2*$S$9*C853/365)-1.39)</f>
        <v>0.10615895266781625</v>
      </c>
      <c r="Z853" s="9">
        <f>ACOS(-TAN($U$2)*TAN(Y853))</f>
        <v>1.6298978169839407</v>
      </c>
      <c r="AA853" s="10">
        <f>(24*60/$S$9)*$S$7*X853*(Z853*SIN($U$2)*SIN(Y853)+COS($U$2)*COS(Y853)*SIN(Z853))</f>
        <v>35.681911756092383</v>
      </c>
      <c r="AB853" s="9">
        <f>AA853*(0.75+0.00002*$S$3)</f>
        <v>26.904161464093658</v>
      </c>
      <c r="AC853" s="9">
        <f>1.35*(M853/AB853)-0.35</f>
        <v>-0.35</v>
      </c>
      <c r="AD853" s="9">
        <f>(0.6108*EXP(17.27*E853/(E853+237.3))+0.6108*EXP(17.27*F853/(F853+237.3)))/2</f>
        <v>0.61080000000000001</v>
      </c>
      <c r="AE853" s="9">
        <f>(H853*0.6108*EXP(17.27*F853/(F853+237.3))+I853*0.6108*EXP(17.27*E853/(E853+237.3)))/(2*100)</f>
        <v>0</v>
      </c>
      <c r="AF853" s="10">
        <f>$S$8*0.5*((E853+273)^4+(F853+273)^4)*(0.34-0.14*SQRT(AE853))*AC853</f>
        <v>-3.2362268642907837</v>
      </c>
      <c r="AG853" s="9">
        <f>(1-0.23)*M853-AF853</f>
        <v>3.2362268642907837</v>
      </c>
      <c r="AH853" s="9">
        <v>0</v>
      </c>
      <c r="AI853" s="8">
        <f>4098*0.6108*EXP(17.27*0.5*(E853+F853)/(0.5*(E853+F853)+237.3))/(0.5*(E853+F853)+237.3)^2</f>
        <v>4.4450382862832649E-2</v>
      </c>
      <c r="AJ853" s="7">
        <f>(0.408*AI853*(AG853-AH853)+(900*$S$10/((E853+F853)*0.5+273))*N853*(AD853-AE853))/(AI853+$S$10*(1+0.34*N853))</f>
        <v>0.53231216576603479</v>
      </c>
      <c r="AS853" s="7"/>
      <c r="AU853"/>
      <c r="AV853"/>
      <c r="AW853"/>
    </row>
    <row r="854" spans="1:49" ht="16" x14ac:dyDescent="0.2">
      <c r="A854" s="6">
        <v>2006</v>
      </c>
      <c r="B854" s="5">
        <v>38814</v>
      </c>
      <c r="C854" s="6">
        <v>97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0"/>
      <c r="X854" s="9">
        <f>1+0.033*COS(2*$S$9*C854/365)</f>
        <v>0.99673893542181524</v>
      </c>
      <c r="Y854" s="9">
        <f>0.409*SIN((2*$S$9*C854/365)-1.39)</f>
        <v>0.1129422007321155</v>
      </c>
      <c r="Z854" s="9">
        <f>ACOS(-TAN($U$2)*TAN(Y854))</f>
        <v>1.6337104425356401</v>
      </c>
      <c r="AA854" s="10">
        <f>(24*60/$S$9)*$S$7*X854*(Z854*SIN($U$2)*SIN(Y854)+COS($U$2)*COS(Y854)*SIN(Z854))</f>
        <v>35.837251339139293</v>
      </c>
      <c r="AB854" s="9">
        <f>AA854*(0.75+0.00002*$S$3)</f>
        <v>27.021287509711026</v>
      </c>
      <c r="AC854" s="9">
        <f>1.35*(M854/AB854)-0.35</f>
        <v>-0.35</v>
      </c>
      <c r="AD854" s="9">
        <f>(0.6108*EXP(17.27*E854/(E854+237.3))+0.6108*EXP(17.27*F854/(F854+237.3)))/2</f>
        <v>0.61080000000000001</v>
      </c>
      <c r="AE854" s="9">
        <f>(H854*0.6108*EXP(17.27*F854/(F854+237.3))+I854*0.6108*EXP(17.27*E854/(E854+237.3)))/(2*100)</f>
        <v>0</v>
      </c>
      <c r="AF854" s="10">
        <f>$S$8*0.5*((E854+273)^4+(F854+273)^4)*(0.34-0.14*SQRT(AE854))*AC854</f>
        <v>-3.2362268642907837</v>
      </c>
      <c r="AG854" s="9">
        <f>(1-0.23)*M854-AF854</f>
        <v>3.2362268642907837</v>
      </c>
      <c r="AH854" s="9">
        <v>0</v>
      </c>
      <c r="AI854" s="8">
        <f>4098*0.6108*EXP(17.27*0.5*(E854+F854)/(0.5*(E854+F854)+237.3))/(0.5*(E854+F854)+237.3)^2</f>
        <v>4.4450382862832649E-2</v>
      </c>
      <c r="AJ854" s="7">
        <f>(0.408*AI854*(AG854-AH854)+(900*$S$10/((E854+F854)*0.5+273))*N854*(AD854-AE854))/(AI854+$S$10*(1+0.34*N854))</f>
        <v>0.53231216576603479</v>
      </c>
      <c r="AS854" s="7"/>
      <c r="AU854"/>
      <c r="AV854"/>
      <c r="AW854"/>
    </row>
    <row r="855" spans="1:49" ht="16" x14ac:dyDescent="0.2">
      <c r="A855" s="6">
        <v>2006</v>
      </c>
      <c r="B855" s="5">
        <v>38815</v>
      </c>
      <c r="C855" s="6">
        <v>98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0"/>
      <c r="X855" s="9">
        <f>1+0.033*COS(2*$S$9*C855/365)</f>
        <v>0.99617415821334854</v>
      </c>
      <c r="Y855" s="9">
        <f>0.409*SIN((2*$S$9*C855/365)-1.39)</f>
        <v>0.11969198158484542</v>
      </c>
      <c r="Z855" s="9">
        <f>ACOS(-TAN($U$2)*TAN(Y855))</f>
        <v>1.637510995982788</v>
      </c>
      <c r="AA855" s="10">
        <f>(24*60/$S$9)*$S$7*X855*(Z855*SIN($U$2)*SIN(Y855)+COS($U$2)*COS(Y855)*SIN(Z855))</f>
        <v>35.990394285496158</v>
      </c>
      <c r="AB855" s="9">
        <f>AA855*(0.75+0.00002*$S$3)</f>
        <v>27.136757291264104</v>
      </c>
      <c r="AC855" s="9">
        <f>1.35*(M855/AB855)-0.35</f>
        <v>-0.35</v>
      </c>
      <c r="AD855" s="9">
        <f>(0.6108*EXP(17.27*E855/(E855+237.3))+0.6108*EXP(17.27*F855/(F855+237.3)))/2</f>
        <v>0.61080000000000001</v>
      </c>
      <c r="AE855" s="9">
        <f>(H855*0.6108*EXP(17.27*F855/(F855+237.3))+I855*0.6108*EXP(17.27*E855/(E855+237.3)))/(2*100)</f>
        <v>0</v>
      </c>
      <c r="AF855" s="10">
        <f>$S$8*0.5*((E855+273)^4+(F855+273)^4)*(0.34-0.14*SQRT(AE855))*AC855</f>
        <v>-3.2362268642907837</v>
      </c>
      <c r="AG855" s="9">
        <f>(1-0.23)*M855-AF855</f>
        <v>3.2362268642907837</v>
      </c>
      <c r="AH855" s="9">
        <v>0</v>
      </c>
      <c r="AI855" s="8">
        <f>4098*0.6108*EXP(17.27*0.5*(E855+F855)/(0.5*(E855+F855)+237.3))/(0.5*(E855+F855)+237.3)^2</f>
        <v>4.4450382862832649E-2</v>
      </c>
      <c r="AJ855" s="7">
        <f>(0.408*AI855*(AG855-AH855)+(900*$S$10/((E855+F855)*0.5+273))*N855*(AD855-AE855))/(AI855+$S$10*(1+0.34*N855))</f>
        <v>0.53231216576603479</v>
      </c>
      <c r="AS855" s="7"/>
      <c r="AU855"/>
      <c r="AV855"/>
      <c r="AW855"/>
    </row>
    <row r="856" spans="1:49" ht="16" x14ac:dyDescent="0.2">
      <c r="A856" s="6">
        <v>2006</v>
      </c>
      <c r="B856" s="5">
        <v>38816</v>
      </c>
      <c r="C856" s="6">
        <v>99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0"/>
      <c r="X856" s="9">
        <f>1+0.033*COS(2*$S$9*C856/365)</f>
        <v>0.99561051468437156</v>
      </c>
      <c r="Y856" s="9">
        <f>0.409*SIN((2*$S$9*C856/365)-1.39)</f>
        <v>0.1264062951202673</v>
      </c>
      <c r="Z856" s="9">
        <f>ACOS(-TAN($U$2)*TAN(Y856))</f>
        <v>1.6412986653517645</v>
      </c>
      <c r="AA856" s="10">
        <f>(24*60/$S$9)*$S$7*X856*(Z856*SIN($U$2)*SIN(Y856)+COS($U$2)*COS(Y856)*SIN(Z856))</f>
        <v>36.141310456262495</v>
      </c>
      <c r="AB856" s="9">
        <f>AA856*(0.75+0.00002*$S$3)</f>
        <v>27.250548084021922</v>
      </c>
      <c r="AC856" s="9">
        <f>1.35*(M856/AB856)-0.35</f>
        <v>-0.35</v>
      </c>
      <c r="AD856" s="9">
        <f>(0.6108*EXP(17.27*E856/(E856+237.3))+0.6108*EXP(17.27*F856/(F856+237.3)))/2</f>
        <v>0.61080000000000001</v>
      </c>
      <c r="AE856" s="9">
        <f>(H856*0.6108*EXP(17.27*F856/(F856+237.3))+I856*0.6108*EXP(17.27*E856/(E856+237.3)))/(2*100)</f>
        <v>0</v>
      </c>
      <c r="AF856" s="10">
        <f>$S$8*0.5*((E856+273)^4+(F856+273)^4)*(0.34-0.14*SQRT(AE856))*AC856</f>
        <v>-3.2362268642907837</v>
      </c>
      <c r="AG856" s="9">
        <f>(1-0.23)*M856-AF856</f>
        <v>3.2362268642907837</v>
      </c>
      <c r="AH856" s="9">
        <v>0</v>
      </c>
      <c r="AI856" s="8">
        <f>4098*0.6108*EXP(17.27*0.5*(E856+F856)/(0.5*(E856+F856)+237.3))/(0.5*(E856+F856)+237.3)^2</f>
        <v>4.4450382862832649E-2</v>
      </c>
      <c r="AJ856" s="7">
        <f>(0.408*AI856*(AG856-AH856)+(900*$S$10/((E856+F856)*0.5+273))*N856*(AD856-AE856))/(AI856+$S$10*(1+0.34*N856))</f>
        <v>0.53231216576603479</v>
      </c>
      <c r="AS856" s="7"/>
      <c r="AU856"/>
      <c r="AV856"/>
      <c r="AW856"/>
    </row>
    <row r="857" spans="1:49" ht="16" x14ac:dyDescent="0.2">
      <c r="A857" s="6">
        <v>2006</v>
      </c>
      <c r="B857" s="5">
        <v>38817</v>
      </c>
      <c r="C857" s="6">
        <v>100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0"/>
      <c r="X857" s="9">
        <f>1+0.033*COS(2*$S$9*C857/365)</f>
        <v>0.99504817185462646</v>
      </c>
      <c r="Y857" s="9">
        <f>0.409*SIN((2*$S$9*C857/365)-1.39)</f>
        <v>0.13308315174237367</v>
      </c>
      <c r="Z857" s="9">
        <f>ACOS(-TAN($U$2)*TAN(Y857))</f>
        <v>1.6450726268353086</v>
      </c>
      <c r="AA857" s="10">
        <f>(24*60/$S$9)*$S$7*X857*(Z857*SIN($U$2)*SIN(Y857)+COS($U$2)*COS(Y857)*SIN(Z857))</f>
        <v>36.289971777591894</v>
      </c>
      <c r="AB857" s="9">
        <f>AA857*(0.75+0.00002*$S$3)</f>
        <v>27.36263872030429</v>
      </c>
      <c r="AC857" s="9">
        <f>1.35*(M857/AB857)-0.35</f>
        <v>-0.35</v>
      </c>
      <c r="AD857" s="9">
        <f>(0.6108*EXP(17.27*E857/(E857+237.3))+0.6108*EXP(17.27*F857/(F857+237.3)))/2</f>
        <v>0.61080000000000001</v>
      </c>
      <c r="AE857" s="9">
        <f>(H857*0.6108*EXP(17.27*F857/(F857+237.3))+I857*0.6108*EXP(17.27*E857/(E857+237.3)))/(2*100)</f>
        <v>0</v>
      </c>
      <c r="AF857" s="10">
        <f>$S$8*0.5*((E857+273)^4+(F857+273)^4)*(0.34-0.14*SQRT(AE857))*AC857</f>
        <v>-3.2362268642907837</v>
      </c>
      <c r="AG857" s="9">
        <f>(1-0.23)*M857-AF857</f>
        <v>3.2362268642907837</v>
      </c>
      <c r="AH857" s="9">
        <v>0</v>
      </c>
      <c r="AI857" s="8">
        <f>4098*0.6108*EXP(17.27*0.5*(E857+F857)/(0.5*(E857+F857)+237.3))/(0.5*(E857+F857)+237.3)^2</f>
        <v>4.4450382862832649E-2</v>
      </c>
      <c r="AJ857" s="7">
        <f>(0.408*AI857*(AG857-AH857)+(900*$S$10/((E857+F857)*0.5+273))*N857*(AD857-AE857))/(AI857+$S$10*(1+0.34*N857))</f>
        <v>0.53231216576603479</v>
      </c>
      <c r="AS857" s="7"/>
      <c r="AU857"/>
      <c r="AV857"/>
      <c r="AW857"/>
    </row>
    <row r="858" spans="1:49" ht="16" x14ac:dyDescent="0.2">
      <c r="A858" s="6">
        <v>2006</v>
      </c>
      <c r="B858" s="5">
        <v>38818</v>
      </c>
      <c r="C858" s="6">
        <v>101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0"/>
      <c r="X858" s="9">
        <f>1+0.033*COS(2*$S$9*C858/365)</f>
        <v>0.99448729635843003</v>
      </c>
      <c r="Y858" s="9">
        <f>0.409*SIN((2*$S$9*C858/365)-1.39)</f>
        <v>0.13972057295444923</v>
      </c>
      <c r="Z858" s="9">
        <f>ACOS(-TAN($U$2)*TAN(Y858))</f>
        <v>1.6488320442717435</v>
      </c>
      <c r="AA858" s="10">
        <f>(24*60/$S$9)*$S$7*X858*(Z858*SIN($U$2)*SIN(Y858)+COS($U$2)*COS(Y858)*SIN(Z858))</f>
        <v>36.436352226722384</v>
      </c>
      <c r="AB858" s="9">
        <f>AA858*(0.75+0.00002*$S$3)</f>
        <v>27.473009578948677</v>
      </c>
      <c r="AC858" s="9">
        <f>1.35*(M858/AB858)-0.35</f>
        <v>-0.35</v>
      </c>
      <c r="AD858" s="9">
        <f>(0.6108*EXP(17.27*E858/(E858+237.3))+0.6108*EXP(17.27*F858/(F858+237.3)))/2</f>
        <v>0.61080000000000001</v>
      </c>
      <c r="AE858" s="9">
        <f>(H858*0.6108*EXP(17.27*F858/(F858+237.3))+I858*0.6108*EXP(17.27*E858/(E858+237.3)))/(2*100)</f>
        <v>0</v>
      </c>
      <c r="AF858" s="10">
        <f>$S$8*0.5*((E858+273)^4+(F858+273)^4)*(0.34-0.14*SQRT(AE858))*AC858</f>
        <v>-3.2362268642907837</v>
      </c>
      <c r="AG858" s="9">
        <f>(1-0.23)*M858-AF858</f>
        <v>3.2362268642907837</v>
      </c>
      <c r="AH858" s="9">
        <v>0</v>
      </c>
      <c r="AI858" s="8">
        <f>4098*0.6108*EXP(17.27*0.5*(E858+F858)/(0.5*(E858+F858)+237.3))/(0.5*(E858+F858)+237.3)^2</f>
        <v>4.4450382862832649E-2</v>
      </c>
      <c r="AJ858" s="7">
        <f>(0.408*AI858*(AG858-AH858)+(900*$S$10/((E858+F858)*0.5+273))*N858*(AD858-AE858))/(AI858+$S$10*(1+0.34*N858))</f>
        <v>0.53231216576603479</v>
      </c>
    </row>
    <row r="859" spans="1:49" ht="16" x14ac:dyDescent="0.2">
      <c r="A859" s="6">
        <v>2006</v>
      </c>
      <c r="B859" s="5">
        <v>38819</v>
      </c>
      <c r="C859" s="6">
        <v>102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0"/>
      <c r="X859" s="9">
        <f>1+0.033*COS(2*$S$9*C859/365)</f>
        <v>0.99392805439529652</v>
      </c>
      <c r="Y859" s="9">
        <f>0.409*SIN((2*$S$9*C859/365)-1.39)</f>
        <v>0.14631659194534136</v>
      </c>
      <c r="Z859" s="9">
        <f>ACOS(-TAN($U$2)*TAN(Y859))</f>
        <v>1.6525760686533193</v>
      </c>
      <c r="AA859" s="10">
        <f>(24*60/$S$9)*$S$7*X859*(Z859*SIN($U$2)*SIN(Y859)+COS($U$2)*COS(Y859)*SIN(Z859))</f>
        <v>36.580427814965127</v>
      </c>
      <c r="AB859" s="9">
        <f>AA859*(0.75+0.00002*$S$3)</f>
        <v>27.581642572483705</v>
      </c>
      <c r="AC859" s="9">
        <f>1.35*(M859/AB859)-0.35</f>
        <v>-0.35</v>
      </c>
      <c r="AD859" s="9">
        <f>(0.6108*EXP(17.27*E859/(E859+237.3))+0.6108*EXP(17.27*F859/(F859+237.3)))/2</f>
        <v>0.61080000000000001</v>
      </c>
      <c r="AE859" s="9">
        <f>(H859*0.6108*EXP(17.27*F859/(F859+237.3))+I859*0.6108*EXP(17.27*E859/(E859+237.3)))/(2*100)</f>
        <v>0</v>
      </c>
      <c r="AF859" s="10">
        <f>$S$8*0.5*((E859+273)^4+(F859+273)^4)*(0.34-0.14*SQRT(AE859))*AC859</f>
        <v>-3.2362268642907837</v>
      </c>
      <c r="AG859" s="9">
        <f>(1-0.23)*M859-AF859</f>
        <v>3.2362268642907837</v>
      </c>
      <c r="AH859" s="9">
        <v>0</v>
      </c>
      <c r="AI859" s="8">
        <f>4098*0.6108*EXP(17.27*0.5*(E859+F859)/(0.5*(E859+F859)+237.3))/(0.5*(E859+F859)+237.3)^2</f>
        <v>4.4450382862832649E-2</v>
      </c>
      <c r="AJ859" s="7">
        <f>(0.408*AI859*(AG859-AH859)+(900*$S$10/((E859+F859)*0.5+273))*N859*(AD859-AE859))/(AI859+$S$10*(1+0.34*N859))</f>
        <v>0.53231216576603479</v>
      </c>
    </row>
    <row r="860" spans="1:49" ht="16" x14ac:dyDescent="0.2">
      <c r="A860" s="6">
        <v>2006</v>
      </c>
      <c r="B860" s="5">
        <v>38820</v>
      </c>
      <c r="C860" s="6">
        <v>103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0"/>
      <c r="X860" s="9">
        <f>1+0.033*COS(2*$S$9*C860/365)</f>
        <v>0.99337061168068908</v>
      </c>
      <c r="Y860" s="9">
        <f>0.409*SIN((2*$S$9*C860/365)-1.39)</f>
        <v>0.1528692541722694</v>
      </c>
      <c r="Z860" s="9">
        <f>ACOS(-TAN($U$2)*TAN(Y860))</f>
        <v>1.6563038376655612</v>
      </c>
      <c r="AA860" s="10">
        <f>(24*60/$S$9)*$S$7*X860*(Z860*SIN($U$2)*SIN(Y860)+COS($U$2)*COS(Y860)*SIN(Z860))</f>
        <v>36.722176567711323</v>
      </c>
      <c r="AB860" s="9">
        <f>AA860*(0.75+0.00002*$S$3)</f>
        <v>27.688521132054337</v>
      </c>
      <c r="AC860" s="9">
        <f>1.35*(M860/AB860)-0.35</f>
        <v>-0.35</v>
      </c>
      <c r="AD860" s="9">
        <f>(0.6108*EXP(17.27*E860/(E860+237.3))+0.6108*EXP(17.27*F860/(F860+237.3)))/2</f>
        <v>0.61080000000000001</v>
      </c>
      <c r="AE860" s="9">
        <f>(H860*0.6108*EXP(17.27*F860/(F860+237.3))+I860*0.6108*EXP(17.27*E860/(E860+237.3)))/(2*100)</f>
        <v>0</v>
      </c>
      <c r="AF860" s="10">
        <f>$S$8*0.5*((E860+273)^4+(F860+273)^4)*(0.34-0.14*SQRT(AE860))*AC860</f>
        <v>-3.2362268642907837</v>
      </c>
      <c r="AG860" s="9">
        <f>(1-0.23)*M860-AF860</f>
        <v>3.2362268642907837</v>
      </c>
      <c r="AH860" s="9">
        <v>0</v>
      </c>
      <c r="AI860" s="8">
        <f>4098*0.6108*EXP(17.27*0.5*(E860+F860)/(0.5*(E860+F860)+237.3))/(0.5*(E860+F860)+237.3)^2</f>
        <v>4.4450382862832649E-2</v>
      </c>
      <c r="AJ860" s="7">
        <f>(0.408*AI860*(AG860-AH860)+(900*$S$10/((E860+F860)*0.5+273))*N860*(AD860-AE860))/(AI860+$S$10*(1+0.34*N860))</f>
        <v>0.53231216576603479</v>
      </c>
    </row>
    <row r="861" spans="1:49" ht="16" x14ac:dyDescent="0.2">
      <c r="A861" s="6">
        <v>2006</v>
      </c>
      <c r="B861" s="5">
        <v>38821</v>
      </c>
      <c r="C861" s="6">
        <v>104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0"/>
      <c r="X861" s="9">
        <f>1+0.033*COS(2*$S$9*C861/365)</f>
        <v>0.99281513339691441</v>
      </c>
      <c r="Y861" s="9">
        <f>0.409*SIN((2*$S$9*C861/365)-1.39)</f>
        <v>0.15937661793999758</v>
      </c>
      <c r="Z861" s="9">
        <f>ACOS(-TAN($U$2)*TAN(Y861))</f>
        <v>1.6600144752595383</v>
      </c>
      <c r="AA861" s="10">
        <f>(24*60/$S$9)*$S$7*X861*(Z861*SIN($U$2)*SIN(Y861)+COS($U$2)*COS(Y861)*SIN(Z861))</f>
        <v>36.861578501523212</v>
      </c>
      <c r="AB861" s="9">
        <f>AA861*(0.75+0.00002*$S$3)</f>
        <v>27.793630190148502</v>
      </c>
      <c r="AC861" s="9">
        <f>1.35*(M861/AB861)-0.35</f>
        <v>-0.35</v>
      </c>
      <c r="AD861" s="9">
        <f>(0.6108*EXP(17.27*E861/(E861+237.3))+0.6108*EXP(17.27*F861/(F861+237.3)))/2</f>
        <v>0.61080000000000001</v>
      </c>
      <c r="AE861" s="9">
        <f>(H861*0.6108*EXP(17.27*F861/(F861+237.3))+I861*0.6108*EXP(17.27*E861/(E861+237.3)))/(2*100)</f>
        <v>0</v>
      </c>
      <c r="AF861" s="10">
        <f>$S$8*0.5*((E861+273)^4+(F861+273)^4)*(0.34-0.14*SQRT(AE861))*AC861</f>
        <v>-3.2362268642907837</v>
      </c>
      <c r="AG861" s="9">
        <f>(1-0.23)*M861-AF861</f>
        <v>3.2362268642907837</v>
      </c>
      <c r="AH861" s="9">
        <v>0</v>
      </c>
      <c r="AI861" s="8">
        <f>4098*0.6108*EXP(17.27*0.5*(E861+F861)/(0.5*(E861+F861)+237.3))/(0.5*(E861+F861)+237.3)^2</f>
        <v>4.4450382862832649E-2</v>
      </c>
      <c r="AJ861" s="7">
        <f>(0.408*AI861*(AG861-AH861)+(900*$S$10/((E861+F861)*0.5+273))*N861*(AD861-AE861))/(AI861+$S$10*(1+0.34*N861))</f>
        <v>0.53231216576603479</v>
      </c>
    </row>
    <row r="862" spans="1:49" ht="16" x14ac:dyDescent="0.2">
      <c r="A862" s="6">
        <v>2006</v>
      </c>
      <c r="B862" s="5">
        <v>38822</v>
      </c>
      <c r="C862" s="6">
        <v>105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0"/>
      <c r="X862" s="9">
        <f>1+0.033*COS(2*$S$9*C862/365)</f>
        <v>0.99226178414417643</v>
      </c>
      <c r="Y862" s="9">
        <f>0.409*SIN((2*$S$9*C862/365)-1.39)</f>
        <v>0.16583675497620104</v>
      </c>
      <c r="Z862" s="9">
        <f>ACOS(-TAN($U$2)*TAN(Y862))</f>
        <v>1.6637070912589953</v>
      </c>
      <c r="AA862" s="10">
        <f>(24*60/$S$9)*$S$7*X862*(Z862*SIN($U$2)*SIN(Y862)+COS($U$2)*COS(Y862)*SIN(Z862))</f>
        <v>36.998615598381704</v>
      </c>
      <c r="AB862" s="9">
        <f>AA862*(0.75+0.00002*$S$3)</f>
        <v>27.896956161179805</v>
      </c>
      <c r="AC862" s="9">
        <f>1.35*(M862/AB862)-0.35</f>
        <v>-0.35</v>
      </c>
      <c r="AD862" s="9">
        <f>(0.6108*EXP(17.27*E862/(E862+237.3))+0.6108*EXP(17.27*F862/(F862+237.3)))/2</f>
        <v>0.61080000000000001</v>
      </c>
      <c r="AE862" s="9">
        <f>(H862*0.6108*EXP(17.27*F862/(F862+237.3))+I862*0.6108*EXP(17.27*E862/(E862+237.3)))/(2*100)</f>
        <v>0</v>
      </c>
      <c r="AF862" s="10">
        <f>$S$8*0.5*((E862+273)^4+(F862+273)^4)*(0.34-0.14*SQRT(AE862))*AC862</f>
        <v>-3.2362268642907837</v>
      </c>
      <c r="AG862" s="9">
        <f>(1-0.23)*M862-AF862</f>
        <v>3.2362268642907837</v>
      </c>
      <c r="AH862" s="9">
        <v>0</v>
      </c>
      <c r="AI862" s="8">
        <f>4098*0.6108*EXP(17.27*0.5*(E862+F862)/(0.5*(E862+F862)+237.3))/(0.5*(E862+F862)+237.3)^2</f>
        <v>4.4450382862832649E-2</v>
      </c>
      <c r="AJ862" s="7">
        <f>(0.408*AI862*(AG862-AH862)+(900*$S$10/((E862+F862)*0.5+273))*N862*(AD862-AE862))/(AI862+$S$10*(1+0.34*N862))</f>
        <v>0.53231216576603479</v>
      </c>
    </row>
    <row r="863" spans="1:49" ht="16" x14ac:dyDescent="0.2">
      <c r="A863" s="6">
        <v>2006</v>
      </c>
      <c r="B863" s="5">
        <v>38823</v>
      </c>
      <c r="C863" s="6">
        <v>106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0"/>
      <c r="X863" s="9">
        <f>1+0.033*COS(2*$S$9*C863/365)</f>
        <v>0.99171072789180092</v>
      </c>
      <c r="Y863" s="9">
        <f>0.409*SIN((2*$S$9*C863/365)-1.39)</f>
        <v>0.17224775100285461</v>
      </c>
      <c r="Z863" s="9">
        <f>ACOS(-TAN($U$2)*TAN(Y863))</f>
        <v>1.6673807810043186</v>
      </c>
      <c r="AA863" s="10">
        <f>(24*60/$S$9)*$S$7*X863*(Z863*SIN($U$2)*SIN(Y863)+COS($U$2)*COS(Y863)*SIN(Z863))</f>
        <v>37.133271777168474</v>
      </c>
      <c r="AB863" s="9">
        <f>AA863*(0.75+0.00002*$S$3)</f>
        <v>27.99848691998503</v>
      </c>
      <c r="AC863" s="9">
        <f>1.35*(M863/AB863)-0.35</f>
        <v>-0.35</v>
      </c>
      <c r="AD863" s="9">
        <f>(0.6108*EXP(17.27*E863/(E863+237.3))+0.6108*EXP(17.27*F863/(F863+237.3)))/2</f>
        <v>0.61080000000000001</v>
      </c>
      <c r="AE863" s="9">
        <f>(H863*0.6108*EXP(17.27*F863/(F863+237.3))+I863*0.6108*EXP(17.27*E863/(E863+237.3)))/(2*100)</f>
        <v>0</v>
      </c>
      <c r="AF863" s="10">
        <f>$S$8*0.5*((E863+273)^4+(F863+273)^4)*(0.34-0.14*SQRT(AE863))*AC863</f>
        <v>-3.2362268642907837</v>
      </c>
      <c r="AG863" s="9">
        <f>(1-0.23)*M863-AF863</f>
        <v>3.2362268642907837</v>
      </c>
      <c r="AH863" s="9">
        <v>0</v>
      </c>
      <c r="AI863" s="8">
        <f>4098*0.6108*EXP(17.27*0.5*(E863+F863)/(0.5*(E863+F863)+237.3))/(0.5*(E863+F863)+237.3)^2</f>
        <v>4.4450382862832649E-2</v>
      </c>
      <c r="AJ863" s="7">
        <f>(0.408*AI863*(AG863-AH863)+(900*$S$10/((E863+F863)*0.5+273))*N863*(AD863-AE863))/(AI863+$S$10*(1+0.34*N863))</f>
        <v>0.53231216576603479</v>
      </c>
    </row>
    <row r="864" spans="1:49" ht="16" x14ac:dyDescent="0.2">
      <c r="A864" s="6">
        <v>2006</v>
      </c>
      <c r="B864" s="5">
        <v>38824</v>
      </c>
      <c r="C864" s="6">
        <v>107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0"/>
      <c r="X864" s="9">
        <f>1+0.033*COS(2*$S$9*C864/365)</f>
        <v>0.99116212792964831</v>
      </c>
      <c r="Y864" s="9">
        <f>0.409*SIN((2*$S$9*C864/365)-1.39)</f>
        <v>0.17860770630347517</v>
      </c>
      <c r="Z864" s="9">
        <f>ACOS(-TAN($U$2)*TAN(Y864))</f>
        <v>1.6710346250353223</v>
      </c>
      <c r="AA864" s="10">
        <f>(24*60/$S$9)*$S$7*X864*(Z864*SIN($U$2)*SIN(Y864)+COS($U$2)*COS(Y864)*SIN(Z864))</f>
        <v>37.265532862466905</v>
      </c>
      <c r="AB864" s="9">
        <f>AA864*(0.75+0.00002*$S$3)</f>
        <v>28.098211778300048</v>
      </c>
      <c r="AC864" s="9">
        <f>1.35*(M864/AB864)-0.35</f>
        <v>-0.35</v>
      </c>
      <c r="AD864" s="9">
        <f>(0.6108*EXP(17.27*E864/(E864+237.3))+0.6108*EXP(17.27*F864/(F864+237.3)))/2</f>
        <v>0.61080000000000001</v>
      </c>
      <c r="AE864" s="9">
        <f>(H864*0.6108*EXP(17.27*F864/(F864+237.3))+I864*0.6108*EXP(17.27*E864/(E864+237.3)))/(2*100)</f>
        <v>0</v>
      </c>
      <c r="AF864" s="10">
        <f>$S$8*0.5*((E864+273)^4+(F864+273)^4)*(0.34-0.14*SQRT(AE864))*AC864</f>
        <v>-3.2362268642907837</v>
      </c>
      <c r="AG864" s="9">
        <f>(1-0.23)*M864-AF864</f>
        <v>3.2362268642907837</v>
      </c>
      <c r="AH864" s="9">
        <v>0</v>
      </c>
      <c r="AI864" s="8">
        <f>4098*0.6108*EXP(17.27*0.5*(E864+F864)/(0.5*(E864+F864)+237.3))/(0.5*(E864+F864)+237.3)^2</f>
        <v>4.4450382862832649E-2</v>
      </c>
      <c r="AJ864" s="7">
        <f>(0.408*AI864*(AG864-AH864)+(900*$S$10/((E864+F864)*0.5+273))*N864*(AD864-AE864))/(AI864+$S$10*(1+0.34*N864))</f>
        <v>0.53231216576603479</v>
      </c>
    </row>
    <row r="865" spans="1:36" ht="16" x14ac:dyDescent="0.2">
      <c r="A865" s="6">
        <v>2006</v>
      </c>
      <c r="B865" s="5">
        <v>38825</v>
      </c>
      <c r="C865" s="6">
        <v>108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0"/>
      <c r="X865" s="9">
        <f>1+0.033*COS(2*$S$9*C865/365)</f>
        <v>0.99061614681972687</v>
      </c>
      <c r="Y865" s="9">
        <f>0.409*SIN((2*$S$9*C865/365)-1.39)</f>
        <v>0.18491473628604796</v>
      </c>
      <c r="Z865" s="9">
        <f>ACOS(-TAN($U$2)*TAN(Y865))</f>
        <v>1.6746676888148597</v>
      </c>
      <c r="AA865" s="10">
        <f>(24*60/$S$9)*$S$7*X865*(Z865*SIN($U$2)*SIN(Y865)+COS($U$2)*COS(Y865)*SIN(Z865))</f>
        <v>37.395386550770617</v>
      </c>
      <c r="AB865" s="9">
        <f>AA865*(0.75+0.00002*$S$3)</f>
        <v>28.196121459281045</v>
      </c>
      <c r="AC865" s="9">
        <f>1.35*(M865/AB865)-0.35</f>
        <v>-0.35</v>
      </c>
      <c r="AD865" s="9">
        <f>(0.6108*EXP(17.27*E865/(E865+237.3))+0.6108*EXP(17.27*F865/(F865+237.3)))/2</f>
        <v>0.61080000000000001</v>
      </c>
      <c r="AE865" s="9">
        <f>(H865*0.6108*EXP(17.27*F865/(F865+237.3))+I865*0.6108*EXP(17.27*E865/(E865+237.3)))/(2*100)</f>
        <v>0</v>
      </c>
      <c r="AF865" s="10">
        <f>$S$8*0.5*((E865+273)^4+(F865+273)^4)*(0.34-0.14*SQRT(AE865))*AC865</f>
        <v>-3.2362268642907837</v>
      </c>
      <c r="AG865" s="9">
        <f>(1-0.23)*M865-AF865</f>
        <v>3.2362268642907837</v>
      </c>
      <c r="AH865" s="9">
        <v>0</v>
      </c>
      <c r="AI865" s="8">
        <f>4098*0.6108*EXP(17.27*0.5*(E865+F865)/(0.5*(E865+F865)+237.3))/(0.5*(E865+F865)+237.3)^2</f>
        <v>4.4450382862832649E-2</v>
      </c>
      <c r="AJ865" s="7">
        <f>(0.408*AI865*(AG865-AH865)+(900*$S$10/((E865+F865)*0.5+273))*N865*(AD865-AE865))/(AI865+$S$10*(1+0.34*N865))</f>
        <v>0.53231216576603479</v>
      </c>
    </row>
    <row r="866" spans="1:36" ht="16" x14ac:dyDescent="0.2">
      <c r="A866" s="6">
        <v>2006</v>
      </c>
      <c r="B866" s="5">
        <v>38826</v>
      </c>
      <c r="C866" s="6">
        <v>109</v>
      </c>
      <c r="D866" s="11"/>
      <c r="E866" s="11"/>
      <c r="F866" s="11"/>
      <c r="G866" s="11"/>
      <c r="H866" s="11"/>
      <c r="I866" s="11"/>
      <c r="J866" s="11"/>
      <c r="K866" s="11"/>
      <c r="L866" s="11"/>
      <c r="M866" s="10"/>
      <c r="X866" s="9">
        <f>1+0.033*COS(2*$S$9*C866/365)</f>
        <v>0.99007294634802301</v>
      </c>
      <c r="Y866" s="9">
        <f>0.409*SIN((2*$S$9*C866/365)-1.39)</f>
        <v>0.19116697204147237</v>
      </c>
      <c r="Z866" s="9">
        <f>ACOS(-TAN($U$2)*TAN(Y866))</f>
        <v>1.6782790224952784</v>
      </c>
      <c r="AA866" s="10">
        <f>(24*60/$S$9)*$S$7*X866*(Z866*SIN($U$2)*SIN(Y866)+COS($U$2)*COS(Y866)*SIN(Z866))</f>
        <v>37.522822374194298</v>
      </c>
      <c r="AB866" s="9">
        <f>AA866*(0.75+0.00002*$S$3)</f>
        <v>28.2922080701425</v>
      </c>
      <c r="AC866" s="9">
        <f>1.35*(M866/AB866)-0.35</f>
        <v>-0.35</v>
      </c>
      <c r="AD866" s="9">
        <f>(0.6108*EXP(17.27*E866/(E866+237.3))+0.6108*EXP(17.27*F866/(F866+237.3)))/2</f>
        <v>0.61080000000000001</v>
      </c>
      <c r="AE866" s="9">
        <f>(H866*0.6108*EXP(17.27*F866/(F866+237.3))+I866*0.6108*EXP(17.27*E866/(E866+237.3)))/(2*100)</f>
        <v>0</v>
      </c>
      <c r="AF866" s="10">
        <f>$S$8*0.5*((E866+273)^4+(F866+273)^4)*(0.34-0.14*SQRT(AE866))*AC866</f>
        <v>-3.2362268642907837</v>
      </c>
      <c r="AG866" s="9">
        <f>(1-0.23)*M866-AF866</f>
        <v>3.2362268642907837</v>
      </c>
      <c r="AH866" s="9">
        <v>0</v>
      </c>
      <c r="AI866" s="8">
        <f>4098*0.6108*EXP(17.27*0.5*(E866+F866)/(0.5*(E866+F866)+237.3))/(0.5*(E866+F866)+237.3)^2</f>
        <v>4.4450382862832649E-2</v>
      </c>
      <c r="AJ866" s="7">
        <f>(0.408*AI866*(AG866-AH866)+(900*$S$10/((E866+F866)*0.5+273))*N866*(AD866-AE866))/(AI866+$S$10*(1+0.34*N866))</f>
        <v>0.53231216576603479</v>
      </c>
    </row>
    <row r="867" spans="1:36" ht="16" x14ac:dyDescent="0.2">
      <c r="A867" s="6">
        <v>2006</v>
      </c>
      <c r="B867" s="5">
        <v>38827</v>
      </c>
      <c r="C867" s="6">
        <v>110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0"/>
      <c r="X867" s="9">
        <f>1+0.033*COS(2*$S$9*C867/365)</f>
        <v>0.98953268747655954</v>
      </c>
      <c r="Y867" s="9">
        <f>0.409*SIN((2*$S$9*C867/365)-1.39)</f>
        <v>0.19736256089735987</v>
      </c>
      <c r="Z867" s="9">
        <f>ACOS(-TAN($U$2)*TAN(Y867))</f>
        <v>1.681867660729734</v>
      </c>
      <c r="AA867" s="10">
        <f>(24*60/$S$9)*$S$7*X867*(Z867*SIN($U$2)*SIN(Y867)+COS($U$2)*COS(Y867)*SIN(Z867))</f>
        <v>37.647831661785872</v>
      </c>
      <c r="AB867" s="9">
        <f>AA867*(0.75+0.00002*$S$3)</f>
        <v>28.38646507298655</v>
      </c>
      <c r="AC867" s="9">
        <f>1.35*(M867/AB867)-0.35</f>
        <v>-0.35</v>
      </c>
      <c r="AD867" s="9">
        <f>(0.6108*EXP(17.27*E867/(E867+237.3))+0.6108*EXP(17.27*F867/(F867+237.3)))/2</f>
        <v>0.61080000000000001</v>
      </c>
      <c r="AE867" s="9">
        <f>(H867*0.6108*EXP(17.27*F867/(F867+237.3))+I867*0.6108*EXP(17.27*E867/(E867+237.3)))/(2*100)</f>
        <v>0</v>
      </c>
      <c r="AF867" s="10">
        <f>$S$8*0.5*((E867+273)^4+(F867+273)^4)*(0.34-0.14*SQRT(AE867))*AC867</f>
        <v>-3.2362268642907837</v>
      </c>
      <c r="AG867" s="9">
        <f>(1-0.23)*M867-AF867</f>
        <v>3.2362268642907837</v>
      </c>
      <c r="AH867" s="9">
        <v>0</v>
      </c>
      <c r="AI867" s="8">
        <f>4098*0.6108*EXP(17.27*0.5*(E867+F867)/(0.5*(E867+F867)+237.3))/(0.5*(E867+F867)+237.3)^2</f>
        <v>4.4450382862832649E-2</v>
      </c>
      <c r="AJ867" s="7">
        <f>(0.408*AI867*(AG867-AH867)+(900*$S$10/((E867+F867)*0.5+273))*N867*(AD867-AE867))/(AI867+$S$10*(1+0.34*N867))</f>
        <v>0.53231216576603479</v>
      </c>
    </row>
    <row r="868" spans="1:36" ht="16" x14ac:dyDescent="0.2">
      <c r="A868" s="6">
        <v>2006</v>
      </c>
      <c r="B868" s="5">
        <v>38828</v>
      </c>
      <c r="C868" s="6">
        <v>111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0"/>
      <c r="X868" s="9">
        <f>1+0.033*COS(2*$S$9*C868/365)</f>
        <v>0.98899553029569987</v>
      </c>
      <c r="Y868" s="9">
        <f>0.409*SIN((2*$S$9*C868/365)-1.39)</f>
        <v>0.2034996669670204</v>
      </c>
      <c r="Z868" s="9">
        <f>ACOS(-TAN($U$2)*TAN(Y868))</f>
        <v>1.6854326225303859</v>
      </c>
      <c r="AA868" s="10">
        <f>(24*60/$S$9)*$S$7*X868*(Z868*SIN($U$2)*SIN(Y868)+COS($U$2)*COS(Y868)*SIN(Z868))</f>
        <v>37.770407498543562</v>
      </c>
      <c r="AB868" s="9">
        <f>AA868*(0.75+0.00002*$S$3)</f>
        <v>28.478887253901846</v>
      </c>
      <c r="AC868" s="9">
        <f>1.35*(M868/AB868)-0.35</f>
        <v>-0.35</v>
      </c>
      <c r="AD868" s="9">
        <f>(0.6108*EXP(17.27*E868/(E868+237.3))+0.6108*EXP(17.27*F868/(F868+237.3)))/2</f>
        <v>0.61080000000000001</v>
      </c>
      <c r="AE868" s="9">
        <f>(H868*0.6108*EXP(17.27*F868/(F868+237.3))+I868*0.6108*EXP(17.27*E868/(E868+237.3)))/(2*100)</f>
        <v>0</v>
      </c>
      <c r="AF868" s="10">
        <f>$S$8*0.5*((E868+273)^4+(F868+273)^4)*(0.34-0.14*SQRT(AE868))*AC868</f>
        <v>-3.2362268642907837</v>
      </c>
      <c r="AG868" s="9">
        <f>(1-0.23)*M868-AF868</f>
        <v>3.2362268642907837</v>
      </c>
      <c r="AH868" s="9">
        <v>0</v>
      </c>
      <c r="AI868" s="8">
        <f>4098*0.6108*EXP(17.27*0.5*(E868+F868)/(0.5*(E868+F868)+237.3))/(0.5*(E868+F868)+237.3)^2</f>
        <v>4.4450382862832649E-2</v>
      </c>
      <c r="AJ868" s="7">
        <f>(0.408*AI868*(AG868-AH868)+(900*$S$10/((E868+F868)*0.5+273))*N868*(AD868-AE868))/(AI868+$S$10*(1+0.34*N868))</f>
        <v>0.53231216576603479</v>
      </c>
    </row>
    <row r="869" spans="1:36" ht="16" x14ac:dyDescent="0.2">
      <c r="A869" s="6">
        <v>2006</v>
      </c>
      <c r="B869" s="5">
        <v>38829</v>
      </c>
      <c r="C869" s="6">
        <v>112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0"/>
      <c r="X869" s="9">
        <f>1+0.033*COS(2*$S$9*C869/365)</f>
        <v>0.9884616339767095</v>
      </c>
      <c r="Y869" s="9">
        <f>0.409*SIN((2*$S$9*C869/365)-1.39)</f>
        <v>0.2095764716934761</v>
      </c>
      <c r="Z869" s="9">
        <f>ACOS(-TAN($U$2)*TAN(Y869))</f>
        <v>1.6889729111754785</v>
      </c>
      <c r="AA869" s="10">
        <f>(24*60/$S$9)*$S$7*X869*(Z869*SIN($U$2)*SIN(Y869)+COS($U$2)*COS(Y869)*SIN(Z869))</f>
        <v>37.890544682245981</v>
      </c>
      <c r="AB869" s="9">
        <f>AA869*(0.75+0.00002*$S$3)</f>
        <v>28.569470690413471</v>
      </c>
      <c r="AC869" s="9">
        <f>1.35*(M869/AB869)-0.35</f>
        <v>-0.35</v>
      </c>
      <c r="AD869" s="9">
        <f>(0.6108*EXP(17.27*E869/(E869+237.3))+0.6108*EXP(17.27*F869/(F869+237.3)))/2</f>
        <v>0.61080000000000001</v>
      </c>
      <c r="AE869" s="9">
        <f>(H869*0.6108*EXP(17.27*F869/(F869+237.3))+I869*0.6108*EXP(17.27*E869/(E869+237.3)))/(2*100)</f>
        <v>0</v>
      </c>
      <c r="AF869" s="10">
        <f>$S$8*0.5*((E869+273)^4+(F869+273)^4)*(0.34-0.14*SQRT(AE869))*AC869</f>
        <v>-3.2362268642907837</v>
      </c>
      <c r="AG869" s="9">
        <f>(1-0.23)*M869-AF869</f>
        <v>3.2362268642907837</v>
      </c>
      <c r="AH869" s="9">
        <v>0</v>
      </c>
      <c r="AI869" s="8">
        <f>4098*0.6108*EXP(17.27*0.5*(E869+F869)/(0.5*(E869+F869)+237.3))/(0.5*(E869+F869)+237.3)^2</f>
        <v>4.4450382862832649E-2</v>
      </c>
      <c r="AJ869" s="7">
        <f>(0.408*AI869*(AG869-AH869)+(900*$S$10/((E869+F869)*0.5+273))*N869*(AD869-AE869))/(AI869+$S$10*(1+0.34*N869))</f>
        <v>0.53231216576603479</v>
      </c>
    </row>
    <row r="870" spans="1:36" ht="16" x14ac:dyDescent="0.2">
      <c r="A870" s="6">
        <v>2006</v>
      </c>
      <c r="B870" s="5">
        <v>38830</v>
      </c>
      <c r="C870" s="6">
        <v>113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0"/>
      <c r="X870" s="9">
        <f>1+0.033*COS(2*$S$9*C870/365)</f>
        <v>0.98793115672459009</v>
      </c>
      <c r="Y870" s="9">
        <f>0.409*SIN((2*$S$9*C870/365)-1.39)</f>
        <v>0.21559117438833836</v>
      </c>
      <c r="Z870" s="9">
        <f>ACOS(-TAN($U$2)*TAN(Y870))</f>
        <v>1.6924875141673017</v>
      </c>
      <c r="AA870" s="10">
        <f>(24*60/$S$9)*$S$7*X870*(Z870*SIN($U$2)*SIN(Y870)+COS($U$2)*COS(Y870)*SIN(Z870))</f>
        <v>38.008239678206365</v>
      </c>
      <c r="AB870" s="9">
        <f>AA870*(0.75+0.00002*$S$3)</f>
        <v>28.658212717367601</v>
      </c>
      <c r="AC870" s="9">
        <f>1.35*(M870/AB870)-0.35</f>
        <v>-0.35</v>
      </c>
      <c r="AD870" s="9">
        <f>(0.6108*EXP(17.27*E870/(E870+237.3))+0.6108*EXP(17.27*F870/(F870+237.3)))/2</f>
        <v>0.61080000000000001</v>
      </c>
      <c r="AE870" s="9">
        <f>(H870*0.6108*EXP(17.27*F870/(F870+237.3))+I870*0.6108*EXP(17.27*E870/(E870+237.3)))/(2*100)</f>
        <v>0</v>
      </c>
      <c r="AF870" s="10">
        <f>$S$8*0.5*((E870+273)^4+(F870+273)^4)*(0.34-0.14*SQRT(AE870))*AC870</f>
        <v>-3.2362268642907837</v>
      </c>
      <c r="AG870" s="9">
        <f>(1-0.23)*M870-AF870</f>
        <v>3.2362268642907837</v>
      </c>
      <c r="AH870" s="9">
        <v>0</v>
      </c>
      <c r="AI870" s="8">
        <f>4098*0.6108*EXP(17.27*0.5*(E870+F870)/(0.5*(E870+F870)+237.3))/(0.5*(E870+F870)+237.3)^2</f>
        <v>4.4450382862832649E-2</v>
      </c>
      <c r="AJ870" s="7">
        <f>(0.408*AI870*(AG870-AH870)+(900*$S$10/((E870+F870)*0.5+273))*N870*(AD870-AE870))/(AI870+$S$10*(1+0.34*N870))</f>
        <v>0.53231216576603479</v>
      </c>
    </row>
    <row r="871" spans="1:36" ht="16" x14ac:dyDescent="0.2">
      <c r="A871" s="6">
        <v>2006</v>
      </c>
      <c r="B871" s="5">
        <v>38831</v>
      </c>
      <c r="C871" s="6">
        <v>114</v>
      </c>
      <c r="D871" s="11"/>
      <c r="E871" s="11"/>
      <c r="F871" s="11"/>
      <c r="G871" s="11"/>
      <c r="H871" s="11"/>
      <c r="I871" s="11"/>
      <c r="J871" s="11"/>
      <c r="K871" s="11"/>
      <c r="L871" s="11"/>
      <c r="M871" s="10"/>
      <c r="X871" s="9">
        <f>1+0.033*COS(2*$S$9*C871/365)</f>
        <v>0.98740425573120028</v>
      </c>
      <c r="Y871" s="9">
        <f>0.409*SIN((2*$S$9*C871/365)-1.39)</f>
        <v>0.22154199276539069</v>
      </c>
      <c r="Z871" s="9">
        <f>ACOS(-TAN($U$2)*TAN(Y871))</f>
        <v>1.6959754032429897</v>
      </c>
      <c r="AA871" s="10">
        <f>(24*60/$S$9)*$S$7*X871*(Z871*SIN($U$2)*SIN(Y871)+COS($U$2)*COS(Y871)*SIN(Z871))</f>
        <v>38.12349057206648</v>
      </c>
      <c r="AB871" s="9">
        <f>AA871*(0.75+0.00002*$S$3)</f>
        <v>28.745111891338126</v>
      </c>
      <c r="AC871" s="9">
        <f>1.35*(M871/AB871)-0.35</f>
        <v>-0.35</v>
      </c>
      <c r="AD871" s="9">
        <f>(0.6108*EXP(17.27*E871/(E871+237.3))+0.6108*EXP(17.27*F871/(F871+237.3)))/2</f>
        <v>0.61080000000000001</v>
      </c>
      <c r="AE871" s="9">
        <f>(H871*0.6108*EXP(17.27*F871/(F871+237.3))+I871*0.6108*EXP(17.27*E871/(E871+237.3)))/(2*100)</f>
        <v>0</v>
      </c>
      <c r="AF871" s="10">
        <f>$S$8*0.5*((E871+273)^4+(F871+273)^4)*(0.34-0.14*SQRT(AE871))*AC871</f>
        <v>-3.2362268642907837</v>
      </c>
      <c r="AG871" s="9">
        <f>(1-0.23)*M871-AF871</f>
        <v>3.2362268642907837</v>
      </c>
      <c r="AH871" s="9">
        <v>0</v>
      </c>
      <c r="AI871" s="8">
        <f>4098*0.6108*EXP(17.27*0.5*(E871+F871)/(0.5*(E871+F871)+237.3))/(0.5*(E871+F871)+237.3)^2</f>
        <v>4.4450382862832649E-2</v>
      </c>
      <c r="AJ871" s="7">
        <f>(0.408*AI871*(AG871-AH871)+(900*$S$10/((E871+F871)*0.5+273))*N871*(AD871-AE871))/(AI871+$S$10*(1+0.34*N871))</f>
        <v>0.53231216576603479</v>
      </c>
    </row>
    <row r="872" spans="1:36" ht="16" x14ac:dyDescent="0.2">
      <c r="A872" s="6">
        <v>2006</v>
      </c>
      <c r="B872" s="5">
        <v>38832</v>
      </c>
      <c r="C872" s="6">
        <v>115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0"/>
      <c r="X872" s="9">
        <f>1+0.033*COS(2*$S$9*C872/365)</f>
        <v>0.98688108712867562</v>
      </c>
      <c r="Y872" s="9">
        <f>0.409*SIN((2*$S$9*C872/365)-1.39)</f>
        <v>0.22742716346871902</v>
      </c>
      <c r="Z872" s="9">
        <f>ACOS(-TAN($U$2)*TAN(Y872))</f>
        <v>1.6994355344400875</v>
      </c>
      <c r="AA872" s="10">
        <f>(24*60/$S$9)*$S$7*X872*(Z872*SIN($U$2)*SIN(Y872)+COS($U$2)*COS(Y872)*SIN(Z872))</f>
        <v>38.236297020747969</v>
      </c>
      <c r="AB872" s="9">
        <f>AA872*(0.75+0.00002*$S$3)</f>
        <v>28.830167953643969</v>
      </c>
      <c r="AC872" s="9">
        <f>1.35*(M872/AB872)-0.35</f>
        <v>-0.35</v>
      </c>
      <c r="AD872" s="9">
        <f>(0.6108*EXP(17.27*E872/(E872+237.3))+0.6108*EXP(17.27*F872/(F872+237.3)))/2</f>
        <v>0.61080000000000001</v>
      </c>
      <c r="AE872" s="9">
        <f>(H872*0.6108*EXP(17.27*F872/(F872+237.3))+I872*0.6108*EXP(17.27*E872/(E872+237.3)))/(2*100)</f>
        <v>0</v>
      </c>
      <c r="AF872" s="10">
        <f>$S$8*0.5*((E872+273)^4+(F872+273)^4)*(0.34-0.14*SQRT(AE872))*AC872</f>
        <v>-3.2362268642907837</v>
      </c>
      <c r="AG872" s="9">
        <f>(1-0.23)*M872-AF872</f>
        <v>3.2362268642907837</v>
      </c>
      <c r="AH872" s="9">
        <v>0</v>
      </c>
      <c r="AI872" s="8">
        <f>4098*0.6108*EXP(17.27*0.5*(E872+F872)/(0.5*(E872+F872)+237.3))/(0.5*(E872+F872)+237.3)^2</f>
        <v>4.4450382862832649E-2</v>
      </c>
      <c r="AJ872" s="7">
        <f>(0.408*AI872*(AG872-AH872)+(900*$S$10/((E872+F872)*0.5+273))*N872*(AD872-AE872))/(AI872+$S$10*(1+0.34*N872))</f>
        <v>0.53231216576603479</v>
      </c>
    </row>
    <row r="873" spans="1:36" ht="16" x14ac:dyDescent="0.2">
      <c r="A873" s="6">
        <v>2006</v>
      </c>
      <c r="B873" s="5">
        <v>38833</v>
      </c>
      <c r="C873" s="6">
        <v>116</v>
      </c>
      <c r="D873" s="11"/>
      <c r="E873" s="11"/>
      <c r="F873" s="11"/>
      <c r="G873" s="11"/>
      <c r="H873" s="11"/>
      <c r="I873" s="11"/>
      <c r="J873" s="11"/>
      <c r="K873" s="11"/>
      <c r="L873" s="11"/>
      <c r="M873" s="10"/>
      <c r="X873" s="9">
        <f>1+0.033*COS(2*$S$9*C873/365)</f>
        <v>0.98636180594316414</v>
      </c>
      <c r="Y873" s="9">
        <f>0.409*SIN((2*$S$9*C873/365)-1.39)</f>
        <v>0.23324494259523124</v>
      </c>
      <c r="Z873" s="9">
        <f>ACOS(-TAN($U$2)*TAN(Y873))</f>
        <v>1.7028668482187606</v>
      </c>
      <c r="AA873" s="10">
        <f>(24*60/$S$9)*$S$7*X873*(Z873*SIN($U$2)*SIN(Y873)+COS($U$2)*COS(Y873)*SIN(Z873))</f>
        <v>38.346660201682433</v>
      </c>
      <c r="AB873" s="9">
        <f>AA873*(0.75+0.00002*$S$3)</f>
        <v>28.913381792068556</v>
      </c>
      <c r="AC873" s="9">
        <f>1.35*(M873/AB873)-0.35</f>
        <v>-0.35</v>
      </c>
      <c r="AD873" s="9">
        <f>(0.6108*EXP(17.27*E873/(E873+237.3))+0.6108*EXP(17.27*F873/(F873+237.3)))/2</f>
        <v>0.61080000000000001</v>
      </c>
      <c r="AE873" s="9">
        <f>(H873*0.6108*EXP(17.27*F873/(F873+237.3))+I873*0.6108*EXP(17.27*E873/(E873+237.3)))/(2*100)</f>
        <v>0</v>
      </c>
      <c r="AF873" s="10">
        <f>$S$8*0.5*((E873+273)^4+(F873+273)^4)*(0.34-0.14*SQRT(AE873))*AC873</f>
        <v>-3.2362268642907837</v>
      </c>
      <c r="AG873" s="9">
        <f>(1-0.23)*M873-AF873</f>
        <v>3.2362268642907837</v>
      </c>
      <c r="AH873" s="9">
        <v>0</v>
      </c>
      <c r="AI873" s="8">
        <f>4098*0.6108*EXP(17.27*0.5*(E873+F873)/(0.5*(E873+F873)+237.3))/(0.5*(E873+F873)+237.3)^2</f>
        <v>4.4450382862832649E-2</v>
      </c>
      <c r="AJ873" s="7">
        <f>(0.408*AI873*(AG873-AH873)+(900*$S$10/((E873+F873)*0.5+273))*N873*(AD873-AE873))/(AI873+$S$10*(1+0.34*N873))</f>
        <v>0.53231216576603479</v>
      </c>
    </row>
    <row r="874" spans="1:36" ht="16" x14ac:dyDescent="0.2">
      <c r="A874" s="6">
        <v>2006</v>
      </c>
      <c r="B874" s="5">
        <v>38834</v>
      </c>
      <c r="C874" s="6">
        <v>117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0"/>
      <c r="X874" s="9">
        <f>1+0.033*COS(2*$S$9*C874/365)</f>
        <v>0.9858465660488881</v>
      </c>
      <c r="Y874" s="9">
        <f>0.409*SIN((2*$S$9*C874/365)-1.39)</f>
        <v>0.23899360621141433</v>
      </c>
      <c r="Z874" s="9">
        <f>ACOS(-TAN($U$2)*TAN(Y874))</f>
        <v>1.7062682696424667</v>
      </c>
      <c r="AA874" s="10">
        <f>(24*60/$S$9)*$S$7*X874*(Z874*SIN($U$2)*SIN(Y874)+COS($U$2)*COS(Y874)*SIN(Z874))</f>
        <v>38.45458276044301</v>
      </c>
      <c r="AB874" s="9">
        <f>AA874*(0.75+0.00002*$S$3)</f>
        <v>28.994755401374029</v>
      </c>
      <c r="AC874" s="9">
        <f>1.35*(M874/AB874)-0.35</f>
        <v>-0.35</v>
      </c>
      <c r="AD874" s="9">
        <f>(0.6108*EXP(17.27*E874/(E874+237.3))+0.6108*EXP(17.27*F874/(F874+237.3)))/2</f>
        <v>0.61080000000000001</v>
      </c>
      <c r="AE874" s="9">
        <f>(H874*0.6108*EXP(17.27*F874/(F874+237.3))+I874*0.6108*EXP(17.27*E874/(E874+237.3)))/(2*100)</f>
        <v>0</v>
      </c>
      <c r="AF874" s="10">
        <f>$S$8*0.5*((E874+273)^4+(F874+273)^4)*(0.34-0.14*SQRT(AE874))*AC874</f>
        <v>-3.2362268642907837</v>
      </c>
      <c r="AG874" s="9">
        <f>(1-0.23)*M874-AF874</f>
        <v>3.2362268642907837</v>
      </c>
      <c r="AH874" s="9">
        <v>0</v>
      </c>
      <c r="AI874" s="8">
        <f>4098*0.6108*EXP(17.27*0.5*(E874+F874)/(0.5*(E874+F874)+237.3))/(0.5*(E874+F874)+237.3)^2</f>
        <v>4.4450382862832649E-2</v>
      </c>
      <c r="AJ874" s="7">
        <f>(0.408*AI874*(AG874-AH874)+(900*$S$10/((E874+F874)*0.5+273))*N874*(AD874-AE874))/(AI874+$S$10*(1+0.34*N874))</f>
        <v>0.53231216576603479</v>
      </c>
    </row>
    <row r="875" spans="1:36" ht="16" x14ac:dyDescent="0.2">
      <c r="A875" s="6">
        <v>2006</v>
      </c>
      <c r="B875" s="5">
        <v>38835</v>
      </c>
      <c r="C875" s="6">
        <v>118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0"/>
      <c r="X875" s="9">
        <f>1+0.033*COS(2*$S$9*C875/365)</f>
        <v>0.98533552012254777</v>
      </c>
      <c r="Y875" s="9">
        <f>0.409*SIN((2*$S$9*C875/365)-1.39)</f>
        <v>0.2446714508641725</v>
      </c>
      <c r="Z875" s="9">
        <f>ACOS(-TAN($U$2)*TAN(Y875))</f>
        <v>1.7096387086188414</v>
      </c>
      <c r="AA875" s="10">
        <f>(24*60/$S$9)*$S$7*X875*(Z875*SIN($U$2)*SIN(Y875)+COS($U$2)*COS(Y875)*SIN(Z875))</f>
        <v>38.560068756903185</v>
      </c>
      <c r="AB875" s="9">
        <f>AA875*(0.75+0.00002*$S$3)</f>
        <v>29.074291842705001</v>
      </c>
      <c r="AC875" s="9">
        <f>1.35*(M875/AB875)-0.35</f>
        <v>-0.35</v>
      </c>
      <c r="AD875" s="9">
        <f>(0.6108*EXP(17.27*E875/(E875+237.3))+0.6108*EXP(17.27*F875/(F875+237.3)))/2</f>
        <v>0.61080000000000001</v>
      </c>
      <c r="AE875" s="9">
        <f>(H875*0.6108*EXP(17.27*F875/(F875+237.3))+I875*0.6108*EXP(17.27*E875/(E875+237.3)))/(2*100)</f>
        <v>0</v>
      </c>
      <c r="AF875" s="10">
        <f>$S$8*0.5*((E875+273)^4+(F875+273)^4)*(0.34-0.14*SQRT(AE875))*AC875</f>
        <v>-3.2362268642907837</v>
      </c>
      <c r="AG875" s="9">
        <f>(1-0.23)*M875-AF875</f>
        <v>3.2362268642907837</v>
      </c>
      <c r="AH875" s="9">
        <v>0</v>
      </c>
      <c r="AI875" s="8">
        <f>4098*0.6108*EXP(17.27*0.5*(E875+F875)/(0.5*(E875+F875)+237.3))/(0.5*(E875+F875)+237.3)^2</f>
        <v>4.4450382862832649E-2</v>
      </c>
      <c r="AJ875" s="7">
        <f>(0.408*AI875*(AG875-AH875)+(900*$S$10/((E875+F875)*0.5+273))*N875*(AD875-AE875))/(AI875+$S$10*(1+0.34*N875))</f>
        <v>0.53231216576603479</v>
      </c>
    </row>
    <row r="876" spans="1:36" ht="16" x14ac:dyDescent="0.2">
      <c r="A876" s="6">
        <v>2006</v>
      </c>
      <c r="B876" s="5">
        <v>38836</v>
      </c>
      <c r="C876" s="6">
        <v>119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0"/>
      <c r="X876" s="9">
        <f>1+0.033*COS(2*$S$9*C876/365)</f>
        <v>0.98482881959808055</v>
      </c>
      <c r="Y876" s="9">
        <f>0.409*SIN((2*$S$9*C876/365)-1.39)</f>
        <v>0.25027679408559728</v>
      </c>
      <c r="Z876" s="9">
        <f>ACOS(-TAN($U$2)*TAN(Y876))</f>
        <v>1.7129770602024554</v>
      </c>
      <c r="AA876" s="10">
        <f>(24*60/$S$9)*$S$7*X876*(Z876*SIN($U$2)*SIN(Y876)+COS($U$2)*COS(Y876)*SIN(Z876))</f>
        <v>38.663123610049219</v>
      </c>
      <c r="AB876" s="9">
        <f>AA876*(0.75+0.00002*$S$3)</f>
        <v>29.151995201977112</v>
      </c>
      <c r="AC876" s="9">
        <f>1.35*(M876/AB876)-0.35</f>
        <v>-0.35</v>
      </c>
      <c r="AD876" s="9">
        <f>(0.6108*EXP(17.27*E876/(E876+237.3))+0.6108*EXP(17.27*F876/(F876+237.3)))/2</f>
        <v>0.61080000000000001</v>
      </c>
      <c r="AE876" s="9">
        <f>(H876*0.6108*EXP(17.27*F876/(F876+237.3))+I876*0.6108*EXP(17.27*E876/(E876+237.3)))/(2*100)</f>
        <v>0</v>
      </c>
      <c r="AF876" s="10">
        <f>$S$8*0.5*((E876+273)^4+(F876+273)^4)*(0.34-0.14*SQRT(AE876))*AC876</f>
        <v>-3.2362268642907837</v>
      </c>
      <c r="AG876" s="9">
        <f>(1-0.23)*M876-AF876</f>
        <v>3.2362268642907837</v>
      </c>
      <c r="AH876" s="9">
        <v>0</v>
      </c>
      <c r="AI876" s="8">
        <f>4098*0.6108*EXP(17.27*0.5*(E876+F876)/(0.5*(E876+F876)+237.3))/(0.5*(E876+F876)+237.3)^2</f>
        <v>4.4450382862832649E-2</v>
      </c>
      <c r="AJ876" s="7">
        <f>(0.408*AI876*(AG876-AH876)+(900*$S$10/((E876+F876)*0.5+273))*N876*(AD876-AE876))/(AI876+$S$10*(1+0.34*N876))</f>
        <v>0.53231216576603479</v>
      </c>
    </row>
    <row r="877" spans="1:36" ht="16" x14ac:dyDescent="0.2">
      <c r="A877" s="6">
        <v>2006</v>
      </c>
      <c r="B877" s="5">
        <v>38837</v>
      </c>
      <c r="C877" s="6">
        <v>120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0"/>
      <c r="X877" s="9">
        <f>1+0.033*COS(2*$S$9*C877/365)</f>
        <v>0.98432661462178739</v>
      </c>
      <c r="Y877" s="9">
        <f>0.409*SIN((2*$S$9*C877/365)-1.39)</f>
        <v>0.25580797489151891</v>
      </c>
      <c r="Z877" s="9">
        <f>ACOS(-TAN($U$2)*TAN(Y877))</f>
        <v>1.7162822049610154</v>
      </c>
      <c r="AA877" s="10">
        <f>(24*60/$S$9)*$S$7*X877*(Z877*SIN($U$2)*SIN(Y877)+COS($U$2)*COS(Y877)*SIN(Z877))</f>
        <v>38.763754041574359</v>
      </c>
      <c r="AB877" s="9">
        <f>AA877*(0.75+0.00002*$S$3)</f>
        <v>29.227870547347067</v>
      </c>
      <c r="AC877" s="9">
        <f>1.35*(M877/AB877)-0.35</f>
        <v>-0.35</v>
      </c>
      <c r="AD877" s="9">
        <f>(0.6108*EXP(17.27*E877/(E877+237.3))+0.6108*EXP(17.27*F877/(F877+237.3)))/2</f>
        <v>0.61080000000000001</v>
      </c>
      <c r="AE877" s="9">
        <f>(H877*0.6108*EXP(17.27*F877/(F877+237.3))+I877*0.6108*EXP(17.27*E877/(E877+237.3)))/(2*100)</f>
        <v>0</v>
      </c>
      <c r="AF877" s="10">
        <f>$S$8*0.5*((E877+273)^4+(F877+273)^4)*(0.34-0.14*SQRT(AE877))*AC877</f>
        <v>-3.2362268642907837</v>
      </c>
      <c r="AG877" s="9">
        <f>(1-0.23)*M877-AF877</f>
        <v>3.2362268642907837</v>
      </c>
      <c r="AH877" s="9">
        <v>0</v>
      </c>
      <c r="AI877" s="8">
        <f>4098*0.6108*EXP(17.27*0.5*(E877+F877)/(0.5*(E877+F877)+237.3))/(0.5*(E877+F877)+237.3)^2</f>
        <v>4.4450382862832649E-2</v>
      </c>
      <c r="AJ877" s="7">
        <f>(0.408*AI877*(AG877-AH877)+(900*$S$10/((E877+F877)*0.5+273))*N877*(AD877-AE877))/(AI877+$S$10*(1+0.34*N877))</f>
        <v>0.53231216576603479</v>
      </c>
    </row>
    <row r="878" spans="1:36" ht="16" x14ac:dyDescent="0.2">
      <c r="A878" s="6">
        <v>2006</v>
      </c>
      <c r="B878" s="5">
        <v>38838</v>
      </c>
      <c r="C878" s="6">
        <v>121</v>
      </c>
      <c r="D878" s="11"/>
      <c r="E878" s="11"/>
      <c r="F878" s="11"/>
      <c r="G878" s="11"/>
      <c r="H878" s="11"/>
      <c r="I878" s="11"/>
      <c r="J878" s="11"/>
      <c r="K878" s="11"/>
      <c r="L878" s="11"/>
      <c r="M878" s="10"/>
      <c r="X878" s="9">
        <f>1+0.033*COS(2*$S$9*C878/365)</f>
        <v>0.98382905400784104</v>
      </c>
      <c r="Y878" s="9">
        <f>0.409*SIN((2*$S$9*C878/365)-1.39)</f>
        <v>0.26126335427369202</v>
      </c>
      <c r="Z878" s="9">
        <f>ACOS(-TAN($U$2)*TAN(Y878))</f>
        <v>1.7195530094064622</v>
      </c>
      <c r="AA878" s="10">
        <f>(24*60/$S$9)*$S$7*X878*(Z878*SIN($U$2)*SIN(Y878)+COS($U$2)*COS(Y878)*SIN(Z878))</f>
        <v>38.861968018383692</v>
      </c>
      <c r="AB878" s="9">
        <f>AA878*(0.75+0.00002*$S$3)</f>
        <v>29.301923885861303</v>
      </c>
      <c r="AC878" s="9">
        <f>1.35*(M878/AB878)-0.35</f>
        <v>-0.35</v>
      </c>
      <c r="AD878" s="9">
        <f>(0.6108*EXP(17.27*E878/(E878+237.3))+0.6108*EXP(17.27*F878/(F878+237.3)))/2</f>
        <v>0.61080000000000001</v>
      </c>
      <c r="AE878" s="9">
        <f>(H878*0.6108*EXP(17.27*F878/(F878+237.3))+I878*0.6108*EXP(17.27*E878/(E878+237.3)))/(2*100)</f>
        <v>0</v>
      </c>
      <c r="AF878" s="10">
        <f>$S$8*0.5*((E878+273)^4+(F878+273)^4)*(0.34-0.14*SQRT(AE878))*AC878</f>
        <v>-3.2362268642907837</v>
      </c>
      <c r="AG878" s="9">
        <f>(1-0.23)*M878-AF878</f>
        <v>3.2362268642907837</v>
      </c>
      <c r="AH878" s="9">
        <v>0</v>
      </c>
      <c r="AI878" s="8">
        <f>4098*0.6108*EXP(17.27*0.5*(E878+F878)/(0.5*(E878+F878)+237.3))/(0.5*(E878+F878)+237.3)^2</f>
        <v>4.4450382862832649E-2</v>
      </c>
      <c r="AJ878" s="7">
        <f>(0.408*AI878*(AG878-AH878)+(900*$S$10/((E878+F878)*0.5+273))*N878*(AD878-AE878))/(AI878+$S$10*(1+0.34*N878))</f>
        <v>0.53231216576603479</v>
      </c>
    </row>
    <row r="879" spans="1:36" ht="16" x14ac:dyDescent="0.2">
      <c r="A879" s="6">
        <v>2006</v>
      </c>
      <c r="B879" s="5">
        <v>38839</v>
      </c>
      <c r="C879" s="6">
        <v>122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0"/>
      <c r="X879" s="9">
        <f>1+0.033*COS(2*$S$9*C879/365)</f>
        <v>0.98333628519418981</v>
      </c>
      <c r="Y879" s="9">
        <f>0.409*SIN((2*$S$9*C879/365)-1.39)</f>
        <v>0.26664131568546878</v>
      </c>
      <c r="Z879" s="9">
        <f>ACOS(-TAN($U$2)*TAN(Y879))</f>
        <v>1.722788326492297</v>
      </c>
      <c r="AA879" s="10">
        <f>(24*60/$S$9)*$S$7*X879*(Z879*SIN($U$2)*SIN(Y879)+COS($U$2)*COS(Y879)*SIN(Z879))</f>
        <v>38.957774694138912</v>
      </c>
      <c r="AB879" s="9">
        <f>AA879*(0.75+0.00002*$S$3)</f>
        <v>29.374162119380738</v>
      </c>
      <c r="AC879" s="9">
        <f>1.35*(M879/AB879)-0.35</f>
        <v>-0.35</v>
      </c>
      <c r="AD879" s="9">
        <f>(0.6108*EXP(17.27*E879/(E879+237.3))+0.6108*EXP(17.27*F879/(F879+237.3)))/2</f>
        <v>0.61080000000000001</v>
      </c>
      <c r="AE879" s="9">
        <f>(H879*0.6108*EXP(17.27*F879/(F879+237.3))+I879*0.6108*EXP(17.27*E879/(E879+237.3)))/(2*100)</f>
        <v>0</v>
      </c>
      <c r="AF879" s="10">
        <f>$S$8*0.5*((E879+273)^4+(F879+273)^4)*(0.34-0.14*SQRT(AE879))*AC879</f>
        <v>-3.2362268642907837</v>
      </c>
      <c r="AG879" s="9">
        <f>(1-0.23)*M879-AF879</f>
        <v>3.2362268642907837</v>
      </c>
      <c r="AH879" s="9">
        <v>0</v>
      </c>
      <c r="AI879" s="8">
        <f>4098*0.6108*EXP(17.27*0.5*(E879+F879)/(0.5*(E879+F879)+237.3))/(0.5*(E879+F879)+237.3)^2</f>
        <v>4.4450382862832649E-2</v>
      </c>
      <c r="AJ879" s="7">
        <f>(0.408*AI879*(AG879-AH879)+(900*$S$10/((E879+F879)*0.5+273))*N879*(AD879-AE879))/(AI879+$S$10*(1+0.34*N879))</f>
        <v>0.53231216576603479</v>
      </c>
    </row>
    <row r="880" spans="1:36" ht="16" x14ac:dyDescent="0.2">
      <c r="A880" s="6">
        <v>2006</v>
      </c>
      <c r="B880" s="5">
        <v>38840</v>
      </c>
      <c r="C880" s="6">
        <v>123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0"/>
      <c r="X880" s="9">
        <f>1+0.033*COS(2*$S$9*C880/365)</f>
        <v>0.98284845419886802</v>
      </c>
      <c r="Y880" s="9">
        <f>0.409*SIN((2*$S$9*C880/365)-1.39)</f>
        <v>0.27194026552081696</v>
      </c>
      <c r="Z880" s="9">
        <f>ACOS(-TAN($U$2)*TAN(Y880))</f>
        <v>1.7259869961783227</v>
      </c>
      <c r="AA880" s="10">
        <f>(24*60/$S$9)*$S$7*X880*(Z880*SIN($U$2)*SIN(Y880)+COS($U$2)*COS(Y880)*SIN(Z880))</f>
        <v>39.051184349972075</v>
      </c>
      <c r="AB880" s="9">
        <f>AA880*(0.75+0.00002*$S$3)</f>
        <v>29.444592999878946</v>
      </c>
      <c r="AC880" s="9">
        <f>1.35*(M880/AB880)-0.35</f>
        <v>-0.35</v>
      </c>
      <c r="AD880" s="9">
        <f>(0.6108*EXP(17.27*E880/(E880+237.3))+0.6108*EXP(17.27*F880/(F880+237.3)))/2</f>
        <v>0.61080000000000001</v>
      </c>
      <c r="AE880" s="9">
        <f>(H880*0.6108*EXP(17.27*F880/(F880+237.3))+I880*0.6108*EXP(17.27*E880/(E880+237.3)))/(2*100)</f>
        <v>0</v>
      </c>
      <c r="AF880" s="10">
        <f>$S$8*0.5*((E880+273)^4+(F880+273)^4)*(0.34-0.14*SQRT(AE880))*AC880</f>
        <v>-3.2362268642907837</v>
      </c>
      <c r="AG880" s="9">
        <f>(1-0.23)*M880-AF880</f>
        <v>3.2362268642907837</v>
      </c>
      <c r="AH880" s="9">
        <v>0</v>
      </c>
      <c r="AI880" s="8">
        <f>4098*0.6108*EXP(17.27*0.5*(E880+F880)/(0.5*(E880+F880)+237.3))/(0.5*(E880+F880)+237.3)^2</f>
        <v>4.4450382862832649E-2</v>
      </c>
      <c r="AJ880" s="7">
        <f>(0.408*AI880*(AG880-AH880)+(900*$S$10/((E880+F880)*0.5+273))*N880*(AD880-AE880))/(AI880+$S$10*(1+0.34*N880))</f>
        <v>0.53231216576603479</v>
      </c>
    </row>
    <row r="881" spans="1:36" ht="16" x14ac:dyDescent="0.2">
      <c r="A881" s="6">
        <v>2006</v>
      </c>
      <c r="B881" s="5">
        <v>38841</v>
      </c>
      <c r="C881" s="6">
        <v>124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0"/>
      <c r="X881" s="9">
        <f>1+0.033*COS(2*$S$9*C881/365)</f>
        <v>0.98236570557672775</v>
      </c>
      <c r="Y881" s="9">
        <f>0.409*SIN((2*$S$9*C881/365)-1.39)</f>
        <v>0.27715863358653975</v>
      </c>
      <c r="Z881" s="9">
        <f>ACOS(-TAN($U$2)*TAN(Y881))</f>
        <v>1.7291478460638388</v>
      </c>
      <c r="AA881" s="10">
        <f>(24*60/$S$9)*$S$7*X881*(Z881*SIN($U$2)*SIN(Y881)+COS($U$2)*COS(Y881)*SIN(Z881))</f>
        <v>39.142208334497646</v>
      </c>
      <c r="AB881" s="9">
        <f>AA881*(0.75+0.00002*$S$3)</f>
        <v>29.513225084211225</v>
      </c>
      <c r="AC881" s="9">
        <f>1.35*(M881/AB881)-0.35</f>
        <v>-0.35</v>
      </c>
      <c r="AD881" s="9">
        <f>(0.6108*EXP(17.27*E881/(E881+237.3))+0.6108*EXP(17.27*F881/(F881+237.3)))/2</f>
        <v>0.61080000000000001</v>
      </c>
      <c r="AE881" s="9">
        <f>(H881*0.6108*EXP(17.27*F881/(F881+237.3))+I881*0.6108*EXP(17.27*E881/(E881+237.3)))/(2*100)</f>
        <v>0</v>
      </c>
      <c r="AF881" s="10">
        <f>$S$8*0.5*((E881+273)^4+(F881+273)^4)*(0.34-0.14*SQRT(AE881))*AC881</f>
        <v>-3.2362268642907837</v>
      </c>
      <c r="AG881" s="9">
        <f>(1-0.23)*M881-AF881</f>
        <v>3.2362268642907837</v>
      </c>
      <c r="AH881" s="9">
        <v>0</v>
      </c>
      <c r="AI881" s="8">
        <f>4098*0.6108*EXP(17.27*0.5*(E881+F881)/(0.5*(E881+F881)+237.3))/(0.5*(E881+F881)+237.3)^2</f>
        <v>4.4450382862832649E-2</v>
      </c>
      <c r="AJ881" s="7">
        <f>(0.408*AI881*(AG881-AH881)+(900*$S$10/((E881+F881)*0.5+273))*N881*(AD881-AE881))/(AI881+$S$10*(1+0.34*N881))</f>
        <v>0.53231216576603479</v>
      </c>
    </row>
    <row r="882" spans="1:36" ht="16" x14ac:dyDescent="0.2">
      <c r="A882" s="6">
        <v>2006</v>
      </c>
      <c r="B882" s="5">
        <v>38842</v>
      </c>
      <c r="C882" s="6">
        <v>125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0"/>
      <c r="X882" s="9">
        <f>1+0.033*COS(2*$S$9*C882/365)</f>
        <v>0.98188818237660425</v>
      </c>
      <c r="Y882" s="9">
        <f>0.409*SIN((2*$S$9*C882/365)-1.39)</f>
        <v>0.28229487356755767</v>
      </c>
      <c r="Z882" s="9">
        <f>ACOS(-TAN($U$2)*TAN(Y882))</f>
        <v>1.732269692090145</v>
      </c>
      <c r="AA882" s="10">
        <f>(24*60/$S$9)*$S$7*X882*(Z882*SIN($U$2)*SIN(Y882)+COS($U$2)*COS(Y882)*SIN(Z882))</f>
        <v>39.230859003250735</v>
      </c>
      <c r="AB882" s="9">
        <f>AA882*(0.75+0.00002*$S$3)</f>
        <v>29.580067688451056</v>
      </c>
      <c r="AC882" s="9">
        <f>1.35*(M882/AB882)-0.35</f>
        <v>-0.35</v>
      </c>
      <c r="AD882" s="9">
        <f>(0.6108*EXP(17.27*E882/(E882+237.3))+0.6108*EXP(17.27*F882/(F882+237.3)))/2</f>
        <v>0.61080000000000001</v>
      </c>
      <c r="AE882" s="9">
        <f>(H882*0.6108*EXP(17.27*F882/(F882+237.3))+I882*0.6108*EXP(17.27*E882/(E882+237.3)))/(2*100)</f>
        <v>0</v>
      </c>
      <c r="AF882" s="10">
        <f>$S$8*0.5*((E882+273)^4+(F882+273)^4)*(0.34-0.14*SQRT(AE882))*AC882</f>
        <v>-3.2362268642907837</v>
      </c>
      <c r="AG882" s="9">
        <f>(1-0.23)*M882-AF882</f>
        <v>3.2362268642907837</v>
      </c>
      <c r="AH882" s="9">
        <v>0</v>
      </c>
      <c r="AI882" s="8">
        <f>4098*0.6108*EXP(17.27*0.5*(E882+F882)/(0.5*(E882+F882)+237.3))/(0.5*(E882+F882)+237.3)^2</f>
        <v>4.4450382862832649E-2</v>
      </c>
      <c r="AJ882" s="7">
        <f>(0.408*AI882*(AG882-AH882)+(900*$S$10/((E882+F882)*0.5+273))*N882*(AD882-AE882))/(AI882+$S$10*(1+0.34*N882))</f>
        <v>0.53231216576603479</v>
      </c>
    </row>
    <row r="883" spans="1:36" ht="16" x14ac:dyDescent="0.2">
      <c r="A883" s="6">
        <v>2006</v>
      </c>
      <c r="B883" s="5">
        <v>38843</v>
      </c>
      <c r="C883" s="6">
        <v>126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0"/>
      <c r="X883" s="9">
        <f>1+0.033*COS(2*$S$9*C883/365)</f>
        <v>0.98141602609892764</v>
      </c>
      <c r="Y883" s="9">
        <f>0.409*SIN((2*$S$9*C883/365)-1.39)</f>
        <v>0.28734746348511525</v>
      </c>
      <c r="Z883" s="9">
        <f>ACOS(-TAN($U$2)*TAN(Y883))</f>
        <v>1.7353513393130362</v>
      </c>
      <c r="AA883" s="10">
        <f>(24*60/$S$9)*$S$7*X883*(Z883*SIN($U$2)*SIN(Y883)+COS($U$2)*COS(Y883)*SIN(Z883))</f>
        <v>39.317149657679053</v>
      </c>
      <c r="AB883" s="9">
        <f>AA883*(0.75+0.00002*$S$3)</f>
        <v>29.645130841890005</v>
      </c>
      <c r="AC883" s="9">
        <f>1.35*(M883/AB883)-0.35</f>
        <v>-0.35</v>
      </c>
      <c r="AD883" s="9">
        <f>(0.6108*EXP(17.27*E883/(E883+237.3))+0.6108*EXP(17.27*F883/(F883+237.3)))/2</f>
        <v>0.61080000000000001</v>
      </c>
      <c r="AE883" s="9">
        <f>(H883*0.6108*EXP(17.27*F883/(F883+237.3))+I883*0.6108*EXP(17.27*E883/(E883+237.3)))/(2*100)</f>
        <v>0</v>
      </c>
      <c r="AF883" s="10">
        <f>$S$8*0.5*((E883+273)^4+(F883+273)^4)*(0.34-0.14*SQRT(AE883))*AC883</f>
        <v>-3.2362268642907837</v>
      </c>
      <c r="AG883" s="9">
        <f>(1-0.23)*M883-AF883</f>
        <v>3.2362268642907837</v>
      </c>
      <c r="AH883" s="9">
        <v>0</v>
      </c>
      <c r="AI883" s="8">
        <f>4098*0.6108*EXP(17.27*0.5*(E883+F883)/(0.5*(E883+F883)+237.3))/(0.5*(E883+F883)+237.3)^2</f>
        <v>4.4450382862832649E-2</v>
      </c>
      <c r="AJ883" s="7">
        <f>(0.408*AI883*(AG883-AH883)+(900*$S$10/((E883+F883)*0.5+273))*N883*(AD883-AE883))/(AI883+$S$10*(1+0.34*N883))</f>
        <v>0.53231216576603479</v>
      </c>
    </row>
    <row r="884" spans="1:36" ht="16" x14ac:dyDescent="0.2">
      <c r="A884" s="6">
        <v>2006</v>
      </c>
      <c r="B884" s="5">
        <v>38844</v>
      </c>
      <c r="C884" s="6">
        <v>127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0"/>
      <c r="X884" s="9">
        <f>1+0.033*COS(2*$S$9*C884/365)</f>
        <v>0.980949376653793</v>
      </c>
      <c r="Y884" s="9">
        <f>0.409*SIN((2*$S$9*C884/365)-1.39)</f>
        <v>0.29231490614777594</v>
      </c>
      <c r="Z884" s="9">
        <f>ACOS(-TAN($U$2)*TAN(Y884))</f>
        <v>1.7383915827457537</v>
      </c>
      <c r="AA884" s="10">
        <f>(24*60/$S$9)*$S$7*X884*(Z884*SIN($U$2)*SIN(Y884)+COS($U$2)*COS(Y884)*SIN(Z884))</f>
        <v>39.401094483813885</v>
      </c>
      <c r="AB884" s="9">
        <f>AA884*(0.75+0.00002*$S$3)</f>
        <v>29.70842524079567</v>
      </c>
      <c r="AC884" s="9">
        <f>1.35*(M884/AB884)-0.35</f>
        <v>-0.35</v>
      </c>
      <c r="AD884" s="9">
        <f>(0.6108*EXP(17.27*E884/(E884+237.3))+0.6108*EXP(17.27*F884/(F884+237.3)))/2</f>
        <v>0.61080000000000001</v>
      </c>
      <c r="AE884" s="9">
        <f>(H884*0.6108*EXP(17.27*F884/(F884+237.3))+I884*0.6108*EXP(17.27*E884/(E884+237.3)))/(2*100)</f>
        <v>0</v>
      </c>
      <c r="AF884" s="10">
        <f>$S$8*0.5*((E884+273)^4+(F884+273)^4)*(0.34-0.14*SQRT(AE884))*AC884</f>
        <v>-3.2362268642907837</v>
      </c>
      <c r="AG884" s="9">
        <f>(1-0.23)*M884-AF884</f>
        <v>3.2362268642907837</v>
      </c>
      <c r="AH884" s="9">
        <v>0</v>
      </c>
      <c r="AI884" s="8">
        <f>4098*0.6108*EXP(17.27*0.5*(E884+F884)/(0.5*(E884+F884)+237.3))/(0.5*(E884+F884)+237.3)^2</f>
        <v>4.4450382862832649E-2</v>
      </c>
      <c r="AJ884" s="7">
        <f>(0.408*AI884*(AG884-AH884)+(900*$S$10/((E884+F884)*0.5+273))*N884*(AD884-AE884))/(AI884+$S$10*(1+0.34*N884))</f>
        <v>0.53231216576603479</v>
      </c>
    </row>
    <row r="885" spans="1:36" ht="16" x14ac:dyDescent="0.2">
      <c r="A885" s="6">
        <v>2006</v>
      </c>
      <c r="B885" s="5">
        <v>38845</v>
      </c>
      <c r="C885" s="6">
        <v>128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0"/>
      <c r="X885" s="9">
        <f>1+0.033*COS(2*$S$9*C885/365)</f>
        <v>0.98048837231950192</v>
      </c>
      <c r="Y885" s="9">
        <f>0.409*SIN((2*$S$9*C885/365)-1.39)</f>
        <v>0.29719572959507262</v>
      </c>
      <c r="Z885" s="9">
        <f>ACOS(-TAN($U$2)*TAN(Y885))</f>
        <v>1.7413892082726501</v>
      </c>
      <c r="AA885" s="10">
        <f>(24*60/$S$9)*$S$7*X885*(Z885*SIN($U$2)*SIN(Y885)+COS($U$2)*COS(Y885)*SIN(Z885))</f>
        <v>39.482708490744535</v>
      </c>
      <c r="AB885" s="9">
        <f>AA885*(0.75+0.00002*$S$3)</f>
        <v>29.769962202021379</v>
      </c>
      <c r="AC885" s="9">
        <f>1.35*(M885/AB885)-0.35</f>
        <v>-0.35</v>
      </c>
      <c r="AD885" s="9">
        <f>(0.6108*EXP(17.27*E885/(E885+237.3))+0.6108*EXP(17.27*F885/(F885+237.3)))/2</f>
        <v>0.61080000000000001</v>
      </c>
      <c r="AE885" s="9">
        <f>(H885*0.6108*EXP(17.27*F885/(F885+237.3))+I885*0.6108*EXP(17.27*E885/(E885+237.3)))/(2*100)</f>
        <v>0</v>
      </c>
      <c r="AF885" s="10">
        <f>$S$8*0.5*((E885+273)^4+(F885+273)^4)*(0.34-0.14*SQRT(AE885))*AC885</f>
        <v>-3.2362268642907837</v>
      </c>
      <c r="AG885" s="9">
        <f>(1-0.23)*M885-AF885</f>
        <v>3.2362268642907837</v>
      </c>
      <c r="AH885" s="9">
        <v>0</v>
      </c>
      <c r="AI885" s="8">
        <f>4098*0.6108*EXP(17.27*0.5*(E885+F885)/(0.5*(E885+F885)+237.3))/(0.5*(E885+F885)+237.3)^2</f>
        <v>4.4450382862832649E-2</v>
      </c>
      <c r="AJ885" s="7">
        <f>(0.408*AI885*(AG885-AH885)+(900*$S$10/((E885+F885)*0.5+273))*N885*(AD885-AE885))/(AI885+$S$10*(1+0.34*N885))</f>
        <v>0.53231216576603479</v>
      </c>
    </row>
    <row r="886" spans="1:36" ht="16" x14ac:dyDescent="0.2">
      <c r="A886" s="6">
        <v>2006</v>
      </c>
      <c r="B886" s="5">
        <v>38846</v>
      </c>
      <c r="C886" s="6">
        <v>129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0"/>
      <c r="X886" s="9">
        <f>1+0.033*COS(2*$S$9*C886/365)</f>
        <v>0.98003314970158795</v>
      </c>
      <c r="Y886" s="9">
        <f>0.409*SIN((2*$S$9*C886/365)-1.39)</f>
        <v>0.30198848753368118</v>
      </c>
      <c r="Z886" s="9">
        <f>ACOS(-TAN($U$2)*TAN(Y886))</f>
        <v>1.7443429936335857</v>
      </c>
      <c r="AA886" s="10">
        <f>(24*60/$S$9)*$S$7*X886*(Z886*SIN($U$2)*SIN(Y886)+COS($U$2)*COS(Y886)*SIN(Z886))</f>
        <v>39.562007449017479</v>
      </c>
      <c r="AB886" s="9">
        <f>AA886*(0.75+0.00002*$S$3)</f>
        <v>29.829753616559181</v>
      </c>
      <c r="AC886" s="9">
        <f>1.35*(M886/AB886)-0.35</f>
        <v>-0.35</v>
      </c>
      <c r="AD886" s="9">
        <f>(0.6108*EXP(17.27*E886/(E886+237.3))+0.6108*EXP(17.27*F886/(F886+237.3)))/2</f>
        <v>0.61080000000000001</v>
      </c>
      <c r="AE886" s="9">
        <f>(H886*0.6108*EXP(17.27*F886/(F886+237.3))+I886*0.6108*EXP(17.27*E886/(E886+237.3)))/(2*100)</f>
        <v>0</v>
      </c>
      <c r="AF886" s="10">
        <f>$S$8*0.5*((E886+273)^4+(F886+273)^4)*(0.34-0.14*SQRT(AE886))*AC886</f>
        <v>-3.2362268642907837</v>
      </c>
      <c r="AG886" s="9">
        <f>(1-0.23)*M886-AF886</f>
        <v>3.2362268642907837</v>
      </c>
      <c r="AH886" s="9">
        <v>0</v>
      </c>
      <c r="AI886" s="8">
        <f>4098*0.6108*EXP(17.27*0.5*(E886+F886)/(0.5*(E886+F886)+237.3))/(0.5*(E886+F886)+237.3)^2</f>
        <v>4.4450382862832649E-2</v>
      </c>
      <c r="AJ886" s="7">
        <f>(0.408*AI886*(AG886-AH886)+(900*$S$10/((E886+F886)*0.5+273))*N886*(AD886-AE886))/(AI886+$S$10*(1+0.34*N886))</f>
        <v>0.53231216576603479</v>
      </c>
    </row>
    <row r="887" spans="1:36" ht="16" x14ac:dyDescent="0.2">
      <c r="A887" s="6">
        <v>2006</v>
      </c>
      <c r="B887" s="5">
        <v>38847</v>
      </c>
      <c r="C887" s="6">
        <v>130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0"/>
      <c r="X887" s="9">
        <f>1+0.033*COS(2*$S$9*C887/365)</f>
        <v>0.97958384369233742</v>
      </c>
      <c r="Y887" s="9">
        <f>0.409*SIN((2*$S$9*C887/365)-1.39)</f>
        <v>0.30669175976598817</v>
      </c>
      <c r="Z887" s="9">
        <f>ACOS(-TAN($U$2)*TAN(Y887))</f>
        <v>1.747251709478824</v>
      </c>
      <c r="AA887" s="10">
        <f>(24*60/$S$9)*$S$7*X887*(Z887*SIN($U$2)*SIN(Y887)+COS($U$2)*COS(Y887)*SIN(Z887))</f>
        <v>39.639007829080036</v>
      </c>
      <c r="AB887" s="9">
        <f>AA887*(0.75+0.00002*$S$3)</f>
        <v>29.887811903126348</v>
      </c>
      <c r="AC887" s="9">
        <f>1.35*(M887/AB887)-0.35</f>
        <v>-0.35</v>
      </c>
      <c r="AD887" s="9">
        <f>(0.6108*EXP(17.27*E887/(E887+237.3))+0.6108*EXP(17.27*F887/(F887+237.3)))/2</f>
        <v>0.61080000000000001</v>
      </c>
      <c r="AE887" s="9">
        <f>(H887*0.6108*EXP(17.27*F887/(F887+237.3))+I887*0.6108*EXP(17.27*E887/(E887+237.3)))/(2*100)</f>
        <v>0</v>
      </c>
      <c r="AF887" s="10">
        <f>$S$8*0.5*((E887+273)^4+(F887+273)^4)*(0.34-0.14*SQRT(AE887))*AC887</f>
        <v>-3.2362268642907837</v>
      </c>
      <c r="AG887" s="9">
        <f>(1-0.23)*M887-AF887</f>
        <v>3.2362268642907837</v>
      </c>
      <c r="AH887" s="9">
        <v>0</v>
      </c>
      <c r="AI887" s="8">
        <f>4098*0.6108*EXP(17.27*0.5*(E887+F887)/(0.5*(E887+F887)+237.3))/(0.5*(E887+F887)+237.3)^2</f>
        <v>4.4450382862832649E-2</v>
      </c>
      <c r="AJ887" s="7">
        <f>(0.408*AI887*(AG887-AH887)+(900*$S$10/((E887+F887)*0.5+273))*N887*(AD887-AE887))/(AI887+$S$10*(1+0.34*N887))</f>
        <v>0.53231216576603479</v>
      </c>
    </row>
    <row r="888" spans="1:36" ht="16" x14ac:dyDescent="0.2">
      <c r="A888" s="6">
        <v>2006</v>
      </c>
      <c r="B888" s="5">
        <v>38848</v>
      </c>
      <c r="C888" s="6">
        <v>131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0"/>
      <c r="X888" s="9">
        <f>1+0.033*COS(2*$S$9*C888/365)</f>
        <v>0.97914058743081744</v>
      </c>
      <c r="Y888" s="9">
        <f>0.409*SIN((2*$S$9*C888/365)-1.39)</f>
        <v>0.31130415261092631</v>
      </c>
      <c r="Z888" s="9">
        <f>ACOS(-TAN($U$2)*TAN(Y888))</f>
        <v>1.7501141204939343</v>
      </c>
      <c r="AA888" s="10">
        <f>(24*60/$S$9)*$S$7*X888*(Z888*SIN($U$2)*SIN(Y888)+COS($U$2)*COS(Y888)*SIN(Z888))</f>
        <v>39.713726739884841</v>
      </c>
      <c r="AB888" s="9">
        <f>AA888*(0.75+0.00002*$S$3)</f>
        <v>29.944149961873169</v>
      </c>
      <c r="AC888" s="9">
        <f>1.35*(M888/AB888)-0.35</f>
        <v>-0.35</v>
      </c>
      <c r="AD888" s="9">
        <f>(0.6108*EXP(17.27*E888/(E888+237.3))+0.6108*EXP(17.27*F888/(F888+237.3)))/2</f>
        <v>0.61080000000000001</v>
      </c>
      <c r="AE888" s="9">
        <f>(H888*0.6108*EXP(17.27*F888/(F888+237.3))+I888*0.6108*EXP(17.27*E888/(E888+237.3)))/(2*100)</f>
        <v>0</v>
      </c>
      <c r="AF888" s="10">
        <f>$S$8*0.5*((E888+273)^4+(F888+273)^4)*(0.34-0.14*SQRT(AE888))*AC888</f>
        <v>-3.2362268642907837</v>
      </c>
      <c r="AG888" s="9">
        <f>(1-0.23)*M888-AF888</f>
        <v>3.2362268642907837</v>
      </c>
      <c r="AH888" s="9">
        <v>0</v>
      </c>
      <c r="AI888" s="8">
        <f>4098*0.6108*EXP(17.27*0.5*(E888+F888)/(0.5*(E888+F888)+237.3))/(0.5*(E888+F888)+237.3)^2</f>
        <v>4.4450382862832649E-2</v>
      </c>
      <c r="AJ888" s="7">
        <f>(0.408*AI888*(AG888-AH888)+(900*$S$10/((E888+F888)*0.5+273))*N888*(AD888-AE888))/(AI888+$S$10*(1+0.34*N888))</f>
        <v>0.53231216576603479</v>
      </c>
    </row>
    <row r="889" spans="1:36" ht="16" x14ac:dyDescent="0.2">
      <c r="A889" s="6">
        <v>2006</v>
      </c>
      <c r="B889" s="5">
        <v>38849</v>
      </c>
      <c r="C889" s="6">
        <v>132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0"/>
      <c r="X889" s="9">
        <f>1+0.033*COS(2*$S$9*C889/365)</f>
        <v>0.97870351226342489</v>
      </c>
      <c r="Y889" s="9">
        <f>0.409*SIN((2*$S$9*C889/365)-1.39)</f>
        <v>0.31582429931695188</v>
      </c>
      <c r="Z889" s="9">
        <f>ACOS(-TAN($U$2)*TAN(Y889))</f>
        <v>1.7529289865939248</v>
      </c>
      <c r="AA889" s="10">
        <f>(24*60/$S$9)*$S$7*X889*(Z889*SIN($U$2)*SIN(Y889)+COS($U$2)*COS(Y889)*SIN(Z889))</f>
        <v>39.786181867768789</v>
      </c>
      <c r="AB889" s="9">
        <f>AA889*(0.75+0.00002*$S$3)</f>
        <v>29.998781128297669</v>
      </c>
      <c r="AC889" s="9">
        <f>1.35*(M889/AB889)-0.35</f>
        <v>-0.35</v>
      </c>
      <c r="AD889" s="9">
        <f>(0.6108*EXP(17.27*E889/(E889+237.3))+0.6108*EXP(17.27*F889/(F889+237.3)))/2</f>
        <v>0.61080000000000001</v>
      </c>
      <c r="AE889" s="9">
        <f>(H889*0.6108*EXP(17.27*F889/(F889+237.3))+I889*0.6108*EXP(17.27*E889/(E889+237.3)))/(2*100)</f>
        <v>0</v>
      </c>
      <c r="AF889" s="10">
        <f>$S$8*0.5*((E889+273)^4+(F889+273)^4)*(0.34-0.14*SQRT(AE889))*AC889</f>
        <v>-3.2362268642907837</v>
      </c>
      <c r="AG889" s="9">
        <f>(1-0.23)*M889-AF889</f>
        <v>3.2362268642907837</v>
      </c>
      <c r="AH889" s="9">
        <v>0</v>
      </c>
      <c r="AI889" s="8">
        <f>4098*0.6108*EXP(17.27*0.5*(E889+F889)/(0.5*(E889+F889)+237.3))/(0.5*(E889+F889)+237.3)^2</f>
        <v>4.4450382862832649E-2</v>
      </c>
      <c r="AJ889" s="7">
        <f>(0.408*AI889*(AG889-AH889)+(900*$S$10/((E889+F889)*0.5+273))*N889*(AD889-AE889))/(AI889+$S$10*(1+0.34*N889))</f>
        <v>0.53231216576603479</v>
      </c>
    </row>
    <row r="890" spans="1:36" ht="16" x14ac:dyDescent="0.2">
      <c r="A890" s="6">
        <v>2006</v>
      </c>
      <c r="B890" s="5">
        <v>38850</v>
      </c>
      <c r="C890" s="6">
        <v>133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0"/>
      <c r="X890" s="9">
        <f>1+0.033*COS(2*$S$9*C890/365)</f>
        <v>0.97827274770496442</v>
      </c>
      <c r="Y890" s="9">
        <f>0.409*SIN((2*$S$9*C890/365)-1.39)</f>
        <v>0.32025086046704321</v>
      </c>
      <c r="Z890" s="9">
        <f>ACOS(-TAN($U$2)*TAN(Y890))</f>
        <v>1.7556950641855453</v>
      </c>
      <c r="AA890" s="10">
        <f>(24*60/$S$9)*$S$7*X890*(Z890*SIN($U$2)*SIN(Y890)+COS($U$2)*COS(Y890)*SIN(Z890))</f>
        <v>39.856391415716352</v>
      </c>
      <c r="AB890" s="9">
        <f>AA890*(0.75+0.00002*$S$3)</f>
        <v>30.051719127450131</v>
      </c>
      <c r="AC890" s="9">
        <f>1.35*(M890/AB890)-0.35</f>
        <v>-0.35</v>
      </c>
      <c r="AD890" s="9">
        <f>(0.6108*EXP(17.27*E890/(E890+237.3))+0.6108*EXP(17.27*F890/(F890+237.3)))/2</f>
        <v>0.61080000000000001</v>
      </c>
      <c r="AE890" s="9">
        <f>(H890*0.6108*EXP(17.27*F890/(F890+237.3))+I890*0.6108*EXP(17.27*E890/(E890+237.3)))/(2*100)</f>
        <v>0</v>
      </c>
      <c r="AF890" s="10">
        <f>$S$8*0.5*((E890+273)^4+(F890+273)^4)*(0.34-0.14*SQRT(AE890))*AC890</f>
        <v>-3.2362268642907837</v>
      </c>
      <c r="AG890" s="9">
        <f>(1-0.23)*M890-AF890</f>
        <v>3.2362268642907837</v>
      </c>
      <c r="AH890" s="9">
        <v>0</v>
      </c>
      <c r="AI890" s="8">
        <f>4098*0.6108*EXP(17.27*0.5*(E890+F890)/(0.5*(E890+F890)+237.3))/(0.5*(E890+F890)+237.3)^2</f>
        <v>4.4450382862832649E-2</v>
      </c>
      <c r="AJ890" s="7">
        <f>(0.408*AI890*(AG890-AH890)+(900*$S$10/((E890+F890)*0.5+273))*N890*(AD890-AE890))/(AI890+$S$10*(1+0.34*N890))</f>
        <v>0.53231216576603479</v>
      </c>
    </row>
    <row r="891" spans="1:36" ht="16" x14ac:dyDescent="0.2">
      <c r="A891" s="6">
        <v>2006</v>
      </c>
      <c r="B891" s="5">
        <v>38851</v>
      </c>
      <c r="C891" s="6">
        <v>134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0"/>
      <c r="X891" s="9">
        <f>1+0.033*COS(2*$S$9*C891/365)</f>
        <v>0.97784842140027151</v>
      </c>
      <c r="Y891" s="9">
        <f>0.409*SIN((2*$S$9*C891/365)-1.39)</f>
        <v>0.32458252437559854</v>
      </c>
      <c r="Z891" s="9">
        <f>ACOS(-TAN($U$2)*TAN(Y891))</f>
        <v>1.7584111074963891</v>
      </c>
      <c r="AA891" s="10">
        <f>(24*60/$S$9)*$S$7*X891*(Z891*SIN($U$2)*SIN(Y891)+COS($U$2)*COS(Y891)*SIN(Z891))</f>
        <v>39.924374043114199</v>
      </c>
      <c r="AB891" s="9">
        <f>AA891*(0.75+0.00002*$S$3)</f>
        <v>30.102978028508105</v>
      </c>
      <c r="AC891" s="9">
        <f>1.35*(M891/AB891)-0.35</f>
        <v>-0.35</v>
      </c>
      <c r="AD891" s="9">
        <f>(0.6108*EXP(17.27*E891/(E891+237.3))+0.6108*EXP(17.27*F891/(F891+237.3)))/2</f>
        <v>0.61080000000000001</v>
      </c>
      <c r="AE891" s="9">
        <f>(H891*0.6108*EXP(17.27*F891/(F891+237.3))+I891*0.6108*EXP(17.27*E891/(E891+237.3)))/(2*100)</f>
        <v>0</v>
      </c>
      <c r="AF891" s="10">
        <f>$S$8*0.5*((E891+273)^4+(F891+273)^4)*(0.34-0.14*SQRT(AE891))*AC891</f>
        <v>-3.2362268642907837</v>
      </c>
      <c r="AG891" s="9">
        <f>(1-0.23)*M891-AF891</f>
        <v>3.2362268642907837</v>
      </c>
      <c r="AH891" s="9">
        <v>0</v>
      </c>
      <c r="AI891" s="8">
        <f>4098*0.6108*EXP(17.27*0.5*(E891+F891)/(0.5*(E891+F891)+237.3))/(0.5*(E891+F891)+237.3)^2</f>
        <v>4.4450382862832649E-2</v>
      </c>
      <c r="AJ891" s="7">
        <f>(0.408*AI891*(AG891-AH891)+(900*$S$10/((E891+F891)*0.5+273))*N891*(AD891-AE891))/(AI891+$S$10*(1+0.34*N891))</f>
        <v>0.53231216576603479</v>
      </c>
    </row>
    <row r="892" spans="1:36" ht="16" x14ac:dyDescent="0.2">
      <c r="A892" s="6">
        <v>2006</v>
      </c>
      <c r="B892" s="5">
        <v>38852</v>
      </c>
      <c r="C892" s="6">
        <v>135</v>
      </c>
      <c r="D892" s="11"/>
      <c r="E892" s="11"/>
      <c r="F892" s="11"/>
      <c r="G892" s="11"/>
      <c r="H892" s="11"/>
      <c r="I892" s="11"/>
      <c r="J892" s="11"/>
      <c r="K892" s="11"/>
      <c r="L892" s="11"/>
      <c r="M892" s="10"/>
      <c r="X892" s="9">
        <f>1+0.033*COS(2*$S$9*C892/365)</f>
        <v>0.97743065908638782</v>
      </c>
      <c r="Y892" s="9">
        <f>0.409*SIN((2*$S$9*C892/365)-1.39)</f>
        <v>0.32881800747711681</v>
      </c>
      <c r="Z892" s="9">
        <f>ACOS(-TAN($U$2)*TAN(Y892))</f>
        <v>1.7610758699691125</v>
      </c>
      <c r="AA892" s="10">
        <f>(24*60/$S$9)*$S$7*X892*(Z892*SIN($U$2)*SIN(Y892)+COS($U$2)*COS(Y892)*SIN(Z892))</f>
        <v>39.990148806099285</v>
      </c>
      <c r="AB892" s="9">
        <f>AA892*(0.75+0.00002*$S$3)</f>
        <v>30.152572199798861</v>
      </c>
      <c r="AC892" s="9">
        <f>1.35*(M892/AB892)-0.35</f>
        <v>-0.35</v>
      </c>
      <c r="AD892" s="9">
        <f>(0.6108*EXP(17.27*E892/(E892+237.3))+0.6108*EXP(17.27*F892/(F892+237.3)))/2</f>
        <v>0.61080000000000001</v>
      </c>
      <c r="AE892" s="9">
        <f>(H892*0.6108*EXP(17.27*F892/(F892+237.3))+I892*0.6108*EXP(17.27*E892/(E892+237.3)))/(2*100)</f>
        <v>0</v>
      </c>
      <c r="AF892" s="10">
        <f>$S$8*0.5*((E892+273)^4+(F892+273)^4)*(0.34-0.14*SQRT(AE892))*AC892</f>
        <v>-3.2362268642907837</v>
      </c>
      <c r="AG892" s="9">
        <f>(1-0.23)*M892-AF892</f>
        <v>3.2362268642907837</v>
      </c>
      <c r="AH892" s="9">
        <v>0</v>
      </c>
      <c r="AI892" s="8">
        <f>4098*0.6108*EXP(17.27*0.5*(E892+F892)/(0.5*(E892+F892)+237.3))/(0.5*(E892+F892)+237.3)^2</f>
        <v>4.4450382862832649E-2</v>
      </c>
      <c r="AJ892" s="7">
        <f>(0.408*AI892*(AG892-AH892)+(900*$S$10/((E892+F892)*0.5+273))*N892*(AD892-AE892))/(AI892+$S$10*(1+0.34*N892))</f>
        <v>0.53231216576603479</v>
      </c>
    </row>
    <row r="893" spans="1:36" ht="16" x14ac:dyDescent="0.2">
      <c r="A893" s="6">
        <v>2006</v>
      </c>
      <c r="B893" s="5">
        <v>38853</v>
      </c>
      <c r="C893" s="6">
        <v>136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0"/>
      <c r="X893" s="9">
        <f>1+0.033*COS(2*$S$9*C893/365)</f>
        <v>0.97701958455530324</v>
      </c>
      <c r="Y893" s="9">
        <f>0.409*SIN((2*$S$9*C893/365)-1.39)</f>
        <v>0.33295605470654577</v>
      </c>
      <c r="Z893" s="9">
        <f>ACOS(-TAN($U$2)*TAN(Y893))</f>
        <v>1.7636881057187637</v>
      </c>
      <c r="AA893" s="10">
        <f>(24*60/$S$9)*$S$7*X893*(Z893*SIN($U$2)*SIN(Y893)+COS($U$2)*COS(Y893)*SIN(Z893))</f>
        <v>40.053735098599496</v>
      </c>
      <c r="AB893" s="9">
        <f>AA893*(0.75+0.00002*$S$3)</f>
        <v>30.200516264344021</v>
      </c>
      <c r="AC893" s="9">
        <f>1.35*(M893/AB893)-0.35</f>
        <v>-0.35</v>
      </c>
      <c r="AD893" s="9">
        <f>(0.6108*EXP(17.27*E893/(E893+237.3))+0.6108*EXP(17.27*F893/(F893+237.3)))/2</f>
        <v>0.61080000000000001</v>
      </c>
      <c r="AE893" s="9">
        <f>(H893*0.6108*EXP(17.27*F893/(F893+237.3))+I893*0.6108*EXP(17.27*E893/(E893+237.3)))/(2*100)</f>
        <v>0</v>
      </c>
      <c r="AF893" s="10">
        <f>$S$8*0.5*((E893+273)^4+(F893+273)^4)*(0.34-0.14*SQRT(AE893))*AC893</f>
        <v>-3.2362268642907837</v>
      </c>
      <c r="AG893" s="9">
        <f>(1-0.23)*M893-AF893</f>
        <v>3.2362268642907837</v>
      </c>
      <c r="AH893" s="9">
        <v>0</v>
      </c>
      <c r="AI893" s="8">
        <f>4098*0.6108*EXP(17.27*0.5*(E893+F893)/(0.5*(E893+F893)+237.3))/(0.5*(E893+F893)+237.3)^2</f>
        <v>4.4450382862832649E-2</v>
      </c>
      <c r="AJ893" s="7">
        <f>(0.408*AI893*(AG893-AH893)+(900*$S$10/((E893+F893)*0.5+273))*N893*(AD893-AE893))/(AI893+$S$10*(1+0.34*N893))</f>
        <v>0.53231216576603479</v>
      </c>
    </row>
    <row r="894" spans="1:36" ht="16" x14ac:dyDescent="0.2">
      <c r="A894" s="6">
        <v>2006</v>
      </c>
      <c r="B894" s="5">
        <v>38854</v>
      </c>
      <c r="C894" s="6">
        <v>137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0"/>
      <c r="X894" s="9">
        <f>1+0.033*COS(2*$S$9*C894/365)</f>
        <v>0.97661531961727288</v>
      </c>
      <c r="Y894" s="9">
        <f>0.409*SIN((2*$S$9*C894/365)-1.39)</f>
        <v>0.33699543987118497</v>
      </c>
      <c r="Z894" s="9">
        <f>ACOS(-TAN($U$2)*TAN(Y894))</f>
        <v>1.7662465710508843</v>
      </c>
      <c r="AA894" s="10">
        <f>(24*60/$S$9)*$S$7*X894*(Z894*SIN($U$2)*SIN(Y894)+COS($U$2)*COS(Y894)*SIN(Z894))</f>
        <v>40.115152594160769</v>
      </c>
      <c r="AB894" s="9">
        <f>AA894*(0.75+0.00002*$S$3)</f>
        <v>30.24682505599722</v>
      </c>
      <c r="AC894" s="9">
        <f>1.35*(M894/AB894)-0.35</f>
        <v>-0.35</v>
      </c>
      <c r="AD894" s="9">
        <f>(0.6108*EXP(17.27*E894/(E894+237.3))+0.6108*EXP(17.27*F894/(F894+237.3)))/2</f>
        <v>0.61080000000000001</v>
      </c>
      <c r="AE894" s="9">
        <f>(H894*0.6108*EXP(17.27*F894/(F894+237.3))+I894*0.6108*EXP(17.27*E894/(E894+237.3)))/(2*100)</f>
        <v>0</v>
      </c>
      <c r="AF894" s="10">
        <f>$S$8*0.5*((E894+273)^4+(F894+273)^4)*(0.34-0.14*SQRT(AE894))*AC894</f>
        <v>-3.2362268642907837</v>
      </c>
      <c r="AG894" s="9">
        <f>(1-0.23)*M894-AF894</f>
        <v>3.2362268642907837</v>
      </c>
      <c r="AH894" s="9">
        <v>0</v>
      </c>
      <c r="AI894" s="8">
        <f>4098*0.6108*EXP(17.27*0.5*(E894+F894)/(0.5*(E894+F894)+237.3))/(0.5*(E894+F894)+237.3)^2</f>
        <v>4.4450382862832649E-2</v>
      </c>
      <c r="AJ894" s="7">
        <f>(0.408*AI894*(AG894-AH894)+(900*$S$10/((E894+F894)*0.5+273))*N894*(AD894-AE894))/(AI894+$S$10*(1+0.34*N894))</f>
        <v>0.53231216576603479</v>
      </c>
    </row>
    <row r="895" spans="1:36" ht="16" x14ac:dyDescent="0.2">
      <c r="A895" s="6">
        <v>2006</v>
      </c>
      <c r="B895" s="5">
        <v>38855</v>
      </c>
      <c r="C895" s="6">
        <v>138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0"/>
      <c r="X895" s="9">
        <f>1+0.033*COS(2*$S$9*C895/365)</f>
        <v>0.9762179840647226</v>
      </c>
      <c r="Y895" s="9">
        <f>0.409*SIN((2*$S$9*C895/365)-1.39)</f>
        <v>0.34093496601403311</v>
      </c>
      <c r="Z895" s="9">
        <f>ACOS(-TAN($U$2)*TAN(Y895))</f>
        <v>1.7687500260377036</v>
      </c>
      <c r="AA895" s="10">
        <f>(24*60/$S$9)*$S$7*X895*(Z895*SIN($U$2)*SIN(Y895)+COS($U$2)*COS(Y895)*SIN(Z895))</f>
        <v>40.174421188650967</v>
      </c>
      <c r="AB895" s="9">
        <f>AA895*(0.75+0.00002*$S$3)</f>
        <v>30.291513576242831</v>
      </c>
      <c r="AC895" s="9">
        <f>1.35*(M895/AB895)-0.35</f>
        <v>-0.35</v>
      </c>
      <c r="AD895" s="9">
        <f>(0.6108*EXP(17.27*E895/(E895+237.3))+0.6108*EXP(17.27*F895/(F895+237.3)))/2</f>
        <v>0.61080000000000001</v>
      </c>
      <c r="AE895" s="9">
        <f>(H895*0.6108*EXP(17.27*F895/(F895+237.3))+I895*0.6108*EXP(17.27*E895/(E895+237.3)))/(2*100)</f>
        <v>0</v>
      </c>
      <c r="AF895" s="10">
        <f>$S$8*0.5*((E895+273)^4+(F895+273)^4)*(0.34-0.14*SQRT(AE895))*AC895</f>
        <v>-3.2362268642907837</v>
      </c>
      <c r="AG895" s="9">
        <f>(1-0.23)*M895-AF895</f>
        <v>3.2362268642907837</v>
      </c>
      <c r="AH895" s="9">
        <v>0</v>
      </c>
      <c r="AI895" s="8">
        <f>4098*0.6108*EXP(17.27*0.5*(E895+F895)/(0.5*(E895+F895)+237.3))/(0.5*(E895+F895)+237.3)^2</f>
        <v>4.4450382862832649E-2</v>
      </c>
      <c r="AJ895" s="7">
        <f>(0.408*AI895*(AG895-AH895)+(900*$S$10/((E895+F895)*0.5+273))*N895*(AD895-AE895))/(AI895+$S$10*(1+0.34*N895))</f>
        <v>0.53231216576603479</v>
      </c>
    </row>
    <row r="896" spans="1:36" ht="16" x14ac:dyDescent="0.2">
      <c r="A896" s="6">
        <v>2006</v>
      </c>
      <c r="B896" s="5">
        <v>38856</v>
      </c>
      <c r="C896" s="6">
        <v>139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0"/>
      <c r="X896" s="9">
        <f>1+0.033*COS(2*$S$9*C896/365)</f>
        <v>0.97582769563675187</v>
      </c>
      <c r="Y896" s="9">
        <f>0.409*SIN((2*$S$9*C896/365)-1.39)</f>
        <v>0.34477346576847218</v>
      </c>
      <c r="Z896" s="9">
        <f>ACOS(-TAN($U$2)*TAN(Y896))</f>
        <v>1.7711972361494044</v>
      </c>
      <c r="AA896" s="10">
        <f>(24*60/$S$9)*$S$7*X896*(Z896*SIN($U$2)*SIN(Y896)+COS($U$2)*COS(Y896)*SIN(Z896))</f>
        <v>40.231560943925302</v>
      </c>
      <c r="AB896" s="9">
        <f>AA896*(0.75+0.00002*$S$3)</f>
        <v>30.334596951719679</v>
      </c>
      <c r="AC896" s="9">
        <f>1.35*(M896/AB896)-0.35</f>
        <v>-0.35</v>
      </c>
      <c r="AD896" s="9">
        <f>(0.6108*EXP(17.27*E896/(E896+237.3))+0.6108*EXP(17.27*F896/(F896+237.3)))/2</f>
        <v>0.61080000000000001</v>
      </c>
      <c r="AE896" s="9">
        <f>(H896*0.6108*EXP(17.27*F896/(F896+237.3))+I896*0.6108*EXP(17.27*E896/(E896+237.3)))/(2*100)</f>
        <v>0</v>
      </c>
      <c r="AF896" s="10">
        <f>$S$8*0.5*((E896+273)^4+(F896+273)^4)*(0.34-0.14*SQRT(AE896))*AC896</f>
        <v>-3.2362268642907837</v>
      </c>
      <c r="AG896" s="9">
        <f>(1-0.23)*M896-AF896</f>
        <v>3.2362268642907837</v>
      </c>
      <c r="AH896" s="9">
        <v>0</v>
      </c>
      <c r="AI896" s="8">
        <f>4098*0.6108*EXP(17.27*0.5*(E896+F896)/(0.5*(E896+F896)+237.3))/(0.5*(E896+F896)+237.3)^2</f>
        <v>4.4450382862832649E-2</v>
      </c>
      <c r="AJ896" s="7">
        <f>(0.408*AI896*(AG896-AH896)+(900*$S$10/((E896+F896)*0.5+273))*N896*(AD896-AE896))/(AI896+$S$10*(1+0.34*N896))</f>
        <v>0.53231216576603479</v>
      </c>
    </row>
    <row r="897" spans="1:36" ht="16" x14ac:dyDescent="0.2">
      <c r="A897" s="6">
        <v>2006</v>
      </c>
      <c r="B897" s="5">
        <v>38857</v>
      </c>
      <c r="C897" s="6">
        <v>140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0"/>
      <c r="X897" s="9">
        <f>1+0.033*COS(2*$S$9*C897/365)</f>
        <v>0.97544456998424511</v>
      </c>
      <c r="Y897" s="9">
        <f>0.409*SIN((2*$S$9*C897/365)-1.39)</f>
        <v>0.34850980170418311</v>
      </c>
      <c r="Z897" s="9">
        <f>ACOS(-TAN($U$2)*TAN(Y897))</f>
        <v>1.773586973937098</v>
      </c>
      <c r="AA897" s="10">
        <f>(24*60/$S$9)*$S$7*X897*(Z897*SIN($U$2)*SIN(Y897)+COS($U$2)*COS(Y897)*SIN(Z897))</f>
        <v>40.286592032534415</v>
      </c>
      <c r="AB897" s="9">
        <f>AA897*(0.75+0.00002*$S$3)</f>
        <v>30.376090392530948</v>
      </c>
      <c r="AC897" s="9">
        <f>1.35*(M897/AB897)-0.35</f>
        <v>-0.35</v>
      </c>
      <c r="AD897" s="9">
        <f>(0.6108*EXP(17.27*E897/(E897+237.3))+0.6108*EXP(17.27*F897/(F897+237.3)))/2</f>
        <v>0.61080000000000001</v>
      </c>
      <c r="AE897" s="9">
        <f>(H897*0.6108*EXP(17.27*F897/(F897+237.3))+I897*0.6108*EXP(17.27*E897/(E897+237.3)))/(2*100)</f>
        <v>0</v>
      </c>
      <c r="AF897" s="10">
        <f>$S$8*0.5*((E897+273)^4+(F897+273)^4)*(0.34-0.14*SQRT(AE897))*AC897</f>
        <v>-3.2362268642907837</v>
      </c>
      <c r="AG897" s="9">
        <f>(1-0.23)*M897-AF897</f>
        <v>3.2362268642907837</v>
      </c>
      <c r="AH897" s="9">
        <v>0</v>
      </c>
      <c r="AI897" s="8">
        <f>4098*0.6108*EXP(17.27*0.5*(E897+F897)/(0.5*(E897+F897)+237.3))/(0.5*(E897+F897)+237.3)^2</f>
        <v>4.4450382862832649E-2</v>
      </c>
      <c r="AJ897" s="7">
        <f>(0.408*AI897*(AG897-AH897)+(900*$S$10/((E897+F897)*0.5+273))*N897*(AD897-AE897))/(AI897+$S$10*(1+0.34*N897))</f>
        <v>0.53231216576603479</v>
      </c>
    </row>
    <row r="898" spans="1:36" ht="16" x14ac:dyDescent="0.2">
      <c r="A898" s="6">
        <v>2006</v>
      </c>
      <c r="B898" s="5">
        <v>38858</v>
      </c>
      <c r="C898" s="6">
        <v>141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0"/>
      <c r="X898" s="9">
        <f>1+0.033*COS(2*$S$9*C898/365)</f>
        <v>0.97506872063560157</v>
      </c>
      <c r="Y898" s="9">
        <f>0.409*SIN((2*$S$9*C898/365)-1.39)</f>
        <v>0.35214286666419159</v>
      </c>
      <c r="Z898" s="9">
        <f>ACOS(-TAN($U$2)*TAN(Y898))</f>
        <v>1.7759180207637899</v>
      </c>
      <c r="AA898" s="10">
        <f>(24*60/$S$9)*$S$7*X898*(Z898*SIN($U$2)*SIN(Y898)+COS($U$2)*COS(Y898)*SIN(Z898))</f>
        <v>40.339534683550319</v>
      </c>
      <c r="AB898" s="9">
        <f>AA898*(0.75+0.00002*$S$3)</f>
        <v>30.416009151396942</v>
      </c>
      <c r="AC898" s="9">
        <f>1.35*(M898/AB898)-0.35</f>
        <v>-0.35</v>
      </c>
      <c r="AD898" s="9">
        <f>(0.6108*EXP(17.27*E898/(E898+237.3))+0.6108*EXP(17.27*F898/(F898+237.3)))/2</f>
        <v>0.61080000000000001</v>
      </c>
      <c r="AE898" s="9">
        <f>(H898*0.6108*EXP(17.27*F898/(F898+237.3))+I898*0.6108*EXP(17.27*E898/(E898+237.3)))/(2*100)</f>
        <v>0</v>
      </c>
      <c r="AF898" s="10">
        <f>$S$8*0.5*((E898+273)^4+(F898+273)^4)*(0.34-0.14*SQRT(AE898))*AC898</f>
        <v>-3.2362268642907837</v>
      </c>
      <c r="AG898" s="9">
        <f>(1-0.23)*M898-AF898</f>
        <v>3.2362268642907837</v>
      </c>
      <c r="AH898" s="9">
        <v>0</v>
      </c>
      <c r="AI898" s="8">
        <f>4098*0.6108*EXP(17.27*0.5*(E898+F898)/(0.5*(E898+F898)+237.3))/(0.5*(E898+F898)+237.3)^2</f>
        <v>4.4450382862832649E-2</v>
      </c>
      <c r="AJ898" s="7">
        <f>(0.408*AI898*(AG898-AH898)+(900*$S$10/((E898+F898)*0.5+273))*N898*(AD898-AE898))/(AI898+$S$10*(1+0.34*N898))</f>
        <v>0.53231216576603479</v>
      </c>
    </row>
    <row r="899" spans="1:36" ht="16" x14ac:dyDescent="0.2">
      <c r="A899" s="6">
        <v>2006</v>
      </c>
      <c r="B899" s="5">
        <v>38859</v>
      </c>
      <c r="C899" s="6">
        <v>142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0"/>
      <c r="X899" s="9">
        <f>1+0.033*COS(2*$S$9*C899/365)</f>
        <v>0.97470025896309476</v>
      </c>
      <c r="Y899" s="9">
        <f>0.409*SIN((2*$S$9*C899/365)-1.39)</f>
        <v>0.35567158409294203</v>
      </c>
      <c r="Z899" s="9">
        <f>ACOS(-TAN($U$2)*TAN(Y899))</f>
        <v>1.7781891685792885</v>
      </c>
      <c r="AA899" s="10">
        <f>(24*60/$S$9)*$S$7*X899*(Z899*SIN($U$2)*SIN(Y899)+COS($U$2)*COS(Y899)*SIN(Z899))</f>
        <v>40.390409129581421</v>
      </c>
      <c r="AB899" s="9">
        <f>AA899*(0.75+0.00002*$S$3)</f>
        <v>30.454368483704393</v>
      </c>
      <c r="AC899" s="9">
        <f>1.35*(M899/AB899)-0.35</f>
        <v>-0.35</v>
      </c>
      <c r="AD899" s="9">
        <f>(0.6108*EXP(17.27*E899/(E899+237.3))+0.6108*EXP(17.27*F899/(F899+237.3)))/2</f>
        <v>0.61080000000000001</v>
      </c>
      <c r="AE899" s="9">
        <f>(H899*0.6108*EXP(17.27*F899/(F899+237.3))+I899*0.6108*EXP(17.27*E899/(E899+237.3)))/(2*100)</f>
        <v>0</v>
      </c>
      <c r="AF899" s="10">
        <f>$S$8*0.5*((E899+273)^4+(F899+273)^4)*(0.34-0.14*SQRT(AE899))*AC899</f>
        <v>-3.2362268642907837</v>
      </c>
      <c r="AG899" s="9">
        <f>(1-0.23)*M899-AF899</f>
        <v>3.2362268642907837</v>
      </c>
      <c r="AH899" s="9">
        <v>0</v>
      </c>
      <c r="AI899" s="8">
        <f>4098*0.6108*EXP(17.27*0.5*(E899+F899)/(0.5*(E899+F899)+237.3))/(0.5*(E899+F899)+237.3)^2</f>
        <v>4.4450382862832649E-2</v>
      </c>
      <c r="AJ899" s="7">
        <f>(0.408*AI899*(AG899-AH899)+(900*$S$10/((E899+F899)*0.5+273))*N899*(AD899-AE899))/(AI899+$S$10*(1+0.34*N899))</f>
        <v>0.53231216576603479</v>
      </c>
    </row>
    <row r="900" spans="1:36" ht="16" x14ac:dyDescent="0.2">
      <c r="A900" s="6">
        <v>2006</v>
      </c>
      <c r="B900" s="5">
        <v>38860</v>
      </c>
      <c r="C900" s="6">
        <v>143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0"/>
      <c r="X900" s="9">
        <f>1+0.033*COS(2*$S$9*C900/365)</f>
        <v>0.97433929414987031</v>
      </c>
      <c r="Y900" s="9">
        <f>0.409*SIN((2*$S$9*C900/365)-1.39)</f>
        <v>0.35909490835530428</v>
      </c>
      <c r="Z900" s="9">
        <f>ACOS(-TAN($U$2)*TAN(Y900))</f>
        <v>1.7803992217346576</v>
      </c>
      <c r="AA900" s="10">
        <f>(24*60/$S$9)*$S$7*X900*(Z900*SIN($U$2)*SIN(Y900)+COS($U$2)*COS(Y900)*SIN(Z900))</f>
        <v>40.439235555042359</v>
      </c>
      <c r="AB900" s="9">
        <f>AA900*(0.75+0.00002*$S$3)</f>
        <v>30.491183608501938</v>
      </c>
      <c r="AC900" s="9">
        <f>1.35*(M900/AB900)-0.35</f>
        <v>-0.35</v>
      </c>
      <c r="AD900" s="9">
        <f>(0.6108*EXP(17.27*E900/(E900+237.3))+0.6108*EXP(17.27*F900/(F900+237.3)))/2</f>
        <v>0.61080000000000001</v>
      </c>
      <c r="AE900" s="9">
        <f>(H900*0.6108*EXP(17.27*F900/(F900+237.3))+I900*0.6108*EXP(17.27*E900/(E900+237.3)))/(2*100)</f>
        <v>0</v>
      </c>
      <c r="AF900" s="10">
        <f>$S$8*0.5*((E900+273)^4+(F900+273)^4)*(0.34-0.14*SQRT(AE900))*AC900</f>
        <v>-3.2362268642907837</v>
      </c>
      <c r="AG900" s="9">
        <f>(1-0.23)*M900-AF900</f>
        <v>3.2362268642907837</v>
      </c>
      <c r="AH900" s="9">
        <v>0</v>
      </c>
      <c r="AI900" s="8">
        <f>4098*0.6108*EXP(17.27*0.5*(E900+F900)/(0.5*(E900+F900)+237.3))/(0.5*(E900+F900)+237.3)^2</f>
        <v>4.4450382862832649E-2</v>
      </c>
      <c r="AJ900" s="7">
        <f>(0.408*AI900*(AG900-AH900)+(900*$S$10/((E900+F900)*0.5+273))*N900*(AD900-AE900))/(AI900+$S$10*(1+0.34*N900))</f>
        <v>0.53231216576603479</v>
      </c>
    </row>
    <row r="901" spans="1:36" ht="16" x14ac:dyDescent="0.2">
      <c r="A901" s="6">
        <v>2006</v>
      </c>
      <c r="B901" s="5">
        <v>38861</v>
      </c>
      <c r="C901" s="6">
        <v>144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0"/>
      <c r="X901" s="9">
        <f>1+0.033*COS(2*$S$9*C901/365)</f>
        <v>0.97398593315759263</v>
      </c>
      <c r="Y901" s="9">
        <f>0.409*SIN((2*$S$9*C901/365)-1.39)</f>
        <v>0.36241182504641795</v>
      </c>
      <c r="Z901" s="9">
        <f>ACOS(-TAN($U$2)*TAN(Y901))</f>
        <v>1.7825469988314888</v>
      </c>
      <c r="AA901" s="10">
        <f>(24*60/$S$9)*$S$7*X901*(Z901*SIN($U$2)*SIN(Y901)+COS($U$2)*COS(Y901)*SIN(Z901))</f>
        <v>40.486034045739572</v>
      </c>
      <c r="AB901" s="9">
        <f>AA901*(0.75+0.00002*$S$3)</f>
        <v>30.526469670487639</v>
      </c>
      <c r="AC901" s="9">
        <f>1.35*(M901/AB901)-0.35</f>
        <v>-0.35</v>
      </c>
      <c r="AD901" s="9">
        <f>(0.6108*EXP(17.27*E901/(E901+237.3))+0.6108*EXP(17.27*F901/(F901+237.3)))/2</f>
        <v>0.61080000000000001</v>
      </c>
      <c r="AE901" s="9">
        <f>(H901*0.6108*EXP(17.27*F901/(F901+237.3))+I901*0.6108*EXP(17.27*E901/(E901+237.3)))/(2*100)</f>
        <v>0</v>
      </c>
      <c r="AF901" s="10">
        <f>$S$8*0.5*((E901+273)^4+(F901+273)^4)*(0.34-0.14*SQRT(AE901))*AC901</f>
        <v>-3.2362268642907837</v>
      </c>
      <c r="AG901" s="9">
        <f>(1-0.23)*M901-AF901</f>
        <v>3.2362268642907837</v>
      </c>
      <c r="AH901" s="9">
        <v>0</v>
      </c>
      <c r="AI901" s="8">
        <f>4098*0.6108*EXP(17.27*0.5*(E901+F901)/(0.5*(E901+F901)+237.3))/(0.5*(E901+F901)+237.3)^2</f>
        <v>4.4450382862832649E-2</v>
      </c>
      <c r="AJ901" s="7">
        <f>(0.408*AI901*(AG901-AH901)+(900*$S$10/((E901+F901)*0.5+273))*N901*(AD901-AE901))/(AI901+$S$10*(1+0.34*N901))</f>
        <v>0.53231216576603479</v>
      </c>
    </row>
    <row r="902" spans="1:36" ht="16" x14ac:dyDescent="0.2">
      <c r="A902" s="6">
        <v>2006</v>
      </c>
      <c r="B902" s="5">
        <v>38862</v>
      </c>
      <c r="C902" s="6">
        <v>145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0"/>
      <c r="X902" s="9">
        <f>1+0.033*COS(2*$S$9*C902/365)</f>
        <v>0.97364028069474995</v>
      </c>
      <c r="Y902" s="9">
        <f>0.409*SIN((2*$S$9*C902/365)-1.39)</f>
        <v>0.36562135129228263</v>
      </c>
      <c r="Z902" s="9">
        <f>ACOS(-TAN($U$2)*TAN(Y902))</f>
        <v>1.7846313346009537</v>
      </c>
      <c r="AA902" s="10">
        <f>(24*60/$S$9)*$S$7*X902*(Z902*SIN($U$2)*SIN(Y902)+COS($U$2)*COS(Y902)*SIN(Z902))</f>
        <v>40.530824539828693</v>
      </c>
      <c r="AB902" s="9">
        <f>AA902*(0.75+0.00002*$S$3)</f>
        <v>30.560241703030833</v>
      </c>
      <c r="AC902" s="9">
        <f>1.35*(M902/AB902)-0.35</f>
        <v>-0.35</v>
      </c>
      <c r="AD902" s="9">
        <f>(0.6108*EXP(17.27*E902/(E902+237.3))+0.6108*EXP(17.27*F902/(F902+237.3)))/2</f>
        <v>0.61080000000000001</v>
      </c>
      <c r="AE902" s="9">
        <f>(H902*0.6108*EXP(17.27*F902/(F902+237.3))+I902*0.6108*EXP(17.27*E902/(E902+237.3)))/(2*100)</f>
        <v>0</v>
      </c>
      <c r="AF902" s="10">
        <f>$S$8*0.5*((E902+273)^4+(F902+273)^4)*(0.34-0.14*SQRT(AE902))*AC902</f>
        <v>-3.2362268642907837</v>
      </c>
      <c r="AG902" s="9">
        <f>(1-0.23)*M902-AF902</f>
        <v>3.2362268642907837</v>
      </c>
      <c r="AH902" s="9">
        <v>0</v>
      </c>
      <c r="AI902" s="8">
        <f>4098*0.6108*EXP(17.27*0.5*(E902+F902)/(0.5*(E902+F902)+237.3))/(0.5*(E902+F902)+237.3)^2</f>
        <v>4.4450382862832649E-2</v>
      </c>
      <c r="AJ902" s="7">
        <f>(0.408*AI902*(AG902-AH902)+(900*$S$10/((E902+F902)*0.5+273))*N902*(AD902-AE902))/(AI902+$S$10*(1+0.34*N902))</f>
        <v>0.53231216576603479</v>
      </c>
    </row>
    <row r="903" spans="1:36" ht="16" x14ac:dyDescent="0.2">
      <c r="A903" s="6">
        <v>2006</v>
      </c>
      <c r="B903" s="5">
        <v>38863</v>
      </c>
      <c r="C903" s="6">
        <v>146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0"/>
      <c r="X903" s="9">
        <f>1+0.033*COS(2*$S$9*C903/365)</f>
        <v>0.97330243918562676</v>
      </c>
      <c r="Y903" s="9">
        <f>0.409*SIN((2*$S$9*C903/365)-1.39)</f>
        <v>0.3687225360410043</v>
      </c>
      <c r="Z903" s="9">
        <f>ACOS(-TAN($U$2)*TAN(Y903))</f>
        <v>1.7866510818072747</v>
      </c>
      <c r="AA903" s="10">
        <f>(24*60/$S$9)*$S$7*X903*(Z903*SIN($U$2)*SIN(Y903)+COS($U$2)*COS(Y903)*SIN(Z903))</f>
        <v>40.573626780194779</v>
      </c>
      <c r="AB903" s="9">
        <f>AA903*(0.75+0.00002*$S$3)</f>
        <v>30.592514592266863</v>
      </c>
      <c r="AC903" s="9">
        <f>1.35*(M903/AB903)-0.35</f>
        <v>-0.35</v>
      </c>
      <c r="AD903" s="9">
        <f>(0.6108*EXP(17.27*E903/(E903+237.3))+0.6108*EXP(17.27*F903/(F903+237.3)))/2</f>
        <v>0.61080000000000001</v>
      </c>
      <c r="AE903" s="9">
        <f>(H903*0.6108*EXP(17.27*F903/(F903+237.3))+I903*0.6108*EXP(17.27*E903/(E903+237.3)))/(2*100)</f>
        <v>0</v>
      </c>
      <c r="AF903" s="10">
        <f>$S$8*0.5*((E903+273)^4+(F903+273)^4)*(0.34-0.14*SQRT(AE903))*AC903</f>
        <v>-3.2362268642907837</v>
      </c>
      <c r="AG903" s="9">
        <f>(1-0.23)*M903-AF903</f>
        <v>3.2362268642907837</v>
      </c>
      <c r="AH903" s="9">
        <v>0</v>
      </c>
      <c r="AI903" s="8">
        <f>4098*0.6108*EXP(17.27*0.5*(E903+F903)/(0.5*(E903+F903)+237.3))/(0.5*(E903+F903)+237.3)^2</f>
        <v>4.4450382862832649E-2</v>
      </c>
      <c r="AJ903" s="7">
        <f>(0.408*AI903*(AG903-AH903)+(900*$S$10/((E903+F903)*0.5+273))*N903*(AD903-AE903))/(AI903+$S$10*(1+0.34*N903))</f>
        <v>0.53231216576603479</v>
      </c>
    </row>
    <row r="904" spans="1:36" ht="16" x14ac:dyDescent="0.2">
      <c r="A904" s="6">
        <v>2006</v>
      </c>
      <c r="B904" s="5">
        <v>38864</v>
      </c>
      <c r="C904" s="6">
        <v>147</v>
      </c>
      <c r="D904" s="11"/>
      <c r="E904" s="11"/>
      <c r="F904" s="11"/>
      <c r="G904" s="11"/>
      <c r="H904" s="11"/>
      <c r="I904" s="11"/>
      <c r="J904" s="11"/>
      <c r="K904" s="11"/>
      <c r="L904" s="11"/>
      <c r="M904" s="10"/>
      <c r="X904" s="9">
        <f>1+0.033*COS(2*$S$9*C904/365)</f>
        <v>0.97297250873995333</v>
      </c>
      <c r="Y904" s="9">
        <f>0.409*SIN((2*$S$9*C904/365)-1.39)</f>
        <v>0.37171446034461308</v>
      </c>
      <c r="Z904" s="9">
        <f>ACOS(-TAN($U$2)*TAN(Y904))</f>
        <v>1.7886051131699747</v>
      </c>
      <c r="AA904" s="10">
        <f>(24*60/$S$9)*$S$7*X904*(Z904*SIN($U$2)*SIN(Y904)+COS($U$2)*COS(Y904)*SIN(Z904))</f>
        <v>40.614460268301592</v>
      </c>
      <c r="AB904" s="9">
        <f>AA904*(0.75+0.00002*$S$3)</f>
        <v>30.623303042299401</v>
      </c>
      <c r="AC904" s="9">
        <f>1.35*(M904/AB904)-0.35</f>
        <v>-0.35</v>
      </c>
      <c r="AD904" s="9">
        <f>(0.6108*EXP(17.27*E904/(E904+237.3))+0.6108*EXP(17.27*F904/(F904+237.3)))/2</f>
        <v>0.61080000000000001</v>
      </c>
      <c r="AE904" s="9">
        <f>(H904*0.6108*EXP(17.27*F904/(F904+237.3))+I904*0.6108*EXP(17.27*E904/(E904+237.3)))/(2*100)</f>
        <v>0</v>
      </c>
      <c r="AF904" s="10">
        <f>$S$8*0.5*((E904+273)^4+(F904+273)^4)*(0.34-0.14*SQRT(AE904))*AC904</f>
        <v>-3.2362268642907837</v>
      </c>
      <c r="AG904" s="9">
        <f>(1-0.23)*M904-AF904</f>
        <v>3.2362268642907837</v>
      </c>
      <c r="AH904" s="9">
        <v>0</v>
      </c>
      <c r="AI904" s="8">
        <f>4098*0.6108*EXP(17.27*0.5*(E904+F904)/(0.5*(E904+F904)+237.3))/(0.5*(E904+F904)+237.3)^2</f>
        <v>4.4450382862832649E-2</v>
      </c>
      <c r="AJ904" s="7">
        <f>(0.408*AI904*(AG904-AH904)+(900*$S$10/((E904+F904)*0.5+273))*N904*(AD904-AE904))/(AI904+$S$10*(1+0.34*N904))</f>
        <v>0.53231216576603479</v>
      </c>
    </row>
    <row r="905" spans="1:36" ht="16" x14ac:dyDescent="0.2">
      <c r="A905" s="6">
        <v>2006</v>
      </c>
      <c r="B905" s="5">
        <v>38865</v>
      </c>
      <c r="C905" s="6">
        <v>148</v>
      </c>
      <c r="D905" s="11"/>
      <c r="E905" s="11"/>
      <c r="F905" s="11"/>
      <c r="G905" s="11"/>
      <c r="H905" s="11"/>
      <c r="I905" s="11"/>
      <c r="J905" s="11"/>
      <c r="K905" s="11"/>
      <c r="L905" s="11"/>
      <c r="M905" s="10"/>
      <c r="X905" s="9">
        <f>1+0.033*COS(2*$S$9*C905/365)</f>
        <v>0.97265058712324137</v>
      </c>
      <c r="Y905" s="9">
        <f>0.409*SIN((2*$S$9*C905/365)-1.39)</f>
        <v>0.37459623763136657</v>
      </c>
      <c r="Z905" s="9">
        <f>ACOS(-TAN($U$2)*TAN(Y905))</f>
        <v>1.7904923232989869</v>
      </c>
      <c r="AA905" s="10">
        <f>(24*60/$S$9)*$S$7*X905*(Z905*SIN($U$2)*SIN(Y905)+COS($U$2)*COS(Y905)*SIN(Z905))</f>
        <v>40.653344219551499</v>
      </c>
      <c r="AB905" s="9">
        <f>AA905*(0.75+0.00002*$S$3)</f>
        <v>30.65262154154183</v>
      </c>
      <c r="AC905" s="9">
        <f>1.35*(M905/AB905)-0.35</f>
        <v>-0.35</v>
      </c>
      <c r="AD905" s="9">
        <f>(0.6108*EXP(17.27*E905/(E905+237.3))+0.6108*EXP(17.27*F905/(F905+237.3)))/2</f>
        <v>0.61080000000000001</v>
      </c>
      <c r="AE905" s="9">
        <f>(H905*0.6108*EXP(17.27*F905/(F905+237.3))+I905*0.6108*EXP(17.27*E905/(E905+237.3)))/(2*100)</f>
        <v>0</v>
      </c>
      <c r="AF905" s="10">
        <f>$S$8*0.5*((E905+273)^4+(F905+273)^4)*(0.34-0.14*SQRT(AE905))*AC905</f>
        <v>-3.2362268642907837</v>
      </c>
      <c r="AG905" s="9">
        <f>(1-0.23)*M905-AF905</f>
        <v>3.2362268642907837</v>
      </c>
      <c r="AH905" s="9">
        <v>0</v>
      </c>
      <c r="AI905" s="8">
        <f>4098*0.6108*EXP(17.27*0.5*(E905+F905)/(0.5*(E905+F905)+237.3))/(0.5*(E905+F905)+237.3)^2</f>
        <v>4.4450382862832649E-2</v>
      </c>
      <c r="AJ905" s="7">
        <f>(0.408*AI905*(AG905-AH905)+(900*$S$10/((E905+F905)*0.5+273))*N905*(AD905-AE905))/(AI905+$S$10*(1+0.34*N905))</f>
        <v>0.53231216576603479</v>
      </c>
    </row>
    <row r="906" spans="1:36" ht="16" x14ac:dyDescent="0.2">
      <c r="A906" s="6">
        <v>2006</v>
      </c>
      <c r="B906" s="5">
        <v>38866</v>
      </c>
      <c r="C906" s="6">
        <v>149</v>
      </c>
      <c r="D906" s="11"/>
      <c r="E906" s="11"/>
      <c r="F906" s="11"/>
      <c r="G906" s="11"/>
      <c r="H906" s="11"/>
      <c r="I906" s="11"/>
      <c r="J906" s="11"/>
      <c r="K906" s="11"/>
      <c r="L906" s="11"/>
      <c r="M906" s="10"/>
      <c r="X906" s="9">
        <f>1+0.033*COS(2*$S$9*C906/365)</f>
        <v>0.97233676972781347</v>
      </c>
      <c r="Y906" s="9">
        <f>0.409*SIN((2*$S$9*C906/365)-1.39)</f>
        <v>0.37736701396846101</v>
      </c>
      <c r="Z906" s="9">
        <f>ACOS(-TAN($U$2)*TAN(Y906))</f>
        <v>1.7923116306364508</v>
      </c>
      <c r="AA906" s="10">
        <f>(24*60/$S$9)*$S$7*X906*(Z906*SIN($U$2)*SIN(Y906)+COS($U$2)*COS(Y906)*SIN(Z906))</f>
        <v>40.690297520192729</v>
      </c>
      <c r="AB906" s="9">
        <f>AA906*(0.75+0.00002*$S$3)</f>
        <v>30.680484330225319</v>
      </c>
      <c r="AC906" s="9">
        <f>1.35*(M906/AB906)-0.35</f>
        <v>-0.35</v>
      </c>
      <c r="AD906" s="9">
        <f>(0.6108*EXP(17.27*E906/(E906+237.3))+0.6108*EXP(17.27*F906/(F906+237.3)))/2</f>
        <v>0.61080000000000001</v>
      </c>
      <c r="AE906" s="9">
        <f>(H906*0.6108*EXP(17.27*F906/(F906+237.3))+I906*0.6108*EXP(17.27*E906/(E906+237.3)))/(2*100)</f>
        <v>0</v>
      </c>
      <c r="AF906" s="10">
        <f>$S$8*0.5*((E906+273)^4+(F906+273)^4)*(0.34-0.14*SQRT(AE906))*AC906</f>
        <v>-3.2362268642907837</v>
      </c>
      <c r="AG906" s="9">
        <f>(1-0.23)*M906-AF906</f>
        <v>3.2362268642907837</v>
      </c>
      <c r="AH906" s="9">
        <v>0</v>
      </c>
      <c r="AI906" s="8">
        <f>4098*0.6108*EXP(17.27*0.5*(E906+F906)/(0.5*(E906+F906)+237.3))/(0.5*(E906+F906)+237.3)^2</f>
        <v>4.4450382862832649E-2</v>
      </c>
      <c r="AJ906" s="7">
        <f>(0.408*AI906*(AG906-AH906)+(900*$S$10/((E906+F906)*0.5+273))*N906*(AD906-AE906))/(AI906+$S$10*(1+0.34*N906))</f>
        <v>0.53231216576603479</v>
      </c>
    </row>
    <row r="907" spans="1:36" ht="16" x14ac:dyDescent="0.2">
      <c r="A907" s="6">
        <v>2006</v>
      </c>
      <c r="B907" s="5">
        <v>38867</v>
      </c>
      <c r="C907" s="6">
        <v>150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0"/>
      <c r="X907" s="9">
        <f>1+0.033*COS(2*$S$9*C907/365)</f>
        <v>0.97203114954453662</v>
      </c>
      <c r="Y907" s="9">
        <f>0.409*SIN((2*$S$9*C907/365)-1.39)</f>
        <v>0.38002596831506935</v>
      </c>
      <c r="Z907" s="9">
        <f>ACOS(-TAN($U$2)*TAN(Y907))</f>
        <v>1.7940619793988046</v>
      </c>
      <c r="AA907" s="10">
        <f>(24*60/$S$9)*$S$7*X907*(Z907*SIN($U$2)*SIN(Y907)+COS($U$2)*COS(Y907)*SIN(Z907))</f>
        <v>40.725338685806406</v>
      </c>
      <c r="AB907" s="9">
        <f>AA907*(0.75+0.00002*$S$3)</f>
        <v>30.706905369098031</v>
      </c>
      <c r="AC907" s="9">
        <f>1.35*(M907/AB907)-0.35</f>
        <v>-0.35</v>
      </c>
      <c r="AD907" s="9">
        <f>(0.6108*EXP(17.27*E907/(E907+237.3))+0.6108*EXP(17.27*F907/(F907+237.3)))/2</f>
        <v>0.61080000000000001</v>
      </c>
      <c r="AE907" s="9">
        <f>(H907*0.6108*EXP(17.27*F907/(F907+237.3))+I907*0.6108*EXP(17.27*E907/(E907+237.3)))/(2*100)</f>
        <v>0</v>
      </c>
      <c r="AF907" s="10">
        <f>$S$8*0.5*((E907+273)^4+(F907+273)^4)*(0.34-0.14*SQRT(AE907))*AC907</f>
        <v>-3.2362268642907837</v>
      </c>
      <c r="AG907" s="9">
        <f>(1-0.23)*M907-AF907</f>
        <v>3.2362268642907837</v>
      </c>
      <c r="AH907" s="9">
        <v>0</v>
      </c>
      <c r="AI907" s="8">
        <f>4098*0.6108*EXP(17.27*0.5*(E907+F907)/(0.5*(E907+F907)+237.3))/(0.5*(E907+F907)+237.3)^2</f>
        <v>4.4450382862832649E-2</v>
      </c>
      <c r="AJ907" s="7">
        <f>(0.408*AI907*(AG907-AH907)+(900*$S$10/((E907+F907)*0.5+273))*N907*(AD907-AE907))/(AI907+$S$10*(1+0.34*N907))</f>
        <v>0.53231216576603479</v>
      </c>
    </row>
    <row r="908" spans="1:36" ht="16" x14ac:dyDescent="0.2">
      <c r="A908" s="6">
        <v>2006</v>
      </c>
      <c r="B908" s="5">
        <v>38868</v>
      </c>
      <c r="C908" s="6">
        <v>151</v>
      </c>
      <c r="X908" s="9"/>
      <c r="Y908" s="9"/>
      <c r="Z908" s="9"/>
      <c r="AA908" s="10"/>
      <c r="AB908" s="9"/>
      <c r="AC908" s="9"/>
      <c r="AD908" s="9"/>
      <c r="AE908" s="9"/>
      <c r="AF908" s="10"/>
      <c r="AG908" s="9"/>
      <c r="AH908" s="9"/>
      <c r="AI908" s="8"/>
      <c r="AJ908" s="7"/>
    </row>
    <row r="909" spans="1:36" ht="16" x14ac:dyDescent="0.2">
      <c r="A909" s="6">
        <v>2006</v>
      </c>
      <c r="B909" s="5">
        <v>38869</v>
      </c>
      <c r="C909" s="6">
        <v>152</v>
      </c>
      <c r="X909" s="9"/>
      <c r="Y909" s="9"/>
      <c r="Z909" s="9"/>
      <c r="AA909" s="10"/>
      <c r="AB909" s="9"/>
      <c r="AC909" s="9"/>
      <c r="AD909" s="9"/>
      <c r="AE909" s="9"/>
      <c r="AF909" s="10"/>
      <c r="AG909" s="9"/>
      <c r="AH909" s="9"/>
      <c r="AI909" s="8"/>
      <c r="AJ909" s="7"/>
    </row>
    <row r="910" spans="1:36" ht="16" x14ac:dyDescent="0.2">
      <c r="A910" s="6">
        <v>2006</v>
      </c>
      <c r="B910" s="5">
        <v>38870</v>
      </c>
      <c r="C910" s="6">
        <v>153</v>
      </c>
      <c r="X910" s="9"/>
      <c r="Y910" s="9"/>
      <c r="Z910" s="9"/>
      <c r="AA910" s="10"/>
      <c r="AB910" s="9"/>
      <c r="AC910" s="9"/>
      <c r="AD910" s="9"/>
      <c r="AE910" s="9"/>
      <c r="AF910" s="10"/>
      <c r="AG910" s="9"/>
      <c r="AH910" s="9"/>
      <c r="AI910" s="8"/>
      <c r="AJ910" s="7"/>
    </row>
    <row r="911" spans="1:36" ht="16" x14ac:dyDescent="0.2">
      <c r="A911" s="6">
        <v>2006</v>
      </c>
      <c r="B911" s="5">
        <v>38871</v>
      </c>
      <c r="C911" s="6">
        <v>154</v>
      </c>
      <c r="X911" s="9"/>
      <c r="Y911" s="9"/>
      <c r="Z911" s="9"/>
      <c r="AA911" s="10"/>
      <c r="AB911" s="9"/>
      <c r="AC911" s="9"/>
      <c r="AD911" s="9"/>
      <c r="AE911" s="9"/>
      <c r="AF911" s="10"/>
      <c r="AG911" s="9"/>
      <c r="AH911" s="9"/>
      <c r="AI911" s="8"/>
      <c r="AJ911" s="7"/>
    </row>
    <row r="912" spans="1:36" ht="16" x14ac:dyDescent="0.2">
      <c r="A912" s="6">
        <v>2006</v>
      </c>
      <c r="B912" s="5">
        <v>38872</v>
      </c>
      <c r="C912" s="6">
        <v>155</v>
      </c>
      <c r="X912" s="9"/>
      <c r="Y912" s="9"/>
      <c r="Z912" s="9"/>
      <c r="AA912" s="10"/>
      <c r="AB912" s="9"/>
      <c r="AC912" s="9"/>
      <c r="AD912" s="9"/>
      <c r="AE912" s="9"/>
      <c r="AF912" s="10"/>
      <c r="AG912" s="9"/>
      <c r="AH912" s="9"/>
      <c r="AI912" s="8"/>
      <c r="AJ912" s="7"/>
    </row>
    <row r="913" spans="1:36" ht="16" x14ac:dyDescent="0.2">
      <c r="A913" s="6">
        <v>2006</v>
      </c>
      <c r="B913" s="5">
        <v>38873</v>
      </c>
      <c r="C913" s="6">
        <v>156</v>
      </c>
      <c r="X913" s="9"/>
      <c r="Y913" s="9"/>
      <c r="Z913" s="9"/>
      <c r="AA913" s="10"/>
      <c r="AB913" s="9"/>
      <c r="AC913" s="9"/>
      <c r="AD913" s="9"/>
      <c r="AE913" s="9"/>
      <c r="AF913" s="10"/>
      <c r="AG913" s="9"/>
      <c r="AH913" s="9"/>
      <c r="AI913" s="8"/>
      <c r="AJ913" s="7"/>
    </row>
    <row r="914" spans="1:36" ht="16" x14ac:dyDescent="0.2">
      <c r="A914" s="6">
        <v>2006</v>
      </c>
      <c r="B914" s="5">
        <v>38874</v>
      </c>
      <c r="C914" s="6">
        <v>157</v>
      </c>
      <c r="X914" s="9"/>
      <c r="Y914" s="9"/>
      <c r="Z914" s="9"/>
      <c r="AA914" s="10"/>
      <c r="AB914" s="9"/>
      <c r="AC914" s="9"/>
      <c r="AD914" s="9"/>
      <c r="AE914" s="9"/>
      <c r="AF914" s="10"/>
      <c r="AG914" s="9"/>
      <c r="AH914" s="9"/>
      <c r="AI914" s="8"/>
      <c r="AJ914" s="7"/>
    </row>
    <row r="915" spans="1:36" ht="16" x14ac:dyDescent="0.2">
      <c r="A915" s="6">
        <v>2006</v>
      </c>
      <c r="B915" s="5">
        <v>38875</v>
      </c>
      <c r="C915" s="6">
        <v>158</v>
      </c>
      <c r="X915" s="9"/>
      <c r="Y915" s="9"/>
      <c r="Z915" s="9"/>
      <c r="AA915" s="10"/>
      <c r="AB915" s="9"/>
      <c r="AC915" s="9"/>
      <c r="AD915" s="9"/>
      <c r="AE915" s="9"/>
      <c r="AF915" s="10"/>
      <c r="AG915" s="9"/>
      <c r="AH915" s="9"/>
      <c r="AI915" s="8"/>
      <c r="AJ915" s="7"/>
    </row>
    <row r="916" spans="1:36" ht="16" x14ac:dyDescent="0.2">
      <c r="A916" s="6">
        <v>2006</v>
      </c>
      <c r="B916" s="5">
        <v>38876</v>
      </c>
      <c r="C916" s="6">
        <v>159</v>
      </c>
      <c r="X916" s="9"/>
      <c r="Y916" s="9"/>
      <c r="Z916" s="9"/>
      <c r="AA916" s="10"/>
      <c r="AB916" s="9"/>
      <c r="AC916" s="9"/>
      <c r="AD916" s="9"/>
      <c r="AE916" s="9"/>
      <c r="AF916" s="10"/>
      <c r="AG916" s="9"/>
      <c r="AH916" s="9"/>
      <c r="AI916" s="8"/>
      <c r="AJ916" s="7"/>
    </row>
    <row r="917" spans="1:36" ht="16" x14ac:dyDescent="0.2">
      <c r="A917" s="6">
        <v>2006</v>
      </c>
      <c r="B917" s="5">
        <v>38877</v>
      </c>
      <c r="C917" s="6">
        <v>160</v>
      </c>
      <c r="X917" s="9"/>
      <c r="Y917" s="9"/>
      <c r="Z917" s="9"/>
      <c r="AA917" s="10"/>
      <c r="AB917" s="9"/>
      <c r="AC917" s="9"/>
      <c r="AD917" s="9"/>
      <c r="AE917" s="9"/>
      <c r="AF917" s="10"/>
      <c r="AG917" s="9"/>
      <c r="AH917" s="9"/>
      <c r="AI917" s="8"/>
      <c r="AJ917" s="7"/>
    </row>
    <row r="918" spans="1:36" ht="16" x14ac:dyDescent="0.2">
      <c r="A918" s="6">
        <v>2006</v>
      </c>
      <c r="B918" s="5">
        <v>38878</v>
      </c>
      <c r="C918" s="6">
        <v>161</v>
      </c>
      <c r="X918" s="9"/>
      <c r="Y918" s="9"/>
      <c r="Z918" s="9"/>
      <c r="AA918" s="10"/>
      <c r="AB918" s="9"/>
      <c r="AC918" s="9"/>
      <c r="AD918" s="9"/>
      <c r="AE918" s="9"/>
      <c r="AF918" s="10"/>
      <c r="AG918" s="9"/>
      <c r="AH918" s="9"/>
      <c r="AI918" s="8"/>
      <c r="AJ918" s="7"/>
    </row>
    <row r="919" spans="1:36" ht="16" x14ac:dyDescent="0.2">
      <c r="A919" s="6">
        <v>2006</v>
      </c>
      <c r="B919" s="5">
        <v>38879</v>
      </c>
      <c r="C919" s="6">
        <v>162</v>
      </c>
      <c r="X919" s="9"/>
      <c r="Y919" s="9"/>
      <c r="Z919" s="9"/>
      <c r="AA919" s="10"/>
      <c r="AB919" s="9"/>
      <c r="AC919" s="9"/>
      <c r="AD919" s="9"/>
      <c r="AE919" s="9"/>
      <c r="AF919" s="10"/>
      <c r="AG919" s="9"/>
      <c r="AH919" s="9"/>
      <c r="AI919" s="8"/>
      <c r="AJ919" s="7"/>
    </row>
    <row r="920" spans="1:36" ht="16" x14ac:dyDescent="0.2">
      <c r="A920" s="6">
        <v>2006</v>
      </c>
      <c r="B920" s="5">
        <v>38880</v>
      </c>
      <c r="C920" s="6">
        <v>163</v>
      </c>
      <c r="X920" s="9"/>
      <c r="Y920" s="9"/>
      <c r="Z920" s="9"/>
      <c r="AA920" s="10"/>
      <c r="AB920" s="9"/>
      <c r="AC920" s="9"/>
      <c r="AD920" s="9"/>
      <c r="AE920" s="9"/>
      <c r="AF920" s="10"/>
      <c r="AG920" s="9"/>
      <c r="AH920" s="9"/>
      <c r="AI920" s="8"/>
      <c r="AJ920" s="7"/>
    </row>
    <row r="921" spans="1:36" ht="16" x14ac:dyDescent="0.2">
      <c r="A921" s="6">
        <v>2006</v>
      </c>
      <c r="B921" s="5">
        <v>38881</v>
      </c>
      <c r="C921" s="6">
        <v>164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0"/>
      <c r="X921" s="9">
        <f>1+0.033*COS(2*$S$9*C921/365)</f>
        <v>0.96865931118788273</v>
      </c>
      <c r="Y921" s="9">
        <f>0.409*SIN((2*$S$9*C921/365)-1.39)</f>
        <v>0.40513042038871888</v>
      </c>
      <c r="Z921" s="9">
        <f>ACOS(-TAN($U$2)*TAN(Y921))</f>
        <v>1.810812436580828</v>
      </c>
      <c r="AA921" s="10">
        <f>(24*60/$S$9)*$S$7*X921*(Z921*SIN($U$2)*SIN(Y921)+COS($U$2)*COS(Y921)*SIN(Z921))</f>
        <v>41.024316230062368</v>
      </c>
      <c r="AB921" s="9">
        <f>AA921*(0.75+0.00002*$S$3)</f>
        <v>30.932334437467027</v>
      </c>
      <c r="AC921" s="9">
        <f>1.35*(M921/AB921)-0.35</f>
        <v>-0.35</v>
      </c>
      <c r="AD921" s="9">
        <f>(0.6108*EXP(17.27*E921/(E921+237.3))+0.6108*EXP(17.27*F921/(F921+237.3)))/2</f>
        <v>0.61080000000000001</v>
      </c>
      <c r="AE921" s="9">
        <f>(H921*0.6108*EXP(17.27*F921/(F921+237.3))+I921*0.6108*EXP(17.27*E921/(E921+237.3)))/(2*100)</f>
        <v>0</v>
      </c>
      <c r="AF921" s="10">
        <f>$S$8*0.5*((E921+273)^4+(F921+273)^4)*(0.34-0.14*SQRT(AE921))*AC921</f>
        <v>-3.2362268642907837</v>
      </c>
      <c r="AG921" s="9">
        <f>(1-0.23)*M921-AF921</f>
        <v>3.2362268642907837</v>
      </c>
      <c r="AH921" s="9">
        <v>0</v>
      </c>
      <c r="AI921" s="8">
        <f>4098*0.6108*EXP(17.27*0.5*(E921+F921)/(0.5*(E921+F921)+237.3))/(0.5*(E921+F921)+237.3)^2</f>
        <v>4.4450382862832649E-2</v>
      </c>
      <c r="AJ921" s="7">
        <f>(0.408*AI921*(AG921-AH921)+(900*$S$10/((E921+F921)*0.5+273))*N921*(AD921-AE921))/(AI921+$S$10*(1+0.34*N921))</f>
        <v>0.53231216576603479</v>
      </c>
    </row>
    <row r="922" spans="1:36" ht="16" x14ac:dyDescent="0.2">
      <c r="A922" s="6">
        <v>2006</v>
      </c>
      <c r="B922" s="5">
        <v>38882</v>
      </c>
      <c r="C922" s="6">
        <v>165</v>
      </c>
      <c r="D922" s="11"/>
      <c r="E922" s="11"/>
      <c r="F922" s="11"/>
      <c r="G922" s="11"/>
      <c r="H922" s="11"/>
      <c r="I922" s="11"/>
      <c r="J922" s="11"/>
      <c r="K922" s="11"/>
      <c r="L922" s="11"/>
      <c r="M922" s="10"/>
      <c r="X922" s="9">
        <f>1+0.033*COS(2*$S$9*C922/365)</f>
        <v>0.96848609708977662</v>
      </c>
      <c r="Y922" s="9">
        <f>0.409*SIN((2*$S$9*C922/365)-1.39)</f>
        <v>0.40603654568018976</v>
      </c>
      <c r="Z922" s="9">
        <f>ACOS(-TAN($U$2)*TAN(Y922))</f>
        <v>1.8114249210046054</v>
      </c>
      <c r="AA922" s="10">
        <f>(24*60/$S$9)*$S$7*X922*(Z922*SIN($U$2)*SIN(Y922)+COS($U$2)*COS(Y922)*SIN(Z922))</f>
        <v>41.032537319339475</v>
      </c>
      <c r="AB922" s="9">
        <f>AA922*(0.75+0.00002*$S$3)</f>
        <v>30.938533138781963</v>
      </c>
      <c r="AC922" s="9">
        <f>1.35*(M922/AB922)-0.35</f>
        <v>-0.35</v>
      </c>
      <c r="AD922" s="9">
        <f>(0.6108*EXP(17.27*E922/(E922+237.3))+0.6108*EXP(17.27*F922/(F922+237.3)))/2</f>
        <v>0.61080000000000001</v>
      </c>
      <c r="AE922" s="9">
        <f>(H922*0.6108*EXP(17.27*F922/(F922+237.3))+I922*0.6108*EXP(17.27*E922/(E922+237.3)))/(2*100)</f>
        <v>0</v>
      </c>
      <c r="AF922" s="10">
        <f>$S$8*0.5*((E922+273)^4+(F922+273)^4)*(0.34-0.14*SQRT(AE922))*AC922</f>
        <v>-3.2362268642907837</v>
      </c>
      <c r="AG922" s="9">
        <f>(1-0.23)*M922-AF922</f>
        <v>3.2362268642907837</v>
      </c>
      <c r="AH922" s="9">
        <v>0</v>
      </c>
      <c r="AI922" s="8">
        <f>4098*0.6108*EXP(17.27*0.5*(E922+F922)/(0.5*(E922+F922)+237.3))/(0.5*(E922+F922)+237.3)^2</f>
        <v>4.4450382862832649E-2</v>
      </c>
      <c r="AJ922" s="7">
        <f>(0.408*AI922*(AG922-AH922)+(900*$S$10/((E922+F922)*0.5+273))*N922*(AD922-AE922))/(AI922+$S$10*(1+0.34*N922))</f>
        <v>0.53231216576603479</v>
      </c>
    </row>
    <row r="923" spans="1:36" ht="16" x14ac:dyDescent="0.2">
      <c r="A923" s="6">
        <v>2006</v>
      </c>
      <c r="B923" s="5">
        <v>38883</v>
      </c>
      <c r="C923" s="6">
        <v>166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0"/>
      <c r="X923" s="9">
        <f>1+0.033*COS(2*$S$9*C923/365)</f>
        <v>0.96832222124122846</v>
      </c>
      <c r="Y923" s="9">
        <f>0.409*SIN((2*$S$9*C923/365)-1.39)</f>
        <v>0.40682235358018931</v>
      </c>
      <c r="Z923" s="9">
        <f>ACOS(-TAN($U$2)*TAN(Y923))</f>
        <v>1.8119565394169033</v>
      </c>
      <c r="AA923" s="10">
        <f>(24*60/$S$9)*$S$7*X923*(Z923*SIN($U$2)*SIN(Y923)+COS($U$2)*COS(Y923)*SIN(Z923))</f>
        <v>41.039064652455238</v>
      </c>
      <c r="AB923" s="9">
        <f>AA923*(0.75+0.00002*$S$3)</f>
        <v>30.94345474795125</v>
      </c>
      <c r="AC923" s="9">
        <f>1.35*(M923/AB923)-0.35</f>
        <v>-0.35</v>
      </c>
      <c r="AD923" s="9">
        <f>(0.6108*EXP(17.27*E923/(E923+237.3))+0.6108*EXP(17.27*F923/(F923+237.3)))/2</f>
        <v>0.61080000000000001</v>
      </c>
      <c r="AE923" s="9">
        <f>(H923*0.6108*EXP(17.27*F923/(F923+237.3))+I923*0.6108*EXP(17.27*E923/(E923+237.3)))/(2*100)</f>
        <v>0</v>
      </c>
      <c r="AF923" s="10">
        <f>$S$8*0.5*((E923+273)^4+(F923+273)^4)*(0.34-0.14*SQRT(AE923))*AC923</f>
        <v>-3.2362268642907837</v>
      </c>
      <c r="AG923" s="9">
        <f>(1-0.23)*M923-AF923</f>
        <v>3.2362268642907837</v>
      </c>
      <c r="AH923" s="9">
        <v>0</v>
      </c>
      <c r="AI923" s="8">
        <f>4098*0.6108*EXP(17.27*0.5*(E923+F923)/(0.5*(E923+F923)+237.3))/(0.5*(E923+F923)+237.3)^2</f>
        <v>4.4450382862832649E-2</v>
      </c>
      <c r="AJ923" s="7">
        <f>(0.408*AI923*(AG923-AH923)+(900*$S$10/((E923+F923)*0.5+273))*N923*(AD923-AE923))/(AI923+$S$10*(1+0.34*N923))</f>
        <v>0.53231216576603479</v>
      </c>
    </row>
    <row r="924" spans="1:36" ht="16" x14ac:dyDescent="0.2">
      <c r="A924" s="6">
        <v>2006</v>
      </c>
      <c r="B924" s="5">
        <v>38884</v>
      </c>
      <c r="C924" s="6">
        <v>167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0"/>
      <c r="X924" s="9">
        <f>1+0.033*COS(2*$S$9*C924/365)</f>
        <v>0.96816773220218899</v>
      </c>
      <c r="Y924" s="9">
        <f>0.409*SIN((2*$S$9*C924/365)-1.39)</f>
        <v>0.40748761123687749</v>
      </c>
      <c r="Z924" s="9">
        <f>ACOS(-TAN($U$2)*TAN(Y924))</f>
        <v>1.8124069384356603</v>
      </c>
      <c r="AA924" s="10">
        <f>(24*60/$S$9)*$S$7*X924*(Z924*SIN($U$2)*SIN(Y924)+COS($U$2)*COS(Y924)*SIN(Z924))</f>
        <v>41.043905703652015</v>
      </c>
      <c r="AB924" s="9">
        <f>AA924*(0.75+0.00002*$S$3)</f>
        <v>30.947104900553619</v>
      </c>
      <c r="AC924" s="9">
        <f>1.35*(M924/AB924)-0.35</f>
        <v>-0.35</v>
      </c>
      <c r="AD924" s="9">
        <f>(0.6108*EXP(17.27*E924/(E924+237.3))+0.6108*EXP(17.27*F924/(F924+237.3)))/2</f>
        <v>0.61080000000000001</v>
      </c>
      <c r="AE924" s="9">
        <f>(H924*0.6108*EXP(17.27*F924/(F924+237.3))+I924*0.6108*EXP(17.27*E924/(E924+237.3)))/(2*100)</f>
        <v>0</v>
      </c>
      <c r="AF924" s="10">
        <f>$S$8*0.5*((E924+273)^4+(F924+273)^4)*(0.34-0.14*SQRT(AE924))*AC924</f>
        <v>-3.2362268642907837</v>
      </c>
      <c r="AG924" s="9">
        <f>(1-0.23)*M924-AF924</f>
        <v>3.2362268642907837</v>
      </c>
      <c r="AH924" s="9">
        <v>0</v>
      </c>
      <c r="AI924" s="8">
        <f>4098*0.6108*EXP(17.27*0.5*(E924+F924)/(0.5*(E924+F924)+237.3))/(0.5*(E924+F924)+237.3)^2</f>
        <v>4.4450382862832649E-2</v>
      </c>
      <c r="AJ924" s="7">
        <f>(0.408*AI924*(AG924-AH924)+(900*$S$10/((E924+F924)*0.5+273))*N924*(AD924-AE924))/(AI924+$S$10*(1+0.34*N924))</f>
        <v>0.53231216576603479</v>
      </c>
    </row>
    <row r="925" spans="1:36" ht="16" x14ac:dyDescent="0.2">
      <c r="A925" s="6">
        <v>2006</v>
      </c>
      <c r="B925" s="5">
        <v>38885</v>
      </c>
      <c r="C925" s="6">
        <v>168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0"/>
      <c r="X925" s="9">
        <f>1+0.033*COS(2*$S$9*C925/365)</f>
        <v>0.96802267575109457</v>
      </c>
      <c r="Y925" s="9">
        <f>0.409*SIN((2*$S$9*C925/365)-1.39)</f>
        <v>0.4080321215200533</v>
      </c>
      <c r="Z925" s="9">
        <f>ACOS(-TAN($U$2)*TAN(Y925))</f>
        <v>1.8127758176917321</v>
      </c>
      <c r="AA925" s="10">
        <f>(24*60/$S$9)*$S$7*X925*(Z925*SIN($U$2)*SIN(Y925)+COS($U$2)*COS(Y925)*SIN(Z925))</f>
        <v>41.047067115047788</v>
      </c>
      <c r="AB925" s="9">
        <f>AA925*(0.75+0.00002*$S$3)</f>
        <v>30.949488604746033</v>
      </c>
      <c r="AC925" s="9">
        <f>1.35*(M925/AB925)-0.35</f>
        <v>-0.35</v>
      </c>
      <c r="AD925" s="9">
        <f>(0.6108*EXP(17.27*E925/(E925+237.3))+0.6108*EXP(17.27*F925/(F925+237.3)))/2</f>
        <v>0.61080000000000001</v>
      </c>
      <c r="AE925" s="9">
        <f>(H925*0.6108*EXP(17.27*F925/(F925+237.3))+I925*0.6108*EXP(17.27*E925/(E925+237.3)))/(2*100)</f>
        <v>0</v>
      </c>
      <c r="AF925" s="10">
        <f>$S$8*0.5*((E925+273)^4+(F925+273)^4)*(0.34-0.14*SQRT(AE925))*AC925</f>
        <v>-3.2362268642907837</v>
      </c>
      <c r="AG925" s="9">
        <f>(1-0.23)*M925-AF925</f>
        <v>3.2362268642907837</v>
      </c>
      <c r="AH925" s="9">
        <v>0</v>
      </c>
      <c r="AI925" s="8">
        <f>4098*0.6108*EXP(17.27*0.5*(E925+F925)/(0.5*(E925+F925)+237.3))/(0.5*(E925+F925)+237.3)^2</f>
        <v>4.4450382862832649E-2</v>
      </c>
      <c r="AJ925" s="7">
        <f>(0.408*AI925*(AG925-AH925)+(900*$S$10/((E925+F925)*0.5+273))*N925*(AD925-AE925))/(AI925+$S$10*(1+0.34*N925))</f>
        <v>0.53231216576603479</v>
      </c>
    </row>
    <row r="926" spans="1:36" ht="16" x14ac:dyDescent="0.2">
      <c r="A926" s="6">
        <v>2006</v>
      </c>
      <c r="B926" s="5">
        <v>38886</v>
      </c>
      <c r="C926" s="6">
        <v>169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0"/>
      <c r="X926" s="9">
        <f>1+0.033*COS(2*$S$9*C926/365)</f>
        <v>0.96788709487130231</v>
      </c>
      <c r="Y926" s="9">
        <f>0.409*SIN((2*$S$9*C926/365)-1.39)</f>
        <v>0.40845572307956829</v>
      </c>
      <c r="Z926" s="9">
        <f>ACOS(-TAN($U$2)*TAN(Y926))</f>
        <v>1.8130629305126051</v>
      </c>
      <c r="AA926" s="10">
        <f>(24*60/$S$9)*$S$7*X926*(Z926*SIN($U$2)*SIN(Y926)+COS($U$2)*COS(Y926)*SIN(Z926))</f>
        <v>41.048554686949032</v>
      </c>
      <c r="AB926" s="9">
        <f>AA926*(0.75+0.00002*$S$3)</f>
        <v>30.950610233959569</v>
      </c>
      <c r="AC926" s="9">
        <f>1.35*(M926/AB926)-0.35</f>
        <v>-0.35</v>
      </c>
      <c r="AD926" s="9">
        <f>(0.6108*EXP(17.27*E926/(E926+237.3))+0.6108*EXP(17.27*F926/(F926+237.3)))/2</f>
        <v>0.61080000000000001</v>
      </c>
      <c r="AE926" s="9">
        <f>(H926*0.6108*EXP(17.27*F926/(F926+237.3))+I926*0.6108*EXP(17.27*E926/(E926+237.3)))/(2*100)</f>
        <v>0</v>
      </c>
      <c r="AF926" s="10">
        <f>$S$8*0.5*((E926+273)^4+(F926+273)^4)*(0.34-0.14*SQRT(AE926))*AC926</f>
        <v>-3.2362268642907837</v>
      </c>
      <c r="AG926" s="9">
        <f>(1-0.23)*M926-AF926</f>
        <v>3.2362268642907837</v>
      </c>
      <c r="AH926" s="9">
        <v>0</v>
      </c>
      <c r="AI926" s="8">
        <f>4098*0.6108*EXP(17.27*0.5*(E926+F926)/(0.5*(E926+F926)+237.3))/(0.5*(E926+F926)+237.3)^2</f>
        <v>4.4450382862832649E-2</v>
      </c>
      <c r="AJ926" s="7">
        <f>(0.408*AI926*(AG926-AH926)+(900*$S$10/((E926+F926)*0.5+273))*N926*(AD926-AE926))/(AI926+$S$10*(1+0.34*N926))</f>
        <v>0.53231216576603479</v>
      </c>
    </row>
    <row r="927" spans="1:36" ht="16" x14ac:dyDescent="0.2">
      <c r="A927" s="6">
        <v>2006</v>
      </c>
      <c r="B927" s="5">
        <v>38887</v>
      </c>
      <c r="C927" s="6">
        <v>170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0"/>
      <c r="X927" s="9">
        <f>1+0.033*COS(2*$S$9*C927/365)</f>
        <v>0.96776102973835298</v>
      </c>
      <c r="Y927" s="9">
        <f>0.409*SIN((2*$S$9*C927/365)-1.39)</f>
        <v>0.40875829039313832</v>
      </c>
      <c r="Z927" s="9">
        <f>ACOS(-TAN($U$2)*TAN(Y927))</f>
        <v>1.8132680844861262</v>
      </c>
      <c r="AA927" s="10">
        <f>(24*60/$S$9)*$S$7*X927*(Z927*SIN($U$2)*SIN(Y927)+COS($U$2)*COS(Y927)*SIN(Z927))</f>
        <v>41.048373369808679</v>
      </c>
      <c r="AB927" s="9">
        <f>AA927*(0.75+0.00002*$S$3)</f>
        <v>30.950473520835743</v>
      </c>
      <c r="AC927" s="9">
        <f>1.35*(M927/AB927)-0.35</f>
        <v>-0.35</v>
      </c>
      <c r="AD927" s="9">
        <f>(0.6108*EXP(17.27*E927/(E927+237.3))+0.6108*EXP(17.27*F927/(F927+237.3)))/2</f>
        <v>0.61080000000000001</v>
      </c>
      <c r="AE927" s="9">
        <f>(H927*0.6108*EXP(17.27*F927/(F927+237.3))+I927*0.6108*EXP(17.27*E927/(E927+237.3)))/(2*100)</f>
        <v>0</v>
      </c>
      <c r="AF927" s="10">
        <f>$S$8*0.5*((E927+273)^4+(F927+273)^4)*(0.34-0.14*SQRT(AE927))*AC927</f>
        <v>-3.2362268642907837</v>
      </c>
      <c r="AG927" s="9">
        <f>(1-0.23)*M927-AF927</f>
        <v>3.2362268642907837</v>
      </c>
      <c r="AH927" s="9">
        <v>0</v>
      </c>
      <c r="AI927" s="8">
        <f>4098*0.6108*EXP(17.27*0.5*(E927+F927)/(0.5*(E927+F927)+237.3))/(0.5*(E927+F927)+237.3)^2</f>
        <v>4.4450382862832649E-2</v>
      </c>
      <c r="AJ927" s="7">
        <f>(0.408*AI927*(AG927-AH927)+(900*$S$10/((E927+F927)*0.5+273))*N927*(AD927-AE927))/(AI927+$S$10*(1+0.34*N927))</f>
        <v>0.53231216576603479</v>
      </c>
    </row>
    <row r="928" spans="1:36" ht="16" x14ac:dyDescent="0.2">
      <c r="A928" s="6">
        <v>2006</v>
      </c>
      <c r="B928" s="5">
        <v>38888</v>
      </c>
      <c r="C928" s="6">
        <v>171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0"/>
      <c r="X928" s="9">
        <f>1+0.033*COS(2*$S$9*C928/365)</f>
        <v>0.96764451770806614</v>
      </c>
      <c r="Y928" s="9">
        <f>0.409*SIN((2*$S$9*C928/365)-1.39)</f>
        <v>0.40893973380353849</v>
      </c>
      <c r="Z928" s="9">
        <f>ACOS(-TAN($U$2)*TAN(Y928))</f>
        <v>1.8133911419016302</v>
      </c>
      <c r="AA928" s="10">
        <f>(24*60/$S$9)*$S$7*X928*(Z928*SIN($U$2)*SIN(Y928)+COS($U$2)*COS(Y928)*SIN(Z928))</f>
        <v>41.046527257823641</v>
      </c>
      <c r="AB928" s="9">
        <f>AA928*(0.75+0.00002*$S$3)</f>
        <v>30.949081552399026</v>
      </c>
      <c r="AC928" s="9">
        <f>1.35*(M928/AB928)-0.35</f>
        <v>-0.35</v>
      </c>
      <c r="AD928" s="9">
        <f>(0.6108*EXP(17.27*E928/(E928+237.3))+0.6108*EXP(17.27*F928/(F928+237.3)))/2</f>
        <v>0.61080000000000001</v>
      </c>
      <c r="AE928" s="9">
        <f>(H928*0.6108*EXP(17.27*F928/(F928+237.3))+I928*0.6108*EXP(17.27*E928/(E928+237.3)))/(2*100)</f>
        <v>0</v>
      </c>
      <c r="AF928" s="10">
        <f>$S$8*0.5*((E928+273)^4+(F928+273)^4)*(0.34-0.14*SQRT(AE928))*AC928</f>
        <v>-3.2362268642907837</v>
      </c>
      <c r="AG928" s="9">
        <f>(1-0.23)*M928-AF928</f>
        <v>3.2362268642907837</v>
      </c>
      <c r="AH928" s="9">
        <v>0</v>
      </c>
      <c r="AI928" s="8">
        <f>4098*0.6108*EXP(17.27*0.5*(E928+F928)/(0.5*(E928+F928)+237.3))/(0.5*(E928+F928)+237.3)^2</f>
        <v>4.4450382862832649E-2</v>
      </c>
      <c r="AJ928" s="7">
        <f>(0.408*AI928*(AG928-AH928)+(900*$S$10/((E928+F928)*0.5+273))*N928*(AD928-AE928))/(AI928+$S$10*(1+0.34*N928))</f>
        <v>0.53231216576603479</v>
      </c>
    </row>
    <row r="929" spans="1:36" ht="16" x14ac:dyDescent="0.2">
      <c r="A929" s="6">
        <v>2006</v>
      </c>
      <c r="B929" s="5">
        <v>38889</v>
      </c>
      <c r="C929" s="6">
        <v>172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0"/>
      <c r="X929" s="9">
        <f>1+0.033*COS(2*$S$9*C929/365)</f>
        <v>0.96753759330547084</v>
      </c>
      <c r="Y929" s="9">
        <f>0.409*SIN((2*$S$9*C929/365)-1.39)</f>
        <v>0.40899999954517041</v>
      </c>
      <c r="Z929" s="9">
        <f>ACOS(-TAN($U$2)*TAN(Y929))</f>
        <v>1.8134320200664111</v>
      </c>
      <c r="AA929" s="10">
        <f>(24*60/$S$9)*$S$7*X929*(Z929*SIN($U$2)*SIN(Y929)+COS($U$2)*COS(Y929)*SIN(Z929))</f>
        <v>41.043019584167354</v>
      </c>
      <c r="AB929" s="9">
        <f>AA929*(0.75+0.00002*$S$3)</f>
        <v>30.946436766462185</v>
      </c>
      <c r="AC929" s="9">
        <f>1.35*(M929/AB929)-0.35</f>
        <v>-0.35</v>
      </c>
      <c r="AD929" s="9">
        <f>(0.6108*EXP(17.27*E929/(E929+237.3))+0.6108*EXP(17.27*F929/(F929+237.3)))/2</f>
        <v>0.61080000000000001</v>
      </c>
      <c r="AE929" s="9">
        <f>(H929*0.6108*EXP(17.27*F929/(F929+237.3))+I929*0.6108*EXP(17.27*E929/(E929+237.3)))/(2*100)</f>
        <v>0</v>
      </c>
      <c r="AF929" s="10">
        <f>$S$8*0.5*((E929+273)^4+(F929+273)^4)*(0.34-0.14*SQRT(AE929))*AC929</f>
        <v>-3.2362268642907837</v>
      </c>
      <c r="AG929" s="9">
        <f>(1-0.23)*M929-AF929</f>
        <v>3.2362268642907837</v>
      </c>
      <c r="AH929" s="9">
        <v>0</v>
      </c>
      <c r="AI929" s="8">
        <f>4098*0.6108*EXP(17.27*0.5*(E929+F929)/(0.5*(E929+F929)+237.3))/(0.5*(E929+F929)+237.3)^2</f>
        <v>4.4450382862832649E-2</v>
      </c>
      <c r="AJ929" s="7">
        <f>(0.408*AI929*(AG929-AH929)+(900*$S$10/((E929+F929)*0.5+273))*N929*(AD929-AE929))/(AI929+$S$10*(1+0.34*N929))</f>
        <v>0.53231216576603479</v>
      </c>
    </row>
    <row r="930" spans="1:36" ht="16" x14ac:dyDescent="0.2">
      <c r="A930" s="6">
        <v>2006</v>
      </c>
      <c r="B930" s="5">
        <v>38890</v>
      </c>
      <c r="C930" s="6">
        <v>173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0"/>
      <c r="X930" s="9">
        <f>1+0.033*COS(2*$S$9*C930/365)</f>
        <v>0.96744028821457528</v>
      </c>
      <c r="Y930" s="9">
        <f>0.409*SIN((2*$S$9*C930/365)-1.39)</f>
        <v>0.40893906975999411</v>
      </c>
      <c r="Z930" s="9">
        <f>ACOS(-TAN($U$2)*TAN(Y930))</f>
        <v>1.8133906914960587</v>
      </c>
      <c r="AA930" s="10">
        <f>(24*60/$S$9)*$S$7*X930*(Z930*SIN($U$2)*SIN(Y930)+COS($U$2)*COS(Y930)*SIN(Z930))</f>
        <v>41.037852717853269</v>
      </c>
      <c r="AB930" s="9">
        <f>AA930*(0.75+0.00002*$S$3)</f>
        <v>30.942540949261364</v>
      </c>
      <c r="AC930" s="9">
        <f>1.35*(M930/AB930)-0.35</f>
        <v>-0.35</v>
      </c>
      <c r="AD930" s="9">
        <f>(0.6108*EXP(17.27*E930/(E930+237.3))+0.6108*EXP(17.27*F930/(F930+237.3)))/2</f>
        <v>0.61080000000000001</v>
      </c>
      <c r="AE930" s="9">
        <f>(H930*0.6108*EXP(17.27*F930/(F930+237.3))+I930*0.6108*EXP(17.27*E930/(E930+237.3)))/(2*100)</f>
        <v>0</v>
      </c>
      <c r="AF930" s="10">
        <f>$S$8*0.5*((E930+273)^4+(F930+273)^4)*(0.34-0.14*SQRT(AE930))*AC930</f>
        <v>-3.2362268642907837</v>
      </c>
      <c r="AG930" s="9">
        <f>(1-0.23)*M930-AF930</f>
        <v>3.2362268642907837</v>
      </c>
      <c r="AH930" s="9">
        <v>0</v>
      </c>
      <c r="AI930" s="8">
        <f>4098*0.6108*EXP(17.27*0.5*(E930+F930)/(0.5*(E930+F930)+237.3))/(0.5*(E930+F930)+237.3)^2</f>
        <v>4.4450382862832649E-2</v>
      </c>
      <c r="AJ930" s="7">
        <f>(0.408*AI930*(AG930-AH930)+(900*$S$10/((E930+F930)*0.5+273))*N930*(AD930-AE930))/(AI930+$S$10*(1+0.34*N930))</f>
        <v>0.53231216576603479</v>
      </c>
    </row>
    <row r="931" spans="1:36" ht="16" x14ac:dyDescent="0.2">
      <c r="A931" s="6">
        <v>2006</v>
      </c>
      <c r="B931" s="5">
        <v>38891</v>
      </c>
      <c r="C931" s="6">
        <v>174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0"/>
      <c r="X931" s="9">
        <f>1+0.033*COS(2*$S$9*C931/365)</f>
        <v>0.96735263126897797</v>
      </c>
      <c r="Y931" s="9">
        <f>0.409*SIN((2*$S$9*C931/365)-1.39)</f>
        <v>0.40875696250282001</v>
      </c>
      <c r="Z931" s="9">
        <f>ACOS(-TAN($U$2)*TAN(Y931))</f>
        <v>1.8132671839777714</v>
      </c>
      <c r="AA931" s="10">
        <f>(24*60/$S$9)*$S$7*X931*(Z931*SIN($U$2)*SIN(Y931)+COS($U$2)*COS(Y931)*SIN(Z931))</f>
        <v>41.031028162226725</v>
      </c>
      <c r="AB931" s="9">
        <f>AA931*(0.75+0.00002*$S$3)</f>
        <v>30.937395234318952</v>
      </c>
      <c r="AC931" s="9">
        <f>1.35*(M931/AB931)-0.35</f>
        <v>-0.35</v>
      </c>
      <c r="AD931" s="9">
        <f>(0.6108*EXP(17.27*E931/(E931+237.3))+0.6108*EXP(17.27*F931/(F931+237.3)))/2</f>
        <v>0.61080000000000001</v>
      </c>
      <c r="AE931" s="9">
        <f>(H931*0.6108*EXP(17.27*F931/(F931+237.3))+I931*0.6108*EXP(17.27*E931/(E931+237.3)))/(2*100)</f>
        <v>0</v>
      </c>
      <c r="AF931" s="10">
        <f>$S$8*0.5*((E931+273)^4+(F931+273)^4)*(0.34-0.14*SQRT(AE931))*AC931</f>
        <v>-3.2362268642907837</v>
      </c>
      <c r="AG931" s="9">
        <f>(1-0.23)*M931-AF931</f>
        <v>3.2362268642907837</v>
      </c>
      <c r="AH931" s="9">
        <v>0</v>
      </c>
      <c r="AI931" s="8">
        <f>4098*0.6108*EXP(17.27*0.5*(E931+F931)/(0.5*(E931+F931)+237.3))/(0.5*(E931+F931)+237.3)^2</f>
        <v>4.4450382862832649E-2</v>
      </c>
      <c r="AJ931" s="7">
        <f>(0.408*AI931*(AG931-AH931)+(900*$S$10/((E931+F931)*0.5+273))*N931*(AD931-AE931))/(AI931+$S$10*(1+0.34*N931))</f>
        <v>0.53231216576603479</v>
      </c>
    </row>
    <row r="932" spans="1:36" ht="16" x14ac:dyDescent="0.2">
      <c r="A932" s="6">
        <v>2006</v>
      </c>
      <c r="B932" s="5">
        <v>38892</v>
      </c>
      <c r="C932" s="6">
        <v>175</v>
      </c>
      <c r="D932" s="11"/>
      <c r="E932" s="11"/>
      <c r="F932" s="11"/>
      <c r="G932" s="11"/>
      <c r="H932" s="11"/>
      <c r="I932" s="11"/>
      <c r="J932" s="11"/>
      <c r="K932" s="11"/>
      <c r="L932" s="11"/>
      <c r="M932" s="10"/>
      <c r="X932" s="9">
        <f>1+0.033*COS(2*$S$9*C932/365)</f>
        <v>0.96727464844332345</v>
      </c>
      <c r="Y932" s="9">
        <f>0.409*SIN((2*$S$9*C932/365)-1.39)</f>
        <v>0.40845373173595856</v>
      </c>
      <c r="Z932" s="9">
        <f>ACOS(-TAN($U$2)*TAN(Y932))</f>
        <v>1.8130615805063466</v>
      </c>
      <c r="AA932" s="10">
        <f>(24*60/$S$9)*$S$7*X932*(Z932*SIN($U$2)*SIN(Y932)+COS($U$2)*COS(Y932)*SIN(Z932))</f>
        <v>41.022546555083075</v>
      </c>
      <c r="AB932" s="9">
        <f>AA932*(0.75+0.00002*$S$3)</f>
        <v>30.931000102532639</v>
      </c>
      <c r="AC932" s="9">
        <f>1.35*(M932/AB932)-0.35</f>
        <v>-0.35</v>
      </c>
      <c r="AD932" s="9">
        <f>(0.6108*EXP(17.27*E932/(E932+237.3))+0.6108*EXP(17.27*F932/(F932+237.3)))/2</f>
        <v>0.61080000000000001</v>
      </c>
      <c r="AE932" s="9">
        <f>(H932*0.6108*EXP(17.27*F932/(F932+237.3))+I932*0.6108*EXP(17.27*E932/(E932+237.3)))/(2*100)</f>
        <v>0</v>
      </c>
      <c r="AF932" s="10">
        <f>$S$8*0.5*((E932+273)^4+(F932+273)^4)*(0.34-0.14*SQRT(AE932))*AC932</f>
        <v>-3.2362268642907837</v>
      </c>
      <c r="AG932" s="9">
        <f>(1-0.23)*M932-AF932</f>
        <v>3.2362268642907837</v>
      </c>
      <c r="AH932" s="9">
        <v>0</v>
      </c>
      <c r="AI932" s="8">
        <f>4098*0.6108*EXP(17.27*0.5*(E932+F932)/(0.5*(E932+F932)+237.3))/(0.5*(E932+F932)+237.3)^2</f>
        <v>4.4450382862832649E-2</v>
      </c>
      <c r="AJ932" s="7">
        <f>(0.408*AI932*(AG932-AH932)+(900*$S$10/((E932+F932)*0.5+273))*N932*(AD932-AE932))/(AI932+$S$10*(1+0.34*N932))</f>
        <v>0.53231216576603479</v>
      </c>
    </row>
    <row r="933" spans="1:36" ht="16" x14ac:dyDescent="0.2">
      <c r="A933" s="6">
        <v>2006</v>
      </c>
      <c r="B933" s="5">
        <v>38893</v>
      </c>
      <c r="C933" s="6">
        <v>176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0"/>
      <c r="X933" s="9">
        <f>1+0.033*COS(2*$S$9*C933/365)</f>
        <v>0.96720636284560613</v>
      </c>
      <c r="Y933" s="9">
        <f>0.409*SIN((2*$S$9*C933/365)-1.39)</f>
        <v>0.40802946731323025</v>
      </c>
      <c r="Z933" s="9">
        <f>ACOS(-TAN($U$2)*TAN(Y933))</f>
        <v>1.8127740190931494</v>
      </c>
      <c r="AA933" s="10">
        <f>(24*60/$S$9)*$S$7*X933*(Z933*SIN($U$2)*SIN(Y933)+COS($U$2)*COS(Y933)*SIN(Z933))</f>
        <v>41.012407670411442</v>
      </c>
      <c r="AB933" s="9">
        <f>AA933*(0.75+0.00002*$S$3)</f>
        <v>30.923355383490229</v>
      </c>
      <c r="AC933" s="9">
        <f>1.35*(M933/AB933)-0.35</f>
        <v>-0.35</v>
      </c>
      <c r="AD933" s="9">
        <f>(0.6108*EXP(17.27*E933/(E933+237.3))+0.6108*EXP(17.27*F933/(F933+237.3)))/2</f>
        <v>0.61080000000000001</v>
      </c>
      <c r="AE933" s="9">
        <f>(H933*0.6108*EXP(17.27*F933/(F933+237.3))+I933*0.6108*EXP(17.27*E933/(E933+237.3)))/(2*100)</f>
        <v>0</v>
      </c>
      <c r="AF933" s="10">
        <f>$S$8*0.5*((E933+273)^4+(F933+273)^4)*(0.34-0.14*SQRT(AE933))*AC933</f>
        <v>-3.2362268642907837</v>
      </c>
      <c r="AG933" s="9">
        <f>(1-0.23)*M933-AF933</f>
        <v>3.2362268642907837</v>
      </c>
      <c r="AH933" s="9">
        <v>0</v>
      </c>
      <c r="AI933" s="8">
        <f>4098*0.6108*EXP(17.27*0.5*(E933+F933)/(0.5*(E933+F933)+237.3))/(0.5*(E933+F933)+237.3)^2</f>
        <v>4.4450382862832649E-2</v>
      </c>
      <c r="AJ933" s="7">
        <f>(0.408*AI933*(AG933-AH933)+(900*$S$10/((E933+F933)*0.5+273))*N933*(AD933-AE933))/(AI933+$S$10*(1+0.34*N933))</f>
        <v>0.53231216576603479</v>
      </c>
    </row>
    <row r="934" spans="1:36" ht="16" x14ac:dyDescent="0.2">
      <c r="A934" s="6">
        <v>2006</v>
      </c>
      <c r="B934" s="5">
        <v>38894</v>
      </c>
      <c r="C934" s="6">
        <v>177</v>
      </c>
      <c r="D934" s="11"/>
      <c r="E934" s="11"/>
      <c r="F934" s="11"/>
      <c r="G934" s="11"/>
      <c r="H934" s="11"/>
      <c r="I934" s="11"/>
      <c r="J934" s="11"/>
      <c r="K934" s="11"/>
      <c r="L934" s="11"/>
      <c r="M934" s="10"/>
      <c r="X934" s="9">
        <f>1+0.033*COS(2*$S$9*C934/365)</f>
        <v>0.96714779471032231</v>
      </c>
      <c r="Y934" s="9">
        <f>0.409*SIN((2*$S$9*C934/365)-1.39)</f>
        <v>0.40748429495333988</v>
      </c>
      <c r="Z934" s="9">
        <f>ACOS(-TAN($U$2)*TAN(Y934))</f>
        <v>1.8124046924489534</v>
      </c>
      <c r="AA934" s="10">
        <f>(24*60/$S$9)*$S$7*X934*(Z934*SIN($U$2)*SIN(Y934)+COS($U$2)*COS(Y934)*SIN(Z934))</f>
        <v>41.000610421764215</v>
      </c>
      <c r="AB934" s="9">
        <f>AA934*(0.75+0.00002*$S$3)</f>
        <v>30.914460258010219</v>
      </c>
      <c r="AC934" s="9">
        <f>1.35*(M934/AB934)-0.35</f>
        <v>-0.35</v>
      </c>
      <c r="AD934" s="9">
        <f>(0.6108*EXP(17.27*E934/(E934+237.3))+0.6108*EXP(17.27*F934/(F934+237.3)))/2</f>
        <v>0.61080000000000001</v>
      </c>
      <c r="AE934" s="9">
        <f>(H934*0.6108*EXP(17.27*F934/(F934+237.3))+I934*0.6108*EXP(17.27*E934/(E934+237.3)))/(2*100)</f>
        <v>0</v>
      </c>
      <c r="AF934" s="10">
        <f>$S$8*0.5*((E934+273)^4+(F934+273)^4)*(0.34-0.14*SQRT(AE934))*AC934</f>
        <v>-3.2362268642907837</v>
      </c>
      <c r="AG934" s="9">
        <f>(1-0.23)*M934-AF934</f>
        <v>3.2362268642907837</v>
      </c>
      <c r="AH934" s="9">
        <v>0</v>
      </c>
      <c r="AI934" s="8">
        <f>4098*0.6108*EXP(17.27*0.5*(E934+F934)/(0.5*(E934+F934)+237.3))/(0.5*(E934+F934)+237.3)^2</f>
        <v>4.4450382862832649E-2</v>
      </c>
      <c r="AJ934" s="7">
        <f>(0.408*AI934*(AG934-AH934)+(900*$S$10/((E934+F934)*0.5+273))*N934*(AD934-AE934))/(AI934+$S$10*(1+0.34*N934))</f>
        <v>0.53231216576603479</v>
      </c>
    </row>
    <row r="935" spans="1:36" ht="16" x14ac:dyDescent="0.2">
      <c r="A935" s="6">
        <v>2006</v>
      </c>
      <c r="B935" s="5">
        <v>38895</v>
      </c>
      <c r="C935" s="6">
        <v>178</v>
      </c>
      <c r="D935" s="11"/>
      <c r="E935" s="11"/>
      <c r="F935" s="11"/>
      <c r="G935" s="11"/>
      <c r="H935" s="11"/>
      <c r="I935" s="11"/>
      <c r="J935" s="11"/>
      <c r="K935" s="11"/>
      <c r="L935" s="11"/>
      <c r="M935" s="10"/>
      <c r="X935" s="9">
        <f>1+0.033*COS(2*$S$9*C935/365)</f>
        <v>0.96709896139247453</v>
      </c>
      <c r="Y935" s="9">
        <f>0.409*SIN((2*$S$9*C935/365)-1.39)</f>
        <v>0.40681837620262351</v>
      </c>
      <c r="Z935" s="9">
        <f>ACOS(-TAN($U$2)*TAN(Y935))</f>
        <v>1.8119538475421362</v>
      </c>
      <c r="AA935" s="10">
        <f>(24*60/$S$9)*$S$7*X935*(Z935*SIN($U$2)*SIN(Y935)+COS($U$2)*COS(Y935)*SIN(Z935))</f>
        <v>40.987152867253478</v>
      </c>
      <c r="AB935" s="9">
        <f>AA935*(0.75+0.00002*$S$3)</f>
        <v>30.904313261909124</v>
      </c>
      <c r="AC935" s="9">
        <f>1.35*(M935/AB935)-0.35</f>
        <v>-0.35</v>
      </c>
      <c r="AD935" s="9">
        <f>(0.6108*EXP(17.27*E935/(E935+237.3))+0.6108*EXP(17.27*F935/(F935+237.3)))/2</f>
        <v>0.61080000000000001</v>
      </c>
      <c r="AE935" s="9">
        <f>(H935*0.6108*EXP(17.27*F935/(F935+237.3))+I935*0.6108*EXP(17.27*E935/(E935+237.3)))/(2*100)</f>
        <v>0</v>
      </c>
      <c r="AF935" s="10">
        <f>$S$8*0.5*((E935+273)^4+(F935+273)^4)*(0.34-0.14*SQRT(AE935))*AC935</f>
        <v>-3.2362268642907837</v>
      </c>
      <c r="AG935" s="9">
        <f>(1-0.23)*M935-AF935</f>
        <v>3.2362268642907837</v>
      </c>
      <c r="AH935" s="9">
        <v>0</v>
      </c>
      <c r="AI935" s="8">
        <f>4098*0.6108*EXP(17.27*0.5*(E935+F935)/(0.5*(E935+F935)+237.3))/(0.5*(E935+F935)+237.3)^2</f>
        <v>4.4450382862832649E-2</v>
      </c>
      <c r="AJ935" s="7">
        <f>(0.408*AI935*(AG935-AH935)+(900*$S$10/((E935+F935)*0.5+273))*N935*(AD935-AE935))/(AI935+$S$10*(1+0.34*N935))</f>
        <v>0.53231216576603479</v>
      </c>
    </row>
    <row r="936" spans="1:36" ht="16" x14ac:dyDescent="0.2">
      <c r="A936" s="6">
        <v>2006</v>
      </c>
      <c r="B936" s="5">
        <v>38896</v>
      </c>
      <c r="C936" s="6">
        <v>179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0"/>
      <c r="X936" s="9">
        <f>1+0.033*COS(2*$S$9*C936/365)</f>
        <v>0.96705987736242871</v>
      </c>
      <c r="Y936" s="9">
        <f>0.409*SIN((2*$S$9*C936/365)-1.39)</f>
        <v>0.40603190838717862</v>
      </c>
      <c r="Z936" s="9">
        <f>ACOS(-TAN($U$2)*TAN(Y936))</f>
        <v>1.8114217850342837</v>
      </c>
      <c r="AA936" s="10">
        <f>(24*60/$S$9)*$S$7*X936*(Z936*SIN($U$2)*SIN(Y936)+COS($U$2)*COS(Y936)*SIN(Z936))</f>
        <v>40.972032216176338</v>
      </c>
      <c r="AB936" s="9">
        <f>AA936*(0.75+0.00002*$S$3)</f>
        <v>30.892912290996957</v>
      </c>
      <c r="AC936" s="9">
        <f>1.35*(M936/AB936)-0.35</f>
        <v>-0.35</v>
      </c>
      <c r="AD936" s="9">
        <f>(0.6108*EXP(17.27*E936/(E936+237.3))+0.6108*EXP(17.27*F936/(F936+237.3)))/2</f>
        <v>0.61080000000000001</v>
      </c>
      <c r="AE936" s="9">
        <f>(H936*0.6108*EXP(17.27*F936/(F936+237.3))+I936*0.6108*EXP(17.27*E936/(E936+237.3)))/(2*100)</f>
        <v>0</v>
      </c>
      <c r="AF936" s="10">
        <f>$S$8*0.5*((E936+273)^4+(F936+273)^4)*(0.34-0.14*SQRT(AE936))*AC936</f>
        <v>-3.2362268642907837</v>
      </c>
      <c r="AG936" s="9">
        <f>(1-0.23)*M936-AF936</f>
        <v>3.2362268642907837</v>
      </c>
      <c r="AH936" s="9">
        <v>0</v>
      </c>
      <c r="AI936" s="8">
        <f>4098*0.6108*EXP(17.27*0.5*(E936+F936)/(0.5*(E936+F936)+237.3))/(0.5*(E936+F936)+237.3)^2</f>
        <v>4.4450382862832649E-2</v>
      </c>
      <c r="AJ936" s="7">
        <f>(0.408*AI936*(AG936-AH936)+(900*$S$10/((E936+F936)*0.5+273))*N936*(AD936-AE936))/(AI936+$S$10*(1+0.34*N936))</f>
        <v>0.53231216576603479</v>
      </c>
    </row>
    <row r="937" spans="1:36" ht="16" x14ac:dyDescent="0.2">
      <c r="A937" s="6">
        <v>2006</v>
      </c>
      <c r="B937" s="5">
        <v>38897</v>
      </c>
      <c r="C937" s="6">
        <v>180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0"/>
      <c r="X937" s="9">
        <f>1+0.033*COS(2*$S$9*C937/365)</f>
        <v>0.96703055420162642</v>
      </c>
      <c r="Y937" s="9">
        <f>0.409*SIN((2*$S$9*C937/365)-1.39)</f>
        <v>0.40512512455439242</v>
      </c>
      <c r="Z937" s="9">
        <f>ACOS(-TAN($U$2)*TAN(Y937))</f>
        <v>1.8108088585958277</v>
      </c>
      <c r="AA937" s="10">
        <f>(24*60/$S$9)*$S$7*X937*(Z937*SIN($U$2)*SIN(Y937)+COS($U$2)*COS(Y937)*SIN(Z937))</f>
        <v>40.955244837272332</v>
      </c>
      <c r="AB937" s="9">
        <f>AA937*(0.75+0.00002*$S$3)</f>
        <v>30.880254607303339</v>
      </c>
      <c r="AC937" s="9">
        <f>1.35*(M937/AB937)-0.35</f>
        <v>-0.35</v>
      </c>
      <c r="AD937" s="9">
        <f>(0.6108*EXP(17.27*E937/(E937+237.3))+0.6108*EXP(17.27*F937/(F937+237.3)))/2</f>
        <v>0.61080000000000001</v>
      </c>
      <c r="AE937" s="9">
        <f>(H937*0.6108*EXP(17.27*F937/(F937+237.3))+I937*0.6108*EXP(17.27*E937/(E937+237.3)))/(2*100)</f>
        <v>0</v>
      </c>
      <c r="AF937" s="10">
        <f>$S$8*0.5*((E937+273)^4+(F937+273)^4)*(0.34-0.14*SQRT(AE937))*AC937</f>
        <v>-3.2362268642907837</v>
      </c>
      <c r="AG937" s="9">
        <f>(1-0.23)*M937-AF937</f>
        <v>3.2362268642907837</v>
      </c>
      <c r="AH937" s="9">
        <v>0</v>
      </c>
      <c r="AI937" s="8">
        <f>4098*0.6108*EXP(17.27*0.5*(E937+F937)/(0.5*(E937+F937)+237.3))/(0.5*(E937+F937)+237.3)^2</f>
        <v>4.4450382862832649E-2</v>
      </c>
      <c r="AJ937" s="7">
        <f>(0.408*AI937*(AG937-AH937)+(900*$S$10/((E937+F937)*0.5+273))*N937*(AD937-AE937))/(AI937+$S$10*(1+0.34*N937))</f>
        <v>0.53231216576603479</v>
      </c>
    </row>
    <row r="938" spans="1:36" ht="16" x14ac:dyDescent="0.2">
      <c r="A938" s="6">
        <v>2006</v>
      </c>
      <c r="B938" s="5">
        <v>38898</v>
      </c>
      <c r="C938" s="6">
        <v>181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0"/>
      <c r="X938" s="9">
        <f>1+0.033*COS(2*$S$9*C938/365)</f>
        <v>0.96701100059915313</v>
      </c>
      <c r="Y938" s="9">
        <f>0.409*SIN((2*$S$9*C938/365)-1.39)</f>
        <v>0.40409829340388442</v>
      </c>
      <c r="Z938" s="9">
        <f>ACOS(-TAN($U$2)*TAN(Y938))</f>
        <v>1.8101154741048691</v>
      </c>
      <c r="AA938" s="10">
        <f>(24*60/$S$9)*$S$7*X938*(Z938*SIN($U$2)*SIN(Y938)+COS($U$2)*COS(Y938)*SIN(Z938))</f>
        <v>40.936786268616039</v>
      </c>
      <c r="AB938" s="9">
        <f>AA938*(0.75+0.00002*$S$3)</f>
        <v>30.866336846536495</v>
      </c>
      <c r="AC938" s="9">
        <f>1.35*(M938/AB938)-0.35</f>
        <v>-0.35</v>
      </c>
      <c r="AD938" s="9">
        <f>(0.6108*EXP(17.27*E938/(E938+237.3))+0.6108*EXP(17.27*F938/(F938+237.3)))/2</f>
        <v>0.61080000000000001</v>
      </c>
      <c r="AE938" s="9">
        <f>(H938*0.6108*EXP(17.27*F938/(F938+237.3))+I938*0.6108*EXP(17.27*E938/(E938+237.3)))/(2*100)</f>
        <v>0</v>
      </c>
      <c r="AF938" s="10">
        <f>$S$8*0.5*((E938+273)^4+(F938+273)^4)*(0.34-0.14*SQRT(AE938))*AC938</f>
        <v>-3.2362268642907837</v>
      </c>
      <c r="AG938" s="9">
        <f>(1-0.23)*M938-AF938</f>
        <v>3.2362268642907837</v>
      </c>
      <c r="AH938" s="9">
        <v>0</v>
      </c>
      <c r="AI938" s="8">
        <f>4098*0.6108*EXP(17.27*0.5*(E938+F938)/(0.5*(E938+F938)+237.3))/(0.5*(E938+F938)+237.3)^2</f>
        <v>4.4450382862832649E-2</v>
      </c>
      <c r="AJ938" s="7">
        <f>(0.408*AI938*(AG938-AH938)+(900*$S$10/((E938+F938)*0.5+273))*N938*(AD938-AE938))/(AI938+$S$10*(1+0.34*N938))</f>
        <v>0.53231216576603479</v>
      </c>
    </row>
    <row r="939" spans="1:36" ht="16" x14ac:dyDescent="0.2">
      <c r="A939" s="6">
        <v>2006</v>
      </c>
      <c r="B939" s="5">
        <v>38899</v>
      </c>
      <c r="C939" s="6">
        <v>182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0"/>
      <c r="X939" s="9">
        <f>1+0.033*COS(2*$S$9*C939/365)</f>
        <v>0.96700122234916319</v>
      </c>
      <c r="Y939" s="9">
        <f>0.409*SIN((2*$S$9*C939/365)-1.39)</f>
        <v>0.40295171920788542</v>
      </c>
      <c r="Z939" s="9">
        <f>ACOS(-TAN($U$2)*TAN(Y939))</f>
        <v>1.8093420887328679</v>
      </c>
      <c r="AA939" s="10">
        <f>(24*60/$S$9)*$S$7*X939*(Z939*SIN($U$2)*SIN(Y939)+COS($U$2)*COS(Y939)*SIN(Z939))</f>
        <v>40.916651229149444</v>
      </c>
      <c r="AB939" s="9">
        <f>AA939*(0.75+0.00002*$S$3)</f>
        <v>30.851155026778681</v>
      </c>
      <c r="AC939" s="9">
        <f>1.35*(M939/AB939)-0.35</f>
        <v>-0.35</v>
      </c>
      <c r="AD939" s="9">
        <f>(0.6108*EXP(17.27*E939/(E939+237.3))+0.6108*EXP(17.27*F939/(F939+237.3)))/2</f>
        <v>0.61080000000000001</v>
      </c>
      <c r="AE939" s="9">
        <f>(H939*0.6108*EXP(17.27*F939/(F939+237.3))+I939*0.6108*EXP(17.27*E939/(E939+237.3)))/(2*100)</f>
        <v>0</v>
      </c>
      <c r="AF939" s="10">
        <f>$S$8*0.5*((E939+273)^4+(F939+273)^4)*(0.34-0.14*SQRT(AE939))*AC939</f>
        <v>-3.2362268642907837</v>
      </c>
      <c r="AG939" s="9">
        <f>(1-0.23)*M939-AF939</f>
        <v>3.2362268642907837</v>
      </c>
      <c r="AH939" s="9">
        <v>0</v>
      </c>
      <c r="AI939" s="8">
        <f>4098*0.6108*EXP(17.27*0.5*(E939+F939)/(0.5*(E939+F939)+237.3))/(0.5*(E939+F939)+237.3)^2</f>
        <v>4.4450382862832649E-2</v>
      </c>
      <c r="AJ939" s="7">
        <f>(0.408*AI939*(AG939-AH939)+(900*$S$10/((E939+F939)*0.5+273))*N939*(AD939-AE939))/(AI939+$S$10*(1+0.34*N939))</f>
        <v>0.53231216576603479</v>
      </c>
    </row>
    <row r="940" spans="1:36" ht="16" x14ac:dyDescent="0.2">
      <c r="A940" s="6">
        <v>2006</v>
      </c>
      <c r="B940" s="5">
        <v>38900</v>
      </c>
      <c r="C940" s="6">
        <v>183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0"/>
      <c r="X940" s="9">
        <f>1+0.033*COS(2*$S$9*C940/365)</f>
        <v>0.96700122234916319</v>
      </c>
      <c r="Y940" s="9">
        <f>0.409*SIN((2*$S$9*C940/365)-1.39)</f>
        <v>0.4016857417210748</v>
      </c>
      <c r="Z940" s="9">
        <f>ACOS(-TAN($U$2)*TAN(Y940))</f>
        <v>1.8084892099213681</v>
      </c>
      <c r="AA940" s="10">
        <f>(24*60/$S$9)*$S$7*X940*(Z940*SIN($U$2)*SIN(Y940)+COS($U$2)*COS(Y940)*SIN(Z940))</f>
        <v>40.894833631858269</v>
      </c>
      <c r="AB940" s="9">
        <f>AA940*(0.75+0.00002*$S$3)</f>
        <v>30.834704558421134</v>
      </c>
      <c r="AC940" s="9">
        <f>1.35*(M940/AB940)-0.35</f>
        <v>-0.35</v>
      </c>
      <c r="AD940" s="9">
        <f>(0.6108*EXP(17.27*E940/(E940+237.3))+0.6108*EXP(17.27*F940/(F940+237.3)))/2</f>
        <v>0.61080000000000001</v>
      </c>
      <c r="AE940" s="9">
        <f>(H940*0.6108*EXP(17.27*F940/(F940+237.3))+I940*0.6108*EXP(17.27*E940/(E940+237.3)))/(2*100)</f>
        <v>0</v>
      </c>
      <c r="AF940" s="10">
        <f>$S$8*0.5*((E940+273)^4+(F940+273)^4)*(0.34-0.14*SQRT(AE940))*AC940</f>
        <v>-3.2362268642907837</v>
      </c>
      <c r="AG940" s="9">
        <f>(1-0.23)*M940-AF940</f>
        <v>3.2362268642907837</v>
      </c>
      <c r="AH940" s="9">
        <v>0</v>
      </c>
      <c r="AI940" s="8">
        <f>4098*0.6108*EXP(17.27*0.5*(E940+F940)/(0.5*(E940+F940)+237.3))/(0.5*(E940+F940)+237.3)^2</f>
        <v>4.4450382862832649E-2</v>
      </c>
      <c r="AJ940" s="7">
        <f>(0.408*AI940*(AG940-AH940)+(900*$S$10/((E940+F940)*0.5+273))*N940*(AD940-AE940))/(AI940+$S$10*(1+0.34*N940))</f>
        <v>0.53231216576603479</v>
      </c>
    </row>
    <row r="941" spans="1:36" ht="16" x14ac:dyDescent="0.2">
      <c r="A941" s="6">
        <v>2006</v>
      </c>
      <c r="B941" s="5">
        <v>38901</v>
      </c>
      <c r="C941" s="6">
        <v>184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0"/>
      <c r="X941" s="9">
        <f>1+0.033*COS(2*$S$9*C941/365)</f>
        <v>0.96701100059915313</v>
      </c>
      <c r="Y941" s="9">
        <f>0.409*SIN((2*$S$9*C941/365)-1.39)</f>
        <v>0.40030073607990391</v>
      </c>
      <c r="Z941" s="9">
        <f>ACOS(-TAN($U$2)*TAN(Y941))</f>
        <v>1.8075573942543819</v>
      </c>
      <c r="AA941" s="10">
        <f>(24*60/$S$9)*$S$7*X941*(Z941*SIN($U$2)*SIN(Y941)+COS($U$2)*COS(Y941)*SIN(Z941))</f>
        <v>40.871326598596809</v>
      </c>
      <c r="AB941" s="9">
        <f>AA941*(0.75+0.00002*$S$3)</f>
        <v>30.816980255341996</v>
      </c>
      <c r="AC941" s="9">
        <f>1.35*(M941/AB941)-0.35</f>
        <v>-0.35</v>
      </c>
      <c r="AD941" s="9">
        <f>(0.6108*EXP(17.27*E941/(E941+237.3))+0.6108*EXP(17.27*F941/(F941+237.3)))/2</f>
        <v>0.61080000000000001</v>
      </c>
      <c r="AE941" s="9">
        <f>(H941*0.6108*EXP(17.27*F941/(F941+237.3))+I941*0.6108*EXP(17.27*E941/(E941+237.3)))/(2*100)</f>
        <v>0</v>
      </c>
      <c r="AF941" s="10">
        <f>$S$8*0.5*((E941+273)^4+(F941+273)^4)*(0.34-0.14*SQRT(AE941))*AC941</f>
        <v>-3.2362268642907837</v>
      </c>
      <c r="AG941" s="9">
        <f>(1-0.23)*M941-AF941</f>
        <v>3.2362268642907837</v>
      </c>
      <c r="AH941" s="9">
        <v>0</v>
      </c>
      <c r="AI941" s="8">
        <f>4098*0.6108*EXP(17.27*0.5*(E941+F941)/(0.5*(E941+F941)+237.3))/(0.5*(E941+F941)+237.3)^2</f>
        <v>4.4450382862832649E-2</v>
      </c>
      <c r="AJ941" s="7">
        <f>(0.408*AI941*(AG941-AH941)+(900*$S$10/((E941+F941)*0.5+273))*N941*(AD941-AE941))/(AI941+$S$10*(1+0.34*N941))</f>
        <v>0.53231216576603479</v>
      </c>
    </row>
    <row r="942" spans="1:36" ht="16" x14ac:dyDescent="0.2">
      <c r="A942" s="6"/>
      <c r="C942" s="6"/>
    </row>
    <row r="943" spans="1:36" ht="16" x14ac:dyDescent="0.2">
      <c r="A943" s="6"/>
      <c r="C943" s="6"/>
    </row>
    <row r="944" spans="1:36" ht="16" x14ac:dyDescent="0.2">
      <c r="A944" s="6"/>
      <c r="C944" s="6"/>
    </row>
    <row r="945" spans="1:3" ht="16" x14ac:dyDescent="0.2">
      <c r="A945" s="6"/>
      <c r="C945" s="6"/>
    </row>
    <row r="946" spans="1:3" ht="16" x14ac:dyDescent="0.2">
      <c r="A946" s="6"/>
      <c r="C946" s="6"/>
    </row>
    <row r="947" spans="1:3" ht="16" x14ac:dyDescent="0.2">
      <c r="A947" s="6"/>
      <c r="C947" s="6"/>
    </row>
    <row r="948" spans="1:3" ht="16" x14ac:dyDescent="0.2">
      <c r="A948" s="6"/>
      <c r="C948" s="6"/>
    </row>
    <row r="949" spans="1:3" ht="16" x14ac:dyDescent="0.2">
      <c r="A949" s="6"/>
      <c r="C949" s="6"/>
    </row>
    <row r="950" spans="1:3" ht="16" x14ac:dyDescent="0.2">
      <c r="A950" s="6"/>
      <c r="C950" s="6"/>
    </row>
    <row r="951" spans="1:3" ht="16" x14ac:dyDescent="0.2">
      <c r="A951" s="6"/>
      <c r="C951" s="6"/>
    </row>
    <row r="952" spans="1:3" ht="16" x14ac:dyDescent="0.2">
      <c r="A952" s="6"/>
      <c r="C952" s="6"/>
    </row>
    <row r="953" spans="1:3" ht="16" x14ac:dyDescent="0.2">
      <c r="A953" s="6"/>
      <c r="C953" s="6"/>
    </row>
    <row r="954" spans="1:3" ht="16" x14ac:dyDescent="0.2">
      <c r="A954" s="6"/>
      <c r="C954" s="6"/>
    </row>
    <row r="955" spans="1:3" ht="16" x14ac:dyDescent="0.2">
      <c r="A955" s="6"/>
      <c r="C955" s="6"/>
    </row>
    <row r="956" spans="1:3" ht="16" x14ac:dyDescent="0.2">
      <c r="A956" s="6"/>
      <c r="C956" s="6"/>
    </row>
    <row r="957" spans="1:3" ht="16" x14ac:dyDescent="0.2">
      <c r="A957" s="6"/>
      <c r="C957" s="6"/>
    </row>
    <row r="958" spans="1:3" ht="16" x14ac:dyDescent="0.2">
      <c r="A958" s="6"/>
      <c r="C958" s="6"/>
    </row>
    <row r="959" spans="1:3" ht="16" x14ac:dyDescent="0.2">
      <c r="A959" s="6"/>
      <c r="C959" s="6"/>
    </row>
    <row r="960" spans="1:3" ht="16" x14ac:dyDescent="0.2">
      <c r="A960" s="6"/>
      <c r="C960" s="6"/>
    </row>
    <row r="961" spans="1:3" ht="16" x14ac:dyDescent="0.2">
      <c r="A961" s="6"/>
      <c r="C961" s="6"/>
    </row>
    <row r="962" spans="1:3" ht="16" x14ac:dyDescent="0.2">
      <c r="A962" s="6"/>
      <c r="C962" s="6"/>
    </row>
    <row r="963" spans="1:3" ht="16" x14ac:dyDescent="0.2">
      <c r="A963" s="6"/>
      <c r="C963" s="6"/>
    </row>
    <row r="964" spans="1:3" ht="16" x14ac:dyDescent="0.2">
      <c r="A964" s="6"/>
      <c r="C964" s="6"/>
    </row>
    <row r="965" spans="1:3" ht="16" x14ac:dyDescent="0.2">
      <c r="A965" s="6"/>
      <c r="C965" s="6"/>
    </row>
    <row r="966" spans="1:3" ht="16" x14ac:dyDescent="0.2">
      <c r="A966" s="6"/>
      <c r="C966" s="6"/>
    </row>
    <row r="967" spans="1:3" ht="16" x14ac:dyDescent="0.2">
      <c r="A967" s="6"/>
      <c r="C967" s="6"/>
    </row>
    <row r="968" spans="1:3" ht="16" x14ac:dyDescent="0.2">
      <c r="A968" s="6"/>
      <c r="C968" s="6"/>
    </row>
    <row r="969" spans="1:3" ht="16" x14ac:dyDescent="0.2">
      <c r="A969" s="6"/>
      <c r="C969" s="6"/>
    </row>
    <row r="970" spans="1:3" ht="16" x14ac:dyDescent="0.2">
      <c r="A970" s="6"/>
      <c r="C970" s="6"/>
    </row>
    <row r="971" spans="1:3" ht="16" x14ac:dyDescent="0.2">
      <c r="A971" s="6"/>
      <c r="C971" s="6"/>
    </row>
    <row r="972" spans="1:3" ht="16" x14ac:dyDescent="0.2">
      <c r="A972" s="6"/>
      <c r="C972" s="6"/>
    </row>
    <row r="973" spans="1:3" ht="16" x14ac:dyDescent="0.2">
      <c r="A973" s="6"/>
      <c r="C973" s="6"/>
    </row>
    <row r="974" spans="1:3" ht="16" x14ac:dyDescent="0.2">
      <c r="A974" s="6"/>
      <c r="C974" s="6"/>
    </row>
    <row r="975" spans="1:3" ht="16" x14ac:dyDescent="0.2">
      <c r="A975" s="6"/>
      <c r="C975" s="6"/>
    </row>
    <row r="976" spans="1:3" ht="16" x14ac:dyDescent="0.2">
      <c r="A976" s="6"/>
      <c r="C976" s="6"/>
    </row>
    <row r="977" spans="1:3" ht="16" x14ac:dyDescent="0.2">
      <c r="A977" s="6"/>
      <c r="C977" s="6"/>
    </row>
    <row r="978" spans="1:3" ht="16" x14ac:dyDescent="0.2">
      <c r="A978" s="6"/>
      <c r="C978" s="6"/>
    </row>
    <row r="979" spans="1:3" ht="16" x14ac:dyDescent="0.2">
      <c r="A979" s="6"/>
      <c r="C979" s="6"/>
    </row>
    <row r="980" spans="1:3" ht="16" x14ac:dyDescent="0.2">
      <c r="A980" s="6"/>
      <c r="C980" s="6"/>
    </row>
    <row r="981" spans="1:3" ht="16" x14ac:dyDescent="0.2">
      <c r="A981" s="6"/>
      <c r="C981" s="6"/>
    </row>
    <row r="982" spans="1:3" ht="16" x14ac:dyDescent="0.2">
      <c r="A982" s="6"/>
      <c r="C982" s="6"/>
    </row>
    <row r="983" spans="1:3" ht="16" x14ac:dyDescent="0.2">
      <c r="A983" s="6"/>
      <c r="C983" s="6"/>
    </row>
    <row r="984" spans="1:3" ht="16" x14ac:dyDescent="0.2">
      <c r="A984" s="6"/>
      <c r="C984" s="6"/>
    </row>
    <row r="985" spans="1:3" ht="16" x14ac:dyDescent="0.2">
      <c r="A985" s="6"/>
      <c r="C985" s="6"/>
    </row>
    <row r="986" spans="1:3" ht="16" x14ac:dyDescent="0.2">
      <c r="A986" s="6"/>
      <c r="C986" s="6"/>
    </row>
    <row r="987" spans="1:3" ht="16" x14ac:dyDescent="0.2">
      <c r="A987" s="6"/>
      <c r="C987" s="6"/>
    </row>
    <row r="988" spans="1:3" ht="16" x14ac:dyDescent="0.2">
      <c r="A988" s="6"/>
      <c r="C988" s="6"/>
    </row>
    <row r="989" spans="1:3" ht="16" x14ac:dyDescent="0.2">
      <c r="A989" s="6"/>
      <c r="C989" s="6"/>
    </row>
    <row r="990" spans="1:3" ht="16" x14ac:dyDescent="0.2">
      <c r="A990" s="6"/>
      <c r="C990" s="6"/>
    </row>
    <row r="991" spans="1:3" ht="16" x14ac:dyDescent="0.2">
      <c r="A991" s="6"/>
      <c r="C991" s="6"/>
    </row>
    <row r="992" spans="1:3" ht="16" x14ac:dyDescent="0.2">
      <c r="A992" s="6"/>
      <c r="C992" s="6"/>
    </row>
    <row r="993" spans="1:3" ht="16" x14ac:dyDescent="0.2">
      <c r="A993" s="6"/>
      <c r="C993" s="6"/>
    </row>
    <row r="994" spans="1:3" ht="16" x14ac:dyDescent="0.2">
      <c r="A994" s="6"/>
      <c r="C994" s="6"/>
    </row>
    <row r="995" spans="1:3" ht="16" x14ac:dyDescent="0.2">
      <c r="A995" s="6"/>
      <c r="C995" s="6"/>
    </row>
    <row r="996" spans="1:3" ht="16" x14ac:dyDescent="0.2">
      <c r="A996" s="6"/>
      <c r="C996" s="6"/>
    </row>
    <row r="997" spans="1:3" ht="16" x14ac:dyDescent="0.2">
      <c r="A997" s="6"/>
      <c r="C997" s="6"/>
    </row>
    <row r="998" spans="1:3" ht="16" x14ac:dyDescent="0.2">
      <c r="A998" s="6"/>
      <c r="C998" s="6"/>
    </row>
    <row r="999" spans="1:3" ht="16" x14ac:dyDescent="0.2">
      <c r="A999" s="6"/>
      <c r="C999" s="6"/>
    </row>
    <row r="1000" spans="1:3" ht="16" x14ac:dyDescent="0.2">
      <c r="A1000" s="6"/>
      <c r="C1000" s="6"/>
    </row>
    <row r="1001" spans="1:3" ht="16" x14ac:dyDescent="0.2">
      <c r="A1001" s="6"/>
      <c r="C1001" s="6"/>
    </row>
    <row r="1002" spans="1:3" ht="16" x14ac:dyDescent="0.2">
      <c r="A1002" s="6"/>
      <c r="C1002" s="6"/>
    </row>
    <row r="1003" spans="1:3" ht="16" x14ac:dyDescent="0.2">
      <c r="A1003" s="6"/>
      <c r="C1003" s="6"/>
    </row>
    <row r="1004" spans="1:3" ht="16" x14ac:dyDescent="0.2">
      <c r="A1004" s="6"/>
      <c r="C1004" s="6"/>
    </row>
    <row r="1005" spans="1:3" ht="16" x14ac:dyDescent="0.2">
      <c r="A1005" s="6"/>
      <c r="C1005" s="6"/>
    </row>
    <row r="1006" spans="1:3" ht="16" x14ac:dyDescent="0.2">
      <c r="A1006" s="6"/>
      <c r="C1006" s="6"/>
    </row>
    <row r="1007" spans="1:3" ht="16" x14ac:dyDescent="0.2">
      <c r="A1007" s="6"/>
      <c r="C1007" s="6"/>
    </row>
    <row r="1008" spans="1:3" ht="16" x14ac:dyDescent="0.2">
      <c r="A1008" s="6"/>
      <c r="C1008" s="6"/>
    </row>
    <row r="1009" spans="1:3" ht="16" x14ac:dyDescent="0.2">
      <c r="A1009" s="6"/>
      <c r="C1009" s="6"/>
    </row>
    <row r="1010" spans="1:3" ht="16" x14ac:dyDescent="0.2">
      <c r="A1010" s="6"/>
      <c r="C1010" s="6"/>
    </row>
    <row r="1011" spans="1:3" ht="16" x14ac:dyDescent="0.2">
      <c r="A1011" s="6"/>
      <c r="C1011" s="6"/>
    </row>
    <row r="1012" spans="1:3" ht="16" x14ac:dyDescent="0.2">
      <c r="A1012" s="6"/>
      <c r="C1012" s="6"/>
    </row>
    <row r="1013" spans="1:3" ht="16" x14ac:dyDescent="0.2">
      <c r="A1013" s="6"/>
      <c r="C1013" s="6"/>
    </row>
    <row r="1014" spans="1:3" ht="16" x14ac:dyDescent="0.2">
      <c r="A1014" s="6"/>
      <c r="C1014" s="6"/>
    </row>
    <row r="1015" spans="1:3" ht="16" x14ac:dyDescent="0.2">
      <c r="A1015" s="6"/>
      <c r="C1015" s="6"/>
    </row>
    <row r="1016" spans="1:3" ht="16" x14ac:dyDescent="0.2">
      <c r="A1016" s="6"/>
      <c r="C1016" s="6"/>
    </row>
    <row r="1017" spans="1:3" ht="16" x14ac:dyDescent="0.2">
      <c r="A1017" s="6"/>
      <c r="C1017" s="6"/>
    </row>
    <row r="1018" spans="1:3" ht="16" x14ac:dyDescent="0.2">
      <c r="A1018" s="6"/>
      <c r="C1018" s="6"/>
    </row>
    <row r="1019" spans="1:3" ht="16" x14ac:dyDescent="0.2">
      <c r="A1019" s="6"/>
      <c r="C1019" s="6"/>
    </row>
    <row r="1020" spans="1:3" ht="16" x14ac:dyDescent="0.2">
      <c r="A1020" s="6"/>
      <c r="C1020" s="6"/>
    </row>
    <row r="1021" spans="1:3" ht="16" x14ac:dyDescent="0.2">
      <c r="A1021" s="6"/>
      <c r="C1021" s="6"/>
    </row>
    <row r="1022" spans="1:3" ht="16" x14ac:dyDescent="0.2">
      <c r="A1022" s="6"/>
      <c r="C1022" s="6"/>
    </row>
    <row r="1023" spans="1:3" ht="16" x14ac:dyDescent="0.2">
      <c r="A1023" s="6"/>
      <c r="C1023" s="6"/>
    </row>
    <row r="1024" spans="1:3" ht="16" x14ac:dyDescent="0.2">
      <c r="A1024" s="6"/>
      <c r="C1024" s="6"/>
    </row>
    <row r="1025" spans="1:3" ht="16" x14ac:dyDescent="0.2">
      <c r="A1025" s="6"/>
      <c r="C1025" s="6"/>
    </row>
    <row r="1026" spans="1:3" ht="16" x14ac:dyDescent="0.2">
      <c r="A1026" s="6"/>
      <c r="C1026" s="6"/>
    </row>
    <row r="1027" spans="1:3" ht="16" x14ac:dyDescent="0.2">
      <c r="A1027" s="6"/>
      <c r="C1027" s="6"/>
    </row>
    <row r="1028" spans="1:3" ht="16" x14ac:dyDescent="0.2">
      <c r="A1028" s="6"/>
      <c r="C1028" s="6"/>
    </row>
    <row r="1029" spans="1:3" ht="16" x14ac:dyDescent="0.2">
      <c r="A1029" s="6"/>
      <c r="C1029" s="6"/>
    </row>
    <row r="1030" spans="1:3" ht="16" x14ac:dyDescent="0.2">
      <c r="A1030" s="6"/>
      <c r="C1030" s="6"/>
    </row>
    <row r="1031" spans="1:3" ht="16" x14ac:dyDescent="0.2">
      <c r="A1031" s="6"/>
      <c r="C1031" s="6"/>
    </row>
    <row r="1032" spans="1:3" ht="16" x14ac:dyDescent="0.2">
      <c r="A1032" s="6"/>
      <c r="C1032" s="6"/>
    </row>
    <row r="1033" spans="1:3" ht="16" x14ac:dyDescent="0.2">
      <c r="A1033" s="6"/>
      <c r="C1033" s="6"/>
    </row>
    <row r="1034" spans="1:3" ht="16" x14ac:dyDescent="0.2">
      <c r="A1034" s="6"/>
      <c r="C1034" s="6"/>
    </row>
    <row r="1035" spans="1:3" ht="16" x14ac:dyDescent="0.2">
      <c r="A1035" s="6"/>
      <c r="C1035" s="6"/>
    </row>
    <row r="1036" spans="1:3" ht="16" x14ac:dyDescent="0.2">
      <c r="A1036" s="6"/>
      <c r="C1036" s="6"/>
    </row>
    <row r="1037" spans="1:3" ht="16" x14ac:dyDescent="0.2">
      <c r="A1037" s="6"/>
      <c r="C1037" s="6"/>
    </row>
    <row r="1038" spans="1:3" ht="16" x14ac:dyDescent="0.2">
      <c r="A1038" s="6"/>
      <c r="C1038" s="6"/>
    </row>
    <row r="1039" spans="1:3" ht="16" x14ac:dyDescent="0.2">
      <c r="A1039" s="6"/>
      <c r="C1039" s="6"/>
    </row>
    <row r="1040" spans="1:3" ht="16" x14ac:dyDescent="0.2">
      <c r="A1040" s="6"/>
      <c r="C1040" s="6"/>
    </row>
    <row r="1041" spans="1:3" ht="16" x14ac:dyDescent="0.2">
      <c r="A1041" s="6"/>
      <c r="C1041" s="6"/>
    </row>
    <row r="1042" spans="1:3" ht="16" x14ac:dyDescent="0.2">
      <c r="A1042" s="6"/>
      <c r="C1042" s="6"/>
    </row>
    <row r="1043" spans="1:3" ht="16" x14ac:dyDescent="0.2">
      <c r="A1043" s="6"/>
      <c r="C1043" s="6"/>
    </row>
    <row r="1044" spans="1:3" ht="16" x14ac:dyDescent="0.2">
      <c r="A1044" s="6"/>
      <c r="C1044" s="6"/>
    </row>
    <row r="1045" spans="1:3" ht="16" x14ac:dyDescent="0.2">
      <c r="A1045" s="6"/>
      <c r="C1045" s="6"/>
    </row>
    <row r="1046" spans="1:3" ht="16" x14ac:dyDescent="0.2">
      <c r="A1046" s="6"/>
      <c r="C1046" s="6"/>
    </row>
    <row r="1047" spans="1:3" ht="16" x14ac:dyDescent="0.2">
      <c r="A1047" s="6"/>
      <c r="C1047" s="6"/>
    </row>
    <row r="1048" spans="1:3" ht="16" x14ac:dyDescent="0.2">
      <c r="A1048" s="6"/>
      <c r="C1048" s="6"/>
    </row>
    <row r="1049" spans="1:3" ht="16" x14ac:dyDescent="0.2">
      <c r="A1049" s="6"/>
      <c r="C1049" s="6"/>
    </row>
    <row r="1050" spans="1:3" ht="16" x14ac:dyDescent="0.2">
      <c r="A1050" s="6"/>
      <c r="C1050" s="6"/>
    </row>
    <row r="1051" spans="1:3" ht="16" x14ac:dyDescent="0.2">
      <c r="A1051" s="6"/>
      <c r="C1051" s="6"/>
    </row>
    <row r="1052" spans="1:3" ht="16" x14ac:dyDescent="0.2">
      <c r="A1052" s="6"/>
      <c r="C1052" s="6"/>
    </row>
    <row r="1053" spans="1:3" ht="16" x14ac:dyDescent="0.2">
      <c r="A1053" s="6"/>
      <c r="C1053" s="6"/>
    </row>
    <row r="1054" spans="1:3" ht="16" x14ac:dyDescent="0.2">
      <c r="A1054" s="6"/>
      <c r="C1054" s="6"/>
    </row>
    <row r="1055" spans="1:3" ht="16" x14ac:dyDescent="0.2">
      <c r="A1055" s="6"/>
      <c r="C1055" s="6"/>
    </row>
    <row r="1056" spans="1:3" ht="16" x14ac:dyDescent="0.2">
      <c r="A1056" s="6"/>
      <c r="C1056" s="6"/>
    </row>
    <row r="1057" spans="1:3" ht="16" x14ac:dyDescent="0.2">
      <c r="A1057" s="6"/>
      <c r="C1057" s="6"/>
    </row>
    <row r="1058" spans="1:3" ht="16" x14ac:dyDescent="0.2">
      <c r="A1058" s="6"/>
      <c r="C1058" s="6"/>
    </row>
    <row r="1059" spans="1:3" ht="16" x14ac:dyDescent="0.2">
      <c r="A1059" s="6"/>
      <c r="C1059" s="6"/>
    </row>
    <row r="1060" spans="1:3" ht="16" x14ac:dyDescent="0.2">
      <c r="A1060" s="6"/>
      <c r="C1060" s="6"/>
    </row>
    <row r="1061" spans="1:3" ht="16" x14ac:dyDescent="0.2">
      <c r="A1061" s="6"/>
      <c r="C1061" s="6"/>
    </row>
    <row r="1062" spans="1:3" ht="16" x14ac:dyDescent="0.2">
      <c r="A1062" s="6"/>
      <c r="C1062" s="6"/>
    </row>
    <row r="1063" spans="1:3" ht="16" x14ac:dyDescent="0.2">
      <c r="A1063" s="6"/>
      <c r="C1063" s="6"/>
    </row>
    <row r="1064" spans="1:3" ht="16" x14ac:dyDescent="0.2">
      <c r="A1064" s="6"/>
      <c r="C1064" s="6"/>
    </row>
    <row r="1065" spans="1:3" ht="16" x14ac:dyDescent="0.2">
      <c r="A1065" s="6"/>
      <c r="C1065" s="6"/>
    </row>
    <row r="1066" spans="1:3" ht="16" x14ac:dyDescent="0.2">
      <c r="A1066" s="6"/>
      <c r="C1066" s="6"/>
    </row>
    <row r="1067" spans="1:3" ht="16" x14ac:dyDescent="0.2">
      <c r="A1067" s="6"/>
      <c r="C1067" s="6"/>
    </row>
    <row r="1068" spans="1:3" ht="16" x14ac:dyDescent="0.2">
      <c r="A1068" s="6"/>
      <c r="C1068" s="6"/>
    </row>
    <row r="1069" spans="1:3" ht="16" x14ac:dyDescent="0.2">
      <c r="A1069" s="6"/>
      <c r="C1069" s="6"/>
    </row>
  </sheetData>
  <pageMargins left="0.75" right="0.75" top="1" bottom="1" header="0" footer="0"/>
  <pageSetup orientation="portrait" horizontalDpi="4294967293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2021-08-17T23:26:12Z</dcterms:created>
  <dcterms:modified xsi:type="dcterms:W3CDTF">2021-08-17T23:27:15Z</dcterms:modified>
</cp:coreProperties>
</file>