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2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5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6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7.xml" ContentType="application/vnd.openxmlformats-officedocument.drawing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8.xml" ContentType="application/vnd.openxmlformats-officedocument.drawing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9.xml" ContentType="application/vnd.openxmlformats-officedocument.drawing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0.xml" ContentType="application/vnd.openxmlformats-officedocument.drawing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1.xml" ContentType="application/vnd.openxmlformats-officedocument.drawing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talento.humano\OneDrive - Motoborda\PC\Desktop\RECURSOS HUMANOS\PERFILES DE CARGOS\EVALUACIONES DE DESEMPEÑO\EVALUACIONES DE DESEMPEÑO MAYO 2019\"/>
    </mc:Choice>
  </mc:AlternateContent>
  <xr:revisionPtr revIDLastSave="151" documentId="8_{4F9389CC-4FC7-4142-8E3E-9FCB900E2A94}" xr6:coauthVersionLast="43" xr6:coauthVersionMax="43" xr10:uidLastSave="{F0FE9EA1-CF96-463F-A01D-98B74B40A429}"/>
  <bookViews>
    <workbookView xWindow="-120" yWindow="-120" windowWidth="20730" windowHeight="11160" tabRatio="886" firstSheet="51" activeTab="56" xr2:uid="{00000000-000D-0000-FFFF-FFFF00000000}"/>
  </bookViews>
  <sheets>
    <sheet name=" Sin personal a cargo " sheetId="4" state="hidden" r:id="rId1"/>
    <sheet name="Indicadores Sin personal a Carg" sheetId="9" state="hidden" r:id="rId2"/>
    <sheet name="Asistente de Contablidad" sheetId="11" state="hidden" r:id="rId3"/>
    <sheet name="Aux. Aseo y Cafeteria." sheetId="12" state="hidden" r:id="rId4"/>
    <sheet name="Auxiliar contabilidad" sheetId="13" state="hidden" r:id="rId5"/>
    <sheet name="Auxiliar Administrativo" sheetId="14" state="hidden" r:id="rId6"/>
    <sheet name="Mensajero" sheetId="15" state="hidden" r:id="rId7"/>
    <sheet name="Lider de Procesos" sheetId="18" state="hidden" r:id="rId8"/>
    <sheet name="Auxiliar de despachos" sheetId="36" state="hidden" r:id="rId9"/>
    <sheet name="Auxiliar Almacen Cristian" sheetId="19" state="hidden" r:id="rId10"/>
    <sheet name="Auxiliar Almacen Manuel" sheetId="37" state="hidden" r:id="rId11"/>
    <sheet name="Auxiliar de logistica Cesar" sheetId="20" state="hidden" r:id="rId12"/>
    <sheet name="Auxiliar de Logistica Jhon Albe" sheetId="21" state="hidden" r:id="rId13"/>
    <sheet name="Lider de Importaciones" sheetId="22" state="hidden" r:id="rId14"/>
    <sheet name="Analista Comercial" sheetId="34" state="hidden" r:id="rId15"/>
    <sheet name="Antioquia A" sheetId="23" state="hidden" r:id="rId16"/>
    <sheet name="Analista de Mercadeo" sheetId="24" state="hidden" r:id="rId17"/>
    <sheet name="Sur Occidente A" sheetId="25" state="hidden" r:id="rId18"/>
    <sheet name="Caqueta A" sheetId="26" state="hidden" r:id="rId19"/>
    <sheet name="Caqueta B" sheetId="27" state="hidden" r:id="rId20"/>
    <sheet name="Llanos" sheetId="28" state="hidden" r:id="rId21"/>
    <sheet name="Centro" sheetId="29" state="hidden" r:id="rId22"/>
    <sheet name="Costa Sur" sheetId="67" state="hidden" r:id="rId23"/>
    <sheet name="Santander" sheetId="68" state="hidden" r:id="rId24"/>
    <sheet name="Auxiliar de ensamble Esteban" sheetId="30" state="hidden" r:id="rId25"/>
    <sheet name="Auxiliar de ensamble Yeison" sheetId="31" state="hidden" r:id="rId26"/>
    <sheet name="Tecnico Nautico Freddy G" sheetId="32" state="hidden" r:id="rId27"/>
    <sheet name="Tecnico Nautico Ciro" sheetId="66" state="hidden" r:id="rId28"/>
    <sheet name="Lider agricola" sheetId="33" state="hidden" r:id="rId29"/>
    <sheet name="Tecnico electrico" sheetId="35" state="hidden" r:id="rId30"/>
    <sheet name="Lider de Repuestos" sheetId="81" state="hidden" r:id="rId31"/>
    <sheet name="Eje Cafetero" sheetId="82" state="hidden" r:id="rId32"/>
    <sheet name="Costa" sheetId="83" state="hidden" r:id="rId33"/>
    <sheet name="Antioquia B" sheetId="84" state="hidden" r:id="rId34"/>
    <sheet name="Suroccidente B" sheetId="85" state="hidden" r:id="rId35"/>
    <sheet name="Aux Servicio cliente" sheetId="86" state="hidden" r:id="rId36"/>
    <sheet name="Aux Tesoreria" sheetId="87" state="hidden" r:id="rId37"/>
    <sheet name="Aux Logistica Jhon" sheetId="88" state="hidden" r:id="rId38"/>
    <sheet name="Aux Logistica Esteban" sheetId="89" state="hidden" r:id="rId39"/>
    <sheet name="Aux Logistica Manuela" sheetId="91" state="hidden" r:id="rId40"/>
    <sheet name="Con personal a cargo" sheetId="8" state="hidden" r:id="rId41"/>
    <sheet name="DATOS_VARIAC_NOV 2018 MAY 2019" sheetId="77" state="hidden" r:id="rId42"/>
    <sheet name="Indicadores Con personal a Carg" sheetId="10" state="hidden" r:id="rId43"/>
    <sheet name="Cood Seg Gobierno" sheetId="92" state="hidden" r:id="rId44"/>
    <sheet name="DATOS MAYO2018" sheetId="76" state="hidden" r:id="rId45"/>
    <sheet name="DATOS NOV2018" sheetId="71" state="hidden" r:id="rId46"/>
    <sheet name="DATOS MAYO2019" sheetId="93" state="hidden" r:id="rId47"/>
    <sheet name="Graf_Indep_Sin_a cargo_May2019" sheetId="94" r:id="rId48"/>
    <sheet name="Graf_Indep_Sin_a cargo_Nov2018" sheetId="74" state="hidden" r:id="rId49"/>
    <sheet name="Graf_Indep_Con_a cargo_May2019" sheetId="95" r:id="rId50"/>
    <sheet name="Graf_Indep_Con_a cargo_Nov2018" sheetId="75" state="hidden" r:id="rId51"/>
    <sheet name="Graficas_Conjuntas_Mayo2019" sheetId="96" r:id="rId52"/>
    <sheet name="Graficas_Conjuntas_Nov2018" sheetId="73" state="hidden" r:id="rId53"/>
    <sheet name="Graf_Compar_Sin_PC_Nov18_May19" sheetId="97" r:id="rId54"/>
    <sheet name="Graf_Compar_Sin_PC_May_Nov2018" sheetId="78" state="hidden" r:id="rId55"/>
    <sheet name="Graf_Compar_Con_PC_Nov18_May19" sheetId="98" r:id="rId56"/>
    <sheet name="Graf_Comp_Conj_Nov2018_Mayo2019" sheetId="99" r:id="rId57"/>
    <sheet name="Graf_Compar_Con_PC_May_Nov2018" sheetId="79" state="hidden" r:id="rId58"/>
    <sheet name="Graf_Comp_Conj_May_Nov2018" sheetId="80" state="hidden" r:id="rId59"/>
    <sheet name="Director Nal de Ventas" sheetId="40" state="hidden" r:id="rId60"/>
    <sheet name="Director EUN Nautico" sheetId="41" state="hidden" r:id="rId61"/>
    <sheet name="Director UEN Agroindustrial" sheetId="70" state="hidden" r:id="rId62"/>
    <sheet name="Analista de Tesoreria" sheetId="45" state="hidden" r:id="rId63"/>
    <sheet name="Asistente Talento Humano" sheetId="16" state="hidden" r:id="rId64"/>
    <sheet name="Coordinador TIC" sheetId="46" state="hidden" r:id="rId65"/>
    <sheet name="Contador" sheetId="50" state="hidden" r:id="rId66"/>
    <sheet name="Coordinadora Talento Humano" sheetId="52" state="hidden" r:id="rId67"/>
    <sheet name="Director Administrativo y finan" sheetId="69" state="hidden" r:id="rId68"/>
    <sheet name="Analista de Cartera" sheetId="61" state="hidden" r:id="rId69"/>
    <sheet name="Director Compras" sheetId="55" state="hidden" r:id="rId70"/>
    <sheet name="Director Gob Maq" sheetId="100" state="hidden" r:id="rId71"/>
    <sheet name="Planeador" sheetId="60" state="hidden" r:id="rId72"/>
    <sheet name="Coordinador CDA" sheetId="54" state="hidden" r:id="rId73"/>
    <sheet name="Lider Logistica" sheetId="56" state="hidden" r:id="rId74"/>
    <sheet name="Lider maquinaria y ensamble" sheetId="57" state="hidden" r:id="rId75"/>
    <sheet name="Coordinador Servicio Post Venta" sheetId="62" state="hidden" r:id="rId76"/>
    <sheet name="Director Operaciones" sheetId="63" state="hidden" r:id="rId77"/>
    <sheet name="Lider Servicio Tecnico" sheetId="64" state="hidden" r:id="rId78"/>
  </sheets>
  <externalReferences>
    <externalReference r:id="rId79"/>
  </externalReferences>
  <definedNames>
    <definedName name="_xlnm._FilterDatabase" localSheetId="0" hidden="1">' Sin personal a cargo '!$A$2:$AF$39</definedName>
    <definedName name="_xlnm._FilterDatabase" localSheetId="40" hidden="1">'Con personal a cargo'!$A$2:$AF$21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77" l="1"/>
  <c r="C20" i="77"/>
  <c r="B20" i="77"/>
  <c r="B47" i="77" l="1"/>
  <c r="C47" i="77"/>
  <c r="D47" i="77"/>
  <c r="E47" i="77"/>
  <c r="F47" i="77"/>
  <c r="B42" i="77"/>
  <c r="C42" i="77"/>
  <c r="D42" i="77"/>
  <c r="E42" i="77"/>
  <c r="F42" i="77"/>
  <c r="G38" i="77"/>
  <c r="F38" i="77"/>
  <c r="E38" i="77"/>
  <c r="C38" i="77"/>
  <c r="B38" i="77"/>
  <c r="E19" i="71" l="1"/>
  <c r="C16" i="71"/>
  <c r="B16" i="71"/>
  <c r="F25" i="71" l="1"/>
  <c r="E25" i="71"/>
  <c r="D25" i="71"/>
  <c r="C25" i="71"/>
  <c r="B25" i="71"/>
  <c r="F22" i="71"/>
  <c r="E22" i="71"/>
  <c r="D22" i="71"/>
  <c r="C22" i="71"/>
  <c r="B22" i="71"/>
  <c r="H19" i="71"/>
  <c r="G19" i="71"/>
  <c r="F19" i="71"/>
  <c r="D19" i="71"/>
  <c r="C19" i="71"/>
  <c r="B19" i="71"/>
  <c r="D16" i="71" l="1"/>
  <c r="E16" i="71"/>
  <c r="F16" i="71"/>
  <c r="F21" i="77" l="1"/>
  <c r="C58" i="100" l="1"/>
  <c r="C12" i="10"/>
  <c r="I12" i="10" s="1"/>
  <c r="C11" i="8" s="1"/>
  <c r="D12" i="10"/>
  <c r="E12" i="10"/>
  <c r="G12" i="10"/>
  <c r="H12" i="10"/>
  <c r="F12" i="10"/>
  <c r="AP11" i="8" l="1"/>
  <c r="AN11" i="8"/>
  <c r="AL11" i="8"/>
  <c r="AJ11" i="8"/>
  <c r="AH11" i="8"/>
  <c r="AE11" i="8"/>
  <c r="AC11" i="8"/>
  <c r="AA11" i="8"/>
  <c r="Y11" i="8"/>
  <c r="W11" i="8"/>
  <c r="T11" i="8"/>
  <c r="R11" i="8"/>
  <c r="P11" i="8"/>
  <c r="N11" i="8"/>
  <c r="L11" i="8"/>
  <c r="J11" i="8"/>
  <c r="H11" i="8"/>
  <c r="N49" i="100"/>
  <c r="I48" i="100" s="1"/>
  <c r="F52" i="100"/>
  <c r="N44" i="100"/>
  <c r="L44" i="100"/>
  <c r="O44" i="100" s="1"/>
  <c r="P44" i="100" s="1"/>
  <c r="N43" i="100"/>
  <c r="L43" i="100"/>
  <c r="O43" i="100" s="1"/>
  <c r="P43" i="100" s="1"/>
  <c r="N42" i="100"/>
  <c r="L42" i="100"/>
  <c r="O42" i="100" s="1"/>
  <c r="P42" i="100" s="1"/>
  <c r="P45" i="100" s="1"/>
  <c r="B37" i="100"/>
  <c r="N36" i="100"/>
  <c r="O36" i="100" s="1"/>
  <c r="P36" i="100" s="1"/>
  <c r="N35" i="100"/>
  <c r="O35" i="100" s="1"/>
  <c r="P35" i="100" s="1"/>
  <c r="N34" i="100"/>
  <c r="O34" i="100" s="1"/>
  <c r="P34" i="100" s="1"/>
  <c r="N33" i="100"/>
  <c r="O33" i="100" s="1"/>
  <c r="P33" i="100" s="1"/>
  <c r="O32" i="100"/>
  <c r="P32" i="100" s="1"/>
  <c r="N32" i="100"/>
  <c r="B28" i="100"/>
  <c r="O27" i="100"/>
  <c r="P27" i="100" s="1"/>
  <c r="N27" i="100"/>
  <c r="F27" i="100"/>
  <c r="N26" i="100"/>
  <c r="O26" i="100" s="1"/>
  <c r="P26" i="100" s="1"/>
  <c r="F26" i="100"/>
  <c r="O25" i="100"/>
  <c r="P25" i="100" s="1"/>
  <c r="N25" i="100"/>
  <c r="F25" i="100"/>
  <c r="N24" i="100"/>
  <c r="O24" i="100" s="1"/>
  <c r="P24" i="100" s="1"/>
  <c r="F24" i="100"/>
  <c r="O23" i="100"/>
  <c r="P23" i="100" s="1"/>
  <c r="N23" i="100"/>
  <c r="F23" i="100"/>
  <c r="B19" i="100"/>
  <c r="N18" i="100"/>
  <c r="O18" i="100" s="1"/>
  <c r="P18" i="100" s="1"/>
  <c r="O17" i="100"/>
  <c r="P17" i="100" s="1"/>
  <c r="N17" i="100"/>
  <c r="N16" i="100"/>
  <c r="O16" i="100" s="1"/>
  <c r="P16" i="100" s="1"/>
  <c r="O15" i="100"/>
  <c r="P15" i="100" s="1"/>
  <c r="N15" i="100"/>
  <c r="N14" i="100"/>
  <c r="O14" i="100" s="1"/>
  <c r="P14" i="100" s="1"/>
  <c r="N13" i="100"/>
  <c r="O13" i="100" s="1"/>
  <c r="P13" i="100" s="1"/>
  <c r="N12" i="100"/>
  <c r="O12" i="100" s="1"/>
  <c r="P12" i="100" s="1"/>
  <c r="AP12" i="8"/>
  <c r="AQ12" i="8" s="1"/>
  <c r="AN12" i="8"/>
  <c r="AO12" i="8" s="1"/>
  <c r="AM12" i="8"/>
  <c r="AL12" i="8"/>
  <c r="AJ12" i="8"/>
  <c r="AK12" i="8" s="1"/>
  <c r="AH12" i="8"/>
  <c r="AI12" i="8" s="1"/>
  <c r="AE12" i="8"/>
  <c r="AF12" i="8" s="1"/>
  <c r="AC12" i="8"/>
  <c r="AD12" i="8" s="1"/>
  <c r="AA12" i="8"/>
  <c r="AB12" i="8" s="1"/>
  <c r="Z12" i="8"/>
  <c r="Y12" i="8"/>
  <c r="W12" i="8"/>
  <c r="X12" i="8" s="1"/>
  <c r="T12" i="8"/>
  <c r="U12" i="8" s="1"/>
  <c r="S12" i="8"/>
  <c r="R12" i="8"/>
  <c r="P12" i="8"/>
  <c r="Q12" i="8" s="1"/>
  <c r="N12" i="8"/>
  <c r="O12" i="8" s="1"/>
  <c r="L12" i="8"/>
  <c r="M12" i="8" s="1"/>
  <c r="K12" i="8"/>
  <c r="J12" i="8"/>
  <c r="H12" i="8"/>
  <c r="I12" i="8" s="1"/>
  <c r="F3" i="77"/>
  <c r="C32" i="71"/>
  <c r="B29" i="71"/>
  <c r="F31" i="93"/>
  <c r="E31" i="93"/>
  <c r="D31" i="93"/>
  <c r="C31" i="93"/>
  <c r="B31" i="93"/>
  <c r="F24" i="93"/>
  <c r="E24" i="93"/>
  <c r="D24" i="93"/>
  <c r="C24" i="93"/>
  <c r="B24" i="93"/>
  <c r="F21" i="93"/>
  <c r="E21" i="93"/>
  <c r="D21" i="93"/>
  <c r="C21" i="93"/>
  <c r="B21" i="93"/>
  <c r="H18" i="93"/>
  <c r="G18" i="93"/>
  <c r="F18" i="93"/>
  <c r="E18" i="93"/>
  <c r="D18" i="93"/>
  <c r="C18" i="93"/>
  <c r="B18" i="93"/>
  <c r="F12" i="93"/>
  <c r="F15" i="77" s="1"/>
  <c r="E12" i="93"/>
  <c r="D15" i="77" s="1"/>
  <c r="D12" i="93"/>
  <c r="E15" i="77" s="1"/>
  <c r="C12" i="93"/>
  <c r="B15" i="77" s="1"/>
  <c r="B12" i="93"/>
  <c r="C15" i="77" s="1"/>
  <c r="F11" i="93"/>
  <c r="E11" i="93"/>
  <c r="D11" i="93"/>
  <c r="C11" i="93"/>
  <c r="B11" i="93"/>
  <c r="F9" i="93"/>
  <c r="F11" i="77" s="1"/>
  <c r="E9" i="93"/>
  <c r="E11" i="77" s="1"/>
  <c r="D9" i="93"/>
  <c r="B11" i="77" s="1"/>
  <c r="C9" i="93"/>
  <c r="D11" i="77" s="1"/>
  <c r="B9" i="93"/>
  <c r="C11" i="77" s="1"/>
  <c r="F8" i="93"/>
  <c r="E8" i="93"/>
  <c r="D8" i="93"/>
  <c r="C8" i="93"/>
  <c r="B8" i="93"/>
  <c r="H6" i="93"/>
  <c r="H7" i="77" s="1"/>
  <c r="G6" i="93"/>
  <c r="G7" i="77" s="1"/>
  <c r="F6" i="93"/>
  <c r="F7" i="77" s="1"/>
  <c r="E6" i="93"/>
  <c r="E7" i="77" s="1"/>
  <c r="D6" i="93"/>
  <c r="B7" i="77" s="1"/>
  <c r="C6" i="93"/>
  <c r="C7" i="77" s="1"/>
  <c r="B6" i="93"/>
  <c r="D7" i="77" s="1"/>
  <c r="H5" i="93"/>
  <c r="G5" i="93"/>
  <c r="F5" i="93"/>
  <c r="E5" i="93"/>
  <c r="D5" i="93"/>
  <c r="C5" i="93"/>
  <c r="B5" i="93"/>
  <c r="F3" i="93"/>
  <c r="G3" i="77" s="1"/>
  <c r="E3" i="93"/>
  <c r="D3" i="93"/>
  <c r="E3" i="77" s="1"/>
  <c r="C3" i="93"/>
  <c r="B3" i="77" s="1"/>
  <c r="N37" i="100" l="1"/>
  <c r="M37" i="100" s="1"/>
  <c r="N19" i="100"/>
  <c r="M19" i="100" s="1"/>
  <c r="N28" i="100"/>
  <c r="M28" i="100" s="1"/>
  <c r="G12" i="8"/>
  <c r="V12" i="8"/>
  <c r="E12" i="8"/>
  <c r="AG12" i="8"/>
  <c r="F12" i="8"/>
  <c r="AR12" i="8"/>
  <c r="H11" i="10"/>
  <c r="G11" i="10"/>
  <c r="F11" i="10"/>
  <c r="E11" i="10"/>
  <c r="D11" i="10"/>
  <c r="C11" i="10"/>
  <c r="AP10" i="8"/>
  <c r="AN10" i="8"/>
  <c r="AL10" i="8"/>
  <c r="AJ10" i="8"/>
  <c r="AH10" i="8"/>
  <c r="AE10" i="8"/>
  <c r="AC10" i="8"/>
  <c r="AA10" i="8"/>
  <c r="Y10" i="8"/>
  <c r="W10" i="8"/>
  <c r="T10" i="8"/>
  <c r="R10" i="8"/>
  <c r="P10" i="8"/>
  <c r="N10" i="8"/>
  <c r="L10" i="8"/>
  <c r="J10" i="8"/>
  <c r="H10" i="8"/>
  <c r="C58" i="92"/>
  <c r="N49" i="92" s="1"/>
  <c r="I48" i="92" s="1"/>
  <c r="F52" i="92"/>
  <c r="O44" i="92"/>
  <c r="P44" i="92" s="1"/>
  <c r="N44" i="92"/>
  <c r="L44" i="92"/>
  <c r="N43" i="92"/>
  <c r="L43" i="92"/>
  <c r="O43" i="92" s="1"/>
  <c r="P43" i="92" s="1"/>
  <c r="O42" i="92"/>
  <c r="P42" i="92" s="1"/>
  <c r="N42" i="92"/>
  <c r="L42" i="92"/>
  <c r="B37" i="92"/>
  <c r="N36" i="92"/>
  <c r="O36" i="92" s="1"/>
  <c r="P36" i="92" s="1"/>
  <c r="L36" i="92"/>
  <c r="J36" i="92"/>
  <c r="H36" i="92"/>
  <c r="F36" i="92"/>
  <c r="N35" i="92"/>
  <c r="L35" i="92"/>
  <c r="J35" i="92"/>
  <c r="H35" i="92"/>
  <c r="F35" i="92"/>
  <c r="N34" i="92"/>
  <c r="L34" i="92"/>
  <c r="J34" i="92"/>
  <c r="H34" i="92"/>
  <c r="F34" i="92"/>
  <c r="N33" i="92"/>
  <c r="L33" i="92"/>
  <c r="J33" i="92"/>
  <c r="H33" i="92"/>
  <c r="F33" i="92"/>
  <c r="N32" i="92"/>
  <c r="L32" i="92"/>
  <c r="J32" i="92"/>
  <c r="H32" i="92"/>
  <c r="F32" i="92"/>
  <c r="B28" i="92"/>
  <c r="N27" i="92"/>
  <c r="L27" i="92"/>
  <c r="J27" i="92"/>
  <c r="H27" i="92"/>
  <c r="F27" i="92"/>
  <c r="N26" i="92"/>
  <c r="L26" i="92"/>
  <c r="J26" i="92"/>
  <c r="H26" i="92"/>
  <c r="F26" i="92"/>
  <c r="N25" i="92"/>
  <c r="L25" i="92"/>
  <c r="J25" i="92"/>
  <c r="H25" i="92"/>
  <c r="F25" i="92"/>
  <c r="N24" i="92"/>
  <c r="L24" i="92"/>
  <c r="J24" i="92"/>
  <c r="H24" i="92"/>
  <c r="F24" i="92"/>
  <c r="N23" i="92"/>
  <c r="L23" i="92"/>
  <c r="J23" i="92"/>
  <c r="H23" i="92"/>
  <c r="F23" i="92"/>
  <c r="B19" i="92"/>
  <c r="N18" i="92"/>
  <c r="L18" i="92"/>
  <c r="J18" i="92"/>
  <c r="H18" i="92"/>
  <c r="F18" i="92"/>
  <c r="N17" i="92"/>
  <c r="L17" i="92"/>
  <c r="J17" i="92"/>
  <c r="H17" i="92"/>
  <c r="F17" i="92"/>
  <c r="N16" i="92"/>
  <c r="L16" i="92"/>
  <c r="J16" i="92"/>
  <c r="H16" i="92"/>
  <c r="F16" i="92"/>
  <c r="N15" i="92"/>
  <c r="L15" i="92"/>
  <c r="J15" i="92"/>
  <c r="H15" i="92"/>
  <c r="F15" i="92"/>
  <c r="N14" i="92"/>
  <c r="O14" i="92" s="1"/>
  <c r="P14" i="92" s="1"/>
  <c r="L14" i="92"/>
  <c r="J14" i="92"/>
  <c r="H14" i="92"/>
  <c r="F14" i="92"/>
  <c r="N13" i="92"/>
  <c r="L13" i="92"/>
  <c r="J13" i="92"/>
  <c r="H13" i="92"/>
  <c r="F13" i="92"/>
  <c r="N12" i="92"/>
  <c r="L12" i="92"/>
  <c r="J12" i="92"/>
  <c r="H12" i="92"/>
  <c r="F12" i="92"/>
  <c r="D12" i="8" l="1"/>
  <c r="I11" i="10"/>
  <c r="C12" i="8" s="1"/>
  <c r="M57" i="100"/>
  <c r="I38" i="100"/>
  <c r="M46" i="100"/>
  <c r="O35" i="92"/>
  <c r="P35" i="92" s="1"/>
  <c r="O34" i="92"/>
  <c r="P34" i="92" s="1"/>
  <c r="O33" i="92"/>
  <c r="P33" i="92" s="1"/>
  <c r="O32" i="92"/>
  <c r="P32" i="92" s="1"/>
  <c r="O27" i="92"/>
  <c r="P27" i="92" s="1"/>
  <c r="O26" i="92"/>
  <c r="P26" i="92" s="1"/>
  <c r="O25" i="92"/>
  <c r="P25" i="92" s="1"/>
  <c r="O24" i="92"/>
  <c r="P24" i="92" s="1"/>
  <c r="O23" i="92"/>
  <c r="P23" i="92" s="1"/>
  <c r="O18" i="92"/>
  <c r="P18" i="92" s="1"/>
  <c r="O17" i="92"/>
  <c r="P17" i="92" s="1"/>
  <c r="O16" i="92"/>
  <c r="P16" i="92" s="1"/>
  <c r="O15" i="92"/>
  <c r="P15" i="92" s="1"/>
  <c r="O13" i="92"/>
  <c r="P13" i="92" s="1"/>
  <c r="O12" i="92"/>
  <c r="P12" i="92" s="1"/>
  <c r="P45" i="92"/>
  <c r="N37" i="92" l="1"/>
  <c r="M37" i="92" s="1"/>
  <c r="N28" i="92"/>
  <c r="M28" i="92" s="1"/>
  <c r="N19" i="92"/>
  <c r="M19" i="92" s="1"/>
  <c r="I38" i="92" l="1"/>
  <c r="M46" i="92"/>
  <c r="M57" i="92"/>
  <c r="AQ11" i="8" l="1"/>
  <c r="AO11" i="8"/>
  <c r="AM11" i="8"/>
  <c r="AK11" i="8"/>
  <c r="AI11" i="8"/>
  <c r="AF11" i="8"/>
  <c r="AD11" i="8"/>
  <c r="AB11" i="8"/>
  <c r="Z11" i="8"/>
  <c r="X11" i="8"/>
  <c r="U11" i="8"/>
  <c r="S11" i="8"/>
  <c r="Q11" i="8"/>
  <c r="O11" i="8"/>
  <c r="M11" i="8"/>
  <c r="K11" i="8"/>
  <c r="I11" i="8"/>
  <c r="I10" i="8"/>
  <c r="K10" i="8"/>
  <c r="M10" i="8"/>
  <c r="O10" i="8"/>
  <c r="Q10" i="8"/>
  <c r="S10" i="8"/>
  <c r="U10" i="8"/>
  <c r="X10" i="8"/>
  <c r="Z10" i="8"/>
  <c r="AB10" i="8"/>
  <c r="AD10" i="8"/>
  <c r="AF10" i="8"/>
  <c r="AI10" i="8"/>
  <c r="AK10" i="8"/>
  <c r="AM10" i="8"/>
  <c r="AO10" i="8"/>
  <c r="AQ10" i="8"/>
  <c r="H18" i="9"/>
  <c r="G18" i="9"/>
  <c r="F18" i="9"/>
  <c r="E18" i="9"/>
  <c r="D18" i="9"/>
  <c r="C18" i="9"/>
  <c r="G11" i="8" l="1"/>
  <c r="AR11" i="8"/>
  <c r="V11" i="8"/>
  <c r="E11" i="8"/>
  <c r="AG11" i="8"/>
  <c r="F11" i="8"/>
  <c r="AG10" i="8"/>
  <c r="AR10" i="8"/>
  <c r="G10" i="8"/>
  <c r="F10" i="8"/>
  <c r="E10" i="8"/>
  <c r="V10" i="8"/>
  <c r="I18" i="9"/>
  <c r="AP18" i="4"/>
  <c r="AN18" i="4"/>
  <c r="AL18" i="4"/>
  <c r="AJ18" i="4"/>
  <c r="AH18" i="4"/>
  <c r="AJ19" i="4"/>
  <c r="AE18" i="4"/>
  <c r="AC18" i="4"/>
  <c r="AA18" i="4"/>
  <c r="Y18" i="4"/>
  <c r="W18" i="4"/>
  <c r="T18" i="4"/>
  <c r="R18" i="4"/>
  <c r="P18" i="4"/>
  <c r="N18" i="4"/>
  <c r="L18" i="4"/>
  <c r="J18" i="4"/>
  <c r="H18" i="4"/>
  <c r="C58" i="91"/>
  <c r="N49" i="91" s="1"/>
  <c r="P57" i="91"/>
  <c r="O57" i="91"/>
  <c r="N57" i="91"/>
  <c r="F52" i="91"/>
  <c r="N44" i="91"/>
  <c r="L44" i="91"/>
  <c r="O44" i="91" s="1"/>
  <c r="P44" i="91" s="1"/>
  <c r="N43" i="91"/>
  <c r="L43" i="91"/>
  <c r="O43" i="91" s="1"/>
  <c r="P43" i="91" s="1"/>
  <c r="N42" i="91"/>
  <c r="L42" i="91"/>
  <c r="O42" i="91" s="1"/>
  <c r="P42" i="91" s="1"/>
  <c r="B37" i="91"/>
  <c r="N36" i="91"/>
  <c r="H36" i="91"/>
  <c r="F36" i="91"/>
  <c r="O36" i="91" s="1"/>
  <c r="P36" i="91" s="1"/>
  <c r="N35" i="91"/>
  <c r="H35" i="91"/>
  <c r="F35" i="91"/>
  <c r="N34" i="91"/>
  <c r="H34" i="91"/>
  <c r="F34" i="91"/>
  <c r="N33" i="91"/>
  <c r="H33" i="91"/>
  <c r="F33" i="91"/>
  <c r="N32" i="91"/>
  <c r="H32" i="91"/>
  <c r="F32" i="91"/>
  <c r="B28" i="91"/>
  <c r="N27" i="91"/>
  <c r="O27" i="91"/>
  <c r="P27" i="91" s="1"/>
  <c r="F27" i="91"/>
  <c r="N26" i="91"/>
  <c r="F26" i="91"/>
  <c r="N25" i="91"/>
  <c r="F25" i="91"/>
  <c r="N24" i="91"/>
  <c r="F24" i="91"/>
  <c r="N23" i="91"/>
  <c r="O23" i="91" s="1"/>
  <c r="P23" i="91" s="1"/>
  <c r="F23" i="91"/>
  <c r="B19" i="91"/>
  <c r="N18" i="91"/>
  <c r="L18" i="91"/>
  <c r="J18" i="91"/>
  <c r="H18" i="91"/>
  <c r="F18" i="91"/>
  <c r="N17" i="91"/>
  <c r="L17" i="91"/>
  <c r="J17" i="91"/>
  <c r="H17" i="91"/>
  <c r="F17" i="91"/>
  <c r="O17" i="91" s="1"/>
  <c r="P17" i="91" s="1"/>
  <c r="N16" i="91"/>
  <c r="L16" i="91"/>
  <c r="O16" i="91" s="1"/>
  <c r="P16" i="91" s="1"/>
  <c r="J16" i="91"/>
  <c r="H16" i="91"/>
  <c r="F16" i="91"/>
  <c r="N15" i="91"/>
  <c r="L15" i="91"/>
  <c r="J15" i="91"/>
  <c r="H15" i="91"/>
  <c r="F15" i="91"/>
  <c r="N14" i="91"/>
  <c r="L14" i="91"/>
  <c r="J14" i="91"/>
  <c r="H14" i="91"/>
  <c r="F14" i="91"/>
  <c r="O14" i="91" s="1"/>
  <c r="P14" i="91" s="1"/>
  <c r="N13" i="91"/>
  <c r="L13" i="91"/>
  <c r="J13" i="91"/>
  <c r="H13" i="91"/>
  <c r="F13" i="91"/>
  <c r="N12" i="91"/>
  <c r="L12" i="91"/>
  <c r="J12" i="91"/>
  <c r="H12" i="91"/>
  <c r="F12" i="91"/>
  <c r="D10" i="8" l="1"/>
  <c r="D11" i="8"/>
  <c r="O33" i="91"/>
  <c r="P33" i="91" s="1"/>
  <c r="O34" i="91"/>
  <c r="P34" i="91" s="1"/>
  <c r="O32" i="91"/>
  <c r="P32" i="91" s="1"/>
  <c r="O35" i="91"/>
  <c r="P35" i="91" s="1"/>
  <c r="O25" i="91"/>
  <c r="P25" i="91" s="1"/>
  <c r="O24" i="91"/>
  <c r="P24" i="91" s="1"/>
  <c r="O26" i="91"/>
  <c r="P26" i="91" s="1"/>
  <c r="O15" i="91"/>
  <c r="P15" i="91" s="1"/>
  <c r="O18" i="91"/>
  <c r="P18" i="91" s="1"/>
  <c r="O13" i="91"/>
  <c r="P13" i="91" s="1"/>
  <c r="O12" i="91"/>
  <c r="P12" i="91" s="1"/>
  <c r="P45" i="91"/>
  <c r="I48" i="91"/>
  <c r="M57" i="91" s="1"/>
  <c r="N37" i="91" l="1"/>
  <c r="M37" i="91" s="1"/>
  <c r="N28" i="91"/>
  <c r="M28" i="91" s="1"/>
  <c r="N19" i="91"/>
  <c r="M19" i="91" s="1"/>
  <c r="I38" i="91" l="1"/>
  <c r="M46" i="91"/>
  <c r="AQ18" i="4" l="1"/>
  <c r="AO18" i="4"/>
  <c r="AM18" i="4"/>
  <c r="AK18" i="4"/>
  <c r="AI18" i="4"/>
  <c r="AF18" i="4"/>
  <c r="AD18" i="4"/>
  <c r="AB18" i="4"/>
  <c r="Z18" i="4"/>
  <c r="X18" i="4"/>
  <c r="U18" i="4"/>
  <c r="S18" i="4"/>
  <c r="Q18" i="4"/>
  <c r="O18" i="4"/>
  <c r="M18" i="4"/>
  <c r="K18" i="4"/>
  <c r="I18" i="4"/>
  <c r="H17" i="9"/>
  <c r="G17" i="9"/>
  <c r="F17" i="9"/>
  <c r="E17" i="9"/>
  <c r="D17" i="9"/>
  <c r="C17" i="9"/>
  <c r="AP17" i="4"/>
  <c r="AQ17" i="4" s="1"/>
  <c r="AN17" i="4"/>
  <c r="AO17" i="4" s="1"/>
  <c r="AL17" i="4"/>
  <c r="AM17" i="4" s="1"/>
  <c r="AJ17" i="4"/>
  <c r="AK17" i="4" s="1"/>
  <c r="AH17" i="4"/>
  <c r="AE17" i="4"/>
  <c r="AF17" i="4" s="1"/>
  <c r="AC17" i="4"/>
  <c r="AD17" i="4" s="1"/>
  <c r="AA17" i="4"/>
  <c r="Y17" i="4"/>
  <c r="Z17" i="4" s="1"/>
  <c r="W17" i="4"/>
  <c r="T17" i="4"/>
  <c r="U17" i="4" s="1"/>
  <c r="R17" i="4"/>
  <c r="S17" i="4" s="1"/>
  <c r="P17" i="4"/>
  <c r="N17" i="4"/>
  <c r="L17" i="4"/>
  <c r="M17" i="4" s="1"/>
  <c r="J17" i="4"/>
  <c r="H17" i="4"/>
  <c r="I17" i="4" s="1"/>
  <c r="AI17" i="4"/>
  <c r="AB17" i="4"/>
  <c r="X17" i="4"/>
  <c r="Q17" i="4"/>
  <c r="O17" i="4"/>
  <c r="K17" i="4"/>
  <c r="C58" i="89"/>
  <c r="F52" i="89"/>
  <c r="N49" i="89"/>
  <c r="I48" i="89"/>
  <c r="N44" i="89"/>
  <c r="L44" i="89"/>
  <c r="O44" i="89" s="1"/>
  <c r="P44" i="89" s="1"/>
  <c r="O43" i="89"/>
  <c r="P43" i="89" s="1"/>
  <c r="N43" i="89"/>
  <c r="L43" i="89"/>
  <c r="N42" i="89"/>
  <c r="L42" i="89"/>
  <c r="O42" i="89" s="1"/>
  <c r="P42" i="89" s="1"/>
  <c r="B37" i="89"/>
  <c r="N36" i="89"/>
  <c r="L36" i="89"/>
  <c r="J36" i="89"/>
  <c r="H36" i="89"/>
  <c r="F36" i="89"/>
  <c r="N35" i="89"/>
  <c r="L35" i="89"/>
  <c r="O35" i="89" s="1"/>
  <c r="P35" i="89" s="1"/>
  <c r="J35" i="89"/>
  <c r="H35" i="89"/>
  <c r="F35" i="89"/>
  <c r="N34" i="89"/>
  <c r="L34" i="89"/>
  <c r="J34" i="89"/>
  <c r="H34" i="89"/>
  <c r="F34" i="89"/>
  <c r="N33" i="89"/>
  <c r="L33" i="89"/>
  <c r="J33" i="89"/>
  <c r="H33" i="89"/>
  <c r="F33" i="89"/>
  <c r="N32" i="89"/>
  <c r="L32" i="89"/>
  <c r="J32" i="89"/>
  <c r="O32" i="89" s="1"/>
  <c r="P32" i="89" s="1"/>
  <c r="H32" i="89"/>
  <c r="F32" i="89"/>
  <c r="B28" i="89"/>
  <c r="N27" i="89"/>
  <c r="L27" i="89"/>
  <c r="J27" i="89"/>
  <c r="H27" i="89"/>
  <c r="F27" i="89"/>
  <c r="N26" i="89"/>
  <c r="L26" i="89"/>
  <c r="J26" i="89"/>
  <c r="H26" i="89"/>
  <c r="F26" i="89"/>
  <c r="N25" i="89"/>
  <c r="L25" i="89"/>
  <c r="J25" i="89"/>
  <c r="H25" i="89"/>
  <c r="F25" i="89"/>
  <c r="N24" i="89"/>
  <c r="L24" i="89"/>
  <c r="J24" i="89"/>
  <c r="H24" i="89"/>
  <c r="F24" i="89"/>
  <c r="N23" i="89"/>
  <c r="L23" i="89"/>
  <c r="J23" i="89"/>
  <c r="H23" i="89"/>
  <c r="F23" i="89"/>
  <c r="B19" i="89"/>
  <c r="N18" i="89"/>
  <c r="L18" i="89"/>
  <c r="J18" i="89"/>
  <c r="O18" i="89" s="1"/>
  <c r="P18" i="89" s="1"/>
  <c r="H18" i="89"/>
  <c r="F18" i="89"/>
  <c r="N17" i="89"/>
  <c r="L17" i="89"/>
  <c r="J17" i="89"/>
  <c r="H17" i="89"/>
  <c r="F17" i="89"/>
  <c r="N16" i="89"/>
  <c r="L16" i="89"/>
  <c r="J16" i="89"/>
  <c r="H16" i="89"/>
  <c r="F16" i="89"/>
  <c r="N15" i="89"/>
  <c r="L15" i="89"/>
  <c r="J15" i="89"/>
  <c r="H15" i="89"/>
  <c r="F15" i="89"/>
  <c r="N14" i="89"/>
  <c r="L14" i="89"/>
  <c r="J14" i="89"/>
  <c r="H14" i="89"/>
  <c r="F14" i="89"/>
  <c r="N13" i="89"/>
  <c r="O13" i="89" s="1"/>
  <c r="P13" i="89" s="1"/>
  <c r="L13" i="89"/>
  <c r="J13" i="89"/>
  <c r="H13" i="89"/>
  <c r="F13" i="89"/>
  <c r="N12" i="89"/>
  <c r="O12" i="89" s="1"/>
  <c r="P12" i="89" s="1"/>
  <c r="L12" i="89"/>
  <c r="J12" i="89"/>
  <c r="H12" i="89"/>
  <c r="F12" i="89"/>
  <c r="V18" i="4" l="1"/>
  <c r="E18" i="4"/>
  <c r="AG18" i="4"/>
  <c r="F18" i="4"/>
  <c r="AR18" i="4"/>
  <c r="G18" i="4"/>
  <c r="I17" i="9"/>
  <c r="AR17" i="4"/>
  <c r="G17" i="4"/>
  <c r="AG17" i="4"/>
  <c r="F17" i="4"/>
  <c r="E17" i="4"/>
  <c r="V17" i="4"/>
  <c r="O36" i="89"/>
  <c r="P36" i="89" s="1"/>
  <c r="O34" i="89"/>
  <c r="P34" i="89" s="1"/>
  <c r="O33" i="89"/>
  <c r="P33" i="89" s="1"/>
  <c r="O27" i="89"/>
  <c r="P27" i="89" s="1"/>
  <c r="O26" i="89"/>
  <c r="P26" i="89" s="1"/>
  <c r="O25" i="89"/>
  <c r="P25" i="89" s="1"/>
  <c r="O24" i="89"/>
  <c r="P24" i="89" s="1"/>
  <c r="O23" i="89"/>
  <c r="P23" i="89" s="1"/>
  <c r="O17" i="89"/>
  <c r="P17" i="89" s="1"/>
  <c r="O16" i="89"/>
  <c r="P16" i="89" s="1"/>
  <c r="O15" i="89"/>
  <c r="P15" i="89" s="1"/>
  <c r="O14" i="89"/>
  <c r="P14" i="89" s="1"/>
  <c r="P45" i="89"/>
  <c r="D18" i="4" l="1"/>
  <c r="D17" i="4"/>
  <c r="N37" i="89"/>
  <c r="M37" i="89" s="1"/>
  <c r="N28" i="89"/>
  <c r="M28" i="89" s="1"/>
  <c r="N19" i="89"/>
  <c r="M19" i="89" s="1"/>
  <c r="I38" i="89" l="1"/>
  <c r="M57" i="89"/>
  <c r="M46" i="89"/>
  <c r="H16" i="9" l="1"/>
  <c r="G16" i="9"/>
  <c r="F16" i="9"/>
  <c r="E16" i="9"/>
  <c r="D16" i="9"/>
  <c r="C16" i="9"/>
  <c r="AP16" i="4"/>
  <c r="AN16" i="4"/>
  <c r="AL16" i="4"/>
  <c r="AJ16" i="4"/>
  <c r="AH16" i="4"/>
  <c r="AP15" i="4"/>
  <c r="AN15" i="4"/>
  <c r="AL15" i="4"/>
  <c r="AJ15" i="4"/>
  <c r="AH15" i="4"/>
  <c r="AE16" i="4"/>
  <c r="AC16" i="4"/>
  <c r="AA16" i="4"/>
  <c r="Y16" i="4"/>
  <c r="W16" i="4"/>
  <c r="AE15" i="4"/>
  <c r="AC15" i="4"/>
  <c r="AA15" i="4"/>
  <c r="Y15" i="4"/>
  <c r="W15" i="4"/>
  <c r="T16" i="4"/>
  <c r="R16" i="4"/>
  <c r="P16" i="4"/>
  <c r="N16" i="4"/>
  <c r="L16" i="4"/>
  <c r="J16" i="4"/>
  <c r="H16" i="4"/>
  <c r="T15" i="4"/>
  <c r="R15" i="4"/>
  <c r="P15" i="4"/>
  <c r="N15" i="4"/>
  <c r="L15" i="4"/>
  <c r="J15" i="4"/>
  <c r="H15" i="4"/>
  <c r="C58" i="88"/>
  <c r="N49" i="88" s="1"/>
  <c r="I48" i="88" s="1"/>
  <c r="F52" i="88"/>
  <c r="N44" i="88"/>
  <c r="O44" i="88" s="1"/>
  <c r="P44" i="88" s="1"/>
  <c r="L44" i="88"/>
  <c r="N43" i="88"/>
  <c r="L43" i="88"/>
  <c r="O43" i="88" s="1"/>
  <c r="P43" i="88" s="1"/>
  <c r="N42" i="88"/>
  <c r="O42" i="88" s="1"/>
  <c r="P42" i="88" s="1"/>
  <c r="P45" i="88" s="1"/>
  <c r="L42" i="88"/>
  <c r="B37" i="88"/>
  <c r="N36" i="88"/>
  <c r="L36" i="88"/>
  <c r="J36" i="88"/>
  <c r="H36" i="88"/>
  <c r="F36" i="88"/>
  <c r="N35" i="88"/>
  <c r="L35" i="88"/>
  <c r="J35" i="88"/>
  <c r="H35" i="88"/>
  <c r="F35" i="88"/>
  <c r="O35" i="88" s="1"/>
  <c r="P35" i="88" s="1"/>
  <c r="N34" i="88"/>
  <c r="L34" i="88"/>
  <c r="J34" i="88"/>
  <c r="O34" i="88" s="1"/>
  <c r="P34" i="88" s="1"/>
  <c r="H34" i="88"/>
  <c r="F34" i="88"/>
  <c r="N33" i="88"/>
  <c r="L33" i="88"/>
  <c r="J33" i="88"/>
  <c r="H33" i="88"/>
  <c r="F33" i="88"/>
  <c r="N32" i="88"/>
  <c r="L32" i="88"/>
  <c r="J32" i="88"/>
  <c r="H32" i="88"/>
  <c r="F32" i="88"/>
  <c r="O32" i="88" s="1"/>
  <c r="P32" i="88" s="1"/>
  <c r="B28" i="88"/>
  <c r="N27" i="88"/>
  <c r="L27" i="88"/>
  <c r="J27" i="88"/>
  <c r="H27" i="88"/>
  <c r="F27" i="88"/>
  <c r="N26" i="88"/>
  <c r="L26" i="88"/>
  <c r="J26" i="88"/>
  <c r="H26" i="88"/>
  <c r="F26" i="88"/>
  <c r="N25" i="88"/>
  <c r="L25" i="88"/>
  <c r="J25" i="88"/>
  <c r="H25" i="88"/>
  <c r="F25" i="88"/>
  <c r="N24" i="88"/>
  <c r="L24" i="88"/>
  <c r="J24" i="88"/>
  <c r="H24" i="88"/>
  <c r="F24" i="88"/>
  <c r="N23" i="88"/>
  <c r="L23" i="88"/>
  <c r="J23" i="88"/>
  <c r="H23" i="88"/>
  <c r="F23" i="88"/>
  <c r="B19" i="88"/>
  <c r="N18" i="88"/>
  <c r="L18" i="88"/>
  <c r="J18" i="88"/>
  <c r="H18" i="88"/>
  <c r="F18" i="88"/>
  <c r="N17" i="88"/>
  <c r="L17" i="88"/>
  <c r="J17" i="88"/>
  <c r="H17" i="88"/>
  <c r="F17" i="88"/>
  <c r="N16" i="88"/>
  <c r="L16" i="88"/>
  <c r="J16" i="88"/>
  <c r="H16" i="88"/>
  <c r="F16" i="88"/>
  <c r="N15" i="88"/>
  <c r="L15" i="88"/>
  <c r="J15" i="88"/>
  <c r="O15" i="88" s="1"/>
  <c r="P15" i="88" s="1"/>
  <c r="H15" i="88"/>
  <c r="F15" i="88"/>
  <c r="N14" i="88"/>
  <c r="O14" i="88" s="1"/>
  <c r="P14" i="88" s="1"/>
  <c r="L14" i="88"/>
  <c r="J14" i="88"/>
  <c r="H14" i="88"/>
  <c r="F14" i="88"/>
  <c r="N13" i="88"/>
  <c r="L13" i="88"/>
  <c r="J13" i="88"/>
  <c r="H13" i="88"/>
  <c r="F13" i="88"/>
  <c r="N12" i="88"/>
  <c r="L12" i="88"/>
  <c r="J12" i="88"/>
  <c r="O12" i="88" s="1"/>
  <c r="P12" i="88" s="1"/>
  <c r="H12" i="88"/>
  <c r="F12" i="88"/>
  <c r="I16" i="9" l="1"/>
  <c r="O36" i="88"/>
  <c r="P36" i="88" s="1"/>
  <c r="N37" i="88" s="1"/>
  <c r="M37" i="88" s="1"/>
  <c r="O33" i="88"/>
  <c r="P33" i="88" s="1"/>
  <c r="O27" i="88"/>
  <c r="P27" i="88" s="1"/>
  <c r="O26" i="88"/>
  <c r="P26" i="88" s="1"/>
  <c r="O25" i="88"/>
  <c r="P25" i="88" s="1"/>
  <c r="O24" i="88"/>
  <c r="P24" i="88" s="1"/>
  <c r="O23" i="88"/>
  <c r="P23" i="88" s="1"/>
  <c r="O18" i="88"/>
  <c r="P18" i="88" s="1"/>
  <c r="O17" i="88"/>
  <c r="P17" i="88" s="1"/>
  <c r="O16" i="88"/>
  <c r="P16" i="88" s="1"/>
  <c r="O13" i="88"/>
  <c r="P13" i="88" s="1"/>
  <c r="N28" i="88" l="1"/>
  <c r="M28" i="88" s="1"/>
  <c r="N19" i="88"/>
  <c r="M57" i="88" s="1"/>
  <c r="M19" i="88"/>
  <c r="I38" i="88" l="1"/>
  <c r="M46" i="88"/>
  <c r="AQ16" i="4" l="1"/>
  <c r="AO16" i="4"/>
  <c r="AM16" i="4"/>
  <c r="AK16" i="4"/>
  <c r="AI16" i="4"/>
  <c r="AF16" i="4"/>
  <c r="AD16" i="4"/>
  <c r="AB16" i="4"/>
  <c r="Z16" i="4"/>
  <c r="X16" i="4"/>
  <c r="U16" i="4"/>
  <c r="S16" i="4"/>
  <c r="Q16" i="4"/>
  <c r="O16" i="4"/>
  <c r="M16" i="4"/>
  <c r="K16" i="4"/>
  <c r="I16" i="4"/>
  <c r="H10" i="9"/>
  <c r="G10" i="9"/>
  <c r="F10" i="9"/>
  <c r="E10" i="9"/>
  <c r="D10" i="9"/>
  <c r="C10" i="9"/>
  <c r="AE10" i="4"/>
  <c r="AP10" i="4"/>
  <c r="AN10" i="4"/>
  <c r="AL10" i="4"/>
  <c r="AJ10" i="4"/>
  <c r="AH10" i="4"/>
  <c r="AP9" i="4"/>
  <c r="AN9" i="4"/>
  <c r="AL9" i="4"/>
  <c r="AJ9" i="4"/>
  <c r="AH9" i="4"/>
  <c r="AC10" i="4"/>
  <c r="AA10" i="4"/>
  <c r="Y10" i="4"/>
  <c r="W10" i="4"/>
  <c r="AE9" i="4"/>
  <c r="AC9" i="4"/>
  <c r="AA9" i="4"/>
  <c r="Y9" i="4"/>
  <c r="W9" i="4"/>
  <c r="T10" i="4"/>
  <c r="R10" i="4"/>
  <c r="P10" i="4"/>
  <c r="N10" i="4"/>
  <c r="L10" i="4"/>
  <c r="J10" i="4"/>
  <c r="H10" i="4"/>
  <c r="T9" i="4"/>
  <c r="R9" i="4"/>
  <c r="P9" i="4"/>
  <c r="N9" i="4"/>
  <c r="L9" i="4"/>
  <c r="J9" i="4"/>
  <c r="H9" i="4"/>
  <c r="C58" i="87"/>
  <c r="N49" i="87" s="1"/>
  <c r="I48" i="87" s="1"/>
  <c r="F52" i="87"/>
  <c r="N44" i="87"/>
  <c r="L44" i="87"/>
  <c r="O44" i="87" s="1"/>
  <c r="P44" i="87" s="1"/>
  <c r="N43" i="87"/>
  <c r="L43" i="87"/>
  <c r="O43" i="87" s="1"/>
  <c r="P43" i="87" s="1"/>
  <c r="N42" i="87"/>
  <c r="L42" i="87"/>
  <c r="O42" i="87" s="1"/>
  <c r="P42" i="87" s="1"/>
  <c r="P45" i="87" s="1"/>
  <c r="B37" i="87"/>
  <c r="N36" i="87"/>
  <c r="L36" i="87"/>
  <c r="J36" i="87"/>
  <c r="H36" i="87"/>
  <c r="F36" i="87"/>
  <c r="N35" i="87"/>
  <c r="L35" i="87"/>
  <c r="J35" i="87"/>
  <c r="H35" i="87"/>
  <c r="F35" i="87"/>
  <c r="N34" i="87"/>
  <c r="L34" i="87"/>
  <c r="J34" i="87"/>
  <c r="H34" i="87"/>
  <c r="O34" i="87" s="1"/>
  <c r="P34" i="87" s="1"/>
  <c r="F34" i="87"/>
  <c r="N33" i="87"/>
  <c r="L33" i="87"/>
  <c r="J33" i="87"/>
  <c r="H33" i="87"/>
  <c r="F33" i="87"/>
  <c r="N32" i="87"/>
  <c r="L32" i="87"/>
  <c r="J32" i="87"/>
  <c r="H32" i="87"/>
  <c r="F32" i="87"/>
  <c r="B28" i="87"/>
  <c r="N27" i="87"/>
  <c r="L27" i="87"/>
  <c r="J27" i="87"/>
  <c r="H27" i="87"/>
  <c r="F27" i="87"/>
  <c r="N26" i="87"/>
  <c r="L26" i="87"/>
  <c r="J26" i="87"/>
  <c r="H26" i="87"/>
  <c r="F26" i="87"/>
  <c r="N25" i="87"/>
  <c r="L25" i="87"/>
  <c r="J25" i="87"/>
  <c r="H25" i="87"/>
  <c r="F25" i="87"/>
  <c r="N24" i="87"/>
  <c r="L24" i="87"/>
  <c r="J24" i="87"/>
  <c r="H24" i="87"/>
  <c r="F24" i="87"/>
  <c r="N23" i="87"/>
  <c r="L23" i="87"/>
  <c r="O23" i="87" s="1"/>
  <c r="P23" i="87" s="1"/>
  <c r="J23" i="87"/>
  <c r="H23" i="87"/>
  <c r="F23" i="87"/>
  <c r="B19" i="87"/>
  <c r="N18" i="87"/>
  <c r="L18" i="87"/>
  <c r="J18" i="87"/>
  <c r="H18" i="87"/>
  <c r="F18" i="87"/>
  <c r="N17" i="87"/>
  <c r="L17" i="87"/>
  <c r="J17" i="87"/>
  <c r="H17" i="87"/>
  <c r="F17" i="87"/>
  <c r="N16" i="87"/>
  <c r="O16" i="87" s="1"/>
  <c r="P16" i="87" s="1"/>
  <c r="L16" i="87"/>
  <c r="J16" i="87"/>
  <c r="H16" i="87"/>
  <c r="F16" i="87"/>
  <c r="N15" i="87"/>
  <c r="L15" i="87"/>
  <c r="J15" i="87"/>
  <c r="H15" i="87"/>
  <c r="F15" i="87"/>
  <c r="N14" i="87"/>
  <c r="L14" i="87"/>
  <c r="O14" i="87" s="1"/>
  <c r="P14" i="87" s="1"/>
  <c r="J14" i="87"/>
  <c r="H14" i="87"/>
  <c r="F14" i="87"/>
  <c r="N13" i="87"/>
  <c r="L13" i="87"/>
  <c r="J13" i="87"/>
  <c r="H13" i="87"/>
  <c r="F13" i="87"/>
  <c r="N12" i="87"/>
  <c r="L12" i="87"/>
  <c r="J12" i="87"/>
  <c r="H12" i="87"/>
  <c r="F12" i="87"/>
  <c r="G16" i="4" l="1"/>
  <c r="AR16" i="4"/>
  <c r="E16" i="4"/>
  <c r="V16" i="4"/>
  <c r="AG16" i="4"/>
  <c r="F16" i="4"/>
  <c r="I10" i="9"/>
  <c r="O36" i="87"/>
  <c r="P36" i="87" s="1"/>
  <c r="O35" i="87"/>
  <c r="P35" i="87" s="1"/>
  <c r="O33" i="87"/>
  <c r="P33" i="87" s="1"/>
  <c r="O32" i="87"/>
  <c r="P32" i="87" s="1"/>
  <c r="O27" i="87"/>
  <c r="P27" i="87" s="1"/>
  <c r="O26" i="87"/>
  <c r="P26" i="87" s="1"/>
  <c r="O25" i="87"/>
  <c r="P25" i="87" s="1"/>
  <c r="O24" i="87"/>
  <c r="P24" i="87" s="1"/>
  <c r="O18" i="87"/>
  <c r="P18" i="87" s="1"/>
  <c r="O17" i="87"/>
  <c r="P17" i="87" s="1"/>
  <c r="O15" i="87"/>
  <c r="P15" i="87" s="1"/>
  <c r="O13" i="87"/>
  <c r="P13" i="87" s="1"/>
  <c r="O12" i="87"/>
  <c r="P12" i="87" s="1"/>
  <c r="D16" i="4" l="1"/>
  <c r="N37" i="87"/>
  <c r="M37" i="87" s="1"/>
  <c r="N28" i="87"/>
  <c r="M28" i="87" s="1"/>
  <c r="N19" i="87"/>
  <c r="M19" i="87" s="1"/>
  <c r="I38" i="87" l="1"/>
  <c r="M46" i="87"/>
  <c r="M57" i="87"/>
  <c r="AQ10" i="4" l="1"/>
  <c r="AO10" i="4"/>
  <c r="AM10" i="4"/>
  <c r="AK10" i="4"/>
  <c r="AI10" i="4"/>
  <c r="AF10" i="4"/>
  <c r="AD10" i="4"/>
  <c r="AB10" i="4"/>
  <c r="Z10" i="4"/>
  <c r="X10" i="4"/>
  <c r="U10" i="4"/>
  <c r="S10" i="4"/>
  <c r="Q10" i="4"/>
  <c r="O10" i="4"/>
  <c r="M10" i="4"/>
  <c r="K10" i="4"/>
  <c r="I10" i="4"/>
  <c r="H32" i="9"/>
  <c r="G32" i="9"/>
  <c r="F32" i="9"/>
  <c r="E32" i="9"/>
  <c r="D32" i="9"/>
  <c r="C32" i="9"/>
  <c r="C33" i="9"/>
  <c r="D33" i="9"/>
  <c r="E33" i="9"/>
  <c r="F33" i="9"/>
  <c r="G33" i="9"/>
  <c r="H33" i="9"/>
  <c r="AP32" i="4"/>
  <c r="AN32" i="4"/>
  <c r="AL32" i="4"/>
  <c r="AJ32" i="4"/>
  <c r="AH32" i="4"/>
  <c r="AE32" i="4"/>
  <c r="AC32" i="4"/>
  <c r="AA32" i="4"/>
  <c r="Y32" i="4"/>
  <c r="W32" i="4"/>
  <c r="T32" i="4"/>
  <c r="R32" i="4"/>
  <c r="P32" i="4"/>
  <c r="N32" i="4"/>
  <c r="L32" i="4"/>
  <c r="J32" i="4"/>
  <c r="H32" i="4"/>
  <c r="C58" i="86"/>
  <c r="N49" i="86" s="1"/>
  <c r="I48" i="86" s="1"/>
  <c r="F52" i="86"/>
  <c r="N44" i="86"/>
  <c r="L44" i="86"/>
  <c r="O44" i="86" s="1"/>
  <c r="P44" i="86" s="1"/>
  <c r="N43" i="86"/>
  <c r="L43" i="86"/>
  <c r="O43" i="86" s="1"/>
  <c r="P43" i="86" s="1"/>
  <c r="N42" i="86"/>
  <c r="L42" i="86"/>
  <c r="O42" i="86" s="1"/>
  <c r="P42" i="86" s="1"/>
  <c r="P45" i="86" s="1"/>
  <c r="B37" i="86"/>
  <c r="N36" i="86"/>
  <c r="L36" i="86"/>
  <c r="J36" i="86"/>
  <c r="H36" i="86"/>
  <c r="F36" i="86"/>
  <c r="N35" i="86"/>
  <c r="L35" i="86"/>
  <c r="J35" i="86"/>
  <c r="H35" i="86"/>
  <c r="F35" i="86"/>
  <c r="N34" i="86"/>
  <c r="L34" i="86"/>
  <c r="J34" i="86"/>
  <c r="H34" i="86"/>
  <c r="F34" i="86"/>
  <c r="N33" i="86"/>
  <c r="L33" i="86"/>
  <c r="J33" i="86"/>
  <c r="H33" i="86"/>
  <c r="F33" i="86"/>
  <c r="N32" i="86"/>
  <c r="L32" i="86"/>
  <c r="J32" i="86"/>
  <c r="H32" i="86"/>
  <c r="F32" i="86"/>
  <c r="O32" i="86" s="1"/>
  <c r="P32" i="86" s="1"/>
  <c r="B28" i="86"/>
  <c r="N27" i="86"/>
  <c r="L27" i="86"/>
  <c r="J27" i="86"/>
  <c r="H27" i="86"/>
  <c r="F27" i="86"/>
  <c r="N26" i="86"/>
  <c r="L26" i="86"/>
  <c r="J26" i="86"/>
  <c r="H26" i="86"/>
  <c r="F26" i="86"/>
  <c r="N25" i="86"/>
  <c r="L25" i="86"/>
  <c r="J25" i="86"/>
  <c r="H25" i="86"/>
  <c r="F25" i="86"/>
  <c r="N24" i="86"/>
  <c r="L24" i="86"/>
  <c r="J24" i="86"/>
  <c r="H24" i="86"/>
  <c r="F24" i="86"/>
  <c r="N23" i="86"/>
  <c r="O23" i="86" s="1"/>
  <c r="P23" i="86" s="1"/>
  <c r="L23" i="86"/>
  <c r="J23" i="86"/>
  <c r="H23" i="86"/>
  <c r="F23" i="86"/>
  <c r="B19" i="86"/>
  <c r="N18" i="86"/>
  <c r="L18" i="86"/>
  <c r="J18" i="86"/>
  <c r="H18" i="86"/>
  <c r="F18" i="86"/>
  <c r="N17" i="86"/>
  <c r="L17" i="86"/>
  <c r="J17" i="86"/>
  <c r="H17" i="86"/>
  <c r="F17" i="86"/>
  <c r="N16" i="86"/>
  <c r="L16" i="86"/>
  <c r="O16" i="86" s="1"/>
  <c r="P16" i="86" s="1"/>
  <c r="J16" i="86"/>
  <c r="H16" i="86"/>
  <c r="F16" i="86"/>
  <c r="N15" i="86"/>
  <c r="L15" i="86"/>
  <c r="J15" i="86"/>
  <c r="H15" i="86"/>
  <c r="F15" i="86"/>
  <c r="N14" i="86"/>
  <c r="L14" i="86"/>
  <c r="J14" i="86"/>
  <c r="H14" i="86"/>
  <c r="F14" i="86"/>
  <c r="N13" i="86"/>
  <c r="L13" i="86"/>
  <c r="J13" i="86"/>
  <c r="H13" i="86"/>
  <c r="F13" i="86"/>
  <c r="N12" i="86"/>
  <c r="L12" i="86"/>
  <c r="J12" i="86"/>
  <c r="H12" i="86"/>
  <c r="O12" i="86" s="1"/>
  <c r="P12" i="86" s="1"/>
  <c r="F12" i="86"/>
  <c r="I33" i="9" l="1"/>
  <c r="G10" i="4"/>
  <c r="V10" i="4"/>
  <c r="E10" i="4"/>
  <c r="AG10" i="4"/>
  <c r="F10" i="4"/>
  <c r="AR10" i="4"/>
  <c r="I32" i="9"/>
  <c r="O36" i="86"/>
  <c r="P36" i="86" s="1"/>
  <c r="O35" i="86"/>
  <c r="P35" i="86" s="1"/>
  <c r="O34" i="86"/>
  <c r="P34" i="86" s="1"/>
  <c r="O33" i="86"/>
  <c r="P33" i="86" s="1"/>
  <c r="O27" i="86"/>
  <c r="P27" i="86" s="1"/>
  <c r="O26" i="86"/>
  <c r="P26" i="86" s="1"/>
  <c r="O25" i="86"/>
  <c r="P25" i="86" s="1"/>
  <c r="O24" i="86"/>
  <c r="P24" i="86" s="1"/>
  <c r="O18" i="86"/>
  <c r="P18" i="86" s="1"/>
  <c r="O17" i="86"/>
  <c r="P17" i="86" s="1"/>
  <c r="O15" i="86"/>
  <c r="P15" i="86" s="1"/>
  <c r="O14" i="86"/>
  <c r="P14" i="86" s="1"/>
  <c r="O13" i="86"/>
  <c r="P13" i="86" s="1"/>
  <c r="D10" i="4" l="1"/>
  <c r="N37" i="86"/>
  <c r="M37" i="86" s="1"/>
  <c r="N28" i="86"/>
  <c r="M28" i="86" s="1"/>
  <c r="N19" i="86"/>
  <c r="M19" i="86" s="1"/>
  <c r="I38" i="86" l="1"/>
  <c r="M57" i="86"/>
  <c r="M46" i="86"/>
  <c r="AQ32" i="4" l="1"/>
  <c r="AO32" i="4"/>
  <c r="AM32" i="4"/>
  <c r="AK32" i="4"/>
  <c r="AI32" i="4"/>
  <c r="AF32" i="4"/>
  <c r="AD32" i="4"/>
  <c r="AB32" i="4"/>
  <c r="Z32" i="4"/>
  <c r="X32" i="4"/>
  <c r="U32" i="4"/>
  <c r="S32" i="4"/>
  <c r="Q32" i="4"/>
  <c r="O32" i="4"/>
  <c r="M32" i="4"/>
  <c r="K32" i="4"/>
  <c r="I32" i="4"/>
  <c r="D31" i="9"/>
  <c r="H31" i="9"/>
  <c r="G31" i="9"/>
  <c r="F31" i="9"/>
  <c r="E31" i="9"/>
  <c r="C31" i="9"/>
  <c r="AP31" i="4"/>
  <c r="AN31" i="4"/>
  <c r="AL31" i="4"/>
  <c r="AJ31" i="4"/>
  <c r="AH31" i="4"/>
  <c r="AP30" i="4"/>
  <c r="AN30" i="4"/>
  <c r="AL30" i="4"/>
  <c r="AJ30" i="4"/>
  <c r="AH30" i="4"/>
  <c r="AE31" i="4"/>
  <c r="AC31" i="4"/>
  <c r="AA31" i="4"/>
  <c r="Y31" i="4"/>
  <c r="W31" i="4"/>
  <c r="AE30" i="4"/>
  <c r="AC30" i="4"/>
  <c r="AA30" i="4"/>
  <c r="Y30" i="4"/>
  <c r="W30" i="4"/>
  <c r="T31" i="4"/>
  <c r="R31" i="4"/>
  <c r="P31" i="4"/>
  <c r="N31" i="4"/>
  <c r="L31" i="4"/>
  <c r="J31" i="4"/>
  <c r="H31" i="4"/>
  <c r="T30" i="4"/>
  <c r="R30" i="4"/>
  <c r="P30" i="4"/>
  <c r="N30" i="4"/>
  <c r="L30" i="4"/>
  <c r="J30" i="4"/>
  <c r="C58" i="85"/>
  <c r="N49" i="85" s="1"/>
  <c r="I48" i="85" s="1"/>
  <c r="F52" i="85"/>
  <c r="O44" i="85"/>
  <c r="P44" i="85" s="1"/>
  <c r="N44" i="85"/>
  <c r="L44" i="85"/>
  <c r="N43" i="85"/>
  <c r="O43" i="85" s="1"/>
  <c r="P43" i="85" s="1"/>
  <c r="L43" i="85"/>
  <c r="O42" i="85"/>
  <c r="P42" i="85" s="1"/>
  <c r="P45" i="85" s="1"/>
  <c r="N42" i="85"/>
  <c r="L42" i="85"/>
  <c r="B37" i="85"/>
  <c r="N36" i="85"/>
  <c r="L36" i="85"/>
  <c r="O36" i="85" s="1"/>
  <c r="P36" i="85" s="1"/>
  <c r="J36" i="85"/>
  <c r="H36" i="85"/>
  <c r="F36" i="85"/>
  <c r="N35" i="85"/>
  <c r="L35" i="85"/>
  <c r="J35" i="85"/>
  <c r="H35" i="85"/>
  <c r="F35" i="85"/>
  <c r="N34" i="85"/>
  <c r="L34" i="85"/>
  <c r="J34" i="85"/>
  <c r="H34" i="85"/>
  <c r="F34" i="85"/>
  <c r="O34" i="85" s="1"/>
  <c r="P34" i="85" s="1"/>
  <c r="N33" i="85"/>
  <c r="L33" i="85"/>
  <c r="J33" i="85"/>
  <c r="H33" i="85"/>
  <c r="F33" i="85"/>
  <c r="N32" i="85"/>
  <c r="L32" i="85"/>
  <c r="J32" i="85"/>
  <c r="H32" i="85"/>
  <c r="F32" i="85"/>
  <c r="B28" i="85"/>
  <c r="N27" i="85"/>
  <c r="L27" i="85"/>
  <c r="J27" i="85"/>
  <c r="H27" i="85"/>
  <c r="F27" i="85"/>
  <c r="N26" i="85"/>
  <c r="L26" i="85"/>
  <c r="J26" i="85"/>
  <c r="H26" i="85"/>
  <c r="F26" i="85"/>
  <c r="N25" i="85"/>
  <c r="L25" i="85"/>
  <c r="J25" i="85"/>
  <c r="H25" i="85"/>
  <c r="F25" i="85"/>
  <c r="N24" i="85"/>
  <c r="L24" i="85"/>
  <c r="J24" i="85"/>
  <c r="H24" i="85"/>
  <c r="F24" i="85"/>
  <c r="N23" i="85"/>
  <c r="L23" i="85"/>
  <c r="J23" i="85"/>
  <c r="H23" i="85"/>
  <c r="F23" i="85"/>
  <c r="B19" i="85"/>
  <c r="N18" i="85"/>
  <c r="L18" i="85"/>
  <c r="J18" i="85"/>
  <c r="H18" i="85"/>
  <c r="F18" i="85"/>
  <c r="N17" i="85"/>
  <c r="L17" i="85"/>
  <c r="J17" i="85"/>
  <c r="H17" i="85"/>
  <c r="F17" i="85"/>
  <c r="N16" i="85"/>
  <c r="L16" i="85"/>
  <c r="J16" i="85"/>
  <c r="H16" i="85"/>
  <c r="F16" i="85"/>
  <c r="O15" i="85"/>
  <c r="P15" i="85" s="1"/>
  <c r="N15" i="85"/>
  <c r="L15" i="85"/>
  <c r="J15" i="85"/>
  <c r="H15" i="85"/>
  <c r="F15" i="85"/>
  <c r="N14" i="85"/>
  <c r="L14" i="85"/>
  <c r="J14" i="85"/>
  <c r="O14" i="85" s="1"/>
  <c r="P14" i="85" s="1"/>
  <c r="H14" i="85"/>
  <c r="F14" i="85"/>
  <c r="N13" i="85"/>
  <c r="L13" i="85"/>
  <c r="J13" i="85"/>
  <c r="H13" i="85"/>
  <c r="F13" i="85"/>
  <c r="N12" i="85"/>
  <c r="L12" i="85"/>
  <c r="J12" i="85"/>
  <c r="H12" i="85"/>
  <c r="F12" i="85"/>
  <c r="G32" i="4" l="1"/>
  <c r="AR32" i="4"/>
  <c r="V32" i="4"/>
  <c r="E32" i="4"/>
  <c r="AG32" i="4"/>
  <c r="F32" i="4"/>
  <c r="I31" i="9"/>
  <c r="O35" i="85"/>
  <c r="P35" i="85" s="1"/>
  <c r="O33" i="85"/>
  <c r="P33" i="85" s="1"/>
  <c r="O32" i="85"/>
  <c r="P32" i="85" s="1"/>
  <c r="O27" i="85"/>
  <c r="P27" i="85" s="1"/>
  <c r="O26" i="85"/>
  <c r="P26" i="85" s="1"/>
  <c r="O25" i="85"/>
  <c r="P25" i="85" s="1"/>
  <c r="O24" i="85"/>
  <c r="P24" i="85" s="1"/>
  <c r="O23" i="85"/>
  <c r="P23" i="85" s="1"/>
  <c r="O18" i="85"/>
  <c r="P18" i="85" s="1"/>
  <c r="O17" i="85"/>
  <c r="P17" i="85" s="1"/>
  <c r="O16" i="85"/>
  <c r="P16" i="85" s="1"/>
  <c r="O13" i="85"/>
  <c r="P13" i="85" s="1"/>
  <c r="O12" i="85"/>
  <c r="P12" i="85" s="1"/>
  <c r="D32" i="4" l="1"/>
  <c r="N37" i="85"/>
  <c r="M37" i="85" s="1"/>
  <c r="N28" i="85"/>
  <c r="M28" i="85" s="1"/>
  <c r="N19" i="85"/>
  <c r="M19" i="85" s="1"/>
  <c r="I38" i="85" l="1"/>
  <c r="M46" i="85"/>
  <c r="M57" i="85"/>
  <c r="I31" i="4" l="1"/>
  <c r="H30" i="4"/>
  <c r="I30" i="4" s="1"/>
  <c r="AQ31" i="4"/>
  <c r="AO31" i="4"/>
  <c r="AM31" i="4"/>
  <c r="AK31" i="4"/>
  <c r="AI31" i="4"/>
  <c r="AF31" i="4"/>
  <c r="AD31" i="4"/>
  <c r="AB31" i="4"/>
  <c r="Z31" i="4"/>
  <c r="X31" i="4"/>
  <c r="U31" i="4"/>
  <c r="S31" i="4"/>
  <c r="Q31" i="4"/>
  <c r="O31" i="4"/>
  <c r="M31" i="4"/>
  <c r="K31" i="4"/>
  <c r="H30" i="9"/>
  <c r="G30" i="9"/>
  <c r="F30" i="9"/>
  <c r="E30" i="9"/>
  <c r="D30" i="9"/>
  <c r="C30" i="9"/>
  <c r="AQ30" i="4"/>
  <c r="AO30" i="4"/>
  <c r="AM30" i="4"/>
  <c r="AK30" i="4"/>
  <c r="AI30" i="4"/>
  <c r="AF30" i="4"/>
  <c r="AD30" i="4"/>
  <c r="AB30" i="4"/>
  <c r="Z30" i="4"/>
  <c r="X30" i="4"/>
  <c r="U30" i="4"/>
  <c r="S30" i="4"/>
  <c r="Q30" i="4"/>
  <c r="O30" i="4"/>
  <c r="M30" i="4"/>
  <c r="K30" i="4"/>
  <c r="H26" i="4"/>
  <c r="H29" i="4"/>
  <c r="C58" i="84"/>
  <c r="N49" i="84" s="1"/>
  <c r="I48" i="84" s="1"/>
  <c r="F52" i="84"/>
  <c r="N44" i="84"/>
  <c r="O44" i="84" s="1"/>
  <c r="P44" i="84" s="1"/>
  <c r="L44" i="84"/>
  <c r="N43" i="84"/>
  <c r="O43" i="84" s="1"/>
  <c r="P43" i="84" s="1"/>
  <c r="L43" i="84"/>
  <c r="N42" i="84"/>
  <c r="O42" i="84" s="1"/>
  <c r="P42" i="84" s="1"/>
  <c r="L42" i="84"/>
  <c r="B37" i="84"/>
  <c r="N36" i="84"/>
  <c r="L36" i="84"/>
  <c r="J36" i="84"/>
  <c r="H36" i="84"/>
  <c r="F36" i="84"/>
  <c r="N35" i="84"/>
  <c r="L35" i="84"/>
  <c r="J35" i="84"/>
  <c r="H35" i="84"/>
  <c r="F35" i="84"/>
  <c r="N34" i="84"/>
  <c r="L34" i="84"/>
  <c r="J34" i="84"/>
  <c r="H34" i="84"/>
  <c r="F34" i="84"/>
  <c r="N33" i="84"/>
  <c r="L33" i="84"/>
  <c r="J33" i="84"/>
  <c r="H33" i="84"/>
  <c r="F33" i="84"/>
  <c r="N32" i="84"/>
  <c r="L32" i="84"/>
  <c r="J32" i="84"/>
  <c r="H32" i="84"/>
  <c r="F32" i="84"/>
  <c r="B28" i="84"/>
  <c r="N27" i="84"/>
  <c r="L27" i="84"/>
  <c r="J27" i="84"/>
  <c r="H27" i="84"/>
  <c r="O27" i="84" s="1"/>
  <c r="P27" i="84" s="1"/>
  <c r="F27" i="84"/>
  <c r="N26" i="84"/>
  <c r="L26" i="84"/>
  <c r="J26" i="84"/>
  <c r="H26" i="84"/>
  <c r="F26" i="84"/>
  <c r="N25" i="84"/>
  <c r="L25" i="84"/>
  <c r="J25" i="84"/>
  <c r="H25" i="84"/>
  <c r="F25" i="84"/>
  <c r="N24" i="84"/>
  <c r="L24" i="84"/>
  <c r="J24" i="84"/>
  <c r="H24" i="84"/>
  <c r="F24" i="84"/>
  <c r="O24" i="84" s="1"/>
  <c r="P24" i="84" s="1"/>
  <c r="N23" i="84"/>
  <c r="L23" i="84"/>
  <c r="J23" i="84"/>
  <c r="H23" i="84"/>
  <c r="F23" i="84"/>
  <c r="B19" i="84"/>
  <c r="N18" i="84"/>
  <c r="L18" i="84"/>
  <c r="J18" i="84"/>
  <c r="H18" i="84"/>
  <c r="F18" i="84"/>
  <c r="N17" i="84"/>
  <c r="L17" i="84"/>
  <c r="J17" i="84"/>
  <c r="H17" i="84"/>
  <c r="F17" i="84"/>
  <c r="N16" i="84"/>
  <c r="L16" i="84"/>
  <c r="J16" i="84"/>
  <c r="H16" i="84"/>
  <c r="F16" i="84"/>
  <c r="N15" i="84"/>
  <c r="L15" i="84"/>
  <c r="O15" i="84" s="1"/>
  <c r="P15" i="84" s="1"/>
  <c r="J15" i="84"/>
  <c r="H15" i="84"/>
  <c r="F15" i="84"/>
  <c r="N14" i="84"/>
  <c r="L14" i="84"/>
  <c r="J14" i="84"/>
  <c r="H14" i="84"/>
  <c r="F14" i="84"/>
  <c r="N13" i="84"/>
  <c r="L13" i="84"/>
  <c r="J13" i="84"/>
  <c r="H13" i="84"/>
  <c r="F13" i="84"/>
  <c r="N12" i="84"/>
  <c r="L12" i="84"/>
  <c r="J12" i="84"/>
  <c r="H12" i="84"/>
  <c r="F12" i="84"/>
  <c r="AG31" i="4" l="1"/>
  <c r="F31" i="4"/>
  <c r="E31" i="4"/>
  <c r="V31" i="4"/>
  <c r="AR31" i="4"/>
  <c r="G31" i="4"/>
  <c r="I30" i="9"/>
  <c r="AR30" i="4"/>
  <c r="G30" i="4"/>
  <c r="V30" i="4"/>
  <c r="E30" i="4"/>
  <c r="AG30" i="4"/>
  <c r="F30" i="4"/>
  <c r="O36" i="84"/>
  <c r="P36" i="84" s="1"/>
  <c r="O35" i="84"/>
  <c r="P35" i="84" s="1"/>
  <c r="O34" i="84"/>
  <c r="P34" i="84" s="1"/>
  <c r="O33" i="84"/>
  <c r="P33" i="84" s="1"/>
  <c r="O32" i="84"/>
  <c r="P32" i="84" s="1"/>
  <c r="O26" i="84"/>
  <c r="P26" i="84" s="1"/>
  <c r="O25" i="84"/>
  <c r="P25" i="84" s="1"/>
  <c r="O23" i="84"/>
  <c r="P23" i="84" s="1"/>
  <c r="O18" i="84"/>
  <c r="P18" i="84" s="1"/>
  <c r="O17" i="84"/>
  <c r="P17" i="84" s="1"/>
  <c r="O16" i="84"/>
  <c r="P16" i="84" s="1"/>
  <c r="O14" i="84"/>
  <c r="P14" i="84" s="1"/>
  <c r="O13" i="84"/>
  <c r="P13" i="84" s="1"/>
  <c r="O12" i="84"/>
  <c r="P12" i="84" s="1"/>
  <c r="P45" i="84"/>
  <c r="D31" i="4" l="1"/>
  <c r="D30" i="4"/>
  <c r="N37" i="84"/>
  <c r="M37" i="84" s="1"/>
  <c r="N28" i="84"/>
  <c r="M28" i="84" s="1"/>
  <c r="N19" i="84"/>
  <c r="M19" i="84" s="1"/>
  <c r="I38" i="84" l="1"/>
  <c r="M46" i="84"/>
  <c r="M57" i="84"/>
  <c r="H29" i="9" l="1"/>
  <c r="G29" i="9"/>
  <c r="F29" i="9"/>
  <c r="E29" i="9"/>
  <c r="D29" i="9"/>
  <c r="C29" i="9"/>
  <c r="AP29" i="4"/>
  <c r="AN29" i="4"/>
  <c r="AL29" i="4"/>
  <c r="AJ29" i="4"/>
  <c r="AH29" i="4"/>
  <c r="AP28" i="4"/>
  <c r="AN28" i="4"/>
  <c r="AL28" i="4"/>
  <c r="AJ28" i="4"/>
  <c r="AH28" i="4"/>
  <c r="AE29" i="4"/>
  <c r="AC29" i="4"/>
  <c r="AA29" i="4"/>
  <c r="Y29" i="4"/>
  <c r="W29" i="4"/>
  <c r="AE28" i="4"/>
  <c r="AC28" i="4"/>
  <c r="AA28" i="4"/>
  <c r="Y28" i="4"/>
  <c r="W28" i="4"/>
  <c r="T29" i="4"/>
  <c r="R29" i="4"/>
  <c r="P29" i="4"/>
  <c r="N29" i="4"/>
  <c r="L29" i="4"/>
  <c r="J29" i="4"/>
  <c r="C58" i="83"/>
  <c r="N49" i="83" s="1"/>
  <c r="I48" i="83" s="1"/>
  <c r="F52" i="83"/>
  <c r="N44" i="83"/>
  <c r="L44" i="83"/>
  <c r="O44" i="83" s="1"/>
  <c r="P44" i="83" s="1"/>
  <c r="N43" i="83"/>
  <c r="L43" i="83"/>
  <c r="O43" i="83" s="1"/>
  <c r="P43" i="83" s="1"/>
  <c r="N42" i="83"/>
  <c r="L42" i="83"/>
  <c r="O42" i="83" s="1"/>
  <c r="P42" i="83" s="1"/>
  <c r="P45" i="83" s="1"/>
  <c r="B37" i="83"/>
  <c r="N36" i="83"/>
  <c r="L36" i="83"/>
  <c r="J36" i="83"/>
  <c r="H36" i="83"/>
  <c r="F36" i="83"/>
  <c r="N35" i="83"/>
  <c r="L35" i="83"/>
  <c r="J35" i="83"/>
  <c r="H35" i="83"/>
  <c r="F35" i="83"/>
  <c r="N34" i="83"/>
  <c r="L34" i="83"/>
  <c r="J34" i="83"/>
  <c r="H34" i="83"/>
  <c r="F34" i="83"/>
  <c r="N33" i="83"/>
  <c r="L33" i="83"/>
  <c r="J33" i="83"/>
  <c r="H33" i="83"/>
  <c r="F33" i="83"/>
  <c r="N32" i="83"/>
  <c r="L32" i="83"/>
  <c r="J32" i="83"/>
  <c r="H32" i="83"/>
  <c r="F32" i="83"/>
  <c r="O32" i="83" s="1"/>
  <c r="P32" i="83" s="1"/>
  <c r="B28" i="83"/>
  <c r="N27" i="83"/>
  <c r="L27" i="83"/>
  <c r="J27" i="83"/>
  <c r="H27" i="83"/>
  <c r="F27" i="83"/>
  <c r="N26" i="83"/>
  <c r="L26" i="83"/>
  <c r="J26" i="83"/>
  <c r="H26" i="83"/>
  <c r="F26" i="83"/>
  <c r="N25" i="83"/>
  <c r="L25" i="83"/>
  <c r="J25" i="83"/>
  <c r="H25" i="83"/>
  <c r="F25" i="83"/>
  <c r="N24" i="83"/>
  <c r="L24" i="83"/>
  <c r="J24" i="83"/>
  <c r="H24" i="83"/>
  <c r="F24" i="83"/>
  <c r="N23" i="83"/>
  <c r="L23" i="83"/>
  <c r="O23" i="83" s="1"/>
  <c r="P23" i="83" s="1"/>
  <c r="J23" i="83"/>
  <c r="H23" i="83"/>
  <c r="F23" i="83"/>
  <c r="B19" i="83"/>
  <c r="N18" i="83"/>
  <c r="L18" i="83"/>
  <c r="J18" i="83"/>
  <c r="H18" i="83"/>
  <c r="F18" i="83"/>
  <c r="N17" i="83"/>
  <c r="L17" i="83"/>
  <c r="J17" i="83"/>
  <c r="H17" i="83"/>
  <c r="F17" i="83"/>
  <c r="N16" i="83"/>
  <c r="L16" i="83"/>
  <c r="O16" i="83" s="1"/>
  <c r="P16" i="83" s="1"/>
  <c r="J16" i="83"/>
  <c r="H16" i="83"/>
  <c r="F16" i="83"/>
  <c r="N15" i="83"/>
  <c r="O15" i="83" s="1"/>
  <c r="P15" i="83" s="1"/>
  <c r="L15" i="83"/>
  <c r="J15" i="83"/>
  <c r="H15" i="83"/>
  <c r="F15" i="83"/>
  <c r="N14" i="83"/>
  <c r="L14" i="83"/>
  <c r="J14" i="83"/>
  <c r="H14" i="83"/>
  <c r="F14" i="83"/>
  <c r="N13" i="83"/>
  <c r="L13" i="83"/>
  <c r="J13" i="83"/>
  <c r="H13" i="83"/>
  <c r="F13" i="83"/>
  <c r="N12" i="83"/>
  <c r="L12" i="83"/>
  <c r="J12" i="83"/>
  <c r="H12" i="83"/>
  <c r="F12" i="83"/>
  <c r="I29" i="9" l="1"/>
  <c r="O36" i="83"/>
  <c r="P36" i="83" s="1"/>
  <c r="O35" i="83"/>
  <c r="P35" i="83" s="1"/>
  <c r="O34" i="83"/>
  <c r="P34" i="83" s="1"/>
  <c r="O33" i="83"/>
  <c r="P33" i="83" s="1"/>
  <c r="O27" i="83"/>
  <c r="P27" i="83" s="1"/>
  <c r="O26" i="83"/>
  <c r="P26" i="83" s="1"/>
  <c r="O25" i="83"/>
  <c r="P25" i="83" s="1"/>
  <c r="O24" i="83"/>
  <c r="P24" i="83" s="1"/>
  <c r="O18" i="83"/>
  <c r="P18" i="83" s="1"/>
  <c r="O17" i="83"/>
  <c r="P17" i="83" s="1"/>
  <c r="O14" i="83"/>
  <c r="P14" i="83" s="1"/>
  <c r="O13" i="83"/>
  <c r="P13" i="83" s="1"/>
  <c r="O12" i="83"/>
  <c r="P12" i="83" s="1"/>
  <c r="N37" i="83" l="1"/>
  <c r="M37" i="83" s="1"/>
  <c r="N28" i="83"/>
  <c r="M28" i="83" s="1"/>
  <c r="N19" i="83"/>
  <c r="M19" i="83" s="1"/>
  <c r="I38" i="83" l="1"/>
  <c r="M57" i="83" s="1"/>
  <c r="M46" i="83"/>
  <c r="AQ29" i="4" l="1"/>
  <c r="AO29" i="4"/>
  <c r="AM29" i="4"/>
  <c r="AK29" i="4"/>
  <c r="AI29" i="4"/>
  <c r="AF29" i="4"/>
  <c r="AD29" i="4"/>
  <c r="AB29" i="4"/>
  <c r="Z29" i="4"/>
  <c r="X29" i="4"/>
  <c r="U29" i="4"/>
  <c r="S29" i="4"/>
  <c r="Q29" i="4"/>
  <c r="O29" i="4"/>
  <c r="M29" i="4"/>
  <c r="K29" i="4"/>
  <c r="I29" i="4"/>
  <c r="H28" i="9"/>
  <c r="G28" i="9"/>
  <c r="F28" i="9"/>
  <c r="E28" i="9"/>
  <c r="D28" i="9"/>
  <c r="C28" i="9"/>
  <c r="T28" i="4"/>
  <c r="R28" i="4"/>
  <c r="P28" i="4"/>
  <c r="N28" i="4"/>
  <c r="L28" i="4"/>
  <c r="J28" i="4"/>
  <c r="H28" i="4"/>
  <c r="C58" i="82"/>
  <c r="N49" i="82" s="1"/>
  <c r="I48" i="82" s="1"/>
  <c r="F52" i="82"/>
  <c r="O44" i="82"/>
  <c r="P44" i="82" s="1"/>
  <c r="N44" i="82"/>
  <c r="L44" i="82"/>
  <c r="N43" i="82"/>
  <c r="L43" i="82"/>
  <c r="O43" i="82" s="1"/>
  <c r="P43" i="82" s="1"/>
  <c r="O42" i="82"/>
  <c r="P42" i="82" s="1"/>
  <c r="P45" i="82" s="1"/>
  <c r="N42" i="82"/>
  <c r="L42" i="82"/>
  <c r="B37" i="82"/>
  <c r="O36" i="82"/>
  <c r="P36" i="82" s="1"/>
  <c r="N36" i="82"/>
  <c r="L36" i="82"/>
  <c r="J36" i="82"/>
  <c r="H36" i="82"/>
  <c r="F36" i="82"/>
  <c r="N35" i="82"/>
  <c r="L35" i="82"/>
  <c r="J35" i="82"/>
  <c r="H35" i="82"/>
  <c r="F35" i="82"/>
  <c r="N34" i="82"/>
  <c r="L34" i="82"/>
  <c r="J34" i="82"/>
  <c r="H34" i="82"/>
  <c r="F34" i="82"/>
  <c r="N33" i="82"/>
  <c r="L33" i="82"/>
  <c r="J33" i="82"/>
  <c r="H33" i="82"/>
  <c r="F33" i="82"/>
  <c r="N32" i="82"/>
  <c r="L32" i="82"/>
  <c r="J32" i="82"/>
  <c r="H32" i="82"/>
  <c r="F32" i="82"/>
  <c r="O32" i="82" s="1"/>
  <c r="P32" i="82" s="1"/>
  <c r="B28" i="82"/>
  <c r="N27" i="82"/>
  <c r="L27" i="82"/>
  <c r="J27" i="82"/>
  <c r="H27" i="82"/>
  <c r="F27" i="82"/>
  <c r="N26" i="82"/>
  <c r="L26" i="82"/>
  <c r="J26" i="82"/>
  <c r="H26" i="82"/>
  <c r="F26" i="82"/>
  <c r="N25" i="82"/>
  <c r="L25" i="82"/>
  <c r="J25" i="82"/>
  <c r="H25" i="82"/>
  <c r="F25" i="82"/>
  <c r="N24" i="82"/>
  <c r="L24" i="82"/>
  <c r="J24" i="82"/>
  <c r="H24" i="82"/>
  <c r="F24" i="82"/>
  <c r="N23" i="82"/>
  <c r="L23" i="82"/>
  <c r="J23" i="82"/>
  <c r="H23" i="82"/>
  <c r="F23" i="82"/>
  <c r="B19" i="82"/>
  <c r="N18" i="82"/>
  <c r="L18" i="82"/>
  <c r="J18" i="82"/>
  <c r="H18" i="82"/>
  <c r="F18" i="82"/>
  <c r="N17" i="82"/>
  <c r="L17" i="82"/>
  <c r="J17" i="82"/>
  <c r="H17" i="82"/>
  <c r="F17" i="82"/>
  <c r="N16" i="82"/>
  <c r="L16" i="82"/>
  <c r="J16" i="82"/>
  <c r="H16" i="82"/>
  <c r="F16" i="82"/>
  <c r="N15" i="82"/>
  <c r="L15" i="82"/>
  <c r="J15" i="82"/>
  <c r="H15" i="82"/>
  <c r="F15" i="82"/>
  <c r="N14" i="82"/>
  <c r="O14" i="82" s="1"/>
  <c r="P14" i="82" s="1"/>
  <c r="L14" i="82"/>
  <c r="J14" i="82"/>
  <c r="H14" i="82"/>
  <c r="F14" i="82"/>
  <c r="N13" i="82"/>
  <c r="O13" i="82" s="1"/>
  <c r="P13" i="82" s="1"/>
  <c r="L13" i="82"/>
  <c r="J13" i="82"/>
  <c r="H13" i="82"/>
  <c r="F13" i="82"/>
  <c r="N12" i="82"/>
  <c r="L12" i="82"/>
  <c r="J12" i="82"/>
  <c r="H12" i="82"/>
  <c r="F12" i="82"/>
  <c r="AG29" i="4" l="1"/>
  <c r="V29" i="4"/>
  <c r="E29" i="4"/>
  <c r="G29" i="4"/>
  <c r="AR29" i="4"/>
  <c r="F29" i="4"/>
  <c r="I28" i="9"/>
  <c r="O35" i="82"/>
  <c r="P35" i="82" s="1"/>
  <c r="O34" i="82"/>
  <c r="P34" i="82" s="1"/>
  <c r="O33" i="82"/>
  <c r="P33" i="82" s="1"/>
  <c r="O27" i="82"/>
  <c r="P27" i="82" s="1"/>
  <c r="O26" i="82"/>
  <c r="P26" i="82" s="1"/>
  <c r="O25" i="82"/>
  <c r="P25" i="82" s="1"/>
  <c r="O24" i="82"/>
  <c r="P24" i="82" s="1"/>
  <c r="O23" i="82"/>
  <c r="P23" i="82" s="1"/>
  <c r="O18" i="82"/>
  <c r="P18" i="82" s="1"/>
  <c r="O17" i="82"/>
  <c r="P17" i="82" s="1"/>
  <c r="O16" i="82"/>
  <c r="P16" i="82" s="1"/>
  <c r="O15" i="82"/>
  <c r="P15" i="82" s="1"/>
  <c r="O12" i="82"/>
  <c r="P12" i="82" s="1"/>
  <c r="D29" i="4" l="1"/>
  <c r="N37" i="82"/>
  <c r="M37" i="82" s="1"/>
  <c r="N28" i="82"/>
  <c r="M28" i="82" s="1"/>
  <c r="N19" i="82"/>
  <c r="M19" i="82" s="1"/>
  <c r="I38" i="82" l="1"/>
  <c r="M57" i="82"/>
  <c r="M46" i="82"/>
  <c r="AQ28" i="4" l="1"/>
  <c r="AO28" i="4"/>
  <c r="AM28" i="4"/>
  <c r="AK28" i="4"/>
  <c r="AI28" i="4"/>
  <c r="AF28" i="4"/>
  <c r="AD28" i="4"/>
  <c r="AB28" i="4"/>
  <c r="Z28" i="4"/>
  <c r="X28" i="4"/>
  <c r="U28" i="4"/>
  <c r="S28" i="4"/>
  <c r="Q28" i="4"/>
  <c r="O28" i="4"/>
  <c r="M28" i="4"/>
  <c r="K28" i="4"/>
  <c r="I28" i="4"/>
  <c r="AP33" i="4"/>
  <c r="AQ33" i="4" s="1"/>
  <c r="AN33" i="4"/>
  <c r="AL33" i="4"/>
  <c r="AJ33" i="4"/>
  <c r="AK33" i="4" s="1"/>
  <c r="AH33" i="4"/>
  <c r="AI33" i="4" s="1"/>
  <c r="AE33" i="4"/>
  <c r="AF33" i="4" s="1"/>
  <c r="AC33" i="4"/>
  <c r="AD33" i="4" s="1"/>
  <c r="AA33" i="4"/>
  <c r="AB33" i="4" s="1"/>
  <c r="Y33" i="4"/>
  <c r="Z33" i="4" s="1"/>
  <c r="W33" i="4"/>
  <c r="X33" i="4" s="1"/>
  <c r="T33" i="4"/>
  <c r="U33" i="4" s="1"/>
  <c r="R33" i="4"/>
  <c r="S33" i="4" s="1"/>
  <c r="P33" i="4"/>
  <c r="Q33" i="4" s="1"/>
  <c r="N33" i="4"/>
  <c r="O33" i="4" s="1"/>
  <c r="L33" i="4"/>
  <c r="M33" i="4" s="1"/>
  <c r="J33" i="4"/>
  <c r="K33" i="4" s="1"/>
  <c r="H33" i="4"/>
  <c r="I33" i="4" s="1"/>
  <c r="T27" i="4"/>
  <c r="R27" i="4"/>
  <c r="P27" i="4"/>
  <c r="N27" i="4"/>
  <c r="L27" i="4"/>
  <c r="J27" i="4"/>
  <c r="H27" i="4"/>
  <c r="C58" i="81"/>
  <c r="N49" i="81" s="1"/>
  <c r="I48" i="81" s="1"/>
  <c r="F52" i="81"/>
  <c r="N44" i="81"/>
  <c r="L44" i="81"/>
  <c r="O44" i="81" s="1"/>
  <c r="P44" i="81" s="1"/>
  <c r="N43" i="81"/>
  <c r="L43" i="81"/>
  <c r="O43" i="81" s="1"/>
  <c r="P43" i="81" s="1"/>
  <c r="N42" i="81"/>
  <c r="L42" i="81"/>
  <c r="O42" i="81" s="1"/>
  <c r="P42" i="81" s="1"/>
  <c r="P45" i="81" s="1"/>
  <c r="B37" i="81"/>
  <c r="N36" i="81"/>
  <c r="L36" i="81"/>
  <c r="J36" i="81"/>
  <c r="H36" i="81"/>
  <c r="F36" i="81"/>
  <c r="N35" i="81"/>
  <c r="O35" i="81" s="1"/>
  <c r="P35" i="81" s="1"/>
  <c r="L35" i="81"/>
  <c r="J35" i="81"/>
  <c r="H35" i="81"/>
  <c r="F35" i="81"/>
  <c r="N34" i="81"/>
  <c r="L34" i="81"/>
  <c r="J34" i="81"/>
  <c r="H34" i="81"/>
  <c r="F34" i="81"/>
  <c r="N33" i="81"/>
  <c r="L33" i="81"/>
  <c r="J33" i="81"/>
  <c r="H33" i="81"/>
  <c r="F33" i="81"/>
  <c r="N32" i="81"/>
  <c r="L32" i="81"/>
  <c r="J32" i="81"/>
  <c r="H32" i="81"/>
  <c r="F32" i="81"/>
  <c r="B28" i="81"/>
  <c r="N27" i="81"/>
  <c r="L27" i="81"/>
  <c r="J27" i="81"/>
  <c r="H27" i="81"/>
  <c r="F27" i="81"/>
  <c r="N26" i="81"/>
  <c r="L26" i="81"/>
  <c r="J26" i="81"/>
  <c r="H26" i="81"/>
  <c r="F26" i="81"/>
  <c r="N25" i="81"/>
  <c r="L25" i="81"/>
  <c r="J25" i="81"/>
  <c r="H25" i="81"/>
  <c r="F25" i="81"/>
  <c r="N24" i="81"/>
  <c r="L24" i="81"/>
  <c r="J24" i="81"/>
  <c r="H24" i="81"/>
  <c r="F24" i="81"/>
  <c r="N23" i="81"/>
  <c r="L23" i="81"/>
  <c r="J23" i="81"/>
  <c r="H23" i="81"/>
  <c r="F23" i="81"/>
  <c r="O23" i="81" s="1"/>
  <c r="P23" i="81" s="1"/>
  <c r="B19" i="81"/>
  <c r="N18" i="81"/>
  <c r="L18" i="81"/>
  <c r="J18" i="81"/>
  <c r="H18" i="81"/>
  <c r="F18" i="81"/>
  <c r="N17" i="81"/>
  <c r="L17" i="81"/>
  <c r="J17" i="81"/>
  <c r="H17" i="81"/>
  <c r="F17" i="81"/>
  <c r="N16" i="81"/>
  <c r="L16" i="81"/>
  <c r="J16" i="81"/>
  <c r="H16" i="81"/>
  <c r="F16" i="81"/>
  <c r="N15" i="81"/>
  <c r="L15" i="81"/>
  <c r="J15" i="81"/>
  <c r="H15" i="81"/>
  <c r="F15" i="81"/>
  <c r="N14" i="81"/>
  <c r="L14" i="81"/>
  <c r="J14" i="81"/>
  <c r="H14" i="81"/>
  <c r="F14" i="81"/>
  <c r="O13" i="81"/>
  <c r="P13" i="81" s="1"/>
  <c r="N13" i="81"/>
  <c r="L13" i="81"/>
  <c r="J13" i="81"/>
  <c r="H13" i="81"/>
  <c r="F13" i="81"/>
  <c r="N12" i="81"/>
  <c r="L12" i="81"/>
  <c r="J12" i="81"/>
  <c r="H12" i="81"/>
  <c r="F12" i="81"/>
  <c r="AO33" i="4"/>
  <c r="AM33" i="4"/>
  <c r="E28" i="4" l="1"/>
  <c r="V28" i="4"/>
  <c r="AG28" i="4"/>
  <c r="G28" i="4"/>
  <c r="F28" i="4"/>
  <c r="AR28" i="4"/>
  <c r="O36" i="81"/>
  <c r="P36" i="81" s="1"/>
  <c r="O34" i="81"/>
  <c r="P34" i="81" s="1"/>
  <c r="O33" i="81"/>
  <c r="P33" i="81" s="1"/>
  <c r="O32" i="81"/>
  <c r="P32" i="81" s="1"/>
  <c r="O27" i="81"/>
  <c r="P27" i="81" s="1"/>
  <c r="O26" i="81"/>
  <c r="P26" i="81" s="1"/>
  <c r="O25" i="81"/>
  <c r="P25" i="81" s="1"/>
  <c r="O24" i="81"/>
  <c r="P24" i="81" s="1"/>
  <c r="O18" i="81"/>
  <c r="P18" i="81" s="1"/>
  <c r="O17" i="81"/>
  <c r="P17" i="81" s="1"/>
  <c r="O16" i="81"/>
  <c r="P16" i="81" s="1"/>
  <c r="O15" i="81"/>
  <c r="P15" i="81" s="1"/>
  <c r="O14" i="81"/>
  <c r="P14" i="81" s="1"/>
  <c r="O12" i="81"/>
  <c r="P12" i="81" s="1"/>
  <c r="AR33" i="4"/>
  <c r="G33" i="4"/>
  <c r="E33" i="4"/>
  <c r="V33" i="4"/>
  <c r="AG33" i="4"/>
  <c r="F33" i="4"/>
  <c r="C28" i="4" l="1"/>
  <c r="C30" i="4"/>
  <c r="D28" i="4"/>
  <c r="D33" i="4"/>
  <c r="N37" i="81"/>
  <c r="M37" i="81" s="1"/>
  <c r="N28" i="81"/>
  <c r="M28" i="81" s="1"/>
  <c r="N19" i="81"/>
  <c r="M57" i="81" l="1"/>
  <c r="M46" i="81"/>
  <c r="M19" i="81"/>
  <c r="I38" i="81" s="1"/>
  <c r="C58" i="70" l="1"/>
  <c r="N49" i="70" s="1"/>
  <c r="I48" i="70" s="1"/>
  <c r="F52" i="70"/>
  <c r="O44" i="70"/>
  <c r="P44" i="70" s="1"/>
  <c r="N44" i="70"/>
  <c r="L44" i="70"/>
  <c r="N43" i="70"/>
  <c r="O43" i="70" s="1"/>
  <c r="P43" i="70" s="1"/>
  <c r="L43" i="70"/>
  <c r="O42" i="70"/>
  <c r="P42" i="70" s="1"/>
  <c r="P45" i="70" s="1"/>
  <c r="N42" i="70"/>
  <c r="L42" i="70"/>
  <c r="B37" i="70"/>
  <c r="N36" i="70"/>
  <c r="L36" i="70"/>
  <c r="O36" i="70" s="1"/>
  <c r="P36" i="70" s="1"/>
  <c r="J36" i="70"/>
  <c r="H36" i="70"/>
  <c r="F36" i="70"/>
  <c r="N35" i="70"/>
  <c r="L35" i="70"/>
  <c r="J35" i="70"/>
  <c r="H35" i="70"/>
  <c r="F35" i="70"/>
  <c r="N34" i="70"/>
  <c r="L34" i="70"/>
  <c r="J34" i="70"/>
  <c r="H34" i="70"/>
  <c r="F34" i="70"/>
  <c r="N33" i="70"/>
  <c r="L33" i="70"/>
  <c r="J33" i="70"/>
  <c r="H33" i="70"/>
  <c r="F33" i="70"/>
  <c r="N32" i="70"/>
  <c r="L32" i="70"/>
  <c r="J32" i="70"/>
  <c r="H32" i="70"/>
  <c r="F32" i="70"/>
  <c r="O32" i="70" s="1"/>
  <c r="P32" i="70" s="1"/>
  <c r="B28" i="70"/>
  <c r="N27" i="70"/>
  <c r="L27" i="70"/>
  <c r="J27" i="70"/>
  <c r="H27" i="70"/>
  <c r="F27" i="70"/>
  <c r="N26" i="70"/>
  <c r="L26" i="70"/>
  <c r="J26" i="70"/>
  <c r="H26" i="70"/>
  <c r="F26" i="70"/>
  <c r="N25" i="70"/>
  <c r="L25" i="70"/>
  <c r="J25" i="70"/>
  <c r="H25" i="70"/>
  <c r="F25" i="70"/>
  <c r="N24" i="70"/>
  <c r="L24" i="70"/>
  <c r="J24" i="70"/>
  <c r="H24" i="70"/>
  <c r="F24" i="70"/>
  <c r="N23" i="70"/>
  <c r="L23" i="70"/>
  <c r="J23" i="70"/>
  <c r="O23" i="70" s="1"/>
  <c r="P23" i="70" s="1"/>
  <c r="H23" i="70"/>
  <c r="F23" i="70"/>
  <c r="B19" i="70"/>
  <c r="N18" i="70"/>
  <c r="L18" i="70"/>
  <c r="J18" i="70"/>
  <c r="H18" i="70"/>
  <c r="F18" i="70"/>
  <c r="N17" i="70"/>
  <c r="L17" i="70"/>
  <c r="J17" i="70"/>
  <c r="H17" i="70"/>
  <c r="F17" i="70"/>
  <c r="N16" i="70"/>
  <c r="L16" i="70"/>
  <c r="J16" i="70"/>
  <c r="H16" i="70"/>
  <c r="F16" i="70"/>
  <c r="N15" i="70"/>
  <c r="L15" i="70"/>
  <c r="O15" i="70" s="1"/>
  <c r="P15" i="70" s="1"/>
  <c r="J15" i="70"/>
  <c r="H15" i="70"/>
  <c r="F15" i="70"/>
  <c r="N14" i="70"/>
  <c r="L14" i="70"/>
  <c r="J14" i="70"/>
  <c r="H14" i="70"/>
  <c r="F14" i="70"/>
  <c r="N13" i="70"/>
  <c r="L13" i="70"/>
  <c r="J13" i="70"/>
  <c r="H13" i="70"/>
  <c r="F13" i="70"/>
  <c r="N12" i="70"/>
  <c r="L12" i="70"/>
  <c r="J12" i="70"/>
  <c r="H12" i="70"/>
  <c r="F12" i="70"/>
  <c r="O35" i="70" l="1"/>
  <c r="P35" i="70" s="1"/>
  <c r="O34" i="70"/>
  <c r="P34" i="70" s="1"/>
  <c r="O33" i="70"/>
  <c r="P33" i="70" s="1"/>
  <c r="O27" i="70"/>
  <c r="P27" i="70" s="1"/>
  <c r="O26" i="70"/>
  <c r="P26" i="70" s="1"/>
  <c r="O25" i="70"/>
  <c r="P25" i="70" s="1"/>
  <c r="O24" i="70"/>
  <c r="P24" i="70" s="1"/>
  <c r="O18" i="70"/>
  <c r="P18" i="70" s="1"/>
  <c r="O17" i="70"/>
  <c r="P17" i="70" s="1"/>
  <c r="O16" i="70"/>
  <c r="P16" i="70" s="1"/>
  <c r="O14" i="70"/>
  <c r="P14" i="70" s="1"/>
  <c r="O13" i="70"/>
  <c r="P13" i="70" s="1"/>
  <c r="O12" i="70"/>
  <c r="P12" i="70" s="1"/>
  <c r="N37" i="70" l="1"/>
  <c r="M37" i="70" s="1"/>
  <c r="N28" i="70"/>
  <c r="M28" i="70" s="1"/>
  <c r="N19" i="70"/>
  <c r="M19" i="70" s="1"/>
  <c r="I38" i="70" l="1"/>
  <c r="M57" i="70"/>
  <c r="M46" i="70"/>
  <c r="C58" i="63" l="1"/>
  <c r="N49" i="63" s="1"/>
  <c r="I48" i="63" s="1"/>
  <c r="F52" i="63"/>
  <c r="O44" i="63"/>
  <c r="P44" i="63" s="1"/>
  <c r="N44" i="63"/>
  <c r="L44" i="63"/>
  <c r="N43" i="63"/>
  <c r="L43" i="63"/>
  <c r="O43" i="63" s="1"/>
  <c r="P43" i="63" s="1"/>
  <c r="O42" i="63"/>
  <c r="P42" i="63" s="1"/>
  <c r="P45" i="63" s="1"/>
  <c r="N42" i="63"/>
  <c r="L42" i="63"/>
  <c r="B37" i="63"/>
  <c r="O36" i="63"/>
  <c r="P36" i="63" s="1"/>
  <c r="N36" i="63"/>
  <c r="L36" i="63"/>
  <c r="J36" i="63"/>
  <c r="H36" i="63"/>
  <c r="F36" i="63"/>
  <c r="N35" i="63"/>
  <c r="L35" i="63"/>
  <c r="J35" i="63"/>
  <c r="H35" i="63"/>
  <c r="F35" i="63"/>
  <c r="O35" i="63" s="1"/>
  <c r="P35" i="63" s="1"/>
  <c r="N34" i="63"/>
  <c r="L34" i="63"/>
  <c r="O34" i="63" s="1"/>
  <c r="P34" i="63" s="1"/>
  <c r="J34" i="63"/>
  <c r="H34" i="63"/>
  <c r="F34" i="63"/>
  <c r="N33" i="63"/>
  <c r="L33" i="63"/>
  <c r="J33" i="63"/>
  <c r="O33" i="63" s="1"/>
  <c r="P33" i="63" s="1"/>
  <c r="H33" i="63"/>
  <c r="F33" i="63"/>
  <c r="N32" i="63"/>
  <c r="L32" i="63"/>
  <c r="J32" i="63"/>
  <c r="H32" i="63"/>
  <c r="O32" i="63" s="1"/>
  <c r="P32" i="63" s="1"/>
  <c r="F32" i="63"/>
  <c r="B28" i="63"/>
  <c r="N27" i="63"/>
  <c r="L27" i="63"/>
  <c r="O27" i="63" s="1"/>
  <c r="P27" i="63" s="1"/>
  <c r="J27" i="63"/>
  <c r="H27" i="63"/>
  <c r="F27" i="63"/>
  <c r="N26" i="63"/>
  <c r="L26" i="63"/>
  <c r="J26" i="63"/>
  <c r="O26" i="63" s="1"/>
  <c r="P26" i="63" s="1"/>
  <c r="H26" i="63"/>
  <c r="F26" i="63"/>
  <c r="N25" i="63"/>
  <c r="L25" i="63"/>
  <c r="J25" i="63"/>
  <c r="H25" i="63"/>
  <c r="O25" i="63" s="1"/>
  <c r="P25" i="63" s="1"/>
  <c r="F25" i="63"/>
  <c r="N24" i="63"/>
  <c r="L24" i="63"/>
  <c r="J24" i="63"/>
  <c r="H24" i="63"/>
  <c r="F24" i="63"/>
  <c r="O24" i="63" s="1"/>
  <c r="P24" i="63" s="1"/>
  <c r="N23" i="63"/>
  <c r="L23" i="63"/>
  <c r="J23" i="63"/>
  <c r="H23" i="63"/>
  <c r="F23" i="63"/>
  <c r="O23" i="63" s="1"/>
  <c r="P23" i="63" s="1"/>
  <c r="B19" i="63"/>
  <c r="N18" i="63"/>
  <c r="L18" i="63"/>
  <c r="J18" i="63"/>
  <c r="H18" i="63"/>
  <c r="O18" i="63" s="1"/>
  <c r="P18" i="63" s="1"/>
  <c r="F18" i="63"/>
  <c r="N17" i="63"/>
  <c r="L17" i="63"/>
  <c r="J17" i="63"/>
  <c r="H17" i="63"/>
  <c r="F17" i="63"/>
  <c r="O17" i="63" s="1"/>
  <c r="P17" i="63" s="1"/>
  <c r="N16" i="63"/>
  <c r="L16" i="63"/>
  <c r="J16" i="63"/>
  <c r="H16" i="63"/>
  <c r="F16" i="63"/>
  <c r="O16" i="63" s="1"/>
  <c r="P16" i="63" s="1"/>
  <c r="N15" i="63"/>
  <c r="L15" i="63"/>
  <c r="J15" i="63"/>
  <c r="H15" i="63"/>
  <c r="F15" i="63"/>
  <c r="O15" i="63" s="1"/>
  <c r="P15" i="63" s="1"/>
  <c r="O14" i="63"/>
  <c r="P14" i="63" s="1"/>
  <c r="N14" i="63"/>
  <c r="L14" i="63"/>
  <c r="J14" i="63"/>
  <c r="H14" i="63"/>
  <c r="F14" i="63"/>
  <c r="N13" i="63"/>
  <c r="O13" i="63" s="1"/>
  <c r="P13" i="63" s="1"/>
  <c r="L13" i="63"/>
  <c r="J13" i="63"/>
  <c r="H13" i="63"/>
  <c r="F13" i="63"/>
  <c r="N12" i="63"/>
  <c r="L12" i="63"/>
  <c r="O12" i="63" s="1"/>
  <c r="P12" i="63" s="1"/>
  <c r="J12" i="63"/>
  <c r="H12" i="63"/>
  <c r="F12" i="63"/>
  <c r="M46" i="63" l="1"/>
  <c r="N28" i="63"/>
  <c r="M28" i="63" s="1"/>
  <c r="N37" i="63"/>
  <c r="M37" i="63" s="1"/>
  <c r="N19" i="63"/>
  <c r="M19" i="63" s="1"/>
  <c r="M57" i="63" l="1"/>
  <c r="I38" i="63"/>
  <c r="C58" i="64" l="1"/>
  <c r="N49" i="64" s="1"/>
  <c r="I48" i="64" s="1"/>
  <c r="F52" i="64"/>
  <c r="N44" i="64"/>
  <c r="O44" i="64" s="1"/>
  <c r="P44" i="64" s="1"/>
  <c r="L44" i="64"/>
  <c r="N43" i="64"/>
  <c r="O43" i="64" s="1"/>
  <c r="P43" i="64" s="1"/>
  <c r="L43" i="64"/>
  <c r="N42" i="64"/>
  <c r="O42" i="64" s="1"/>
  <c r="P42" i="64" s="1"/>
  <c r="L42" i="64"/>
  <c r="B37" i="64"/>
  <c r="N36" i="64"/>
  <c r="O36" i="64" s="1"/>
  <c r="P36" i="64" s="1"/>
  <c r="L36" i="64"/>
  <c r="J36" i="64"/>
  <c r="H36" i="64"/>
  <c r="F36" i="64"/>
  <c r="N35" i="64"/>
  <c r="L35" i="64"/>
  <c r="J35" i="64"/>
  <c r="H35" i="64"/>
  <c r="F35" i="64"/>
  <c r="N34" i="64"/>
  <c r="L34" i="64"/>
  <c r="J34" i="64"/>
  <c r="H34" i="64"/>
  <c r="F34" i="64"/>
  <c r="N33" i="64"/>
  <c r="L33" i="64"/>
  <c r="J33" i="64"/>
  <c r="H33" i="64"/>
  <c r="F33" i="64"/>
  <c r="N32" i="64"/>
  <c r="L32" i="64"/>
  <c r="J32" i="64"/>
  <c r="H32" i="64"/>
  <c r="F32" i="64"/>
  <c r="B28" i="64"/>
  <c r="N27" i="64"/>
  <c r="L27" i="64"/>
  <c r="J27" i="64"/>
  <c r="H27" i="64"/>
  <c r="F27" i="64"/>
  <c r="O27" i="64" s="1"/>
  <c r="P27" i="64" s="1"/>
  <c r="N26" i="64"/>
  <c r="L26" i="64"/>
  <c r="J26" i="64"/>
  <c r="H26" i="64"/>
  <c r="F26" i="64"/>
  <c r="N25" i="64"/>
  <c r="L25" i="64"/>
  <c r="J25" i="64"/>
  <c r="H25" i="64"/>
  <c r="F25" i="64"/>
  <c r="N24" i="64"/>
  <c r="L24" i="64"/>
  <c r="J24" i="64"/>
  <c r="H24" i="64"/>
  <c r="F24" i="64"/>
  <c r="O24" i="64" s="1"/>
  <c r="P24" i="64" s="1"/>
  <c r="N23" i="64"/>
  <c r="L23" i="64"/>
  <c r="J23" i="64"/>
  <c r="H23" i="64"/>
  <c r="F23" i="64"/>
  <c r="B19" i="64"/>
  <c r="N18" i="64"/>
  <c r="L18" i="64"/>
  <c r="J18" i="64"/>
  <c r="H18" i="64"/>
  <c r="F18" i="64"/>
  <c r="O18" i="64" s="1"/>
  <c r="P18" i="64" s="1"/>
  <c r="N17" i="64"/>
  <c r="L17" i="64"/>
  <c r="J17" i="64"/>
  <c r="H17" i="64"/>
  <c r="F17" i="64"/>
  <c r="N16" i="64"/>
  <c r="L16" i="64"/>
  <c r="J16" i="64"/>
  <c r="H16" i="64"/>
  <c r="F16" i="64"/>
  <c r="N15" i="64"/>
  <c r="O15" i="64" s="1"/>
  <c r="P15" i="64" s="1"/>
  <c r="L15" i="64"/>
  <c r="J15" i="64"/>
  <c r="H15" i="64"/>
  <c r="F15" i="64"/>
  <c r="N14" i="64"/>
  <c r="L14" i="64"/>
  <c r="J14" i="64"/>
  <c r="H14" i="64"/>
  <c r="F14" i="64"/>
  <c r="N13" i="64"/>
  <c r="L13" i="64"/>
  <c r="J13" i="64"/>
  <c r="H13" i="64"/>
  <c r="F13" i="64"/>
  <c r="N12" i="64"/>
  <c r="L12" i="64"/>
  <c r="J12" i="64"/>
  <c r="H12" i="64"/>
  <c r="F12" i="64"/>
  <c r="O26" i="64" l="1"/>
  <c r="P26" i="64" s="1"/>
  <c r="O35" i="64"/>
  <c r="P35" i="64" s="1"/>
  <c r="O34" i="64"/>
  <c r="P34" i="64" s="1"/>
  <c r="O33" i="64"/>
  <c r="P33" i="64" s="1"/>
  <c r="O32" i="64"/>
  <c r="P32" i="64" s="1"/>
  <c r="O25" i="64"/>
  <c r="P25" i="64" s="1"/>
  <c r="O23" i="64"/>
  <c r="P23" i="64" s="1"/>
  <c r="O17" i="64"/>
  <c r="P17" i="64" s="1"/>
  <c r="O16" i="64"/>
  <c r="P16" i="64" s="1"/>
  <c r="O14" i="64"/>
  <c r="P14" i="64" s="1"/>
  <c r="O13" i="64"/>
  <c r="P13" i="64" s="1"/>
  <c r="O12" i="64"/>
  <c r="P12" i="64" s="1"/>
  <c r="P45" i="64"/>
  <c r="N37" i="64" l="1"/>
  <c r="M37" i="64" s="1"/>
  <c r="N28" i="64"/>
  <c r="M28" i="64" s="1"/>
  <c r="N19" i="64"/>
  <c r="M19" i="64" s="1"/>
  <c r="I38" i="64" l="1"/>
  <c r="M46" i="64"/>
  <c r="M57" i="64"/>
  <c r="C58" i="62"/>
  <c r="F52" i="62"/>
  <c r="N49" i="62"/>
  <c r="I48" i="62"/>
  <c r="N44" i="62"/>
  <c r="L44" i="62"/>
  <c r="O44" i="62" s="1"/>
  <c r="P44" i="62" s="1"/>
  <c r="N43" i="62"/>
  <c r="L43" i="62"/>
  <c r="O43" i="62" s="1"/>
  <c r="P43" i="62" s="1"/>
  <c r="N42" i="62"/>
  <c r="L42" i="62"/>
  <c r="O42" i="62" s="1"/>
  <c r="P42" i="62" s="1"/>
  <c r="B37" i="62"/>
  <c r="N36" i="62"/>
  <c r="L36" i="62"/>
  <c r="J36" i="62"/>
  <c r="H36" i="62"/>
  <c r="F36" i="62"/>
  <c r="O35" i="62"/>
  <c r="P35" i="62" s="1"/>
  <c r="N35" i="62"/>
  <c r="L35" i="62"/>
  <c r="J35" i="62"/>
  <c r="H35" i="62"/>
  <c r="F35" i="62"/>
  <c r="N34" i="62"/>
  <c r="L34" i="62"/>
  <c r="J34" i="62"/>
  <c r="H34" i="62"/>
  <c r="F34" i="62"/>
  <c r="N33" i="62"/>
  <c r="L33" i="62"/>
  <c r="O33" i="62" s="1"/>
  <c r="P33" i="62" s="1"/>
  <c r="J33" i="62"/>
  <c r="H33" i="62"/>
  <c r="F33" i="62"/>
  <c r="N32" i="62"/>
  <c r="L32" i="62"/>
  <c r="J32" i="62"/>
  <c r="H32" i="62"/>
  <c r="F32" i="62"/>
  <c r="B28" i="62"/>
  <c r="N27" i="62"/>
  <c r="L27" i="62"/>
  <c r="J27" i="62"/>
  <c r="H27" i="62"/>
  <c r="F27" i="62"/>
  <c r="N26" i="62"/>
  <c r="L26" i="62"/>
  <c r="J26" i="62"/>
  <c r="H26" i="62"/>
  <c r="F26" i="62"/>
  <c r="N25" i="62"/>
  <c r="L25" i="62"/>
  <c r="J25" i="62"/>
  <c r="H25" i="62"/>
  <c r="F25" i="62"/>
  <c r="N24" i="62"/>
  <c r="L24" i="62"/>
  <c r="J24" i="62"/>
  <c r="H24" i="62"/>
  <c r="F24" i="62"/>
  <c r="N23" i="62"/>
  <c r="L23" i="62"/>
  <c r="J23" i="62"/>
  <c r="H23" i="62"/>
  <c r="F23" i="62"/>
  <c r="B19" i="62"/>
  <c r="N18" i="62"/>
  <c r="L18" i="62"/>
  <c r="J18" i="62"/>
  <c r="H18" i="62"/>
  <c r="F18" i="62"/>
  <c r="N17" i="62"/>
  <c r="L17" i="62"/>
  <c r="J17" i="62"/>
  <c r="H17" i="62"/>
  <c r="F17" i="62"/>
  <c r="N16" i="62"/>
  <c r="L16" i="62"/>
  <c r="J16" i="62"/>
  <c r="H16" i="62"/>
  <c r="F16" i="62"/>
  <c r="N15" i="62"/>
  <c r="L15" i="62"/>
  <c r="J15" i="62"/>
  <c r="H15" i="62"/>
  <c r="F15" i="62"/>
  <c r="N14" i="62"/>
  <c r="L14" i="62"/>
  <c r="J14" i="62"/>
  <c r="H14" i="62"/>
  <c r="F14" i="62"/>
  <c r="N13" i="62"/>
  <c r="O13" i="62" s="1"/>
  <c r="P13" i="62" s="1"/>
  <c r="L13" i="62"/>
  <c r="J13" i="62"/>
  <c r="H13" i="62"/>
  <c r="F13" i="62"/>
  <c r="N12" i="62"/>
  <c r="O12" i="62" s="1"/>
  <c r="P12" i="62" s="1"/>
  <c r="L12" i="62"/>
  <c r="J12" i="62"/>
  <c r="H12" i="62"/>
  <c r="F12" i="62"/>
  <c r="O36" i="62" l="1"/>
  <c r="P36" i="62" s="1"/>
  <c r="O34" i="62"/>
  <c r="P34" i="62" s="1"/>
  <c r="O32" i="62"/>
  <c r="P32" i="62" s="1"/>
  <c r="O27" i="62"/>
  <c r="P27" i="62" s="1"/>
  <c r="O26" i="62"/>
  <c r="P26" i="62" s="1"/>
  <c r="O25" i="62"/>
  <c r="P25" i="62" s="1"/>
  <c r="O24" i="62"/>
  <c r="P24" i="62" s="1"/>
  <c r="O23" i="62"/>
  <c r="P23" i="62" s="1"/>
  <c r="O18" i="62"/>
  <c r="P18" i="62" s="1"/>
  <c r="O17" i="62"/>
  <c r="P17" i="62" s="1"/>
  <c r="O16" i="62"/>
  <c r="P16" i="62" s="1"/>
  <c r="O15" i="62"/>
  <c r="P15" i="62" s="1"/>
  <c r="O14" i="62"/>
  <c r="P14" i="62" s="1"/>
  <c r="P45" i="62"/>
  <c r="N37" i="62" l="1"/>
  <c r="M37" i="62" s="1"/>
  <c r="N28" i="62"/>
  <c r="M28" i="62" s="1"/>
  <c r="N19" i="62"/>
  <c r="M19" i="62"/>
  <c r="M57" i="62" l="1"/>
  <c r="I38" i="62"/>
  <c r="M46" i="62"/>
  <c r="C58" i="57" l="1"/>
  <c r="N49" i="57" s="1"/>
  <c r="I48" i="57" s="1"/>
  <c r="F52" i="57"/>
  <c r="N44" i="57"/>
  <c r="O44" i="57" s="1"/>
  <c r="P44" i="57" s="1"/>
  <c r="L44" i="57"/>
  <c r="N43" i="57"/>
  <c r="L43" i="57"/>
  <c r="O43" i="57" s="1"/>
  <c r="P43" i="57" s="1"/>
  <c r="N42" i="57"/>
  <c r="O42" i="57" s="1"/>
  <c r="P42" i="57" s="1"/>
  <c r="P45" i="57" s="1"/>
  <c r="L42" i="57"/>
  <c r="B37" i="57"/>
  <c r="N36" i="57"/>
  <c r="L36" i="57"/>
  <c r="J36" i="57"/>
  <c r="H36" i="57"/>
  <c r="F36" i="57"/>
  <c r="N35" i="57"/>
  <c r="L35" i="57"/>
  <c r="O35" i="57" s="1"/>
  <c r="P35" i="57" s="1"/>
  <c r="J35" i="57"/>
  <c r="H35" i="57"/>
  <c r="F35" i="57"/>
  <c r="N34" i="57"/>
  <c r="L34" i="57"/>
  <c r="J34" i="57"/>
  <c r="H34" i="57"/>
  <c r="F34" i="57"/>
  <c r="N33" i="57"/>
  <c r="L33" i="57"/>
  <c r="J33" i="57"/>
  <c r="H33" i="57"/>
  <c r="F33" i="57"/>
  <c r="O33" i="57" s="1"/>
  <c r="P33" i="57" s="1"/>
  <c r="N32" i="57"/>
  <c r="L32" i="57"/>
  <c r="J32" i="57"/>
  <c r="H32" i="57"/>
  <c r="F32" i="57"/>
  <c r="B28" i="57"/>
  <c r="N27" i="57"/>
  <c r="L27" i="57"/>
  <c r="J27" i="57"/>
  <c r="H27" i="57"/>
  <c r="F27" i="57"/>
  <c r="N26" i="57"/>
  <c r="L26" i="57"/>
  <c r="J26" i="57"/>
  <c r="H26" i="57"/>
  <c r="F26" i="57"/>
  <c r="O26" i="57" s="1"/>
  <c r="P26" i="57" s="1"/>
  <c r="N25" i="57"/>
  <c r="L25" i="57"/>
  <c r="J25" i="57"/>
  <c r="H25" i="57"/>
  <c r="F25" i="57"/>
  <c r="N24" i="57"/>
  <c r="L24" i="57"/>
  <c r="J24" i="57"/>
  <c r="H24" i="57"/>
  <c r="F24" i="57"/>
  <c r="O24" i="57" s="1"/>
  <c r="P24" i="57" s="1"/>
  <c r="N23" i="57"/>
  <c r="L23" i="57"/>
  <c r="J23" i="57"/>
  <c r="H23" i="57"/>
  <c r="F23" i="57"/>
  <c r="O23" i="57" s="1"/>
  <c r="P23" i="57" s="1"/>
  <c r="B19" i="57"/>
  <c r="N18" i="57"/>
  <c r="L18" i="57"/>
  <c r="J18" i="57"/>
  <c r="H18" i="57"/>
  <c r="F18" i="57"/>
  <c r="N17" i="57"/>
  <c r="L17" i="57"/>
  <c r="J17" i="57"/>
  <c r="H17" i="57"/>
  <c r="F17" i="57"/>
  <c r="N16" i="57"/>
  <c r="L16" i="57"/>
  <c r="J16" i="57"/>
  <c r="H16" i="57"/>
  <c r="F16" i="57"/>
  <c r="N15" i="57"/>
  <c r="L15" i="57"/>
  <c r="O15" i="57" s="1"/>
  <c r="P15" i="57" s="1"/>
  <c r="J15" i="57"/>
  <c r="H15" i="57"/>
  <c r="F15" i="57"/>
  <c r="N14" i="57"/>
  <c r="L14" i="57"/>
  <c r="J14" i="57"/>
  <c r="H14" i="57"/>
  <c r="F14" i="57"/>
  <c r="N13" i="57"/>
  <c r="L13" i="57"/>
  <c r="O13" i="57" s="1"/>
  <c r="P13" i="57" s="1"/>
  <c r="J13" i="57"/>
  <c r="H13" i="57"/>
  <c r="F13" i="57"/>
  <c r="N12" i="57"/>
  <c r="L12" i="57"/>
  <c r="J12" i="57"/>
  <c r="H12" i="57"/>
  <c r="F12" i="57"/>
  <c r="O36" i="57" l="1"/>
  <c r="P36" i="57" s="1"/>
  <c r="O34" i="57"/>
  <c r="P34" i="57" s="1"/>
  <c r="O32" i="57"/>
  <c r="P32" i="57" s="1"/>
  <c r="O27" i="57"/>
  <c r="P27" i="57" s="1"/>
  <c r="O25" i="57"/>
  <c r="P25" i="57" s="1"/>
  <c r="O18" i="57"/>
  <c r="P18" i="57" s="1"/>
  <c r="O17" i="57"/>
  <c r="P17" i="57" s="1"/>
  <c r="O16" i="57"/>
  <c r="P16" i="57" s="1"/>
  <c r="O14" i="57"/>
  <c r="P14" i="57" s="1"/>
  <c r="O12" i="57"/>
  <c r="P12" i="57" s="1"/>
  <c r="N37" i="57" l="1"/>
  <c r="M37" i="57" s="1"/>
  <c r="N28" i="57"/>
  <c r="M28" i="57" s="1"/>
  <c r="N19" i="57"/>
  <c r="M19" i="57" s="1"/>
  <c r="M46" i="57"/>
  <c r="I38" i="57" l="1"/>
  <c r="M57" i="57"/>
  <c r="C58" i="56" l="1"/>
  <c r="N49" i="56" s="1"/>
  <c r="I48" i="56" s="1"/>
  <c r="F52" i="56"/>
  <c r="N44" i="56"/>
  <c r="L44" i="56"/>
  <c r="O44" i="56" s="1"/>
  <c r="P44" i="56" s="1"/>
  <c r="N43" i="56"/>
  <c r="L43" i="56"/>
  <c r="O43" i="56" s="1"/>
  <c r="P43" i="56" s="1"/>
  <c r="N42" i="56"/>
  <c r="L42" i="56"/>
  <c r="O42" i="56" s="1"/>
  <c r="P42" i="56" s="1"/>
  <c r="B37" i="56"/>
  <c r="N36" i="56"/>
  <c r="L36" i="56"/>
  <c r="J36" i="56"/>
  <c r="H36" i="56"/>
  <c r="F36" i="56"/>
  <c r="N35" i="56"/>
  <c r="L35" i="56"/>
  <c r="J35" i="56"/>
  <c r="H35" i="56"/>
  <c r="F35" i="56"/>
  <c r="O35" i="56" s="1"/>
  <c r="P35" i="56" s="1"/>
  <c r="N34" i="56"/>
  <c r="L34" i="56"/>
  <c r="J34" i="56"/>
  <c r="H34" i="56"/>
  <c r="F34" i="56"/>
  <c r="N33" i="56"/>
  <c r="L33" i="56"/>
  <c r="J33" i="56"/>
  <c r="H33" i="56"/>
  <c r="F33" i="56"/>
  <c r="N32" i="56"/>
  <c r="L32" i="56"/>
  <c r="J32" i="56"/>
  <c r="H32" i="56"/>
  <c r="F32" i="56"/>
  <c r="B28" i="56"/>
  <c r="N27" i="56"/>
  <c r="L27" i="56"/>
  <c r="J27" i="56"/>
  <c r="H27" i="56"/>
  <c r="F27" i="56"/>
  <c r="N26" i="56"/>
  <c r="L26" i="56"/>
  <c r="J26" i="56"/>
  <c r="H26" i="56"/>
  <c r="F26" i="56"/>
  <c r="N25" i="56"/>
  <c r="L25" i="56"/>
  <c r="J25" i="56"/>
  <c r="H25" i="56"/>
  <c r="F25" i="56"/>
  <c r="N24" i="56"/>
  <c r="L24" i="56"/>
  <c r="J24" i="56"/>
  <c r="H24" i="56"/>
  <c r="F24" i="56"/>
  <c r="O23" i="56"/>
  <c r="P23" i="56" s="1"/>
  <c r="N23" i="56"/>
  <c r="L23" i="56"/>
  <c r="J23" i="56"/>
  <c r="H23" i="56"/>
  <c r="F23" i="56"/>
  <c r="B19" i="56"/>
  <c r="N18" i="56"/>
  <c r="L18" i="56"/>
  <c r="J18" i="56"/>
  <c r="H18" i="56"/>
  <c r="F18" i="56"/>
  <c r="N17" i="56"/>
  <c r="L17" i="56"/>
  <c r="J17" i="56"/>
  <c r="H17" i="56"/>
  <c r="F17" i="56"/>
  <c r="O16" i="56"/>
  <c r="P16" i="56" s="1"/>
  <c r="N16" i="56"/>
  <c r="L16" i="56"/>
  <c r="J16" i="56"/>
  <c r="H16" i="56"/>
  <c r="F16" i="56"/>
  <c r="N15" i="56"/>
  <c r="L15" i="56"/>
  <c r="J15" i="56"/>
  <c r="H15" i="56"/>
  <c r="F15" i="56"/>
  <c r="N14" i="56"/>
  <c r="L14" i="56"/>
  <c r="J14" i="56"/>
  <c r="H14" i="56"/>
  <c r="F14" i="56"/>
  <c r="N13" i="56"/>
  <c r="L13" i="56"/>
  <c r="J13" i="56"/>
  <c r="H13" i="56"/>
  <c r="F13" i="56"/>
  <c r="N12" i="56"/>
  <c r="L12" i="56"/>
  <c r="J12" i="56"/>
  <c r="H12" i="56"/>
  <c r="F12" i="56"/>
  <c r="O36" i="56" l="1"/>
  <c r="P36" i="56" s="1"/>
  <c r="O34" i="56"/>
  <c r="P34" i="56" s="1"/>
  <c r="O33" i="56"/>
  <c r="P33" i="56" s="1"/>
  <c r="O32" i="56"/>
  <c r="P32" i="56" s="1"/>
  <c r="O27" i="56"/>
  <c r="P27" i="56" s="1"/>
  <c r="O26" i="56"/>
  <c r="P26" i="56" s="1"/>
  <c r="O25" i="56"/>
  <c r="P25" i="56" s="1"/>
  <c r="O24" i="56"/>
  <c r="P24" i="56" s="1"/>
  <c r="O18" i="56"/>
  <c r="P18" i="56" s="1"/>
  <c r="O17" i="56"/>
  <c r="P17" i="56" s="1"/>
  <c r="O15" i="56"/>
  <c r="P15" i="56" s="1"/>
  <c r="O14" i="56"/>
  <c r="P14" i="56" s="1"/>
  <c r="O13" i="56"/>
  <c r="P13" i="56" s="1"/>
  <c r="O12" i="56"/>
  <c r="P12" i="56" s="1"/>
  <c r="P45" i="56"/>
  <c r="N37" i="56" l="1"/>
  <c r="M37" i="56" s="1"/>
  <c r="N28" i="56"/>
  <c r="M28" i="56" s="1"/>
  <c r="N19" i="56"/>
  <c r="M19" i="56" s="1"/>
  <c r="I38" i="56" l="1"/>
  <c r="M57" i="56"/>
  <c r="M46" i="56"/>
  <c r="C58" i="54" l="1"/>
  <c r="N49" i="54" s="1"/>
  <c r="I48" i="54" s="1"/>
  <c r="F52" i="54"/>
  <c r="N44" i="54"/>
  <c r="L44" i="54"/>
  <c r="O44" i="54" s="1"/>
  <c r="P44" i="54" s="1"/>
  <c r="N43" i="54"/>
  <c r="L43" i="54"/>
  <c r="O43" i="54" s="1"/>
  <c r="P43" i="54" s="1"/>
  <c r="N42" i="54"/>
  <c r="L42" i="54"/>
  <c r="O42" i="54" s="1"/>
  <c r="P42" i="54" s="1"/>
  <c r="P45" i="54" s="1"/>
  <c r="B37" i="54"/>
  <c r="N36" i="54"/>
  <c r="L36" i="54"/>
  <c r="J36" i="54"/>
  <c r="H36" i="54"/>
  <c r="F36" i="54"/>
  <c r="O35" i="54"/>
  <c r="P35" i="54" s="1"/>
  <c r="N35" i="54"/>
  <c r="L35" i="54"/>
  <c r="J35" i="54"/>
  <c r="H35" i="54"/>
  <c r="F35" i="54"/>
  <c r="N34" i="54"/>
  <c r="L34" i="54"/>
  <c r="J34" i="54"/>
  <c r="H34" i="54"/>
  <c r="F34" i="54"/>
  <c r="N33" i="54"/>
  <c r="L33" i="54"/>
  <c r="J33" i="54"/>
  <c r="H33" i="54"/>
  <c r="F33" i="54"/>
  <c r="O33" i="54" s="1"/>
  <c r="P33" i="54" s="1"/>
  <c r="N32" i="54"/>
  <c r="L32" i="54"/>
  <c r="J32" i="54"/>
  <c r="H32" i="54"/>
  <c r="F32" i="54"/>
  <c r="B28" i="54"/>
  <c r="N27" i="54"/>
  <c r="L27" i="54"/>
  <c r="J27" i="54"/>
  <c r="H27" i="54"/>
  <c r="F27" i="54"/>
  <c r="N26" i="54"/>
  <c r="L26" i="54"/>
  <c r="J26" i="54"/>
  <c r="H26" i="54"/>
  <c r="F26" i="54"/>
  <c r="N25" i="54"/>
  <c r="L25" i="54"/>
  <c r="J25" i="54"/>
  <c r="H25" i="54"/>
  <c r="F25" i="54"/>
  <c r="N24" i="54"/>
  <c r="L24" i="54"/>
  <c r="J24" i="54"/>
  <c r="H24" i="54"/>
  <c r="F24" i="54"/>
  <c r="N23" i="54"/>
  <c r="L23" i="54"/>
  <c r="J23" i="54"/>
  <c r="H23" i="54"/>
  <c r="F23" i="54"/>
  <c r="B19" i="54"/>
  <c r="N18" i="54"/>
  <c r="L18" i="54"/>
  <c r="J18" i="54"/>
  <c r="H18" i="54"/>
  <c r="F18" i="54"/>
  <c r="N17" i="54"/>
  <c r="L17" i="54"/>
  <c r="J17" i="54"/>
  <c r="H17" i="54"/>
  <c r="F17" i="54"/>
  <c r="N16" i="54"/>
  <c r="L16" i="54"/>
  <c r="J16" i="54"/>
  <c r="H16" i="54"/>
  <c r="F16" i="54"/>
  <c r="N15" i="54"/>
  <c r="L15" i="54"/>
  <c r="J15" i="54"/>
  <c r="H15" i="54"/>
  <c r="F15" i="54"/>
  <c r="N14" i="54"/>
  <c r="L14" i="54"/>
  <c r="J14" i="54"/>
  <c r="H14" i="54"/>
  <c r="F14" i="54"/>
  <c r="O13" i="54"/>
  <c r="P13" i="54" s="1"/>
  <c r="N13" i="54"/>
  <c r="L13" i="54"/>
  <c r="J13" i="54"/>
  <c r="H13" i="54"/>
  <c r="F13" i="54"/>
  <c r="N12" i="54"/>
  <c r="L12" i="54"/>
  <c r="J12" i="54"/>
  <c r="H12" i="54"/>
  <c r="O12" i="54" s="1"/>
  <c r="P12" i="54" s="1"/>
  <c r="F12" i="54"/>
  <c r="O36" i="54" l="1"/>
  <c r="P36" i="54" s="1"/>
  <c r="O34" i="54"/>
  <c r="P34" i="54" s="1"/>
  <c r="O32" i="54"/>
  <c r="P32" i="54" s="1"/>
  <c r="O27" i="54"/>
  <c r="P27" i="54" s="1"/>
  <c r="O26" i="54"/>
  <c r="P26" i="54" s="1"/>
  <c r="O25" i="54"/>
  <c r="P25" i="54" s="1"/>
  <c r="O24" i="54"/>
  <c r="P24" i="54" s="1"/>
  <c r="O23" i="54"/>
  <c r="P23" i="54" s="1"/>
  <c r="O18" i="54"/>
  <c r="P18" i="54" s="1"/>
  <c r="O17" i="54"/>
  <c r="P17" i="54" s="1"/>
  <c r="O16" i="54"/>
  <c r="P16" i="54" s="1"/>
  <c r="O15" i="54"/>
  <c r="P15" i="54" s="1"/>
  <c r="O14" i="54"/>
  <c r="P14" i="54" s="1"/>
  <c r="N37" i="54"/>
  <c r="M37" i="54" s="1"/>
  <c r="N28" i="54" l="1"/>
  <c r="M28" i="54" s="1"/>
  <c r="N19" i="54"/>
  <c r="M19" i="54" s="1"/>
  <c r="I38" i="54"/>
  <c r="M46" i="54"/>
  <c r="M57" i="54" l="1"/>
  <c r="C58" i="60" l="1"/>
  <c r="F52" i="60"/>
  <c r="N49" i="60"/>
  <c r="I48" i="60" s="1"/>
  <c r="N44" i="60"/>
  <c r="L44" i="60"/>
  <c r="O44" i="60" s="1"/>
  <c r="P44" i="60" s="1"/>
  <c r="P43" i="60"/>
  <c r="O43" i="60"/>
  <c r="N43" i="60"/>
  <c r="L43" i="60"/>
  <c r="N42" i="60"/>
  <c r="L42" i="60"/>
  <c r="O42" i="60" s="1"/>
  <c r="P42" i="60" s="1"/>
  <c r="P45" i="60" s="1"/>
  <c r="B37" i="60"/>
  <c r="N36" i="60"/>
  <c r="L36" i="60"/>
  <c r="J36" i="60"/>
  <c r="H36" i="60"/>
  <c r="F36" i="60"/>
  <c r="N35" i="60"/>
  <c r="L35" i="60"/>
  <c r="J35" i="60"/>
  <c r="H35" i="60"/>
  <c r="F35" i="60"/>
  <c r="N34" i="60"/>
  <c r="L34" i="60"/>
  <c r="J34" i="60"/>
  <c r="H34" i="60"/>
  <c r="F34" i="60"/>
  <c r="N33" i="60"/>
  <c r="L33" i="60"/>
  <c r="J33" i="60"/>
  <c r="H33" i="60"/>
  <c r="F33" i="60"/>
  <c r="N32" i="60"/>
  <c r="L32" i="60"/>
  <c r="J32" i="60"/>
  <c r="H32" i="60"/>
  <c r="F32" i="60"/>
  <c r="O32" i="60" s="1"/>
  <c r="P32" i="60" s="1"/>
  <c r="B28" i="60"/>
  <c r="N27" i="60"/>
  <c r="L27" i="60"/>
  <c r="J27" i="60"/>
  <c r="H27" i="60"/>
  <c r="F27" i="60"/>
  <c r="N26" i="60"/>
  <c r="L26" i="60"/>
  <c r="J26" i="60"/>
  <c r="H26" i="60"/>
  <c r="F26" i="60"/>
  <c r="O26" i="60" s="1"/>
  <c r="P26" i="60" s="1"/>
  <c r="N25" i="60"/>
  <c r="L25" i="60"/>
  <c r="J25" i="60"/>
  <c r="H25" i="60"/>
  <c r="F25" i="60"/>
  <c r="N24" i="60"/>
  <c r="O24" i="60" s="1"/>
  <c r="P24" i="60" s="1"/>
  <c r="L24" i="60"/>
  <c r="J24" i="60"/>
  <c r="H24" i="60"/>
  <c r="F24" i="60"/>
  <c r="N23" i="60"/>
  <c r="O23" i="60" s="1"/>
  <c r="P23" i="60" s="1"/>
  <c r="L23" i="60"/>
  <c r="J23" i="60"/>
  <c r="H23" i="60"/>
  <c r="F23" i="60"/>
  <c r="B19" i="60"/>
  <c r="N18" i="60"/>
  <c r="L18" i="60"/>
  <c r="J18" i="60"/>
  <c r="H18" i="60"/>
  <c r="F18" i="60"/>
  <c r="N17" i="60"/>
  <c r="L17" i="60"/>
  <c r="O17" i="60" s="1"/>
  <c r="P17" i="60" s="1"/>
  <c r="J17" i="60"/>
  <c r="H17" i="60"/>
  <c r="F17" i="60"/>
  <c r="N16" i="60"/>
  <c r="O16" i="60" s="1"/>
  <c r="P16" i="60" s="1"/>
  <c r="L16" i="60"/>
  <c r="J16" i="60"/>
  <c r="H16" i="60"/>
  <c r="F16" i="60"/>
  <c r="N15" i="60"/>
  <c r="L15" i="60"/>
  <c r="J15" i="60"/>
  <c r="H15" i="60"/>
  <c r="F15" i="60"/>
  <c r="N14" i="60"/>
  <c r="L14" i="60"/>
  <c r="J14" i="60"/>
  <c r="O14" i="60" s="1"/>
  <c r="P14" i="60" s="1"/>
  <c r="H14" i="60"/>
  <c r="F14" i="60"/>
  <c r="N13" i="60"/>
  <c r="L13" i="60"/>
  <c r="J13" i="60"/>
  <c r="H13" i="60"/>
  <c r="F13" i="60"/>
  <c r="N12" i="60"/>
  <c r="L12" i="60"/>
  <c r="J12" i="60"/>
  <c r="H12" i="60"/>
  <c r="F12" i="60"/>
  <c r="O36" i="60" l="1"/>
  <c r="P36" i="60" s="1"/>
  <c r="O35" i="60"/>
  <c r="P35" i="60" s="1"/>
  <c r="O34" i="60"/>
  <c r="P34" i="60" s="1"/>
  <c r="O33" i="60"/>
  <c r="P33" i="60" s="1"/>
  <c r="O27" i="60"/>
  <c r="P27" i="60" s="1"/>
  <c r="O25" i="60"/>
  <c r="P25" i="60" s="1"/>
  <c r="N28" i="60" s="1"/>
  <c r="M28" i="60" s="1"/>
  <c r="O18" i="60"/>
  <c r="P18" i="60" s="1"/>
  <c r="O15" i="60"/>
  <c r="P15" i="60" s="1"/>
  <c r="O13" i="60"/>
  <c r="P13" i="60" s="1"/>
  <c r="O12" i="60"/>
  <c r="P12" i="60" s="1"/>
  <c r="N37" i="60" l="1"/>
  <c r="M37" i="60" s="1"/>
  <c r="N19" i="60"/>
  <c r="M19" i="60" s="1"/>
  <c r="I38" i="60" l="1"/>
  <c r="M46" i="60"/>
  <c r="M57" i="60"/>
  <c r="C58" i="61" l="1"/>
  <c r="F52" i="61"/>
  <c r="N49" i="61"/>
  <c r="I48" i="61" s="1"/>
  <c r="N44" i="61"/>
  <c r="L44" i="61"/>
  <c r="O44" i="61" s="1"/>
  <c r="P44" i="61" s="1"/>
  <c r="O43" i="61"/>
  <c r="P43" i="61" s="1"/>
  <c r="N43" i="61"/>
  <c r="L43" i="61"/>
  <c r="N42" i="61"/>
  <c r="L42" i="61"/>
  <c r="O42" i="61" s="1"/>
  <c r="P42" i="61" s="1"/>
  <c r="P45" i="61" s="1"/>
  <c r="B37" i="61"/>
  <c r="N36" i="61"/>
  <c r="L36" i="61"/>
  <c r="J36" i="61"/>
  <c r="H36" i="61"/>
  <c r="F36" i="61"/>
  <c r="N35" i="61"/>
  <c r="L35" i="61"/>
  <c r="J35" i="61"/>
  <c r="H35" i="61"/>
  <c r="F35" i="61"/>
  <c r="N34" i="61"/>
  <c r="L34" i="61"/>
  <c r="J34" i="61"/>
  <c r="H34" i="61"/>
  <c r="F34" i="61"/>
  <c r="N33" i="61"/>
  <c r="L33" i="61"/>
  <c r="J33" i="61"/>
  <c r="H33" i="61"/>
  <c r="F33" i="61"/>
  <c r="N32" i="61"/>
  <c r="L32" i="61"/>
  <c r="J32" i="61"/>
  <c r="O32" i="61" s="1"/>
  <c r="P32" i="61" s="1"/>
  <c r="H32" i="61"/>
  <c r="F32" i="61"/>
  <c r="B28" i="61"/>
  <c r="N27" i="61"/>
  <c r="L27" i="61"/>
  <c r="J27" i="61"/>
  <c r="H27" i="61"/>
  <c r="F27" i="61"/>
  <c r="N26" i="61"/>
  <c r="L26" i="61"/>
  <c r="J26" i="61"/>
  <c r="H26" i="61"/>
  <c r="F26" i="61"/>
  <c r="O26" i="61" s="1"/>
  <c r="P26" i="61" s="1"/>
  <c r="N25" i="61"/>
  <c r="O25" i="61" s="1"/>
  <c r="P25" i="61" s="1"/>
  <c r="L25" i="61"/>
  <c r="J25" i="61"/>
  <c r="H25" i="61"/>
  <c r="F25" i="61"/>
  <c r="N24" i="61"/>
  <c r="L24" i="61"/>
  <c r="J24" i="61"/>
  <c r="H24" i="61"/>
  <c r="F24" i="61"/>
  <c r="N23" i="61"/>
  <c r="L23" i="61"/>
  <c r="O23" i="61" s="1"/>
  <c r="P23" i="61" s="1"/>
  <c r="J23" i="61"/>
  <c r="H23" i="61"/>
  <c r="F23" i="61"/>
  <c r="B19" i="61"/>
  <c r="O18" i="61"/>
  <c r="P18" i="61" s="1"/>
  <c r="N18" i="61"/>
  <c r="L18" i="61"/>
  <c r="J18" i="61"/>
  <c r="H18" i="61"/>
  <c r="F18" i="61"/>
  <c r="N17" i="61"/>
  <c r="O17" i="61" s="1"/>
  <c r="P17" i="61" s="1"/>
  <c r="L17" i="61"/>
  <c r="J17" i="61"/>
  <c r="H17" i="61"/>
  <c r="F17" i="61"/>
  <c r="N16" i="61"/>
  <c r="L16" i="61"/>
  <c r="J16" i="61"/>
  <c r="H16" i="61"/>
  <c r="F16" i="61"/>
  <c r="N15" i="61"/>
  <c r="L15" i="61"/>
  <c r="J15" i="61"/>
  <c r="H15" i="61"/>
  <c r="F15" i="61"/>
  <c r="N14" i="61"/>
  <c r="L14" i="61"/>
  <c r="J14" i="61"/>
  <c r="H14" i="61"/>
  <c r="F14" i="61"/>
  <c r="N13" i="61"/>
  <c r="L13" i="61"/>
  <c r="J13" i="61"/>
  <c r="H13" i="61"/>
  <c r="F13" i="61"/>
  <c r="N12" i="61"/>
  <c r="L12" i="61"/>
  <c r="J12" i="61"/>
  <c r="H12" i="61"/>
  <c r="F12" i="61"/>
  <c r="O36" i="61" l="1"/>
  <c r="P36" i="61" s="1"/>
  <c r="O35" i="61"/>
  <c r="P35" i="61" s="1"/>
  <c r="O34" i="61"/>
  <c r="P34" i="61" s="1"/>
  <c r="O33" i="61"/>
  <c r="P33" i="61" s="1"/>
  <c r="O27" i="61"/>
  <c r="P27" i="61" s="1"/>
  <c r="O24" i="61"/>
  <c r="P24" i="61" s="1"/>
  <c r="O16" i="61"/>
  <c r="P16" i="61" s="1"/>
  <c r="O15" i="61"/>
  <c r="P15" i="61" s="1"/>
  <c r="O14" i="61"/>
  <c r="P14" i="61" s="1"/>
  <c r="O13" i="61"/>
  <c r="P13" i="61" s="1"/>
  <c r="O12" i="61"/>
  <c r="P12" i="61" s="1"/>
  <c r="N28" i="61"/>
  <c r="M28" i="61" s="1"/>
  <c r="N37" i="61" l="1"/>
  <c r="M37" i="61" s="1"/>
  <c r="N19" i="61"/>
  <c r="M57" i="61" s="1"/>
  <c r="M19" i="61" l="1"/>
  <c r="I38" i="61" s="1"/>
  <c r="M46" i="61"/>
  <c r="H9" i="10" l="1"/>
  <c r="G9" i="10"/>
  <c r="F9" i="10"/>
  <c r="E9" i="10"/>
  <c r="D9" i="10"/>
  <c r="C9" i="10"/>
  <c r="I9" i="10" s="1"/>
  <c r="H8" i="10"/>
  <c r="G8" i="10"/>
  <c r="F8" i="10"/>
  <c r="E8" i="10"/>
  <c r="D8" i="10"/>
  <c r="C8" i="10"/>
  <c r="AP9" i="8"/>
  <c r="AN9" i="8"/>
  <c r="AL9" i="8"/>
  <c r="AJ9" i="8"/>
  <c r="AH9" i="8"/>
  <c r="AE9" i="8"/>
  <c r="AF9" i="8" s="1"/>
  <c r="AC9" i="8"/>
  <c r="AD9" i="8" s="1"/>
  <c r="AA9" i="8"/>
  <c r="AB9" i="8" s="1"/>
  <c r="Y9" i="8"/>
  <c r="W9" i="8"/>
  <c r="X9" i="8" s="1"/>
  <c r="T9" i="8"/>
  <c r="R9" i="8"/>
  <c r="P9" i="8"/>
  <c r="N9" i="8"/>
  <c r="L9" i="8"/>
  <c r="J9" i="8"/>
  <c r="H9" i="8"/>
  <c r="Z9" i="8"/>
  <c r="C58" i="69"/>
  <c r="N49" i="69" s="1"/>
  <c r="I48" i="69" s="1"/>
  <c r="F52" i="69"/>
  <c r="N44" i="69"/>
  <c r="O44" i="69" s="1"/>
  <c r="P44" i="69" s="1"/>
  <c r="L44" i="69"/>
  <c r="N43" i="69"/>
  <c r="O43" i="69" s="1"/>
  <c r="P43" i="69" s="1"/>
  <c r="L43" i="69"/>
  <c r="N42" i="69"/>
  <c r="O42" i="69" s="1"/>
  <c r="P42" i="69" s="1"/>
  <c r="L42" i="69"/>
  <c r="B37" i="69"/>
  <c r="N36" i="69"/>
  <c r="L36" i="69"/>
  <c r="J36" i="69"/>
  <c r="H36" i="69"/>
  <c r="F36" i="69"/>
  <c r="N35" i="69"/>
  <c r="L35" i="69"/>
  <c r="J35" i="69"/>
  <c r="H35" i="69"/>
  <c r="F35" i="69"/>
  <c r="N34" i="69"/>
  <c r="L34" i="69"/>
  <c r="J34" i="69"/>
  <c r="H34" i="69"/>
  <c r="F34" i="69"/>
  <c r="N33" i="69"/>
  <c r="L33" i="69"/>
  <c r="J33" i="69"/>
  <c r="H33" i="69"/>
  <c r="F33" i="69"/>
  <c r="N32" i="69"/>
  <c r="L32" i="69"/>
  <c r="J32" i="69"/>
  <c r="H32" i="69"/>
  <c r="F32" i="69"/>
  <c r="B28" i="69"/>
  <c r="N27" i="69"/>
  <c r="L27" i="69"/>
  <c r="J27" i="69"/>
  <c r="H27" i="69"/>
  <c r="F27" i="69"/>
  <c r="O27" i="69" s="1"/>
  <c r="P27" i="69" s="1"/>
  <c r="N26" i="69"/>
  <c r="L26" i="69"/>
  <c r="J26" i="69"/>
  <c r="H26" i="69"/>
  <c r="F26" i="69"/>
  <c r="N25" i="69"/>
  <c r="L25" i="69"/>
  <c r="J25" i="69"/>
  <c r="H25" i="69"/>
  <c r="F25" i="69"/>
  <c r="N24" i="69"/>
  <c r="L24" i="69"/>
  <c r="J24" i="69"/>
  <c r="H24" i="69"/>
  <c r="F24" i="69"/>
  <c r="O24" i="69" s="1"/>
  <c r="P24" i="69" s="1"/>
  <c r="N23" i="69"/>
  <c r="L23" i="69"/>
  <c r="J23" i="69"/>
  <c r="H23" i="69"/>
  <c r="F23" i="69"/>
  <c r="B19" i="69"/>
  <c r="N18" i="69"/>
  <c r="L18" i="69"/>
  <c r="J18" i="69"/>
  <c r="H18" i="69"/>
  <c r="F18" i="69"/>
  <c r="N17" i="69"/>
  <c r="L17" i="69"/>
  <c r="J17" i="69"/>
  <c r="H17" i="69"/>
  <c r="F17" i="69"/>
  <c r="N16" i="69"/>
  <c r="L16" i="69"/>
  <c r="J16" i="69"/>
  <c r="H16" i="69"/>
  <c r="F16" i="69"/>
  <c r="N15" i="69"/>
  <c r="L15" i="69"/>
  <c r="O15" i="69" s="1"/>
  <c r="P15" i="69" s="1"/>
  <c r="J15" i="69"/>
  <c r="H15" i="69"/>
  <c r="F15" i="69"/>
  <c r="N14" i="69"/>
  <c r="L14" i="69"/>
  <c r="J14" i="69"/>
  <c r="H14" i="69"/>
  <c r="F14" i="69"/>
  <c r="N13" i="69"/>
  <c r="L13" i="69"/>
  <c r="J13" i="69"/>
  <c r="H13" i="69"/>
  <c r="F13" i="69"/>
  <c r="N12" i="69"/>
  <c r="L12" i="69"/>
  <c r="J12" i="69"/>
  <c r="H12" i="69"/>
  <c r="F12" i="69"/>
  <c r="I8" i="10" l="1"/>
  <c r="C8" i="8" s="1"/>
  <c r="O36" i="69"/>
  <c r="P36" i="69" s="1"/>
  <c r="O35" i="69"/>
  <c r="P35" i="69" s="1"/>
  <c r="O34" i="69"/>
  <c r="P34" i="69" s="1"/>
  <c r="O33" i="69"/>
  <c r="P33" i="69" s="1"/>
  <c r="O32" i="69"/>
  <c r="P32" i="69" s="1"/>
  <c r="O26" i="69"/>
  <c r="P26" i="69" s="1"/>
  <c r="O25" i="69"/>
  <c r="P25" i="69" s="1"/>
  <c r="O23" i="69"/>
  <c r="P23" i="69" s="1"/>
  <c r="O18" i="69"/>
  <c r="P18" i="69" s="1"/>
  <c r="O17" i="69"/>
  <c r="P17" i="69" s="1"/>
  <c r="O16" i="69"/>
  <c r="P16" i="69" s="1"/>
  <c r="O14" i="69"/>
  <c r="P14" i="69" s="1"/>
  <c r="O13" i="69"/>
  <c r="P13" i="69" s="1"/>
  <c r="O12" i="69"/>
  <c r="P12" i="69" s="1"/>
  <c r="P45" i="69"/>
  <c r="N37" i="69" l="1"/>
  <c r="M37" i="69" s="1"/>
  <c r="N28" i="69"/>
  <c r="M28" i="69" s="1"/>
  <c r="N19" i="69"/>
  <c r="M19" i="69" s="1"/>
  <c r="I38" i="69" l="1"/>
  <c r="M46" i="69"/>
  <c r="M57" i="69"/>
  <c r="C58" i="52" l="1"/>
  <c r="F52" i="52"/>
  <c r="N49" i="52"/>
  <c r="I48" i="52" s="1"/>
  <c r="N44" i="52"/>
  <c r="L44" i="52"/>
  <c r="O44" i="52" s="1"/>
  <c r="P44" i="52" s="1"/>
  <c r="N43" i="52"/>
  <c r="L43" i="52"/>
  <c r="O43" i="52" s="1"/>
  <c r="P43" i="52" s="1"/>
  <c r="N42" i="52"/>
  <c r="L42" i="52"/>
  <c r="O42" i="52" s="1"/>
  <c r="P42" i="52" s="1"/>
  <c r="P45" i="52" s="1"/>
  <c r="B37" i="52"/>
  <c r="N36" i="52"/>
  <c r="L36" i="52"/>
  <c r="J36" i="52"/>
  <c r="H36" i="52"/>
  <c r="F36" i="52"/>
  <c r="O36" i="52" s="1"/>
  <c r="P36" i="52" s="1"/>
  <c r="N35" i="52"/>
  <c r="O35" i="52" s="1"/>
  <c r="P35" i="52" s="1"/>
  <c r="L35" i="52"/>
  <c r="J35" i="52"/>
  <c r="H35" i="52"/>
  <c r="F35" i="52"/>
  <c r="N34" i="52"/>
  <c r="L34" i="52"/>
  <c r="J34" i="52"/>
  <c r="H34" i="52"/>
  <c r="F34" i="52"/>
  <c r="N33" i="52"/>
  <c r="L33" i="52"/>
  <c r="J33" i="52"/>
  <c r="H33" i="52"/>
  <c r="F33" i="52"/>
  <c r="N32" i="52"/>
  <c r="L32" i="52"/>
  <c r="J32" i="52"/>
  <c r="H32" i="52"/>
  <c r="F32" i="52"/>
  <c r="B28" i="52"/>
  <c r="N27" i="52"/>
  <c r="L27" i="52"/>
  <c r="J27" i="52"/>
  <c r="H27" i="52"/>
  <c r="O27" i="52" s="1"/>
  <c r="P27" i="52" s="1"/>
  <c r="F27" i="52"/>
  <c r="N26" i="52"/>
  <c r="L26" i="52"/>
  <c r="J26" i="52"/>
  <c r="H26" i="52"/>
  <c r="F26" i="52"/>
  <c r="N25" i="52"/>
  <c r="L25" i="52"/>
  <c r="J25" i="52"/>
  <c r="H25" i="52"/>
  <c r="F25" i="52"/>
  <c r="N24" i="52"/>
  <c r="L24" i="52"/>
  <c r="J24" i="52"/>
  <c r="H24" i="52"/>
  <c r="F24" i="52"/>
  <c r="N23" i="52"/>
  <c r="L23" i="52"/>
  <c r="J23" i="52"/>
  <c r="H23" i="52"/>
  <c r="F23" i="52"/>
  <c r="B19" i="52"/>
  <c r="N18" i="52"/>
  <c r="L18" i="52"/>
  <c r="J18" i="52"/>
  <c r="H18" i="52"/>
  <c r="F18" i="52"/>
  <c r="N17" i="52"/>
  <c r="L17" i="52"/>
  <c r="J17" i="52"/>
  <c r="H17" i="52"/>
  <c r="F17" i="52"/>
  <c r="N16" i="52"/>
  <c r="L16" i="52"/>
  <c r="J16" i="52"/>
  <c r="H16" i="52"/>
  <c r="F16" i="52"/>
  <c r="N15" i="52"/>
  <c r="O15" i="52" s="1"/>
  <c r="P15" i="52" s="1"/>
  <c r="L15" i="52"/>
  <c r="J15" i="52"/>
  <c r="H15" i="52"/>
  <c r="F15" i="52"/>
  <c r="N14" i="52"/>
  <c r="L14" i="52"/>
  <c r="J14" i="52"/>
  <c r="H14" i="52"/>
  <c r="F14" i="52"/>
  <c r="N13" i="52"/>
  <c r="L13" i="52"/>
  <c r="J13" i="52"/>
  <c r="H13" i="52"/>
  <c r="F13" i="52"/>
  <c r="N12" i="52"/>
  <c r="L12" i="52"/>
  <c r="J12" i="52"/>
  <c r="H12" i="52"/>
  <c r="F12" i="52"/>
  <c r="O34" i="52" l="1"/>
  <c r="P34" i="52" s="1"/>
  <c r="O33" i="52"/>
  <c r="P33" i="52" s="1"/>
  <c r="O32" i="52"/>
  <c r="P32" i="52" s="1"/>
  <c r="O26" i="52"/>
  <c r="P26" i="52" s="1"/>
  <c r="O25" i="52"/>
  <c r="P25" i="52" s="1"/>
  <c r="O24" i="52"/>
  <c r="P24" i="52" s="1"/>
  <c r="O23" i="52"/>
  <c r="P23" i="52" s="1"/>
  <c r="O18" i="52"/>
  <c r="P18" i="52" s="1"/>
  <c r="O17" i="52"/>
  <c r="P17" i="52" s="1"/>
  <c r="O16" i="52"/>
  <c r="P16" i="52" s="1"/>
  <c r="O14" i="52"/>
  <c r="P14" i="52" s="1"/>
  <c r="O13" i="52"/>
  <c r="P13" i="52" s="1"/>
  <c r="O12" i="52"/>
  <c r="P12" i="52" s="1"/>
  <c r="N37" i="52" l="1"/>
  <c r="M37" i="52" s="1"/>
  <c r="N28" i="52"/>
  <c r="M28" i="52" s="1"/>
  <c r="N19" i="52"/>
  <c r="M46" i="52" s="1"/>
  <c r="M19" i="52" l="1"/>
  <c r="I38" i="52" s="1"/>
  <c r="M57" i="52"/>
  <c r="C58" i="50" l="1"/>
  <c r="N49" i="50" s="1"/>
  <c r="I48" i="50" s="1"/>
  <c r="F52" i="50"/>
  <c r="N44" i="50"/>
  <c r="L44" i="50"/>
  <c r="O44" i="50" s="1"/>
  <c r="P44" i="50" s="1"/>
  <c r="N43" i="50"/>
  <c r="L43" i="50"/>
  <c r="O43" i="50" s="1"/>
  <c r="P43" i="50" s="1"/>
  <c r="N42" i="50"/>
  <c r="L42" i="50"/>
  <c r="O42" i="50" s="1"/>
  <c r="P42" i="50" s="1"/>
  <c r="P45" i="50" s="1"/>
  <c r="B37" i="50"/>
  <c r="N36" i="50"/>
  <c r="L36" i="50"/>
  <c r="J36" i="50"/>
  <c r="H36" i="50"/>
  <c r="F36" i="50"/>
  <c r="N35" i="50"/>
  <c r="L35" i="50"/>
  <c r="J35" i="50"/>
  <c r="H35" i="50"/>
  <c r="F35" i="50"/>
  <c r="N34" i="50"/>
  <c r="L34" i="50"/>
  <c r="O34" i="50" s="1"/>
  <c r="P34" i="50" s="1"/>
  <c r="J34" i="50"/>
  <c r="H34" i="50"/>
  <c r="F34" i="50"/>
  <c r="N33" i="50"/>
  <c r="L33" i="50"/>
  <c r="J33" i="50"/>
  <c r="H33" i="50"/>
  <c r="F33" i="50"/>
  <c r="N32" i="50"/>
  <c r="L32" i="50"/>
  <c r="J32" i="50"/>
  <c r="H32" i="50"/>
  <c r="F32" i="50"/>
  <c r="B28" i="50"/>
  <c r="N27" i="50"/>
  <c r="L27" i="50"/>
  <c r="O27" i="50" s="1"/>
  <c r="P27" i="50" s="1"/>
  <c r="J27" i="50"/>
  <c r="H27" i="50"/>
  <c r="F27" i="50"/>
  <c r="N26" i="50"/>
  <c r="L26" i="50"/>
  <c r="J26" i="50"/>
  <c r="H26" i="50"/>
  <c r="F26" i="50"/>
  <c r="N25" i="50"/>
  <c r="L25" i="50"/>
  <c r="J25" i="50"/>
  <c r="H25" i="50"/>
  <c r="F25" i="50"/>
  <c r="N24" i="50"/>
  <c r="L24" i="50"/>
  <c r="J24" i="50"/>
  <c r="H24" i="50"/>
  <c r="F24" i="50"/>
  <c r="O24" i="50" s="1"/>
  <c r="P24" i="50" s="1"/>
  <c r="N23" i="50"/>
  <c r="L23" i="50"/>
  <c r="J23" i="50"/>
  <c r="H23" i="50"/>
  <c r="F23" i="50"/>
  <c r="B19" i="50"/>
  <c r="N18" i="50"/>
  <c r="L18" i="50"/>
  <c r="O18" i="50" s="1"/>
  <c r="P18" i="50" s="1"/>
  <c r="J18" i="50"/>
  <c r="H18" i="50"/>
  <c r="F18" i="50"/>
  <c r="N17" i="50"/>
  <c r="L17" i="50"/>
  <c r="J17" i="50"/>
  <c r="H17" i="50"/>
  <c r="F17" i="50"/>
  <c r="N16" i="50"/>
  <c r="L16" i="50"/>
  <c r="J16" i="50"/>
  <c r="H16" i="50"/>
  <c r="F16" i="50"/>
  <c r="N15" i="50"/>
  <c r="L15" i="50"/>
  <c r="J15" i="50"/>
  <c r="H15" i="50"/>
  <c r="F15" i="50"/>
  <c r="N14" i="50"/>
  <c r="L14" i="50"/>
  <c r="J14" i="50"/>
  <c r="H14" i="50"/>
  <c r="F14" i="50"/>
  <c r="N13" i="50"/>
  <c r="L13" i="50"/>
  <c r="J13" i="50"/>
  <c r="H13" i="50"/>
  <c r="F13" i="50"/>
  <c r="N12" i="50"/>
  <c r="O12" i="50" s="1"/>
  <c r="P12" i="50" s="1"/>
  <c r="L12" i="50"/>
  <c r="J12" i="50"/>
  <c r="H12" i="50"/>
  <c r="F12" i="50"/>
  <c r="O36" i="50" l="1"/>
  <c r="P36" i="50" s="1"/>
  <c r="O35" i="50"/>
  <c r="P35" i="50" s="1"/>
  <c r="O33" i="50"/>
  <c r="P33" i="50" s="1"/>
  <c r="O32" i="50"/>
  <c r="P32" i="50" s="1"/>
  <c r="O26" i="50"/>
  <c r="P26" i="50" s="1"/>
  <c r="O25" i="50"/>
  <c r="P25" i="50" s="1"/>
  <c r="O23" i="50"/>
  <c r="P23" i="50" s="1"/>
  <c r="O17" i="50"/>
  <c r="P17" i="50" s="1"/>
  <c r="O16" i="50"/>
  <c r="P16" i="50" s="1"/>
  <c r="O15" i="50"/>
  <c r="P15" i="50" s="1"/>
  <c r="O14" i="50"/>
  <c r="P14" i="50" s="1"/>
  <c r="O13" i="50"/>
  <c r="P13" i="50" s="1"/>
  <c r="N37" i="50" l="1"/>
  <c r="M37" i="50" s="1"/>
  <c r="N28" i="50"/>
  <c r="M28" i="50" s="1"/>
  <c r="N19" i="50"/>
  <c r="M19" i="50" s="1"/>
  <c r="I38" i="50" l="1"/>
  <c r="M46" i="50"/>
  <c r="M57" i="50"/>
  <c r="C58" i="16" l="1"/>
  <c r="F52" i="16"/>
  <c r="N49" i="16"/>
  <c r="I48" i="16" s="1"/>
  <c r="N44" i="16"/>
  <c r="L44" i="16"/>
  <c r="O44" i="16" s="1"/>
  <c r="P44" i="16" s="1"/>
  <c r="N43" i="16"/>
  <c r="L43" i="16"/>
  <c r="O43" i="16" s="1"/>
  <c r="P43" i="16" s="1"/>
  <c r="N42" i="16"/>
  <c r="L42" i="16"/>
  <c r="O42" i="16" s="1"/>
  <c r="P42" i="16" s="1"/>
  <c r="P45" i="16" s="1"/>
  <c r="B37" i="16"/>
  <c r="N36" i="16"/>
  <c r="L36" i="16"/>
  <c r="J36" i="16"/>
  <c r="H36" i="16"/>
  <c r="F36" i="16"/>
  <c r="N35" i="16"/>
  <c r="L35" i="16"/>
  <c r="J35" i="16"/>
  <c r="H35" i="16"/>
  <c r="F35" i="16"/>
  <c r="N34" i="16"/>
  <c r="L34" i="16"/>
  <c r="J34" i="16"/>
  <c r="H34" i="16"/>
  <c r="F34" i="16"/>
  <c r="N33" i="16"/>
  <c r="L33" i="16"/>
  <c r="J33" i="16"/>
  <c r="H33" i="16"/>
  <c r="F33" i="16"/>
  <c r="N32" i="16"/>
  <c r="L32" i="16"/>
  <c r="J32" i="16"/>
  <c r="H32" i="16"/>
  <c r="F32" i="16"/>
  <c r="B28" i="16"/>
  <c r="N27" i="16"/>
  <c r="L27" i="16"/>
  <c r="J27" i="16"/>
  <c r="H27" i="16"/>
  <c r="F27" i="16"/>
  <c r="N26" i="16"/>
  <c r="L26" i="16"/>
  <c r="J26" i="16"/>
  <c r="H26" i="16"/>
  <c r="F26" i="16"/>
  <c r="O26" i="16" s="1"/>
  <c r="P26" i="16" s="1"/>
  <c r="N25" i="16"/>
  <c r="L25" i="16"/>
  <c r="J25" i="16"/>
  <c r="H25" i="16"/>
  <c r="F25" i="16"/>
  <c r="N24" i="16"/>
  <c r="O24" i="16" s="1"/>
  <c r="P24" i="16" s="1"/>
  <c r="L24" i="16"/>
  <c r="J24" i="16"/>
  <c r="H24" i="16"/>
  <c r="F24" i="16"/>
  <c r="N23" i="16"/>
  <c r="O23" i="16" s="1"/>
  <c r="P23" i="16" s="1"/>
  <c r="L23" i="16"/>
  <c r="J23" i="16"/>
  <c r="H23" i="16"/>
  <c r="F23" i="16"/>
  <c r="B19" i="16"/>
  <c r="N18" i="16"/>
  <c r="L18" i="16"/>
  <c r="J18" i="16"/>
  <c r="H18" i="16"/>
  <c r="F18" i="16"/>
  <c r="N17" i="16"/>
  <c r="O17" i="16" s="1"/>
  <c r="P17" i="16" s="1"/>
  <c r="L17" i="16"/>
  <c r="J17" i="16"/>
  <c r="H17" i="16"/>
  <c r="F17" i="16"/>
  <c r="N16" i="16"/>
  <c r="O16" i="16" s="1"/>
  <c r="P16" i="16" s="1"/>
  <c r="L16" i="16"/>
  <c r="J16" i="16"/>
  <c r="H16" i="16"/>
  <c r="F16" i="16"/>
  <c r="N15" i="16"/>
  <c r="L15" i="16"/>
  <c r="J15" i="16"/>
  <c r="H15" i="16"/>
  <c r="F15" i="16"/>
  <c r="N14" i="16"/>
  <c r="L14" i="16"/>
  <c r="J14" i="16"/>
  <c r="H14" i="16"/>
  <c r="F14" i="16"/>
  <c r="N13" i="16"/>
  <c r="L13" i="16"/>
  <c r="J13" i="16"/>
  <c r="H13" i="16"/>
  <c r="F13" i="16"/>
  <c r="N12" i="16"/>
  <c r="L12" i="16"/>
  <c r="J12" i="16"/>
  <c r="H12" i="16"/>
  <c r="F12" i="16"/>
  <c r="O36" i="16" l="1"/>
  <c r="P36" i="16" s="1"/>
  <c r="O35" i="16"/>
  <c r="P35" i="16" s="1"/>
  <c r="O34" i="16"/>
  <c r="P34" i="16" s="1"/>
  <c r="O33" i="16"/>
  <c r="P33" i="16" s="1"/>
  <c r="O32" i="16"/>
  <c r="P32" i="16" s="1"/>
  <c r="O27" i="16"/>
  <c r="P27" i="16" s="1"/>
  <c r="O25" i="16"/>
  <c r="P25" i="16" s="1"/>
  <c r="O18" i="16"/>
  <c r="P18" i="16" s="1"/>
  <c r="O15" i="16"/>
  <c r="P15" i="16" s="1"/>
  <c r="O14" i="16"/>
  <c r="P14" i="16" s="1"/>
  <c r="O13" i="16"/>
  <c r="P13" i="16" s="1"/>
  <c r="O12" i="16"/>
  <c r="P12" i="16" s="1"/>
  <c r="N37" i="16" l="1"/>
  <c r="M37" i="16" s="1"/>
  <c r="N28" i="16"/>
  <c r="M28" i="16" s="1"/>
  <c r="N19" i="16"/>
  <c r="M57" i="16" l="1"/>
  <c r="M19" i="16"/>
  <c r="I38" i="16" s="1"/>
  <c r="M46" i="16"/>
  <c r="C58" i="40" l="1"/>
  <c r="N49" i="40" s="1"/>
  <c r="I48" i="40" s="1"/>
  <c r="F52" i="40"/>
  <c r="N44" i="40"/>
  <c r="L44" i="40"/>
  <c r="O44" i="40" s="1"/>
  <c r="P44" i="40" s="1"/>
  <c r="N43" i="40"/>
  <c r="L43" i="40"/>
  <c r="O43" i="40" s="1"/>
  <c r="P43" i="40" s="1"/>
  <c r="N42" i="40"/>
  <c r="L42" i="40"/>
  <c r="O42" i="40" s="1"/>
  <c r="P42" i="40" s="1"/>
  <c r="P45" i="40" s="1"/>
  <c r="B37" i="40"/>
  <c r="N36" i="40"/>
  <c r="L36" i="40"/>
  <c r="J36" i="40"/>
  <c r="H36" i="40"/>
  <c r="F36" i="40"/>
  <c r="N35" i="40"/>
  <c r="L35" i="40"/>
  <c r="J35" i="40"/>
  <c r="H35" i="40"/>
  <c r="F35" i="40"/>
  <c r="N34" i="40"/>
  <c r="L34" i="40"/>
  <c r="J34" i="40"/>
  <c r="H34" i="40"/>
  <c r="O34" i="40" s="1"/>
  <c r="P34" i="40" s="1"/>
  <c r="F34" i="40"/>
  <c r="N33" i="40"/>
  <c r="L33" i="40"/>
  <c r="J33" i="40"/>
  <c r="H33" i="40"/>
  <c r="F33" i="40"/>
  <c r="N32" i="40"/>
  <c r="L32" i="40"/>
  <c r="J32" i="40"/>
  <c r="H32" i="40"/>
  <c r="F32" i="40"/>
  <c r="B28" i="40"/>
  <c r="N27" i="40"/>
  <c r="L27" i="40"/>
  <c r="J27" i="40"/>
  <c r="H27" i="40"/>
  <c r="O27" i="40" s="1"/>
  <c r="P27" i="40" s="1"/>
  <c r="F27" i="40"/>
  <c r="N26" i="40"/>
  <c r="L26" i="40"/>
  <c r="J26" i="40"/>
  <c r="H26" i="40"/>
  <c r="F26" i="40"/>
  <c r="N25" i="40"/>
  <c r="L25" i="40"/>
  <c r="J25" i="40"/>
  <c r="H25" i="40"/>
  <c r="F25" i="40"/>
  <c r="N24" i="40"/>
  <c r="L24" i="40"/>
  <c r="J24" i="40"/>
  <c r="H24" i="40"/>
  <c r="F24" i="40"/>
  <c r="N23" i="40"/>
  <c r="O23" i="40" s="1"/>
  <c r="P23" i="40" s="1"/>
  <c r="L23" i="40"/>
  <c r="J23" i="40"/>
  <c r="H23" i="40"/>
  <c r="F23" i="40"/>
  <c r="B19" i="40"/>
  <c r="N18" i="40"/>
  <c r="L18" i="40"/>
  <c r="J18" i="40"/>
  <c r="H18" i="40"/>
  <c r="F18" i="40"/>
  <c r="N17" i="40"/>
  <c r="L17" i="40"/>
  <c r="J17" i="40"/>
  <c r="H17" i="40"/>
  <c r="F17" i="40"/>
  <c r="N16" i="40"/>
  <c r="O16" i="40" s="1"/>
  <c r="P16" i="40" s="1"/>
  <c r="L16" i="40"/>
  <c r="J16" i="40"/>
  <c r="H16" i="40"/>
  <c r="F16" i="40"/>
  <c r="N15" i="40"/>
  <c r="O15" i="40" s="1"/>
  <c r="P15" i="40" s="1"/>
  <c r="L15" i="40"/>
  <c r="J15" i="40"/>
  <c r="H15" i="40"/>
  <c r="F15" i="40"/>
  <c r="N14" i="40"/>
  <c r="L14" i="40"/>
  <c r="J14" i="40"/>
  <c r="H14" i="40"/>
  <c r="F14" i="40"/>
  <c r="N13" i="40"/>
  <c r="L13" i="40"/>
  <c r="J13" i="40"/>
  <c r="O13" i="40" s="1"/>
  <c r="P13" i="40" s="1"/>
  <c r="H13" i="40"/>
  <c r="F13" i="40"/>
  <c r="N12" i="40"/>
  <c r="L12" i="40"/>
  <c r="J12" i="40"/>
  <c r="H12" i="40"/>
  <c r="F12" i="40"/>
  <c r="O36" i="40" l="1"/>
  <c r="P36" i="40" s="1"/>
  <c r="O35" i="40"/>
  <c r="P35" i="40" s="1"/>
  <c r="O33" i="40"/>
  <c r="P33" i="40" s="1"/>
  <c r="O32" i="40"/>
  <c r="P32" i="40" s="1"/>
  <c r="O26" i="40"/>
  <c r="P26" i="40" s="1"/>
  <c r="O25" i="40"/>
  <c r="P25" i="40" s="1"/>
  <c r="O24" i="40"/>
  <c r="P24" i="40" s="1"/>
  <c r="O18" i="40"/>
  <c r="P18" i="40" s="1"/>
  <c r="N19" i="40" s="1"/>
  <c r="M19" i="40" s="1"/>
  <c r="O17" i="40"/>
  <c r="P17" i="40" s="1"/>
  <c r="O14" i="40"/>
  <c r="P14" i="40" s="1"/>
  <c r="O12" i="40"/>
  <c r="P12" i="40" s="1"/>
  <c r="N37" i="40" l="1"/>
  <c r="M37" i="40" s="1"/>
  <c r="I38" i="40" s="1"/>
  <c r="N28" i="40"/>
  <c r="M28" i="40" s="1"/>
  <c r="M46" i="40"/>
  <c r="M57" i="40" l="1"/>
  <c r="C57" i="35"/>
  <c r="C56" i="35"/>
  <c r="C55" i="35"/>
  <c r="C54" i="35"/>
  <c r="C53" i="35"/>
  <c r="C52" i="35"/>
  <c r="C58" i="35" s="1"/>
  <c r="N49" i="35" s="1"/>
  <c r="I48" i="35" s="1"/>
  <c r="N44" i="35"/>
  <c r="L44" i="35"/>
  <c r="O44" i="35" s="1"/>
  <c r="P44" i="35" s="1"/>
  <c r="N43" i="35"/>
  <c r="L43" i="35"/>
  <c r="O43" i="35" s="1"/>
  <c r="P43" i="35" s="1"/>
  <c r="N42" i="35"/>
  <c r="L42" i="35"/>
  <c r="O42" i="35" s="1"/>
  <c r="P42" i="35" s="1"/>
  <c r="B37" i="35"/>
  <c r="N36" i="35"/>
  <c r="J36" i="35"/>
  <c r="H36" i="35"/>
  <c r="F36" i="35"/>
  <c r="O36" i="35" s="1"/>
  <c r="P36" i="35" s="1"/>
  <c r="N35" i="35"/>
  <c r="J35" i="35"/>
  <c r="H35" i="35"/>
  <c r="F35" i="35"/>
  <c r="N34" i="35"/>
  <c r="J34" i="35"/>
  <c r="H34" i="35"/>
  <c r="F34" i="35"/>
  <c r="O34" i="35" s="1"/>
  <c r="P34" i="35" s="1"/>
  <c r="O33" i="35"/>
  <c r="P33" i="35" s="1"/>
  <c r="N33" i="35"/>
  <c r="J33" i="35"/>
  <c r="H33" i="35"/>
  <c r="F33" i="35"/>
  <c r="N32" i="35"/>
  <c r="J32" i="35"/>
  <c r="H32" i="35"/>
  <c r="F32" i="35"/>
  <c r="O32" i="35" s="1"/>
  <c r="P32" i="35" s="1"/>
  <c r="B28" i="35"/>
  <c r="N27" i="35"/>
  <c r="J27" i="35"/>
  <c r="O27" i="35" s="1"/>
  <c r="P27" i="35" s="1"/>
  <c r="H27" i="35"/>
  <c r="F27" i="35"/>
  <c r="N26" i="35"/>
  <c r="J26" i="35"/>
  <c r="H26" i="35"/>
  <c r="F26" i="35"/>
  <c r="N25" i="35"/>
  <c r="J25" i="35"/>
  <c r="H25" i="35"/>
  <c r="F25" i="35"/>
  <c r="N24" i="35"/>
  <c r="O24" i="35" s="1"/>
  <c r="P24" i="35" s="1"/>
  <c r="J24" i="35"/>
  <c r="H24" i="35"/>
  <c r="F24" i="35"/>
  <c r="N23" i="35"/>
  <c r="J23" i="35"/>
  <c r="H23" i="35"/>
  <c r="F23" i="35"/>
  <c r="B19" i="35"/>
  <c r="N18" i="35"/>
  <c r="O18" i="35" s="1"/>
  <c r="P18" i="35" s="1"/>
  <c r="J18" i="35"/>
  <c r="H18" i="35"/>
  <c r="F18" i="35"/>
  <c r="N17" i="35"/>
  <c r="J17" i="35"/>
  <c r="H17" i="35"/>
  <c r="F17" i="35"/>
  <c r="N16" i="35"/>
  <c r="J16" i="35"/>
  <c r="H16" i="35"/>
  <c r="F16" i="35"/>
  <c r="N15" i="35"/>
  <c r="J15" i="35"/>
  <c r="H15" i="35"/>
  <c r="F15" i="35"/>
  <c r="N14" i="35"/>
  <c r="O14" i="35" s="1"/>
  <c r="P14" i="35" s="1"/>
  <c r="J14" i="35"/>
  <c r="H14" i="35"/>
  <c r="F14" i="35"/>
  <c r="N13" i="35"/>
  <c r="J13" i="35"/>
  <c r="H13" i="35"/>
  <c r="F13" i="35"/>
  <c r="O13" i="35" s="1"/>
  <c r="P13" i="35" s="1"/>
  <c r="N12" i="35"/>
  <c r="J12" i="35"/>
  <c r="H12" i="35"/>
  <c r="F12" i="35"/>
  <c r="O35" i="35" l="1"/>
  <c r="P35" i="35" s="1"/>
  <c r="O26" i="35"/>
  <c r="P26" i="35" s="1"/>
  <c r="O25" i="35"/>
  <c r="P25" i="35" s="1"/>
  <c r="O23" i="35"/>
  <c r="P23" i="35" s="1"/>
  <c r="O17" i="35"/>
  <c r="P17" i="35" s="1"/>
  <c r="O16" i="35"/>
  <c r="P16" i="35" s="1"/>
  <c r="O15" i="35"/>
  <c r="P15" i="35" s="1"/>
  <c r="O12" i="35"/>
  <c r="P12" i="35" s="1"/>
  <c r="P45" i="35"/>
  <c r="N37" i="35"/>
  <c r="M37" i="35" s="1"/>
  <c r="F52" i="35"/>
  <c r="N28" i="35" l="1"/>
  <c r="M28" i="35" s="1"/>
  <c r="N19" i="35"/>
  <c r="M19" i="35" s="1"/>
  <c r="I38" i="35" l="1"/>
  <c r="M46" i="35"/>
  <c r="M57" i="35"/>
  <c r="C57" i="33" l="1"/>
  <c r="C56" i="33"/>
  <c r="C55" i="33"/>
  <c r="C54" i="33"/>
  <c r="C53" i="33"/>
  <c r="C52" i="33"/>
  <c r="C58" i="33" s="1"/>
  <c r="N49" i="33" s="1"/>
  <c r="I48" i="33" s="1"/>
  <c r="N44" i="33"/>
  <c r="L44" i="33"/>
  <c r="O44" i="33" s="1"/>
  <c r="P44" i="33" s="1"/>
  <c r="N43" i="33"/>
  <c r="L43" i="33"/>
  <c r="O43" i="33" s="1"/>
  <c r="P43" i="33" s="1"/>
  <c r="N42" i="33"/>
  <c r="L42" i="33"/>
  <c r="O42" i="33" s="1"/>
  <c r="P42" i="33" s="1"/>
  <c r="B37" i="33"/>
  <c r="N36" i="33"/>
  <c r="J36" i="33"/>
  <c r="O36" i="33" s="1"/>
  <c r="P36" i="33" s="1"/>
  <c r="H36" i="33"/>
  <c r="F36" i="33"/>
  <c r="N35" i="33"/>
  <c r="J35" i="33"/>
  <c r="H35" i="33"/>
  <c r="F35" i="33"/>
  <c r="N34" i="33"/>
  <c r="J34" i="33"/>
  <c r="H34" i="33"/>
  <c r="F34" i="33"/>
  <c r="N33" i="33"/>
  <c r="O33" i="33" s="1"/>
  <c r="P33" i="33" s="1"/>
  <c r="J33" i="33"/>
  <c r="H33" i="33"/>
  <c r="F33" i="33"/>
  <c r="N32" i="33"/>
  <c r="J32" i="33"/>
  <c r="H32" i="33"/>
  <c r="O32" i="33" s="1"/>
  <c r="P32" i="33" s="1"/>
  <c r="F32" i="33"/>
  <c r="B28" i="33"/>
  <c r="N27" i="33"/>
  <c r="O27" i="33" s="1"/>
  <c r="P27" i="33" s="1"/>
  <c r="J27" i="33"/>
  <c r="H27" i="33"/>
  <c r="F27" i="33"/>
  <c r="N26" i="33"/>
  <c r="J26" i="33"/>
  <c r="H26" i="33"/>
  <c r="F26" i="33"/>
  <c r="N25" i="33"/>
  <c r="J25" i="33"/>
  <c r="H25" i="33"/>
  <c r="F25" i="33"/>
  <c r="N24" i="33"/>
  <c r="J24" i="33"/>
  <c r="H24" i="33"/>
  <c r="F24" i="33"/>
  <c r="N23" i="33"/>
  <c r="O23" i="33" s="1"/>
  <c r="P23" i="33" s="1"/>
  <c r="J23" i="33"/>
  <c r="H23" i="33"/>
  <c r="F23" i="33"/>
  <c r="B19" i="33"/>
  <c r="N18" i="33"/>
  <c r="O18" i="33" s="1"/>
  <c r="P18" i="33" s="1"/>
  <c r="J18" i="33"/>
  <c r="H18" i="33"/>
  <c r="F18" i="33"/>
  <c r="N17" i="33"/>
  <c r="J17" i="33"/>
  <c r="H17" i="33"/>
  <c r="F17" i="33"/>
  <c r="N16" i="33"/>
  <c r="J16" i="33"/>
  <c r="H16" i="33"/>
  <c r="F16" i="33"/>
  <c r="N15" i="33"/>
  <c r="J15" i="33"/>
  <c r="H15" i="33"/>
  <c r="F15" i="33"/>
  <c r="O14" i="33"/>
  <c r="P14" i="33" s="1"/>
  <c r="N14" i="33"/>
  <c r="J14" i="33"/>
  <c r="H14" i="33"/>
  <c r="F14" i="33"/>
  <c r="N13" i="33"/>
  <c r="J13" i="33"/>
  <c r="H13" i="33"/>
  <c r="F13" i="33"/>
  <c r="O13" i="33" s="1"/>
  <c r="P13" i="33" s="1"/>
  <c r="N12" i="33"/>
  <c r="J12" i="33"/>
  <c r="H12" i="33"/>
  <c r="F12" i="33"/>
  <c r="O35" i="33" l="1"/>
  <c r="P35" i="33" s="1"/>
  <c r="O34" i="33"/>
  <c r="P34" i="33" s="1"/>
  <c r="O26" i="33"/>
  <c r="P26" i="33" s="1"/>
  <c r="O25" i="33"/>
  <c r="P25" i="33" s="1"/>
  <c r="O24" i="33"/>
  <c r="P24" i="33" s="1"/>
  <c r="O17" i="33"/>
  <c r="P17" i="33" s="1"/>
  <c r="O16" i="33"/>
  <c r="P16" i="33" s="1"/>
  <c r="O15" i="33"/>
  <c r="P15" i="33" s="1"/>
  <c r="O12" i="33"/>
  <c r="P12" i="33" s="1"/>
  <c r="P45" i="33"/>
  <c r="F52" i="33"/>
  <c r="N37" i="33" l="1"/>
  <c r="M37" i="33" s="1"/>
  <c r="N28" i="33"/>
  <c r="M28" i="33" s="1"/>
  <c r="N19" i="33"/>
  <c r="M57" i="33" s="1"/>
  <c r="M19" i="33" l="1"/>
  <c r="I38" i="33" s="1"/>
  <c r="M46" i="33"/>
  <c r="C57" i="32" l="1"/>
  <c r="C56" i="32"/>
  <c r="C55" i="32"/>
  <c r="C54" i="32"/>
  <c r="C53" i="32"/>
  <c r="F52" i="32"/>
  <c r="C52" i="32"/>
  <c r="C58" i="32" s="1"/>
  <c r="N49" i="32" s="1"/>
  <c r="I48" i="32" s="1"/>
  <c r="N44" i="32"/>
  <c r="O44" i="32" s="1"/>
  <c r="P44" i="32" s="1"/>
  <c r="L44" i="32"/>
  <c r="O43" i="32"/>
  <c r="P43" i="32" s="1"/>
  <c r="N43" i="32"/>
  <c r="L43" i="32"/>
  <c r="N42" i="32"/>
  <c r="O42" i="32" s="1"/>
  <c r="P42" i="32" s="1"/>
  <c r="L42" i="32"/>
  <c r="B37" i="32"/>
  <c r="N36" i="32"/>
  <c r="J36" i="32"/>
  <c r="H36" i="32"/>
  <c r="F36" i="32"/>
  <c r="O36" i="32" s="1"/>
  <c r="P36" i="32" s="1"/>
  <c r="N35" i="32"/>
  <c r="J35" i="32"/>
  <c r="H35" i="32"/>
  <c r="F35" i="32"/>
  <c r="O34" i="32"/>
  <c r="P34" i="32" s="1"/>
  <c r="N34" i="32"/>
  <c r="J34" i="32"/>
  <c r="H34" i="32"/>
  <c r="F34" i="32"/>
  <c r="N33" i="32"/>
  <c r="J33" i="32"/>
  <c r="H33" i="32"/>
  <c r="F33" i="32"/>
  <c r="O33" i="32" s="1"/>
  <c r="P33" i="32" s="1"/>
  <c r="N32" i="32"/>
  <c r="J32" i="32"/>
  <c r="H32" i="32"/>
  <c r="F32" i="32"/>
  <c r="O32" i="32" s="1"/>
  <c r="P32" i="32" s="1"/>
  <c r="B28" i="32"/>
  <c r="N27" i="32"/>
  <c r="O27" i="32" s="1"/>
  <c r="P27" i="32" s="1"/>
  <c r="L27" i="32"/>
  <c r="J27" i="32"/>
  <c r="H27" i="32"/>
  <c r="F27" i="32"/>
  <c r="N26" i="32"/>
  <c r="L26" i="32"/>
  <c r="J26" i="32"/>
  <c r="H26" i="32"/>
  <c r="F26" i="32"/>
  <c r="O26" i="32" s="1"/>
  <c r="P26" i="32" s="1"/>
  <c r="N25" i="32"/>
  <c r="L25" i="32"/>
  <c r="J25" i="32"/>
  <c r="H25" i="32"/>
  <c r="F25" i="32"/>
  <c r="N24" i="32"/>
  <c r="L24" i="32"/>
  <c r="J24" i="32"/>
  <c r="H24" i="32"/>
  <c r="F24" i="32"/>
  <c r="O24" i="32" s="1"/>
  <c r="P24" i="32" s="1"/>
  <c r="N23" i="32"/>
  <c r="L23" i="32"/>
  <c r="J23" i="32"/>
  <c r="H23" i="32"/>
  <c r="O23" i="32" s="1"/>
  <c r="P23" i="32" s="1"/>
  <c r="F23" i="32"/>
  <c r="B19" i="32"/>
  <c r="N18" i="32"/>
  <c r="J18" i="32"/>
  <c r="H18" i="32"/>
  <c r="F18" i="32"/>
  <c r="N17" i="32"/>
  <c r="J17" i="32"/>
  <c r="H17" i="32"/>
  <c r="F17" i="32"/>
  <c r="N16" i="32"/>
  <c r="J16" i="32"/>
  <c r="H16" i="32"/>
  <c r="F16" i="32"/>
  <c r="N15" i="32"/>
  <c r="O15" i="32" s="1"/>
  <c r="P15" i="32" s="1"/>
  <c r="J15" i="32"/>
  <c r="H15" i="32"/>
  <c r="F15" i="32"/>
  <c r="N14" i="32"/>
  <c r="J14" i="32"/>
  <c r="O14" i="32" s="1"/>
  <c r="P14" i="32" s="1"/>
  <c r="H14" i="32"/>
  <c r="F14" i="32"/>
  <c r="N13" i="32"/>
  <c r="J13" i="32"/>
  <c r="H13" i="32"/>
  <c r="F13" i="32"/>
  <c r="O13" i="32" s="1"/>
  <c r="P13" i="32" s="1"/>
  <c r="N12" i="32"/>
  <c r="J12" i="32"/>
  <c r="H12" i="32"/>
  <c r="F12" i="32"/>
  <c r="O35" i="32" l="1"/>
  <c r="P35" i="32" s="1"/>
  <c r="N37" i="32" s="1"/>
  <c r="M37" i="32" s="1"/>
  <c r="O25" i="32"/>
  <c r="P25" i="32" s="1"/>
  <c r="N28" i="32" s="1"/>
  <c r="M28" i="32" s="1"/>
  <c r="O18" i="32"/>
  <c r="P18" i="32" s="1"/>
  <c r="O17" i="32"/>
  <c r="P17" i="32" s="1"/>
  <c r="O16" i="32"/>
  <c r="P16" i="32" s="1"/>
  <c r="O12" i="32"/>
  <c r="P12" i="32" s="1"/>
  <c r="P45" i="32"/>
  <c r="N19" i="32" l="1"/>
  <c r="M19" i="32" s="1"/>
  <c r="I38" i="32" s="1"/>
  <c r="M46" i="32" l="1"/>
  <c r="M57" i="32"/>
  <c r="C57" i="31" l="1"/>
  <c r="C56" i="31"/>
  <c r="C55" i="31"/>
  <c r="C54" i="31"/>
  <c r="C53" i="31"/>
  <c r="F52" i="31"/>
  <c r="C52" i="31"/>
  <c r="C58" i="31" s="1"/>
  <c r="N49" i="31" s="1"/>
  <c r="I48" i="31" s="1"/>
  <c r="N44" i="31"/>
  <c r="O44" i="31" s="1"/>
  <c r="P44" i="31" s="1"/>
  <c r="L44" i="31"/>
  <c r="N43" i="31"/>
  <c r="L43" i="31"/>
  <c r="O43" i="31" s="1"/>
  <c r="P43" i="31" s="1"/>
  <c r="N42" i="31"/>
  <c r="O42" i="31" s="1"/>
  <c r="P42" i="31" s="1"/>
  <c r="L42" i="31"/>
  <c r="B37" i="31"/>
  <c r="N36" i="31"/>
  <c r="O36" i="31" s="1"/>
  <c r="P36" i="31" s="1"/>
  <c r="H36" i="31"/>
  <c r="F36" i="31"/>
  <c r="N35" i="31"/>
  <c r="H35" i="31"/>
  <c r="F35" i="31"/>
  <c r="N34" i="31"/>
  <c r="H34" i="31"/>
  <c r="F34" i="31"/>
  <c r="O34" i="31" s="1"/>
  <c r="P34" i="31" s="1"/>
  <c r="N33" i="31"/>
  <c r="H33" i="31"/>
  <c r="F33" i="31"/>
  <c r="O33" i="31" s="1"/>
  <c r="P33" i="31" s="1"/>
  <c r="N32" i="31"/>
  <c r="H32" i="31"/>
  <c r="F32" i="31"/>
  <c r="O32" i="31" s="1"/>
  <c r="P32" i="31" s="1"/>
  <c r="B28" i="31"/>
  <c r="N27" i="31"/>
  <c r="F27" i="31"/>
  <c r="O27" i="31" s="1"/>
  <c r="P27" i="31" s="1"/>
  <c r="N26" i="31"/>
  <c r="O26" i="31" s="1"/>
  <c r="P26" i="31" s="1"/>
  <c r="F26" i="31"/>
  <c r="N25" i="31"/>
  <c r="F25" i="31"/>
  <c r="N24" i="31"/>
  <c r="O24" i="31" s="1"/>
  <c r="P24" i="31" s="1"/>
  <c r="F24" i="31"/>
  <c r="N23" i="31"/>
  <c r="F23" i="31"/>
  <c r="B19" i="31"/>
  <c r="N18" i="31"/>
  <c r="H18" i="31"/>
  <c r="F18" i="31"/>
  <c r="N17" i="31"/>
  <c r="O17" i="31" s="1"/>
  <c r="P17" i="31" s="1"/>
  <c r="H17" i="31"/>
  <c r="F17" i="31"/>
  <c r="N16" i="31"/>
  <c r="H16" i="31"/>
  <c r="F16" i="31"/>
  <c r="N15" i="31"/>
  <c r="H15" i="31"/>
  <c r="F15" i="31"/>
  <c r="O15" i="31" s="1"/>
  <c r="P15" i="31" s="1"/>
  <c r="N14" i="31"/>
  <c r="H14" i="31"/>
  <c r="F14" i="31"/>
  <c r="O14" i="31" s="1"/>
  <c r="P14" i="31" s="1"/>
  <c r="N13" i="31"/>
  <c r="H13" i="31"/>
  <c r="O13" i="31" s="1"/>
  <c r="P13" i="31" s="1"/>
  <c r="F13" i="31"/>
  <c r="N12" i="31"/>
  <c r="O12" i="31" s="1"/>
  <c r="P12" i="31" s="1"/>
  <c r="H12" i="31"/>
  <c r="F12" i="31"/>
  <c r="O35" i="31" l="1"/>
  <c r="P35" i="31" s="1"/>
  <c r="N37" i="31" s="1"/>
  <c r="M37" i="31" s="1"/>
  <c r="O25" i="31"/>
  <c r="P25" i="31" s="1"/>
  <c r="O23" i="31"/>
  <c r="P23" i="31" s="1"/>
  <c r="N28" i="31" s="1"/>
  <c r="M28" i="31" s="1"/>
  <c r="O18" i="31"/>
  <c r="P18" i="31" s="1"/>
  <c r="N19" i="31" s="1"/>
  <c r="M19" i="31" s="1"/>
  <c r="O16" i="31"/>
  <c r="P16" i="31" s="1"/>
  <c r="P45" i="31"/>
  <c r="I38" i="31" l="1"/>
  <c r="M57" i="31"/>
  <c r="M46" i="31"/>
  <c r="F52" i="30" l="1"/>
  <c r="C58" i="30"/>
  <c r="N49" i="30" s="1"/>
  <c r="I48" i="30" s="1"/>
  <c r="N44" i="30"/>
  <c r="O44" i="30" s="1"/>
  <c r="P44" i="30" s="1"/>
  <c r="L44" i="30"/>
  <c r="N43" i="30"/>
  <c r="L43" i="30"/>
  <c r="O43" i="30" s="1"/>
  <c r="P43" i="30" s="1"/>
  <c r="N42" i="30"/>
  <c r="O42" i="30" s="1"/>
  <c r="P42" i="30" s="1"/>
  <c r="L42" i="30"/>
  <c r="B37" i="30"/>
  <c r="N36" i="30"/>
  <c r="L36" i="30"/>
  <c r="J36" i="30"/>
  <c r="H36" i="30"/>
  <c r="F36" i="30"/>
  <c r="N35" i="30"/>
  <c r="L35" i="30"/>
  <c r="O35" i="30" s="1"/>
  <c r="P35" i="30" s="1"/>
  <c r="J35" i="30"/>
  <c r="H35" i="30"/>
  <c r="F35" i="30"/>
  <c r="N34" i="30"/>
  <c r="L34" i="30"/>
  <c r="J34" i="30"/>
  <c r="H34" i="30"/>
  <c r="F34" i="30"/>
  <c r="N33" i="30"/>
  <c r="L33" i="30"/>
  <c r="J33" i="30"/>
  <c r="H33" i="30"/>
  <c r="F33" i="30"/>
  <c r="N32" i="30"/>
  <c r="L32" i="30"/>
  <c r="J32" i="30"/>
  <c r="H32" i="30"/>
  <c r="F32" i="30"/>
  <c r="B28" i="30"/>
  <c r="N27" i="30"/>
  <c r="F27" i="30"/>
  <c r="N26" i="30"/>
  <c r="F26" i="30"/>
  <c r="N25" i="30"/>
  <c r="O25" i="30" s="1"/>
  <c r="P25" i="30" s="1"/>
  <c r="F25" i="30"/>
  <c r="N24" i="30"/>
  <c r="O24" i="30" s="1"/>
  <c r="P24" i="30" s="1"/>
  <c r="F24" i="30"/>
  <c r="N23" i="30"/>
  <c r="F23" i="30"/>
  <c r="B19" i="30"/>
  <c r="N18" i="30"/>
  <c r="N17" i="30"/>
  <c r="N16" i="30"/>
  <c r="O16" i="30" s="1"/>
  <c r="P16" i="30" s="1"/>
  <c r="N15" i="30"/>
  <c r="O15" i="30" s="1"/>
  <c r="P15" i="30" s="1"/>
  <c r="N14" i="30"/>
  <c r="O14" i="30" s="1"/>
  <c r="P14" i="30" s="1"/>
  <c r="N13" i="30"/>
  <c r="O13" i="30" s="1"/>
  <c r="P13" i="30" s="1"/>
  <c r="N12" i="30"/>
  <c r="O32" i="30" l="1"/>
  <c r="P32" i="30" s="1"/>
  <c r="O23" i="30"/>
  <c r="P23" i="30" s="1"/>
  <c r="O26" i="30"/>
  <c r="P26" i="30" s="1"/>
  <c r="N28" i="30" s="1"/>
  <c r="M28" i="30" s="1"/>
  <c r="O27" i="30"/>
  <c r="P27" i="30" s="1"/>
  <c r="O36" i="30"/>
  <c r="P36" i="30" s="1"/>
  <c r="O34" i="30"/>
  <c r="P34" i="30" s="1"/>
  <c r="O33" i="30"/>
  <c r="P33" i="30" s="1"/>
  <c r="O18" i="30"/>
  <c r="P18" i="30" s="1"/>
  <c r="O17" i="30"/>
  <c r="P17" i="30" s="1"/>
  <c r="O12" i="30"/>
  <c r="P12" i="30" s="1"/>
  <c r="P45" i="30"/>
  <c r="N37" i="30" l="1"/>
  <c r="M37" i="30" s="1"/>
  <c r="N19" i="30"/>
  <c r="M19" i="30" s="1"/>
  <c r="I38" i="30" l="1"/>
  <c r="M57" i="30"/>
  <c r="M46" i="30"/>
  <c r="C58" i="68" l="1"/>
  <c r="P57" i="68"/>
  <c r="O57" i="68"/>
  <c r="N57" i="68"/>
  <c r="F52" i="68"/>
  <c r="N49" i="68"/>
  <c r="I48" i="68"/>
  <c r="M57" i="68" s="1"/>
  <c r="N44" i="68"/>
  <c r="L44" i="68"/>
  <c r="O44" i="68" s="1"/>
  <c r="P44" i="68" s="1"/>
  <c r="O43" i="68"/>
  <c r="P43" i="68" s="1"/>
  <c r="N43" i="68"/>
  <c r="L43" i="68"/>
  <c r="N42" i="68"/>
  <c r="L42" i="68"/>
  <c r="O42" i="68" s="1"/>
  <c r="P42" i="68" s="1"/>
  <c r="P45" i="68" s="1"/>
  <c r="B37" i="68"/>
  <c r="N36" i="68"/>
  <c r="L36" i="68"/>
  <c r="J36" i="68"/>
  <c r="H36" i="68"/>
  <c r="F36" i="68"/>
  <c r="N35" i="68"/>
  <c r="L35" i="68"/>
  <c r="J35" i="68"/>
  <c r="H35" i="68"/>
  <c r="F35" i="68"/>
  <c r="N34" i="68"/>
  <c r="L34" i="68"/>
  <c r="J34" i="68"/>
  <c r="H34" i="68"/>
  <c r="F34" i="68"/>
  <c r="O34" i="68" s="1"/>
  <c r="P34" i="68" s="1"/>
  <c r="N33" i="68"/>
  <c r="L33" i="68"/>
  <c r="J33" i="68"/>
  <c r="H33" i="68"/>
  <c r="F33" i="68"/>
  <c r="N32" i="68"/>
  <c r="L32" i="68"/>
  <c r="O32" i="68" s="1"/>
  <c r="P32" i="68" s="1"/>
  <c r="J32" i="68"/>
  <c r="H32" i="68"/>
  <c r="F32" i="68"/>
  <c r="B28" i="68"/>
  <c r="N27" i="68"/>
  <c r="L27" i="68"/>
  <c r="J27" i="68"/>
  <c r="H27" i="68"/>
  <c r="F27" i="68"/>
  <c r="N26" i="68"/>
  <c r="L26" i="68"/>
  <c r="J26" i="68"/>
  <c r="H26" i="68"/>
  <c r="F26" i="68"/>
  <c r="N25" i="68"/>
  <c r="L25" i="68"/>
  <c r="O25" i="68" s="1"/>
  <c r="P25" i="68" s="1"/>
  <c r="J25" i="68"/>
  <c r="H25" i="68"/>
  <c r="F25" i="68"/>
  <c r="N24" i="68"/>
  <c r="L24" i="68"/>
  <c r="J24" i="68"/>
  <c r="H24" i="68"/>
  <c r="F24" i="68"/>
  <c r="N23" i="68"/>
  <c r="L23" i="68"/>
  <c r="O23" i="68" s="1"/>
  <c r="P23" i="68" s="1"/>
  <c r="J23" i="68"/>
  <c r="H23" i="68"/>
  <c r="F23" i="68"/>
  <c r="B19" i="68"/>
  <c r="N18" i="68"/>
  <c r="L18" i="68"/>
  <c r="O18" i="68" s="1"/>
  <c r="P18" i="68" s="1"/>
  <c r="J18" i="68"/>
  <c r="H18" i="68"/>
  <c r="F18" i="68"/>
  <c r="N17" i="68"/>
  <c r="L17" i="68"/>
  <c r="J17" i="68"/>
  <c r="H17" i="68"/>
  <c r="F17" i="68"/>
  <c r="N16" i="68"/>
  <c r="L16" i="68"/>
  <c r="O16" i="68" s="1"/>
  <c r="P16" i="68" s="1"/>
  <c r="J16" i="68"/>
  <c r="H16" i="68"/>
  <c r="F16" i="68"/>
  <c r="N15" i="68"/>
  <c r="L15" i="68"/>
  <c r="J15" i="68"/>
  <c r="O15" i="68" s="1"/>
  <c r="P15" i="68" s="1"/>
  <c r="H15" i="68"/>
  <c r="F15" i="68"/>
  <c r="N14" i="68"/>
  <c r="L14" i="68"/>
  <c r="J14" i="68"/>
  <c r="H14" i="68"/>
  <c r="O14" i="68" s="1"/>
  <c r="P14" i="68" s="1"/>
  <c r="F14" i="68"/>
  <c r="N13" i="68"/>
  <c r="L13" i="68"/>
  <c r="J13" i="68"/>
  <c r="H13" i="68"/>
  <c r="F13" i="68"/>
  <c r="N12" i="68"/>
  <c r="L12" i="68"/>
  <c r="J12" i="68"/>
  <c r="H12" i="68"/>
  <c r="F12" i="68"/>
  <c r="O36" i="68" l="1"/>
  <c r="P36" i="68" s="1"/>
  <c r="O35" i="68"/>
  <c r="P35" i="68" s="1"/>
  <c r="O33" i="68"/>
  <c r="P33" i="68" s="1"/>
  <c r="O27" i="68"/>
  <c r="P27" i="68" s="1"/>
  <c r="O26" i="68"/>
  <c r="P26" i="68" s="1"/>
  <c r="N28" i="68" s="1"/>
  <c r="M28" i="68" s="1"/>
  <c r="O24" i="68"/>
  <c r="P24" i="68" s="1"/>
  <c r="O17" i="68"/>
  <c r="P17" i="68" s="1"/>
  <c r="O13" i="68"/>
  <c r="P13" i="68" s="1"/>
  <c r="N19" i="68" s="1"/>
  <c r="M19" i="68" s="1"/>
  <c r="O12" i="68"/>
  <c r="P12" i="68" s="1"/>
  <c r="N37" i="68" l="1"/>
  <c r="M37" i="68" s="1"/>
  <c r="I38" i="68" s="1"/>
  <c r="M46" i="68"/>
  <c r="C58" i="67" l="1"/>
  <c r="F52" i="67"/>
  <c r="N49" i="67"/>
  <c r="I48" i="67" s="1"/>
  <c r="O44" i="67"/>
  <c r="P44" i="67" s="1"/>
  <c r="N44" i="67"/>
  <c r="L44" i="67"/>
  <c r="N43" i="67"/>
  <c r="L43" i="67"/>
  <c r="O43" i="67" s="1"/>
  <c r="P43" i="67" s="1"/>
  <c r="O42" i="67"/>
  <c r="P42" i="67" s="1"/>
  <c r="P45" i="67" s="1"/>
  <c r="N42" i="67"/>
  <c r="L42" i="67"/>
  <c r="B37" i="67"/>
  <c r="N36" i="67"/>
  <c r="L36" i="67"/>
  <c r="J36" i="67"/>
  <c r="H36" i="67"/>
  <c r="F36" i="67"/>
  <c r="N35" i="67"/>
  <c r="L35" i="67"/>
  <c r="J35" i="67"/>
  <c r="H35" i="67"/>
  <c r="F35" i="67"/>
  <c r="N34" i="67"/>
  <c r="L34" i="67"/>
  <c r="J34" i="67"/>
  <c r="H34" i="67"/>
  <c r="F34" i="67"/>
  <c r="N33" i="67"/>
  <c r="L33" i="67"/>
  <c r="J33" i="67"/>
  <c r="H33" i="67"/>
  <c r="F33" i="67"/>
  <c r="N32" i="67"/>
  <c r="L32" i="67"/>
  <c r="J32" i="67"/>
  <c r="H32" i="67"/>
  <c r="F32" i="67"/>
  <c r="B28" i="67"/>
  <c r="N27" i="67"/>
  <c r="L27" i="67"/>
  <c r="H27" i="67"/>
  <c r="F27" i="67"/>
  <c r="N26" i="67"/>
  <c r="L26" i="67"/>
  <c r="J26" i="67"/>
  <c r="H26" i="67"/>
  <c r="F26" i="67"/>
  <c r="N25" i="67"/>
  <c r="O25" i="67" s="1"/>
  <c r="P25" i="67" s="1"/>
  <c r="L25" i="67"/>
  <c r="J25" i="67"/>
  <c r="H25" i="67"/>
  <c r="F25" i="67"/>
  <c r="N24" i="67"/>
  <c r="O24" i="67" s="1"/>
  <c r="P24" i="67" s="1"/>
  <c r="L24" i="67"/>
  <c r="J24" i="67"/>
  <c r="H24" i="67"/>
  <c r="F24" i="67"/>
  <c r="N23" i="67"/>
  <c r="L23" i="67"/>
  <c r="J23" i="67"/>
  <c r="H23" i="67"/>
  <c r="F23" i="67"/>
  <c r="B19" i="67"/>
  <c r="N18" i="67"/>
  <c r="O18" i="67" s="1"/>
  <c r="P18" i="67" s="1"/>
  <c r="L18" i="67"/>
  <c r="J18" i="67"/>
  <c r="H18" i="67"/>
  <c r="F18" i="67"/>
  <c r="N17" i="67"/>
  <c r="O17" i="67" s="1"/>
  <c r="P17" i="67" s="1"/>
  <c r="L17" i="67"/>
  <c r="J17" i="67"/>
  <c r="H17" i="67"/>
  <c r="F17" i="67"/>
  <c r="N16" i="67"/>
  <c r="L16" i="67"/>
  <c r="J16" i="67"/>
  <c r="H16" i="67"/>
  <c r="F16" i="67"/>
  <c r="N15" i="67"/>
  <c r="L15" i="67"/>
  <c r="J15" i="67"/>
  <c r="O15" i="67" s="1"/>
  <c r="P15" i="67" s="1"/>
  <c r="H15" i="67"/>
  <c r="F15" i="67"/>
  <c r="N14" i="67"/>
  <c r="L14" i="67"/>
  <c r="J14" i="67"/>
  <c r="H14" i="67"/>
  <c r="F14" i="67"/>
  <c r="N13" i="67"/>
  <c r="L13" i="67"/>
  <c r="J13" i="67"/>
  <c r="H13" i="67"/>
  <c r="F13" i="67"/>
  <c r="N12" i="67"/>
  <c r="L12" i="67"/>
  <c r="J12" i="67"/>
  <c r="H12" i="67"/>
  <c r="F12" i="67"/>
  <c r="O36" i="67" l="1"/>
  <c r="P36" i="67" s="1"/>
  <c r="O35" i="67"/>
  <c r="P35" i="67" s="1"/>
  <c r="O34" i="67"/>
  <c r="P34" i="67" s="1"/>
  <c r="O33" i="67"/>
  <c r="P33" i="67" s="1"/>
  <c r="O32" i="67"/>
  <c r="P32" i="67" s="1"/>
  <c r="O27" i="67"/>
  <c r="P27" i="67" s="1"/>
  <c r="O26" i="67"/>
  <c r="P26" i="67" s="1"/>
  <c r="O23" i="67"/>
  <c r="P23" i="67" s="1"/>
  <c r="O16" i="67"/>
  <c r="P16" i="67" s="1"/>
  <c r="O14" i="67"/>
  <c r="P14" i="67" s="1"/>
  <c r="O13" i="67"/>
  <c r="P13" i="67" s="1"/>
  <c r="O12" i="67"/>
  <c r="P12" i="67" s="1"/>
  <c r="N37" i="67" l="1"/>
  <c r="M37" i="67" s="1"/>
  <c r="N28" i="67"/>
  <c r="M28" i="67" s="1"/>
  <c r="N19" i="67"/>
  <c r="M19" i="67" s="1"/>
  <c r="I38" i="67" l="1"/>
  <c r="M46" i="67"/>
  <c r="M57" i="67"/>
  <c r="C58" i="29" l="1"/>
  <c r="F52" i="29"/>
  <c r="N49" i="29"/>
  <c r="I48" i="29"/>
  <c r="N44" i="29"/>
  <c r="L44" i="29"/>
  <c r="O44" i="29" s="1"/>
  <c r="P44" i="29" s="1"/>
  <c r="N43" i="29"/>
  <c r="L43" i="29"/>
  <c r="O43" i="29" s="1"/>
  <c r="P43" i="29" s="1"/>
  <c r="N42" i="29"/>
  <c r="L42" i="29"/>
  <c r="O42" i="29" s="1"/>
  <c r="P42" i="29" s="1"/>
  <c r="B37" i="29"/>
  <c r="N36" i="29"/>
  <c r="L36" i="29"/>
  <c r="J36" i="29"/>
  <c r="H36" i="29"/>
  <c r="F36" i="29"/>
  <c r="N35" i="29"/>
  <c r="L35" i="29"/>
  <c r="J35" i="29"/>
  <c r="H35" i="29"/>
  <c r="F35" i="29"/>
  <c r="N34" i="29"/>
  <c r="L34" i="29"/>
  <c r="J34" i="29"/>
  <c r="H34" i="29"/>
  <c r="F34" i="29"/>
  <c r="N33" i="29"/>
  <c r="L33" i="29"/>
  <c r="J33" i="29"/>
  <c r="H33" i="29"/>
  <c r="F33" i="29"/>
  <c r="N32" i="29"/>
  <c r="L32" i="29"/>
  <c r="J32" i="29"/>
  <c r="H32" i="29"/>
  <c r="F32" i="29"/>
  <c r="O32" i="29" s="1"/>
  <c r="P32" i="29" s="1"/>
  <c r="B28" i="29"/>
  <c r="N27" i="29"/>
  <c r="L27" i="29"/>
  <c r="J27" i="29"/>
  <c r="H27" i="29"/>
  <c r="F27" i="29"/>
  <c r="N26" i="29"/>
  <c r="L26" i="29"/>
  <c r="J26" i="29"/>
  <c r="H26" i="29"/>
  <c r="F26" i="29"/>
  <c r="N25" i="29"/>
  <c r="L25" i="29"/>
  <c r="J25" i="29"/>
  <c r="H25" i="29"/>
  <c r="F25" i="29"/>
  <c r="N24" i="29"/>
  <c r="L24" i="29"/>
  <c r="J24" i="29"/>
  <c r="H24" i="29"/>
  <c r="F24" i="29"/>
  <c r="N23" i="29"/>
  <c r="L23" i="29"/>
  <c r="J23" i="29"/>
  <c r="H23" i="29"/>
  <c r="F23" i="29"/>
  <c r="B19" i="29"/>
  <c r="N18" i="29"/>
  <c r="L18" i="29"/>
  <c r="J18" i="29"/>
  <c r="H18" i="29"/>
  <c r="F18" i="29"/>
  <c r="N17" i="29"/>
  <c r="L17" i="29"/>
  <c r="J17" i="29"/>
  <c r="H17" i="29"/>
  <c r="F17" i="29"/>
  <c r="N16" i="29"/>
  <c r="L16" i="29"/>
  <c r="J16" i="29"/>
  <c r="H16" i="29"/>
  <c r="F16" i="29"/>
  <c r="N15" i="29"/>
  <c r="L15" i="29"/>
  <c r="J15" i="29"/>
  <c r="H15" i="29"/>
  <c r="F15" i="29"/>
  <c r="N14" i="29"/>
  <c r="L14" i="29"/>
  <c r="J14" i="29"/>
  <c r="H14" i="29"/>
  <c r="F14" i="29"/>
  <c r="N13" i="29"/>
  <c r="O13" i="29" s="1"/>
  <c r="P13" i="29" s="1"/>
  <c r="L13" i="29"/>
  <c r="J13" i="29"/>
  <c r="H13" i="29"/>
  <c r="F13" i="29"/>
  <c r="N12" i="29"/>
  <c r="L12" i="29"/>
  <c r="J12" i="29"/>
  <c r="H12" i="29"/>
  <c r="F12" i="29"/>
  <c r="O36" i="29" l="1"/>
  <c r="P36" i="29" s="1"/>
  <c r="O35" i="29"/>
  <c r="P35" i="29" s="1"/>
  <c r="O34" i="29"/>
  <c r="P34" i="29" s="1"/>
  <c r="O33" i="29"/>
  <c r="P33" i="29" s="1"/>
  <c r="O27" i="29"/>
  <c r="P27" i="29" s="1"/>
  <c r="O26" i="29"/>
  <c r="P26" i="29" s="1"/>
  <c r="O25" i="29"/>
  <c r="P25" i="29" s="1"/>
  <c r="O24" i="29"/>
  <c r="P24" i="29" s="1"/>
  <c r="O23" i="29"/>
  <c r="P23" i="29" s="1"/>
  <c r="O18" i="29"/>
  <c r="P18" i="29" s="1"/>
  <c r="O17" i="29"/>
  <c r="P17" i="29" s="1"/>
  <c r="O16" i="29"/>
  <c r="P16" i="29" s="1"/>
  <c r="O15" i="29"/>
  <c r="P15" i="29" s="1"/>
  <c r="O14" i="29"/>
  <c r="P14" i="29" s="1"/>
  <c r="O12" i="29"/>
  <c r="P12" i="29" s="1"/>
  <c r="P45" i="29"/>
  <c r="N37" i="29" l="1"/>
  <c r="M37" i="29" s="1"/>
  <c r="N28" i="29"/>
  <c r="M28" i="29" s="1"/>
  <c r="N19" i="29"/>
  <c r="M19" i="29" s="1"/>
  <c r="I38" i="29" l="1"/>
  <c r="M57" i="29"/>
  <c r="M46" i="29"/>
  <c r="C58" i="28" l="1"/>
  <c r="N49" i="28" s="1"/>
  <c r="I48" i="28" s="1"/>
  <c r="F52" i="28"/>
  <c r="N44" i="28"/>
  <c r="L44" i="28"/>
  <c r="O44" i="28" s="1"/>
  <c r="P44" i="28" s="1"/>
  <c r="N43" i="28"/>
  <c r="L43" i="28"/>
  <c r="O43" i="28" s="1"/>
  <c r="P43" i="28" s="1"/>
  <c r="N42" i="28"/>
  <c r="L42" i="28"/>
  <c r="O42" i="28" s="1"/>
  <c r="P42" i="28" s="1"/>
  <c r="B37" i="28"/>
  <c r="N36" i="28"/>
  <c r="L36" i="28"/>
  <c r="J36" i="28"/>
  <c r="H36" i="28"/>
  <c r="F36" i="28"/>
  <c r="O36" i="28" s="1"/>
  <c r="P36" i="28" s="1"/>
  <c r="N35" i="28"/>
  <c r="L35" i="28"/>
  <c r="J35" i="28"/>
  <c r="H35" i="28"/>
  <c r="F35" i="28"/>
  <c r="N34" i="28"/>
  <c r="L34" i="28"/>
  <c r="J34" i="28"/>
  <c r="H34" i="28"/>
  <c r="O34" i="28" s="1"/>
  <c r="P34" i="28" s="1"/>
  <c r="F34" i="28"/>
  <c r="N33" i="28"/>
  <c r="L33" i="28"/>
  <c r="J33" i="28"/>
  <c r="H33" i="28"/>
  <c r="F33" i="28"/>
  <c r="N32" i="28"/>
  <c r="L32" i="28"/>
  <c r="J32" i="28"/>
  <c r="H32" i="28"/>
  <c r="F32" i="28"/>
  <c r="B28" i="28"/>
  <c r="N27" i="28"/>
  <c r="L27" i="28"/>
  <c r="J27" i="28"/>
  <c r="H27" i="28"/>
  <c r="F27" i="28"/>
  <c r="N26" i="28"/>
  <c r="L26" i="28"/>
  <c r="J26" i="28"/>
  <c r="H26" i="28"/>
  <c r="F26" i="28"/>
  <c r="N25" i="28"/>
  <c r="L25" i="28"/>
  <c r="J25" i="28"/>
  <c r="H25" i="28"/>
  <c r="F25" i="28"/>
  <c r="N24" i="28"/>
  <c r="L24" i="28"/>
  <c r="J24" i="28"/>
  <c r="H24" i="28"/>
  <c r="F24" i="28"/>
  <c r="N23" i="28"/>
  <c r="L23" i="28"/>
  <c r="O23" i="28" s="1"/>
  <c r="P23" i="28" s="1"/>
  <c r="J23" i="28"/>
  <c r="H23" i="28"/>
  <c r="F23" i="28"/>
  <c r="B19" i="28"/>
  <c r="N18" i="28"/>
  <c r="L18" i="28"/>
  <c r="J18" i="28"/>
  <c r="H18" i="28"/>
  <c r="F18" i="28"/>
  <c r="N17" i="28"/>
  <c r="L17" i="28"/>
  <c r="J17" i="28"/>
  <c r="H17" i="28"/>
  <c r="F17" i="28"/>
  <c r="O17" i="28" s="1"/>
  <c r="P17" i="28" s="1"/>
  <c r="N16" i="28"/>
  <c r="O16" i="28" s="1"/>
  <c r="P16" i="28" s="1"/>
  <c r="L16" i="28"/>
  <c r="J16" i="28"/>
  <c r="H16" i="28"/>
  <c r="F16" i="28"/>
  <c r="N15" i="28"/>
  <c r="O15" i="28" s="1"/>
  <c r="P15" i="28" s="1"/>
  <c r="L15" i="28"/>
  <c r="J15" i="28"/>
  <c r="H15" i="28"/>
  <c r="F15" i="28"/>
  <c r="N14" i="28"/>
  <c r="L14" i="28"/>
  <c r="J14" i="28"/>
  <c r="H14" i="28"/>
  <c r="F14" i="28"/>
  <c r="O14" i="28" s="1"/>
  <c r="P14" i="28" s="1"/>
  <c r="N13" i="28"/>
  <c r="L13" i="28"/>
  <c r="J13" i="28"/>
  <c r="H13" i="28"/>
  <c r="F13" i="28"/>
  <c r="N12" i="28"/>
  <c r="L12" i="28"/>
  <c r="J12" i="28"/>
  <c r="H12" i="28"/>
  <c r="F12" i="28"/>
  <c r="O35" i="28" l="1"/>
  <c r="P35" i="28" s="1"/>
  <c r="O33" i="28"/>
  <c r="P33" i="28" s="1"/>
  <c r="O32" i="28"/>
  <c r="P32" i="28" s="1"/>
  <c r="O27" i="28"/>
  <c r="P27" i="28" s="1"/>
  <c r="O26" i="28"/>
  <c r="P26" i="28" s="1"/>
  <c r="O25" i="28"/>
  <c r="P25" i="28" s="1"/>
  <c r="O24" i="28"/>
  <c r="P24" i="28" s="1"/>
  <c r="O18" i="28"/>
  <c r="P18" i="28" s="1"/>
  <c r="O13" i="28"/>
  <c r="P13" i="28" s="1"/>
  <c r="O12" i="28"/>
  <c r="P12" i="28" s="1"/>
  <c r="N28" i="28"/>
  <c r="M28" i="28" s="1"/>
  <c r="P45" i="28"/>
  <c r="N19" i="28"/>
  <c r="M19" i="28" s="1"/>
  <c r="N37" i="28" l="1"/>
  <c r="M37" i="28" s="1"/>
  <c r="I38" i="28" s="1"/>
  <c r="M46" i="28"/>
  <c r="M57" i="28"/>
  <c r="C58" i="27" l="1"/>
  <c r="N49" i="27" s="1"/>
  <c r="I48" i="27" s="1"/>
  <c r="F52" i="27"/>
  <c r="O44" i="27"/>
  <c r="P44" i="27" s="1"/>
  <c r="N44" i="27"/>
  <c r="L44" i="27"/>
  <c r="O43" i="27"/>
  <c r="P43" i="27" s="1"/>
  <c r="N43" i="27"/>
  <c r="L43" i="27"/>
  <c r="O42" i="27"/>
  <c r="P42" i="27" s="1"/>
  <c r="N42" i="27"/>
  <c r="L42" i="27"/>
  <c r="B37" i="27"/>
  <c r="N36" i="27"/>
  <c r="L36" i="27"/>
  <c r="J36" i="27"/>
  <c r="H36" i="27"/>
  <c r="F36" i="27"/>
  <c r="N35" i="27"/>
  <c r="L35" i="27"/>
  <c r="J35" i="27"/>
  <c r="H35" i="27"/>
  <c r="F35" i="27"/>
  <c r="O35" i="27" s="1"/>
  <c r="P35" i="27" s="1"/>
  <c r="N34" i="27"/>
  <c r="L34" i="27"/>
  <c r="J34" i="27"/>
  <c r="H34" i="27"/>
  <c r="F34" i="27"/>
  <c r="N33" i="27"/>
  <c r="L33" i="27"/>
  <c r="J33" i="27"/>
  <c r="H33" i="27"/>
  <c r="F33" i="27"/>
  <c r="N32" i="27"/>
  <c r="L32" i="27"/>
  <c r="O32" i="27" s="1"/>
  <c r="P32" i="27" s="1"/>
  <c r="J32" i="27"/>
  <c r="H32" i="27"/>
  <c r="F32" i="27"/>
  <c r="B28" i="27"/>
  <c r="N27" i="27"/>
  <c r="L27" i="27"/>
  <c r="J27" i="27"/>
  <c r="H27" i="27"/>
  <c r="F27" i="27"/>
  <c r="N26" i="27"/>
  <c r="L26" i="27"/>
  <c r="J26" i="27"/>
  <c r="H26" i="27"/>
  <c r="F26" i="27"/>
  <c r="N25" i="27"/>
  <c r="L25" i="27"/>
  <c r="J25" i="27"/>
  <c r="H25" i="27"/>
  <c r="O25" i="27" s="1"/>
  <c r="P25" i="27" s="1"/>
  <c r="F25" i="27"/>
  <c r="N24" i="27"/>
  <c r="L24" i="27"/>
  <c r="J24" i="27"/>
  <c r="H24" i="27"/>
  <c r="F24" i="27"/>
  <c r="N23" i="27"/>
  <c r="L23" i="27"/>
  <c r="J23" i="27"/>
  <c r="H23" i="27"/>
  <c r="F23" i="27"/>
  <c r="B19" i="27"/>
  <c r="N18" i="27"/>
  <c r="L18" i="27"/>
  <c r="J18" i="27"/>
  <c r="H18" i="27"/>
  <c r="O18" i="27" s="1"/>
  <c r="P18" i="27" s="1"/>
  <c r="F18" i="27"/>
  <c r="N17" i="27"/>
  <c r="L17" i="27"/>
  <c r="J17" i="27"/>
  <c r="H17" i="27"/>
  <c r="F17" i="27"/>
  <c r="N16" i="27"/>
  <c r="L16" i="27"/>
  <c r="J16" i="27"/>
  <c r="H16" i="27"/>
  <c r="F16" i="27"/>
  <c r="N15" i="27"/>
  <c r="L15" i="27"/>
  <c r="J15" i="27"/>
  <c r="H15" i="27"/>
  <c r="F15" i="27"/>
  <c r="N14" i="27"/>
  <c r="L14" i="27"/>
  <c r="J14" i="27"/>
  <c r="H14" i="27"/>
  <c r="O14" i="27" s="1"/>
  <c r="P14" i="27" s="1"/>
  <c r="F14" i="27"/>
  <c r="N13" i="27"/>
  <c r="L13" i="27"/>
  <c r="J13" i="27"/>
  <c r="H13" i="27"/>
  <c r="F13" i="27"/>
  <c r="O13" i="27" s="1"/>
  <c r="P13" i="27" s="1"/>
  <c r="N12" i="27"/>
  <c r="L12" i="27"/>
  <c r="J12" i="27"/>
  <c r="H12" i="27"/>
  <c r="F12" i="27"/>
  <c r="O36" i="27" l="1"/>
  <c r="P36" i="27" s="1"/>
  <c r="O34" i="27"/>
  <c r="P34" i="27" s="1"/>
  <c r="O33" i="27"/>
  <c r="P33" i="27" s="1"/>
  <c r="O27" i="27"/>
  <c r="P27" i="27" s="1"/>
  <c r="O26" i="27"/>
  <c r="P26" i="27" s="1"/>
  <c r="O24" i="27"/>
  <c r="P24" i="27" s="1"/>
  <c r="O23" i="27"/>
  <c r="P23" i="27" s="1"/>
  <c r="N28" i="27" s="1"/>
  <c r="M28" i="27" s="1"/>
  <c r="O17" i="27"/>
  <c r="P17" i="27" s="1"/>
  <c r="N19" i="27" s="1"/>
  <c r="M19" i="27" s="1"/>
  <c r="O16" i="27"/>
  <c r="P16" i="27" s="1"/>
  <c r="O15" i="27"/>
  <c r="P15" i="27" s="1"/>
  <c r="O12" i="27"/>
  <c r="P12" i="27" s="1"/>
  <c r="P45" i="27"/>
  <c r="N37" i="27" l="1"/>
  <c r="M37" i="27" s="1"/>
  <c r="I38" i="27" s="1"/>
  <c r="M46" i="27"/>
  <c r="M57" i="27" l="1"/>
  <c r="C58" i="26" l="1"/>
  <c r="N49" i="26" s="1"/>
  <c r="I48" i="26" s="1"/>
  <c r="F52" i="26"/>
  <c r="N44" i="26"/>
  <c r="L44" i="26"/>
  <c r="O44" i="26" s="1"/>
  <c r="P44" i="26" s="1"/>
  <c r="N43" i="26"/>
  <c r="L43" i="26"/>
  <c r="O43" i="26" s="1"/>
  <c r="P43" i="26" s="1"/>
  <c r="N42" i="26"/>
  <c r="L42" i="26"/>
  <c r="O42" i="26" s="1"/>
  <c r="P42" i="26" s="1"/>
  <c r="P45" i="26" s="1"/>
  <c r="B37" i="26"/>
  <c r="N36" i="26"/>
  <c r="L36" i="26"/>
  <c r="J36" i="26"/>
  <c r="H36" i="26"/>
  <c r="F36" i="26"/>
  <c r="O36" i="26" s="1"/>
  <c r="P36" i="26" s="1"/>
  <c r="O35" i="26"/>
  <c r="P35" i="26" s="1"/>
  <c r="N35" i="26"/>
  <c r="L35" i="26"/>
  <c r="J35" i="26"/>
  <c r="H35" i="26"/>
  <c r="F35" i="26"/>
  <c r="N34" i="26"/>
  <c r="O34" i="26" s="1"/>
  <c r="P34" i="26" s="1"/>
  <c r="L34" i="26"/>
  <c r="J34" i="26"/>
  <c r="H34" i="26"/>
  <c r="F34" i="26"/>
  <c r="N33" i="26"/>
  <c r="L33" i="26"/>
  <c r="J33" i="26"/>
  <c r="H33" i="26"/>
  <c r="F33" i="26"/>
  <c r="N32" i="26"/>
  <c r="L32" i="26"/>
  <c r="J32" i="26"/>
  <c r="H32" i="26"/>
  <c r="F32" i="26"/>
  <c r="B28" i="26"/>
  <c r="N27" i="26"/>
  <c r="L27" i="26"/>
  <c r="J27" i="26"/>
  <c r="H27" i="26"/>
  <c r="F27" i="26"/>
  <c r="N26" i="26"/>
  <c r="L26" i="26"/>
  <c r="J26" i="26"/>
  <c r="H26" i="26"/>
  <c r="F26" i="26"/>
  <c r="N25" i="26"/>
  <c r="L25" i="26"/>
  <c r="J25" i="26"/>
  <c r="H25" i="26"/>
  <c r="F25" i="26"/>
  <c r="N24" i="26"/>
  <c r="L24" i="26"/>
  <c r="J24" i="26"/>
  <c r="H24" i="26"/>
  <c r="F24" i="26"/>
  <c r="N23" i="26"/>
  <c r="L23" i="26"/>
  <c r="J23" i="26"/>
  <c r="H23" i="26"/>
  <c r="F23" i="26"/>
  <c r="B19" i="26"/>
  <c r="N18" i="26"/>
  <c r="L18" i="26"/>
  <c r="J18" i="26"/>
  <c r="H18" i="26"/>
  <c r="F18" i="26"/>
  <c r="N17" i="26"/>
  <c r="L17" i="26"/>
  <c r="J17" i="26"/>
  <c r="H17" i="26"/>
  <c r="F17" i="26"/>
  <c r="O17" i="26" s="1"/>
  <c r="P17" i="26" s="1"/>
  <c r="N16" i="26"/>
  <c r="L16" i="26"/>
  <c r="J16" i="26"/>
  <c r="H16" i="26"/>
  <c r="F16" i="26"/>
  <c r="N15" i="26"/>
  <c r="L15" i="26"/>
  <c r="J15" i="26"/>
  <c r="H15" i="26"/>
  <c r="F15" i="26"/>
  <c r="N14" i="26"/>
  <c r="L14" i="26"/>
  <c r="J14" i="26"/>
  <c r="H14" i="26"/>
  <c r="F14" i="26"/>
  <c r="N13" i="26"/>
  <c r="O13" i="26" s="1"/>
  <c r="P13" i="26" s="1"/>
  <c r="L13" i="26"/>
  <c r="J13" i="26"/>
  <c r="H13" i="26"/>
  <c r="F13" i="26"/>
  <c r="N12" i="26"/>
  <c r="O12" i="26" s="1"/>
  <c r="P12" i="26" s="1"/>
  <c r="L12" i="26"/>
  <c r="J12" i="26"/>
  <c r="H12" i="26"/>
  <c r="F12" i="26"/>
  <c r="O33" i="26" l="1"/>
  <c r="P33" i="26" s="1"/>
  <c r="O32" i="26"/>
  <c r="P32" i="26" s="1"/>
  <c r="N37" i="26" s="1"/>
  <c r="M37" i="26" s="1"/>
  <c r="O27" i="26"/>
  <c r="P27" i="26" s="1"/>
  <c r="O26" i="26"/>
  <c r="P26" i="26" s="1"/>
  <c r="O25" i="26"/>
  <c r="P25" i="26" s="1"/>
  <c r="O24" i="26"/>
  <c r="P24" i="26" s="1"/>
  <c r="O23" i="26"/>
  <c r="P23" i="26" s="1"/>
  <c r="O18" i="26"/>
  <c r="P18" i="26" s="1"/>
  <c r="O16" i="26"/>
  <c r="P16" i="26" s="1"/>
  <c r="O15" i="26"/>
  <c r="P15" i="26" s="1"/>
  <c r="N19" i="26" s="1"/>
  <c r="M19" i="26" s="1"/>
  <c r="O14" i="26"/>
  <c r="P14" i="26" s="1"/>
  <c r="N28" i="26" l="1"/>
  <c r="M28" i="26" s="1"/>
  <c r="I38" i="26" s="1"/>
  <c r="M57" i="26"/>
  <c r="M46" i="26"/>
  <c r="C58" i="25" l="1"/>
  <c r="N49" i="25" s="1"/>
  <c r="I48" i="25" s="1"/>
  <c r="F52" i="25"/>
  <c r="N44" i="25"/>
  <c r="L44" i="25"/>
  <c r="O44" i="25" s="1"/>
  <c r="P44" i="25" s="1"/>
  <c r="N43" i="25"/>
  <c r="L43" i="25"/>
  <c r="O43" i="25" s="1"/>
  <c r="P43" i="25" s="1"/>
  <c r="N42" i="25"/>
  <c r="L42" i="25"/>
  <c r="O42" i="25" s="1"/>
  <c r="P42" i="25" s="1"/>
  <c r="P45" i="25" s="1"/>
  <c r="B37" i="25"/>
  <c r="N36" i="25"/>
  <c r="L36" i="25"/>
  <c r="J36" i="25"/>
  <c r="H36" i="25"/>
  <c r="F36" i="25"/>
  <c r="N35" i="25"/>
  <c r="L35" i="25"/>
  <c r="O35" i="25" s="1"/>
  <c r="P35" i="25" s="1"/>
  <c r="J35" i="25"/>
  <c r="H35" i="25"/>
  <c r="F35" i="25"/>
  <c r="N34" i="25"/>
  <c r="O34" i="25" s="1"/>
  <c r="P34" i="25" s="1"/>
  <c r="L34" i="25"/>
  <c r="J34" i="25"/>
  <c r="H34" i="25"/>
  <c r="F34" i="25"/>
  <c r="N33" i="25"/>
  <c r="L33" i="25"/>
  <c r="J33" i="25"/>
  <c r="H33" i="25"/>
  <c r="F33" i="25"/>
  <c r="O33" i="25" s="1"/>
  <c r="P33" i="25" s="1"/>
  <c r="N32" i="25"/>
  <c r="L32" i="25"/>
  <c r="J32" i="25"/>
  <c r="H32" i="25"/>
  <c r="F32" i="25"/>
  <c r="B28" i="25"/>
  <c r="N27" i="25"/>
  <c r="L27" i="25"/>
  <c r="J27" i="25"/>
  <c r="H27" i="25"/>
  <c r="F27" i="25"/>
  <c r="N26" i="25"/>
  <c r="L26" i="25"/>
  <c r="J26" i="25"/>
  <c r="H26" i="25"/>
  <c r="F26" i="25"/>
  <c r="N25" i="25"/>
  <c r="L25" i="25"/>
  <c r="J25" i="25"/>
  <c r="H25" i="25"/>
  <c r="F25" i="25"/>
  <c r="N24" i="25"/>
  <c r="L24" i="25"/>
  <c r="J24" i="25"/>
  <c r="H24" i="25"/>
  <c r="F24" i="25"/>
  <c r="N23" i="25"/>
  <c r="L23" i="25"/>
  <c r="J23" i="25"/>
  <c r="H23" i="25"/>
  <c r="F23" i="25"/>
  <c r="O23" i="25" s="1"/>
  <c r="P23" i="25" s="1"/>
  <c r="B19" i="25"/>
  <c r="N18" i="25"/>
  <c r="L18" i="25"/>
  <c r="J18" i="25"/>
  <c r="H18" i="25"/>
  <c r="F18" i="25"/>
  <c r="N17" i="25"/>
  <c r="L17" i="25"/>
  <c r="J17" i="25"/>
  <c r="H17" i="25"/>
  <c r="F17" i="25"/>
  <c r="N16" i="25"/>
  <c r="L16" i="25"/>
  <c r="J16" i="25"/>
  <c r="H16" i="25"/>
  <c r="F16" i="25"/>
  <c r="N15" i="25"/>
  <c r="L15" i="25"/>
  <c r="J15" i="25"/>
  <c r="H15" i="25"/>
  <c r="F15" i="25"/>
  <c r="N14" i="25"/>
  <c r="L14" i="25"/>
  <c r="J14" i="25"/>
  <c r="H14" i="25"/>
  <c r="F14" i="25"/>
  <c r="O13" i="25"/>
  <c r="P13" i="25" s="1"/>
  <c r="N13" i="25"/>
  <c r="L13" i="25"/>
  <c r="J13" i="25"/>
  <c r="H13" i="25"/>
  <c r="F13" i="25"/>
  <c r="N12" i="25"/>
  <c r="O12" i="25" s="1"/>
  <c r="P12" i="25" s="1"/>
  <c r="L12" i="25"/>
  <c r="J12" i="25"/>
  <c r="H12" i="25"/>
  <c r="F12" i="25"/>
  <c r="O36" i="25" l="1"/>
  <c r="P36" i="25" s="1"/>
  <c r="O32" i="25"/>
  <c r="P32" i="25" s="1"/>
  <c r="O27" i="25"/>
  <c r="P27" i="25" s="1"/>
  <c r="O26" i="25"/>
  <c r="P26" i="25" s="1"/>
  <c r="O25" i="25"/>
  <c r="P25" i="25" s="1"/>
  <c r="O24" i="25"/>
  <c r="P24" i="25" s="1"/>
  <c r="O18" i="25"/>
  <c r="P18" i="25" s="1"/>
  <c r="O17" i="25"/>
  <c r="P17" i="25" s="1"/>
  <c r="O16" i="25"/>
  <c r="P16" i="25" s="1"/>
  <c r="O15" i="25"/>
  <c r="P15" i="25" s="1"/>
  <c r="O14" i="25"/>
  <c r="P14" i="25" s="1"/>
  <c r="N28" i="25"/>
  <c r="M28" i="25" s="1"/>
  <c r="N37" i="25"/>
  <c r="M37" i="25" s="1"/>
  <c r="N19" i="25" l="1"/>
  <c r="M19" i="25" s="1"/>
  <c r="I38" i="25" s="1"/>
  <c r="M57" i="25" l="1"/>
  <c r="M46" i="25"/>
  <c r="C58" i="34" l="1"/>
  <c r="F52" i="34"/>
  <c r="N49" i="34"/>
  <c r="I48" i="34"/>
  <c r="N44" i="34"/>
  <c r="L44" i="34"/>
  <c r="O44" i="34" s="1"/>
  <c r="P44" i="34" s="1"/>
  <c r="N43" i="34"/>
  <c r="L43" i="34"/>
  <c r="O43" i="34" s="1"/>
  <c r="P43" i="34" s="1"/>
  <c r="N42" i="34"/>
  <c r="L42" i="34"/>
  <c r="O42" i="34" s="1"/>
  <c r="P42" i="34" s="1"/>
  <c r="B37" i="34"/>
  <c r="N36" i="34"/>
  <c r="L36" i="34"/>
  <c r="J36" i="34"/>
  <c r="H36" i="34"/>
  <c r="F36" i="34"/>
  <c r="O36" i="34" s="1"/>
  <c r="P36" i="34" s="1"/>
  <c r="N35" i="34"/>
  <c r="L35" i="34"/>
  <c r="J35" i="34"/>
  <c r="H35" i="34"/>
  <c r="F35" i="34"/>
  <c r="N34" i="34"/>
  <c r="O34" i="34" s="1"/>
  <c r="P34" i="34" s="1"/>
  <c r="L34" i="34"/>
  <c r="J34" i="34"/>
  <c r="H34" i="34"/>
  <c r="F34" i="34"/>
  <c r="N33" i="34"/>
  <c r="L33" i="34"/>
  <c r="J33" i="34"/>
  <c r="H33" i="34"/>
  <c r="F33" i="34"/>
  <c r="O33" i="34" s="1"/>
  <c r="P33" i="34" s="1"/>
  <c r="N32" i="34"/>
  <c r="L32" i="34"/>
  <c r="J32" i="34"/>
  <c r="H32" i="34"/>
  <c r="F32" i="34"/>
  <c r="B28" i="34"/>
  <c r="N27" i="34"/>
  <c r="O27" i="34" s="1"/>
  <c r="P27" i="34" s="1"/>
  <c r="L27" i="34"/>
  <c r="J27" i="34"/>
  <c r="H27" i="34"/>
  <c r="F27" i="34"/>
  <c r="N26" i="34"/>
  <c r="L26" i="34"/>
  <c r="J26" i="34"/>
  <c r="H26" i="34"/>
  <c r="F26" i="34"/>
  <c r="O26" i="34" s="1"/>
  <c r="P26" i="34" s="1"/>
  <c r="N25" i="34"/>
  <c r="L25" i="34"/>
  <c r="J25" i="34"/>
  <c r="H25" i="34"/>
  <c r="F25" i="34"/>
  <c r="O25" i="34" s="1"/>
  <c r="P25" i="34" s="1"/>
  <c r="N24" i="34"/>
  <c r="L24" i="34"/>
  <c r="J24" i="34"/>
  <c r="H24" i="34"/>
  <c r="F24" i="34"/>
  <c r="N23" i="34"/>
  <c r="L23" i="34"/>
  <c r="J23" i="34"/>
  <c r="H23" i="34"/>
  <c r="F23" i="34"/>
  <c r="B19" i="34"/>
  <c r="N18" i="34"/>
  <c r="L18" i="34"/>
  <c r="J18" i="34"/>
  <c r="O18" i="34" s="1"/>
  <c r="P18" i="34" s="1"/>
  <c r="H18" i="34"/>
  <c r="F18" i="34"/>
  <c r="N17" i="34"/>
  <c r="L17" i="34"/>
  <c r="J17" i="34"/>
  <c r="H17" i="34"/>
  <c r="F17" i="34"/>
  <c r="N16" i="34"/>
  <c r="L16" i="34"/>
  <c r="J16" i="34"/>
  <c r="H16" i="34"/>
  <c r="F16" i="34"/>
  <c r="N15" i="34"/>
  <c r="L15" i="34"/>
  <c r="J15" i="34"/>
  <c r="H15" i="34"/>
  <c r="F15" i="34"/>
  <c r="N14" i="34"/>
  <c r="L14" i="34"/>
  <c r="J14" i="34"/>
  <c r="H14" i="34"/>
  <c r="F14" i="34"/>
  <c r="N13" i="34"/>
  <c r="L13" i="34"/>
  <c r="J13" i="34"/>
  <c r="H13" i="34"/>
  <c r="F13" i="34"/>
  <c r="N12" i="34"/>
  <c r="O12" i="34" s="1"/>
  <c r="P12" i="34" s="1"/>
  <c r="L12" i="34"/>
  <c r="J12" i="34"/>
  <c r="H12" i="34"/>
  <c r="F12" i="34"/>
  <c r="O35" i="34" l="1"/>
  <c r="P35" i="34" s="1"/>
  <c r="O32" i="34"/>
  <c r="P32" i="34" s="1"/>
  <c r="N37" i="34" s="1"/>
  <c r="M37" i="34" s="1"/>
  <c r="O24" i="34"/>
  <c r="P24" i="34" s="1"/>
  <c r="O23" i="34"/>
  <c r="P23" i="34" s="1"/>
  <c r="O17" i="34"/>
  <c r="P17" i="34" s="1"/>
  <c r="O16" i="34"/>
  <c r="P16" i="34" s="1"/>
  <c r="O15" i="34"/>
  <c r="P15" i="34" s="1"/>
  <c r="O14" i="34"/>
  <c r="P14" i="34" s="1"/>
  <c r="O13" i="34"/>
  <c r="P13" i="34" s="1"/>
  <c r="P45" i="34"/>
  <c r="N28" i="34" l="1"/>
  <c r="M28" i="34" s="1"/>
  <c r="N19" i="34"/>
  <c r="M19" i="34" s="1"/>
  <c r="I38" i="34" l="1"/>
  <c r="M57" i="34"/>
  <c r="M46" i="34"/>
  <c r="C58" i="22"/>
  <c r="F52" i="22"/>
  <c r="N49" i="22"/>
  <c r="I48" i="22" s="1"/>
  <c r="N44" i="22"/>
  <c r="L44" i="22"/>
  <c r="O44" i="22" s="1"/>
  <c r="P44" i="22" s="1"/>
  <c r="N43" i="22"/>
  <c r="L43" i="22"/>
  <c r="O43" i="22" s="1"/>
  <c r="P43" i="22" s="1"/>
  <c r="N42" i="22"/>
  <c r="L42" i="22"/>
  <c r="O42" i="22" s="1"/>
  <c r="P42" i="22" s="1"/>
  <c r="B37" i="22"/>
  <c r="N36" i="22"/>
  <c r="L36" i="22"/>
  <c r="J36" i="22"/>
  <c r="H36" i="22"/>
  <c r="F36" i="22"/>
  <c r="N35" i="22"/>
  <c r="L35" i="22"/>
  <c r="J35" i="22"/>
  <c r="H35" i="22"/>
  <c r="F35" i="22"/>
  <c r="N34" i="22"/>
  <c r="O34" i="22" s="1"/>
  <c r="P34" i="22" s="1"/>
  <c r="L34" i="22"/>
  <c r="J34" i="22"/>
  <c r="H34" i="22"/>
  <c r="F34" i="22"/>
  <c r="N33" i="22"/>
  <c r="L33" i="22"/>
  <c r="J33" i="22"/>
  <c r="H33" i="22"/>
  <c r="F33" i="22"/>
  <c r="N32" i="22"/>
  <c r="L32" i="22"/>
  <c r="J32" i="22"/>
  <c r="H32" i="22"/>
  <c r="F32" i="22"/>
  <c r="B28" i="22"/>
  <c r="N27" i="22"/>
  <c r="O27" i="22" s="1"/>
  <c r="P27" i="22" s="1"/>
  <c r="L27" i="22"/>
  <c r="J27" i="22"/>
  <c r="H27" i="22"/>
  <c r="F27" i="22"/>
  <c r="N26" i="22"/>
  <c r="O26" i="22" s="1"/>
  <c r="P26" i="22" s="1"/>
  <c r="L26" i="22"/>
  <c r="J26" i="22"/>
  <c r="H26" i="22"/>
  <c r="F26" i="22"/>
  <c r="N25" i="22"/>
  <c r="L25" i="22"/>
  <c r="J25" i="22"/>
  <c r="H25" i="22"/>
  <c r="F25" i="22"/>
  <c r="N24" i="22"/>
  <c r="L24" i="22"/>
  <c r="J24" i="22"/>
  <c r="H24" i="22"/>
  <c r="F24" i="22"/>
  <c r="N23" i="22"/>
  <c r="L23" i="22"/>
  <c r="J23" i="22"/>
  <c r="H23" i="22"/>
  <c r="F23" i="22"/>
  <c r="B19" i="22"/>
  <c r="N18" i="22"/>
  <c r="L18" i="22"/>
  <c r="J18" i="22"/>
  <c r="H18" i="22"/>
  <c r="F18" i="22"/>
  <c r="N17" i="22"/>
  <c r="L17" i="22"/>
  <c r="J17" i="22"/>
  <c r="H17" i="22"/>
  <c r="F17" i="22"/>
  <c r="N16" i="22"/>
  <c r="L16" i="22"/>
  <c r="J16" i="22"/>
  <c r="H16" i="22"/>
  <c r="O16" i="22" s="1"/>
  <c r="P16" i="22" s="1"/>
  <c r="F16" i="22"/>
  <c r="N15" i="22"/>
  <c r="L15" i="22"/>
  <c r="J15" i="22"/>
  <c r="H15" i="22"/>
  <c r="F15" i="22"/>
  <c r="N14" i="22"/>
  <c r="L14" i="22"/>
  <c r="J14" i="22"/>
  <c r="H14" i="22"/>
  <c r="F14" i="22"/>
  <c r="O14" i="22" s="1"/>
  <c r="P14" i="22" s="1"/>
  <c r="N13" i="22"/>
  <c r="L13" i="22"/>
  <c r="J13" i="22"/>
  <c r="H13" i="22"/>
  <c r="F13" i="22"/>
  <c r="N12" i="22"/>
  <c r="O12" i="22" s="1"/>
  <c r="P12" i="22" s="1"/>
  <c r="L12" i="22"/>
  <c r="J12" i="22"/>
  <c r="H12" i="22"/>
  <c r="F12" i="22"/>
  <c r="O36" i="22" l="1"/>
  <c r="P36" i="22" s="1"/>
  <c r="O35" i="22"/>
  <c r="P35" i="22" s="1"/>
  <c r="O33" i="22"/>
  <c r="P33" i="22" s="1"/>
  <c r="O32" i="22"/>
  <c r="P32" i="22" s="1"/>
  <c r="O25" i="22"/>
  <c r="P25" i="22" s="1"/>
  <c r="O24" i="22"/>
  <c r="P24" i="22" s="1"/>
  <c r="O23" i="22"/>
  <c r="P23" i="22" s="1"/>
  <c r="O18" i="22"/>
  <c r="P18" i="22" s="1"/>
  <c r="O17" i="22"/>
  <c r="P17" i="22" s="1"/>
  <c r="O15" i="22"/>
  <c r="P15" i="22" s="1"/>
  <c r="O13" i="22"/>
  <c r="P13" i="22" s="1"/>
  <c r="P45" i="22"/>
  <c r="N37" i="22" l="1"/>
  <c r="M37" i="22" s="1"/>
  <c r="N28" i="22"/>
  <c r="M28" i="22" s="1"/>
  <c r="N19" i="22"/>
  <c r="M19" i="22" s="1"/>
  <c r="I38" i="22" l="1"/>
  <c r="M57" i="22"/>
  <c r="M46" i="22"/>
  <c r="C58" i="21" l="1"/>
  <c r="F52" i="21"/>
  <c r="N49" i="21"/>
  <c r="I48" i="21"/>
  <c r="N44" i="21"/>
  <c r="L44" i="21"/>
  <c r="O44" i="21" s="1"/>
  <c r="P44" i="21" s="1"/>
  <c r="N43" i="21"/>
  <c r="L43" i="21"/>
  <c r="O43" i="21" s="1"/>
  <c r="P43" i="21" s="1"/>
  <c r="N42" i="21"/>
  <c r="L42" i="21"/>
  <c r="O42" i="21" s="1"/>
  <c r="P42" i="21" s="1"/>
  <c r="B37" i="21"/>
  <c r="N36" i="21"/>
  <c r="L36" i="21"/>
  <c r="J36" i="21"/>
  <c r="H36" i="21"/>
  <c r="F36" i="21"/>
  <c r="N35" i="21"/>
  <c r="L35" i="21"/>
  <c r="O35" i="21" s="1"/>
  <c r="P35" i="21" s="1"/>
  <c r="J35" i="21"/>
  <c r="H35" i="21"/>
  <c r="F35" i="21"/>
  <c r="N34" i="21"/>
  <c r="O34" i="21" s="1"/>
  <c r="P34" i="21" s="1"/>
  <c r="L34" i="21"/>
  <c r="J34" i="21"/>
  <c r="H34" i="21"/>
  <c r="F34" i="21"/>
  <c r="N33" i="21"/>
  <c r="L33" i="21"/>
  <c r="J33" i="21"/>
  <c r="H33" i="21"/>
  <c r="F33" i="21"/>
  <c r="N32" i="21"/>
  <c r="L32" i="21"/>
  <c r="J32" i="21"/>
  <c r="O32" i="21" s="1"/>
  <c r="P32" i="21" s="1"/>
  <c r="H32" i="21"/>
  <c r="F32" i="21"/>
  <c r="B28" i="21"/>
  <c r="N27" i="21"/>
  <c r="L27" i="21"/>
  <c r="J27" i="21"/>
  <c r="H27" i="21"/>
  <c r="F27" i="21"/>
  <c r="N26" i="21"/>
  <c r="L26" i="21"/>
  <c r="O26" i="21" s="1"/>
  <c r="P26" i="21" s="1"/>
  <c r="J26" i="21"/>
  <c r="H26" i="21"/>
  <c r="F26" i="21"/>
  <c r="N25" i="21"/>
  <c r="L25" i="21"/>
  <c r="J25" i="21"/>
  <c r="H25" i="21"/>
  <c r="F25" i="21"/>
  <c r="N24" i="21"/>
  <c r="L24" i="21"/>
  <c r="J24" i="21"/>
  <c r="H24" i="21"/>
  <c r="F24" i="21"/>
  <c r="N23" i="21"/>
  <c r="L23" i="21"/>
  <c r="J23" i="21"/>
  <c r="H23" i="21"/>
  <c r="F23" i="21"/>
  <c r="O23" i="21" s="1"/>
  <c r="P23" i="21" s="1"/>
  <c r="B19" i="21"/>
  <c r="N18" i="21"/>
  <c r="L18" i="21"/>
  <c r="J18" i="21"/>
  <c r="O18" i="21" s="1"/>
  <c r="P18" i="21" s="1"/>
  <c r="H18" i="21"/>
  <c r="F18" i="21"/>
  <c r="N17" i="21"/>
  <c r="L17" i="21"/>
  <c r="J17" i="21"/>
  <c r="H17" i="21"/>
  <c r="F17" i="21"/>
  <c r="N16" i="21"/>
  <c r="L16" i="21"/>
  <c r="J16" i="21"/>
  <c r="H16" i="21"/>
  <c r="F16" i="21"/>
  <c r="O16" i="21" s="1"/>
  <c r="P16" i="21" s="1"/>
  <c r="N15" i="21"/>
  <c r="L15" i="21"/>
  <c r="J15" i="21"/>
  <c r="H15" i="21"/>
  <c r="F15" i="21"/>
  <c r="N14" i="21"/>
  <c r="L14" i="21"/>
  <c r="J14" i="21"/>
  <c r="H14" i="21"/>
  <c r="F14" i="21"/>
  <c r="N13" i="21"/>
  <c r="O13" i="21" s="1"/>
  <c r="P13" i="21" s="1"/>
  <c r="L13" i="21"/>
  <c r="J13" i="21"/>
  <c r="H13" i="21"/>
  <c r="F13" i="21"/>
  <c r="N12" i="21"/>
  <c r="O12" i="21" s="1"/>
  <c r="P12" i="21" s="1"/>
  <c r="L12" i="21"/>
  <c r="J12" i="21"/>
  <c r="H12" i="21"/>
  <c r="F12" i="21"/>
  <c r="O36" i="21" l="1"/>
  <c r="P36" i="21" s="1"/>
  <c r="N37" i="21" s="1"/>
  <c r="M37" i="21" s="1"/>
  <c r="O33" i="21"/>
  <c r="P33" i="21" s="1"/>
  <c r="O27" i="21"/>
  <c r="P27" i="21" s="1"/>
  <c r="O25" i="21"/>
  <c r="P25" i="21" s="1"/>
  <c r="N28" i="21" s="1"/>
  <c r="M28" i="21" s="1"/>
  <c r="O24" i="21"/>
  <c r="P24" i="21" s="1"/>
  <c r="O17" i="21"/>
  <c r="P17" i="21" s="1"/>
  <c r="O15" i="21"/>
  <c r="P15" i="21" s="1"/>
  <c r="O14" i="21"/>
  <c r="P14" i="21" s="1"/>
  <c r="P45" i="21"/>
  <c r="N19" i="21" l="1"/>
  <c r="M19" i="21" s="1"/>
  <c r="I38" i="21" s="1"/>
  <c r="M57" i="21" l="1"/>
  <c r="M46" i="21"/>
  <c r="C58" i="20"/>
  <c r="N49" i="20" s="1"/>
  <c r="I48" i="20" s="1"/>
  <c r="F52" i="20"/>
  <c r="N44" i="20"/>
  <c r="L44" i="20"/>
  <c r="O44" i="20" s="1"/>
  <c r="P44" i="20" s="1"/>
  <c r="N43" i="20"/>
  <c r="L43" i="20"/>
  <c r="O43" i="20" s="1"/>
  <c r="P43" i="20" s="1"/>
  <c r="N42" i="20"/>
  <c r="L42" i="20"/>
  <c r="O42" i="20" s="1"/>
  <c r="P42" i="20" s="1"/>
  <c r="B37" i="20"/>
  <c r="N36" i="20"/>
  <c r="L36" i="20"/>
  <c r="J36" i="20"/>
  <c r="H36" i="20"/>
  <c r="F36" i="20"/>
  <c r="N35" i="20"/>
  <c r="L35" i="20"/>
  <c r="J35" i="20"/>
  <c r="H35" i="20"/>
  <c r="F35" i="20"/>
  <c r="N34" i="20"/>
  <c r="L34" i="20"/>
  <c r="O34" i="20" s="1"/>
  <c r="P34" i="20" s="1"/>
  <c r="J34" i="20"/>
  <c r="H34" i="20"/>
  <c r="F34" i="20"/>
  <c r="N33" i="20"/>
  <c r="L33" i="20"/>
  <c r="J33" i="20"/>
  <c r="H33" i="20"/>
  <c r="F33" i="20"/>
  <c r="N32" i="20"/>
  <c r="L32" i="20"/>
  <c r="J32" i="20"/>
  <c r="H32" i="20"/>
  <c r="F32" i="20"/>
  <c r="B28" i="20"/>
  <c r="N27" i="20"/>
  <c r="O27" i="20" s="1"/>
  <c r="P27" i="20" s="1"/>
  <c r="L27" i="20"/>
  <c r="J27" i="20"/>
  <c r="H27" i="20"/>
  <c r="F27" i="20"/>
  <c r="N26" i="20"/>
  <c r="L26" i="20"/>
  <c r="J26" i="20"/>
  <c r="H26" i="20"/>
  <c r="F26" i="20"/>
  <c r="N25" i="20"/>
  <c r="L25" i="20"/>
  <c r="J25" i="20"/>
  <c r="H25" i="20"/>
  <c r="F25" i="20"/>
  <c r="N24" i="20"/>
  <c r="L24" i="20"/>
  <c r="J24" i="20"/>
  <c r="H24" i="20"/>
  <c r="F24" i="20"/>
  <c r="N23" i="20"/>
  <c r="L23" i="20"/>
  <c r="J23" i="20"/>
  <c r="H23" i="20"/>
  <c r="O23" i="20" s="1"/>
  <c r="P23" i="20" s="1"/>
  <c r="F23" i="20"/>
  <c r="B19" i="20"/>
  <c r="N18" i="20"/>
  <c r="L18" i="20"/>
  <c r="J18" i="20"/>
  <c r="H18" i="20"/>
  <c r="F18" i="20"/>
  <c r="N17" i="20"/>
  <c r="L17" i="20"/>
  <c r="J17" i="20"/>
  <c r="H17" i="20"/>
  <c r="F17" i="20"/>
  <c r="N16" i="20"/>
  <c r="L16" i="20"/>
  <c r="J16" i="20"/>
  <c r="H16" i="20"/>
  <c r="O16" i="20" s="1"/>
  <c r="P16" i="20" s="1"/>
  <c r="F16" i="20"/>
  <c r="N15" i="20"/>
  <c r="L15" i="20"/>
  <c r="J15" i="20"/>
  <c r="H15" i="20"/>
  <c r="F15" i="20"/>
  <c r="N14" i="20"/>
  <c r="L14" i="20"/>
  <c r="J14" i="20"/>
  <c r="H14" i="20"/>
  <c r="F14" i="20"/>
  <c r="O14" i="20" s="1"/>
  <c r="P14" i="20" s="1"/>
  <c r="N13" i="20"/>
  <c r="L13" i="20"/>
  <c r="J13" i="20"/>
  <c r="H13" i="20"/>
  <c r="F13" i="20"/>
  <c r="N12" i="20"/>
  <c r="O12" i="20" s="1"/>
  <c r="P12" i="20" s="1"/>
  <c r="L12" i="20"/>
  <c r="J12" i="20"/>
  <c r="H12" i="20"/>
  <c r="F12" i="20"/>
  <c r="O36" i="20" l="1"/>
  <c r="P36" i="20" s="1"/>
  <c r="O35" i="20"/>
  <c r="P35" i="20" s="1"/>
  <c r="O33" i="20"/>
  <c r="P33" i="20" s="1"/>
  <c r="O32" i="20"/>
  <c r="P32" i="20" s="1"/>
  <c r="O26" i="20"/>
  <c r="P26" i="20" s="1"/>
  <c r="O25" i="20"/>
  <c r="P25" i="20" s="1"/>
  <c r="N28" i="20" s="1"/>
  <c r="M28" i="20" s="1"/>
  <c r="O24" i="20"/>
  <c r="P24" i="20" s="1"/>
  <c r="O18" i="20"/>
  <c r="P18" i="20" s="1"/>
  <c r="O17" i="20"/>
  <c r="P17" i="20" s="1"/>
  <c r="O15" i="20"/>
  <c r="P15" i="20" s="1"/>
  <c r="O13" i="20"/>
  <c r="P13" i="20" s="1"/>
  <c r="P45" i="20"/>
  <c r="N37" i="20" l="1"/>
  <c r="M37" i="20" s="1"/>
  <c r="N19" i="20"/>
  <c r="M19" i="20" s="1"/>
  <c r="I38" i="20" l="1"/>
  <c r="M57" i="20"/>
  <c r="M46" i="20"/>
  <c r="C58" i="37" l="1"/>
  <c r="F52" i="37"/>
  <c r="N49" i="37"/>
  <c r="I48" i="37" s="1"/>
  <c r="N44" i="37"/>
  <c r="L44" i="37"/>
  <c r="O44" i="37" s="1"/>
  <c r="P44" i="37" s="1"/>
  <c r="N43" i="37"/>
  <c r="L43" i="37"/>
  <c r="O43" i="37" s="1"/>
  <c r="P43" i="37" s="1"/>
  <c r="N42" i="37"/>
  <c r="L42" i="37"/>
  <c r="O42" i="37" s="1"/>
  <c r="P42" i="37" s="1"/>
  <c r="B37" i="37"/>
  <c r="N36" i="37"/>
  <c r="L36" i="37"/>
  <c r="J36" i="37"/>
  <c r="H36" i="37"/>
  <c r="F36" i="37"/>
  <c r="O36" i="37" s="1"/>
  <c r="P36" i="37" s="1"/>
  <c r="O35" i="37"/>
  <c r="P35" i="37" s="1"/>
  <c r="N35" i="37"/>
  <c r="L35" i="37"/>
  <c r="J35" i="37"/>
  <c r="H35" i="37"/>
  <c r="F35" i="37"/>
  <c r="N34" i="37"/>
  <c r="L34" i="37"/>
  <c r="J34" i="37"/>
  <c r="H34" i="37"/>
  <c r="F34" i="37"/>
  <c r="N33" i="37"/>
  <c r="L33" i="37"/>
  <c r="J33" i="37"/>
  <c r="H33" i="37"/>
  <c r="F33" i="37"/>
  <c r="O33" i="37" s="1"/>
  <c r="P33" i="37" s="1"/>
  <c r="N32" i="37"/>
  <c r="L32" i="37"/>
  <c r="J32" i="37"/>
  <c r="H32" i="37"/>
  <c r="F32" i="37"/>
  <c r="B28" i="37"/>
  <c r="N27" i="37"/>
  <c r="L27" i="37"/>
  <c r="J27" i="37"/>
  <c r="H27" i="37"/>
  <c r="F27" i="37"/>
  <c r="N26" i="37"/>
  <c r="L26" i="37"/>
  <c r="J26" i="37"/>
  <c r="H26" i="37"/>
  <c r="F26" i="37"/>
  <c r="O26" i="37" s="1"/>
  <c r="P26" i="37" s="1"/>
  <c r="N25" i="37"/>
  <c r="L25" i="37"/>
  <c r="J25" i="37"/>
  <c r="H25" i="37"/>
  <c r="F25" i="37"/>
  <c r="N24" i="37"/>
  <c r="L24" i="37"/>
  <c r="J24" i="37"/>
  <c r="H24" i="37"/>
  <c r="F24" i="37"/>
  <c r="N23" i="37"/>
  <c r="L23" i="37"/>
  <c r="J23" i="37"/>
  <c r="H23" i="37"/>
  <c r="F23" i="37"/>
  <c r="B19" i="37"/>
  <c r="N18" i="37"/>
  <c r="L18" i="37"/>
  <c r="J18" i="37"/>
  <c r="H18" i="37"/>
  <c r="F18" i="37"/>
  <c r="N17" i="37"/>
  <c r="L17" i="37"/>
  <c r="J17" i="37"/>
  <c r="H17" i="37"/>
  <c r="O17" i="37" s="1"/>
  <c r="P17" i="37" s="1"/>
  <c r="F17" i="37"/>
  <c r="N16" i="37"/>
  <c r="L16" i="37"/>
  <c r="J16" i="37"/>
  <c r="H16" i="37"/>
  <c r="F16" i="37"/>
  <c r="O16" i="37" s="1"/>
  <c r="P16" i="37" s="1"/>
  <c r="N15" i="37"/>
  <c r="L15" i="37"/>
  <c r="J15" i="37"/>
  <c r="H15" i="37"/>
  <c r="F15" i="37"/>
  <c r="O15" i="37" s="1"/>
  <c r="P15" i="37" s="1"/>
  <c r="N14" i="37"/>
  <c r="L14" i="37"/>
  <c r="J14" i="37"/>
  <c r="H14" i="37"/>
  <c r="F14" i="37"/>
  <c r="N13" i="37"/>
  <c r="L13" i="37"/>
  <c r="O13" i="37" s="1"/>
  <c r="P13" i="37" s="1"/>
  <c r="J13" i="37"/>
  <c r="H13" i="37"/>
  <c r="F13" i="37"/>
  <c r="N12" i="37"/>
  <c r="L12" i="37"/>
  <c r="J12" i="37"/>
  <c r="H12" i="37"/>
  <c r="F12" i="37"/>
  <c r="O34" i="37" l="1"/>
  <c r="P34" i="37" s="1"/>
  <c r="O32" i="37"/>
  <c r="P32" i="37" s="1"/>
  <c r="O27" i="37"/>
  <c r="P27" i="37" s="1"/>
  <c r="O25" i="37"/>
  <c r="P25" i="37" s="1"/>
  <c r="O24" i="37"/>
  <c r="P24" i="37" s="1"/>
  <c r="O23" i="37"/>
  <c r="P23" i="37" s="1"/>
  <c r="O18" i="37"/>
  <c r="P18" i="37" s="1"/>
  <c r="O14" i="37"/>
  <c r="P14" i="37" s="1"/>
  <c r="O12" i="37"/>
  <c r="P12" i="37" s="1"/>
  <c r="N28" i="37"/>
  <c r="M28" i="37" s="1"/>
  <c r="N19" i="37"/>
  <c r="M19" i="37" s="1"/>
  <c r="N37" i="37"/>
  <c r="M37" i="37" s="1"/>
  <c r="P45" i="37"/>
  <c r="M46" i="37" l="1"/>
  <c r="M57" i="37"/>
  <c r="I38" i="37"/>
  <c r="C58" i="19" l="1"/>
  <c r="N49" i="19" s="1"/>
  <c r="I48" i="19" s="1"/>
  <c r="F52" i="19"/>
  <c r="N44" i="19"/>
  <c r="O44" i="19" s="1"/>
  <c r="P44" i="19" s="1"/>
  <c r="L44" i="19"/>
  <c r="N43" i="19"/>
  <c r="L43" i="19"/>
  <c r="O43" i="19" s="1"/>
  <c r="P43" i="19" s="1"/>
  <c r="N42" i="19"/>
  <c r="O42" i="19" s="1"/>
  <c r="P42" i="19" s="1"/>
  <c r="P45" i="19" s="1"/>
  <c r="L42" i="19"/>
  <c r="B37" i="19"/>
  <c r="N36" i="19"/>
  <c r="L36" i="19"/>
  <c r="J36" i="19"/>
  <c r="H36" i="19"/>
  <c r="F36" i="19"/>
  <c r="N35" i="19"/>
  <c r="L35" i="19"/>
  <c r="J35" i="19"/>
  <c r="H35" i="19"/>
  <c r="F35" i="19"/>
  <c r="N34" i="19"/>
  <c r="L34" i="19"/>
  <c r="J34" i="19"/>
  <c r="H34" i="19"/>
  <c r="F34" i="19"/>
  <c r="N33" i="19"/>
  <c r="L33" i="19"/>
  <c r="J33" i="19"/>
  <c r="H33" i="19"/>
  <c r="F33" i="19"/>
  <c r="O33" i="19" s="1"/>
  <c r="P33" i="19" s="1"/>
  <c r="N32" i="19"/>
  <c r="L32" i="19"/>
  <c r="J32" i="19"/>
  <c r="H32" i="19"/>
  <c r="F32" i="19"/>
  <c r="B28" i="19"/>
  <c r="N27" i="19"/>
  <c r="L27" i="19"/>
  <c r="J27" i="19"/>
  <c r="O27" i="19" s="1"/>
  <c r="P27" i="19" s="1"/>
  <c r="H27" i="19"/>
  <c r="F27" i="19"/>
  <c r="N26" i="19"/>
  <c r="L26" i="19"/>
  <c r="J26" i="19"/>
  <c r="H26" i="19"/>
  <c r="F26" i="19"/>
  <c r="O26" i="19" s="1"/>
  <c r="P26" i="19" s="1"/>
  <c r="N25" i="19"/>
  <c r="L25" i="19"/>
  <c r="J25" i="19"/>
  <c r="H25" i="19"/>
  <c r="F25" i="19"/>
  <c r="N24" i="19"/>
  <c r="L24" i="19"/>
  <c r="J24" i="19"/>
  <c r="H24" i="19"/>
  <c r="F24" i="19"/>
  <c r="O23" i="19"/>
  <c r="P23" i="19" s="1"/>
  <c r="N23" i="19"/>
  <c r="L23" i="19"/>
  <c r="J23" i="19"/>
  <c r="H23" i="19"/>
  <c r="F23" i="19"/>
  <c r="B19" i="19"/>
  <c r="N18" i="19"/>
  <c r="L18" i="19"/>
  <c r="J18" i="19"/>
  <c r="H18" i="19"/>
  <c r="F18" i="19"/>
  <c r="N17" i="19"/>
  <c r="L17" i="19"/>
  <c r="J17" i="19"/>
  <c r="H17" i="19"/>
  <c r="F17" i="19"/>
  <c r="N16" i="19"/>
  <c r="L16" i="19"/>
  <c r="O16" i="19" s="1"/>
  <c r="P16" i="19" s="1"/>
  <c r="J16" i="19"/>
  <c r="H16" i="19"/>
  <c r="F16" i="19"/>
  <c r="O15" i="19"/>
  <c r="P15" i="19" s="1"/>
  <c r="N15" i="19"/>
  <c r="L15" i="19"/>
  <c r="J15" i="19"/>
  <c r="H15" i="19"/>
  <c r="F15" i="19"/>
  <c r="N14" i="19"/>
  <c r="L14" i="19"/>
  <c r="J14" i="19"/>
  <c r="H14" i="19"/>
  <c r="F14" i="19"/>
  <c r="N13" i="19"/>
  <c r="L13" i="19"/>
  <c r="J13" i="19"/>
  <c r="H13" i="19"/>
  <c r="F13" i="19"/>
  <c r="N12" i="19"/>
  <c r="L12" i="19"/>
  <c r="J12" i="19"/>
  <c r="H12" i="19"/>
  <c r="F12" i="19"/>
  <c r="O36" i="19" l="1"/>
  <c r="P36" i="19" s="1"/>
  <c r="O35" i="19"/>
  <c r="P35" i="19" s="1"/>
  <c r="O34" i="19"/>
  <c r="P34" i="19" s="1"/>
  <c r="O32" i="19"/>
  <c r="P32" i="19" s="1"/>
  <c r="O25" i="19"/>
  <c r="P25" i="19" s="1"/>
  <c r="N28" i="19" s="1"/>
  <c r="M28" i="19" s="1"/>
  <c r="O24" i="19"/>
  <c r="P24" i="19" s="1"/>
  <c r="O18" i="19"/>
  <c r="P18" i="19" s="1"/>
  <c r="O17" i="19"/>
  <c r="P17" i="19" s="1"/>
  <c r="O14" i="19"/>
  <c r="P14" i="19" s="1"/>
  <c r="O13" i="19"/>
  <c r="P13" i="19" s="1"/>
  <c r="O12" i="19"/>
  <c r="P12" i="19" s="1"/>
  <c r="N37" i="19" l="1"/>
  <c r="M37" i="19" s="1"/>
  <c r="N19" i="19"/>
  <c r="M57" i="19" l="1"/>
  <c r="M46" i="19"/>
  <c r="M19" i="19"/>
  <c r="I38" i="19" s="1"/>
  <c r="C58" i="36" l="1"/>
  <c r="F52" i="36"/>
  <c r="N49" i="36"/>
  <c r="I48" i="36"/>
  <c r="O44" i="36"/>
  <c r="P44" i="36" s="1"/>
  <c r="N44" i="36"/>
  <c r="L44" i="36"/>
  <c r="N43" i="36"/>
  <c r="L43" i="36"/>
  <c r="O43" i="36" s="1"/>
  <c r="P43" i="36" s="1"/>
  <c r="O42" i="36"/>
  <c r="P42" i="36" s="1"/>
  <c r="N42" i="36"/>
  <c r="L42" i="36"/>
  <c r="B37" i="36"/>
  <c r="N36" i="36"/>
  <c r="L36" i="36"/>
  <c r="J36" i="36"/>
  <c r="H36" i="36"/>
  <c r="F36" i="36"/>
  <c r="N35" i="36"/>
  <c r="L35" i="36"/>
  <c r="J35" i="36"/>
  <c r="H35" i="36"/>
  <c r="F35" i="36"/>
  <c r="O35" i="36" s="1"/>
  <c r="P35" i="36" s="1"/>
  <c r="N34" i="36"/>
  <c r="L34" i="36"/>
  <c r="O34" i="36" s="1"/>
  <c r="P34" i="36" s="1"/>
  <c r="J34" i="36"/>
  <c r="H34" i="36"/>
  <c r="F34" i="36"/>
  <c r="N33" i="36"/>
  <c r="L33" i="36"/>
  <c r="J33" i="36"/>
  <c r="H33" i="36"/>
  <c r="F33" i="36"/>
  <c r="N32" i="36"/>
  <c r="L32" i="36"/>
  <c r="J32" i="36"/>
  <c r="H32" i="36"/>
  <c r="O32" i="36" s="1"/>
  <c r="P32" i="36" s="1"/>
  <c r="F32" i="36"/>
  <c r="B28" i="36"/>
  <c r="N27" i="36"/>
  <c r="L27" i="36"/>
  <c r="O27" i="36" s="1"/>
  <c r="P27" i="36" s="1"/>
  <c r="J27" i="36"/>
  <c r="H27" i="36"/>
  <c r="F27" i="36"/>
  <c r="N26" i="36"/>
  <c r="L26" i="36"/>
  <c r="J26" i="36"/>
  <c r="H26" i="36"/>
  <c r="F26" i="36"/>
  <c r="N25" i="36"/>
  <c r="L25" i="36"/>
  <c r="J25" i="36"/>
  <c r="H25" i="36"/>
  <c r="F25" i="36"/>
  <c r="N24" i="36"/>
  <c r="L24" i="36"/>
  <c r="J24" i="36"/>
  <c r="H24" i="36"/>
  <c r="F24" i="36"/>
  <c r="N23" i="36"/>
  <c r="L23" i="36"/>
  <c r="J23" i="36"/>
  <c r="H23" i="36"/>
  <c r="F23" i="36"/>
  <c r="B19" i="36"/>
  <c r="N18" i="36"/>
  <c r="L18" i="36"/>
  <c r="J18" i="36"/>
  <c r="H18" i="36"/>
  <c r="F18" i="36"/>
  <c r="N17" i="36"/>
  <c r="L17" i="36"/>
  <c r="J17" i="36"/>
  <c r="H17" i="36"/>
  <c r="F17" i="36"/>
  <c r="O17" i="36" s="1"/>
  <c r="P17" i="36" s="1"/>
  <c r="N16" i="36"/>
  <c r="L16" i="36"/>
  <c r="J16" i="36"/>
  <c r="H16" i="36"/>
  <c r="F16" i="36"/>
  <c r="N15" i="36"/>
  <c r="L15" i="36"/>
  <c r="J15" i="36"/>
  <c r="H15" i="36"/>
  <c r="F15" i="36"/>
  <c r="O15" i="36" s="1"/>
  <c r="P15" i="36" s="1"/>
  <c r="N14" i="36"/>
  <c r="L14" i="36"/>
  <c r="J14" i="36"/>
  <c r="O14" i="36" s="1"/>
  <c r="P14" i="36" s="1"/>
  <c r="H14" i="36"/>
  <c r="F14" i="36"/>
  <c r="N13" i="36"/>
  <c r="L13" i="36"/>
  <c r="O13" i="36" s="1"/>
  <c r="P13" i="36" s="1"/>
  <c r="J13" i="36"/>
  <c r="H13" i="36"/>
  <c r="F13" i="36"/>
  <c r="N12" i="36"/>
  <c r="L12" i="36"/>
  <c r="J12" i="36"/>
  <c r="H12" i="36"/>
  <c r="F12" i="36"/>
  <c r="O36" i="36" l="1"/>
  <c r="P36" i="36" s="1"/>
  <c r="O33" i="36"/>
  <c r="P33" i="36" s="1"/>
  <c r="N37" i="36" s="1"/>
  <c r="M37" i="36" s="1"/>
  <c r="O26" i="36"/>
  <c r="P26" i="36" s="1"/>
  <c r="O25" i="36"/>
  <c r="P25" i="36" s="1"/>
  <c r="O24" i="36"/>
  <c r="P24" i="36" s="1"/>
  <c r="O23" i="36"/>
  <c r="P23" i="36" s="1"/>
  <c r="O18" i="36"/>
  <c r="P18" i="36" s="1"/>
  <c r="O16" i="36"/>
  <c r="P16" i="36" s="1"/>
  <c r="O12" i="36"/>
  <c r="P12" i="36" s="1"/>
  <c r="P45" i="36"/>
  <c r="N28" i="36" l="1"/>
  <c r="M28" i="36" s="1"/>
  <c r="N19" i="36"/>
  <c r="M19" i="36" s="1"/>
  <c r="I38" i="36" l="1"/>
  <c r="M57" i="36"/>
  <c r="M46" i="36"/>
  <c r="C58" i="18" l="1"/>
  <c r="N49" i="18" s="1"/>
  <c r="I48" i="18" s="1"/>
  <c r="F52" i="18"/>
  <c r="N44" i="18"/>
  <c r="L44" i="18"/>
  <c r="O44" i="18" s="1"/>
  <c r="P44" i="18" s="1"/>
  <c r="N43" i="18"/>
  <c r="L43" i="18"/>
  <c r="O43" i="18" s="1"/>
  <c r="P43" i="18" s="1"/>
  <c r="N42" i="18"/>
  <c r="L42" i="18"/>
  <c r="O42" i="18" s="1"/>
  <c r="P42" i="18" s="1"/>
  <c r="P45" i="18" s="1"/>
  <c r="B37" i="18"/>
  <c r="N36" i="18"/>
  <c r="L36" i="18"/>
  <c r="J36" i="18"/>
  <c r="H36" i="18"/>
  <c r="F36" i="18"/>
  <c r="O36" i="18" s="1"/>
  <c r="P36" i="18" s="1"/>
  <c r="N35" i="18"/>
  <c r="O35" i="18" s="1"/>
  <c r="P35" i="18" s="1"/>
  <c r="L35" i="18"/>
  <c r="J35" i="18"/>
  <c r="H35" i="18"/>
  <c r="F35" i="18"/>
  <c r="N34" i="18"/>
  <c r="L34" i="18"/>
  <c r="J34" i="18"/>
  <c r="H34" i="18"/>
  <c r="F34" i="18"/>
  <c r="N33" i="18"/>
  <c r="L33" i="18"/>
  <c r="J33" i="18"/>
  <c r="H33" i="18"/>
  <c r="F33" i="18"/>
  <c r="N32" i="18"/>
  <c r="L32" i="18"/>
  <c r="J32" i="18"/>
  <c r="H32" i="18"/>
  <c r="F32" i="18"/>
  <c r="B28" i="18"/>
  <c r="N27" i="18"/>
  <c r="O27" i="18" s="1"/>
  <c r="P27" i="18" s="1"/>
  <c r="L27" i="18"/>
  <c r="J27" i="18"/>
  <c r="H27" i="18"/>
  <c r="F27" i="18"/>
  <c r="N26" i="18"/>
  <c r="L26" i="18"/>
  <c r="J26" i="18"/>
  <c r="H26" i="18"/>
  <c r="F26" i="18"/>
  <c r="N25" i="18"/>
  <c r="L25" i="18"/>
  <c r="J25" i="18"/>
  <c r="H25" i="18"/>
  <c r="F25" i="18"/>
  <c r="N24" i="18"/>
  <c r="L24" i="18"/>
  <c r="J24" i="18"/>
  <c r="H24" i="18"/>
  <c r="F24" i="18"/>
  <c r="N23" i="18"/>
  <c r="L23" i="18"/>
  <c r="J23" i="18"/>
  <c r="H23" i="18"/>
  <c r="F23" i="18"/>
  <c r="B19" i="18"/>
  <c r="N18" i="18"/>
  <c r="L18" i="18"/>
  <c r="J18" i="18"/>
  <c r="H18" i="18"/>
  <c r="F18" i="18"/>
  <c r="N17" i="18"/>
  <c r="L17" i="18"/>
  <c r="J17" i="18"/>
  <c r="H17" i="18"/>
  <c r="F17" i="18"/>
  <c r="N16" i="18"/>
  <c r="L16" i="18"/>
  <c r="J16" i="18"/>
  <c r="H16" i="18"/>
  <c r="F16" i="18"/>
  <c r="N15" i="18"/>
  <c r="L15" i="18"/>
  <c r="J15" i="18"/>
  <c r="H15" i="18"/>
  <c r="F15" i="18"/>
  <c r="N14" i="18"/>
  <c r="L14" i="18"/>
  <c r="O14" i="18" s="1"/>
  <c r="P14" i="18" s="1"/>
  <c r="J14" i="18"/>
  <c r="H14" i="18"/>
  <c r="F14" i="18"/>
  <c r="O13" i="18"/>
  <c r="P13" i="18" s="1"/>
  <c r="N13" i="18"/>
  <c r="L13" i="18"/>
  <c r="J13" i="18"/>
  <c r="H13" i="18"/>
  <c r="F13" i="18"/>
  <c r="N12" i="18"/>
  <c r="O12" i="18" s="1"/>
  <c r="P12" i="18" s="1"/>
  <c r="L12" i="18"/>
  <c r="J12" i="18"/>
  <c r="H12" i="18"/>
  <c r="F12" i="18"/>
  <c r="O34" i="18" l="1"/>
  <c r="P34" i="18" s="1"/>
  <c r="O33" i="18"/>
  <c r="P33" i="18" s="1"/>
  <c r="O32" i="18"/>
  <c r="P32" i="18" s="1"/>
  <c r="O26" i="18"/>
  <c r="P26" i="18" s="1"/>
  <c r="O25" i="18"/>
  <c r="P25" i="18" s="1"/>
  <c r="O24" i="18"/>
  <c r="P24" i="18" s="1"/>
  <c r="O23" i="18"/>
  <c r="P23" i="18" s="1"/>
  <c r="O18" i="18"/>
  <c r="P18" i="18" s="1"/>
  <c r="N19" i="18" s="1"/>
  <c r="M19" i="18" s="1"/>
  <c r="O17" i="18"/>
  <c r="P17" i="18" s="1"/>
  <c r="O16" i="18"/>
  <c r="P16" i="18" s="1"/>
  <c r="O15" i="18"/>
  <c r="P15" i="18" s="1"/>
  <c r="N37" i="18" l="1"/>
  <c r="M37" i="18" s="1"/>
  <c r="N28" i="18"/>
  <c r="M28" i="18" s="1"/>
  <c r="I38" i="18" l="1"/>
  <c r="M46" i="18"/>
  <c r="M57" i="18"/>
  <c r="C58" i="15" l="1"/>
  <c r="N49" i="15" s="1"/>
  <c r="I48" i="15" s="1"/>
  <c r="F52" i="15"/>
  <c r="N44" i="15"/>
  <c r="L44" i="15"/>
  <c r="O44" i="15" s="1"/>
  <c r="P44" i="15" s="1"/>
  <c r="O43" i="15"/>
  <c r="P43" i="15" s="1"/>
  <c r="N43" i="15"/>
  <c r="L43" i="15"/>
  <c r="N42" i="15"/>
  <c r="L42" i="15"/>
  <c r="O42" i="15" s="1"/>
  <c r="P42" i="15" s="1"/>
  <c r="P45" i="15" s="1"/>
  <c r="B37" i="15"/>
  <c r="N36" i="15"/>
  <c r="L36" i="15"/>
  <c r="J36" i="15"/>
  <c r="H36" i="15"/>
  <c r="F36" i="15"/>
  <c r="N35" i="15"/>
  <c r="L35" i="15"/>
  <c r="J35" i="15"/>
  <c r="H35" i="15"/>
  <c r="F35" i="15"/>
  <c r="N34" i="15"/>
  <c r="L34" i="15"/>
  <c r="J34" i="15"/>
  <c r="H34" i="15"/>
  <c r="F34" i="15"/>
  <c r="N33" i="15"/>
  <c r="L33" i="15"/>
  <c r="J33" i="15"/>
  <c r="H33" i="15"/>
  <c r="F33" i="15"/>
  <c r="N32" i="15"/>
  <c r="L32" i="15"/>
  <c r="J32" i="15"/>
  <c r="O32" i="15" s="1"/>
  <c r="P32" i="15" s="1"/>
  <c r="H32" i="15"/>
  <c r="F32" i="15"/>
  <c r="B28" i="15"/>
  <c r="N27" i="15"/>
  <c r="L27" i="15"/>
  <c r="J27" i="15"/>
  <c r="H27" i="15"/>
  <c r="F27" i="15"/>
  <c r="N26" i="15"/>
  <c r="L26" i="15"/>
  <c r="J26" i="15"/>
  <c r="H26" i="15"/>
  <c r="F26" i="15"/>
  <c r="O26" i="15" s="1"/>
  <c r="P26" i="15" s="1"/>
  <c r="N25" i="15"/>
  <c r="L25" i="15"/>
  <c r="O25" i="15" s="1"/>
  <c r="P25" i="15" s="1"/>
  <c r="J25" i="15"/>
  <c r="H25" i="15"/>
  <c r="F25" i="15"/>
  <c r="N24" i="15"/>
  <c r="L24" i="15"/>
  <c r="J24" i="15"/>
  <c r="H24" i="15"/>
  <c r="F24" i="15"/>
  <c r="O24" i="15" s="1"/>
  <c r="P24" i="15" s="1"/>
  <c r="N23" i="15"/>
  <c r="L23" i="15"/>
  <c r="J23" i="15"/>
  <c r="H23" i="15"/>
  <c r="F23" i="15"/>
  <c r="B19" i="15"/>
  <c r="N18" i="15"/>
  <c r="O18" i="15" s="1"/>
  <c r="P18" i="15" s="1"/>
  <c r="L18" i="15"/>
  <c r="J18" i="15"/>
  <c r="H18" i="15"/>
  <c r="F18" i="15"/>
  <c r="N17" i="15"/>
  <c r="L17" i="15"/>
  <c r="J17" i="15"/>
  <c r="H17" i="15"/>
  <c r="F17" i="15"/>
  <c r="O17" i="15" s="1"/>
  <c r="P17" i="15" s="1"/>
  <c r="N16" i="15"/>
  <c r="L16" i="15"/>
  <c r="J16" i="15"/>
  <c r="H16" i="15"/>
  <c r="F16" i="15"/>
  <c r="N15" i="15"/>
  <c r="L15" i="15"/>
  <c r="J15" i="15"/>
  <c r="H15" i="15"/>
  <c r="F15" i="15"/>
  <c r="N14" i="15"/>
  <c r="L14" i="15"/>
  <c r="J14" i="15"/>
  <c r="H14" i="15"/>
  <c r="F14" i="15"/>
  <c r="N13" i="15"/>
  <c r="L13" i="15"/>
  <c r="J13" i="15"/>
  <c r="H13" i="15"/>
  <c r="F13" i="15"/>
  <c r="O13" i="15" s="1"/>
  <c r="P13" i="15" s="1"/>
  <c r="N12" i="15"/>
  <c r="L12" i="15"/>
  <c r="J12" i="15"/>
  <c r="H12" i="15"/>
  <c r="F12" i="15"/>
  <c r="O36" i="15" l="1"/>
  <c r="P36" i="15" s="1"/>
  <c r="O35" i="15"/>
  <c r="P35" i="15" s="1"/>
  <c r="O34" i="15"/>
  <c r="P34" i="15" s="1"/>
  <c r="O33" i="15"/>
  <c r="P33" i="15" s="1"/>
  <c r="O27" i="15"/>
  <c r="P27" i="15" s="1"/>
  <c r="O23" i="15"/>
  <c r="P23" i="15" s="1"/>
  <c r="O16" i="15"/>
  <c r="P16" i="15" s="1"/>
  <c r="O15" i="15"/>
  <c r="P15" i="15" s="1"/>
  <c r="O14" i="15"/>
  <c r="P14" i="15" s="1"/>
  <c r="O12" i="15"/>
  <c r="P12" i="15" s="1"/>
  <c r="N37" i="15" l="1"/>
  <c r="M37" i="15" s="1"/>
  <c r="N28" i="15"/>
  <c r="M28" i="15" s="1"/>
  <c r="N19" i="15"/>
  <c r="M19" i="15" s="1"/>
  <c r="I38" i="15" l="1"/>
  <c r="M46" i="15"/>
  <c r="M57" i="15"/>
  <c r="C58" i="14"/>
  <c r="F52" i="14"/>
  <c r="N49" i="14"/>
  <c r="I48" i="14"/>
  <c r="N44" i="14"/>
  <c r="L44" i="14"/>
  <c r="O44" i="14" s="1"/>
  <c r="P44" i="14" s="1"/>
  <c r="O43" i="14"/>
  <c r="P43" i="14" s="1"/>
  <c r="N43" i="14"/>
  <c r="L43" i="14"/>
  <c r="N42" i="14"/>
  <c r="L42" i="14"/>
  <c r="O42" i="14" s="1"/>
  <c r="P42" i="14" s="1"/>
  <c r="B37" i="14"/>
  <c r="N36" i="14"/>
  <c r="H36" i="14"/>
  <c r="F36" i="14"/>
  <c r="O36" i="14" s="1"/>
  <c r="P36" i="14" s="1"/>
  <c r="N35" i="14"/>
  <c r="H35" i="14"/>
  <c r="F35" i="14"/>
  <c r="N34" i="14"/>
  <c r="H34" i="14"/>
  <c r="O34" i="14" s="1"/>
  <c r="P34" i="14" s="1"/>
  <c r="F34" i="14"/>
  <c r="O33" i="14"/>
  <c r="P33" i="14" s="1"/>
  <c r="N33" i="14"/>
  <c r="H33" i="14"/>
  <c r="F33" i="14"/>
  <c r="N32" i="14"/>
  <c r="H32" i="14"/>
  <c r="F32" i="14"/>
  <c r="O32" i="14" s="1"/>
  <c r="P32" i="14" s="1"/>
  <c r="B28" i="14"/>
  <c r="N27" i="14"/>
  <c r="L27" i="14"/>
  <c r="J27" i="14"/>
  <c r="H27" i="14"/>
  <c r="F27" i="14"/>
  <c r="N26" i="14"/>
  <c r="L26" i="14"/>
  <c r="J26" i="14"/>
  <c r="H26" i="14"/>
  <c r="F26" i="14"/>
  <c r="O26" i="14" s="1"/>
  <c r="P26" i="14" s="1"/>
  <c r="N25" i="14"/>
  <c r="L25" i="14"/>
  <c r="J25" i="14"/>
  <c r="H25" i="14"/>
  <c r="F25" i="14"/>
  <c r="N24" i="14"/>
  <c r="L24" i="14"/>
  <c r="J24" i="14"/>
  <c r="H24" i="14"/>
  <c r="F24" i="14"/>
  <c r="O24" i="14" s="1"/>
  <c r="P24" i="14" s="1"/>
  <c r="N23" i="14"/>
  <c r="L23" i="14"/>
  <c r="J23" i="14"/>
  <c r="H23" i="14"/>
  <c r="F23" i="14"/>
  <c r="B19" i="14"/>
  <c r="N18" i="14"/>
  <c r="L18" i="14"/>
  <c r="J18" i="14"/>
  <c r="H18" i="14"/>
  <c r="F18" i="14"/>
  <c r="N17" i="14"/>
  <c r="L17" i="14"/>
  <c r="J17" i="14"/>
  <c r="H17" i="14"/>
  <c r="F17" i="14"/>
  <c r="N16" i="14"/>
  <c r="L16" i="14"/>
  <c r="J16" i="14"/>
  <c r="H16" i="14"/>
  <c r="F16" i="14"/>
  <c r="N15" i="14"/>
  <c r="L15" i="14"/>
  <c r="J15" i="14"/>
  <c r="H15" i="14"/>
  <c r="F15" i="14"/>
  <c r="N14" i="14"/>
  <c r="L14" i="14"/>
  <c r="J14" i="14"/>
  <c r="H14" i="14"/>
  <c r="O14" i="14" s="1"/>
  <c r="P14" i="14" s="1"/>
  <c r="F14" i="14"/>
  <c r="N13" i="14"/>
  <c r="L13" i="14"/>
  <c r="J13" i="14"/>
  <c r="H13" i="14"/>
  <c r="F13" i="14"/>
  <c r="N12" i="14"/>
  <c r="O12" i="14" s="1"/>
  <c r="P12" i="14" s="1"/>
  <c r="L12" i="14"/>
  <c r="J12" i="14"/>
  <c r="H12" i="14"/>
  <c r="F12" i="14"/>
  <c r="O35" i="14" l="1"/>
  <c r="P35" i="14" s="1"/>
  <c r="N37" i="14" s="1"/>
  <c r="M37" i="14" s="1"/>
  <c r="O27" i="14"/>
  <c r="P27" i="14" s="1"/>
  <c r="O25" i="14"/>
  <c r="P25" i="14" s="1"/>
  <c r="O23" i="14"/>
  <c r="P23" i="14" s="1"/>
  <c r="O18" i="14"/>
  <c r="P18" i="14" s="1"/>
  <c r="O17" i="14"/>
  <c r="P17" i="14" s="1"/>
  <c r="O16" i="14"/>
  <c r="P16" i="14" s="1"/>
  <c r="O15" i="14"/>
  <c r="P15" i="14" s="1"/>
  <c r="O13" i="14"/>
  <c r="P13" i="14" s="1"/>
  <c r="P45" i="14"/>
  <c r="N28" i="14" l="1"/>
  <c r="M28" i="14" s="1"/>
  <c r="N19" i="14"/>
  <c r="M19" i="14" s="1"/>
  <c r="I38" i="14" l="1"/>
  <c r="M46" i="14"/>
  <c r="M57" i="14"/>
  <c r="AN6" i="4" l="1"/>
  <c r="AL6" i="4"/>
  <c r="AJ6" i="4"/>
  <c r="AH6" i="4"/>
  <c r="C58" i="13"/>
  <c r="N50" i="13" s="1"/>
  <c r="I48" i="13" s="1"/>
  <c r="F52" i="13"/>
  <c r="N44" i="13"/>
  <c r="L44" i="13"/>
  <c r="O44" i="13" s="1"/>
  <c r="P44" i="13" s="1"/>
  <c r="O43" i="13"/>
  <c r="P43" i="13" s="1"/>
  <c r="N43" i="13"/>
  <c r="L43" i="13"/>
  <c r="N42" i="13"/>
  <c r="L42" i="13"/>
  <c r="O42" i="13" s="1"/>
  <c r="P42" i="13" s="1"/>
  <c r="P45" i="13" s="1"/>
  <c r="B37" i="13"/>
  <c r="N36" i="13"/>
  <c r="L36" i="13"/>
  <c r="J36" i="13"/>
  <c r="H36" i="13"/>
  <c r="F36" i="13"/>
  <c r="O36" i="13" s="1"/>
  <c r="P36" i="13" s="1"/>
  <c r="O35" i="13"/>
  <c r="P35" i="13" s="1"/>
  <c r="N35" i="13"/>
  <c r="L35" i="13"/>
  <c r="J35" i="13"/>
  <c r="H35" i="13"/>
  <c r="F35" i="13"/>
  <c r="N34" i="13"/>
  <c r="L34" i="13"/>
  <c r="J34" i="13"/>
  <c r="H34" i="13"/>
  <c r="O34" i="13" s="1"/>
  <c r="P34" i="13" s="1"/>
  <c r="F34" i="13"/>
  <c r="N33" i="13"/>
  <c r="L33" i="13"/>
  <c r="J33" i="13"/>
  <c r="H33" i="13"/>
  <c r="F33" i="13"/>
  <c r="O33" i="13" s="1"/>
  <c r="P33" i="13" s="1"/>
  <c r="N32" i="13"/>
  <c r="L32" i="13"/>
  <c r="J32" i="13"/>
  <c r="O32" i="13" s="1"/>
  <c r="P32" i="13" s="1"/>
  <c r="H32" i="13"/>
  <c r="F32" i="13"/>
  <c r="B28" i="13"/>
  <c r="N27" i="13"/>
  <c r="L27" i="13"/>
  <c r="J27" i="13"/>
  <c r="H27" i="13"/>
  <c r="O27" i="13" s="1"/>
  <c r="P27" i="13" s="1"/>
  <c r="F27" i="13"/>
  <c r="N26" i="13"/>
  <c r="L26" i="13"/>
  <c r="J26" i="13"/>
  <c r="H26" i="13"/>
  <c r="F26" i="13"/>
  <c r="O26" i="13" s="1"/>
  <c r="P26" i="13" s="1"/>
  <c r="N25" i="13"/>
  <c r="L25" i="13"/>
  <c r="J25" i="13"/>
  <c r="O25" i="13" s="1"/>
  <c r="P25" i="13" s="1"/>
  <c r="H25" i="13"/>
  <c r="F25" i="13"/>
  <c r="N24" i="13"/>
  <c r="L24" i="13"/>
  <c r="J24" i="13"/>
  <c r="H24" i="13"/>
  <c r="F24" i="13"/>
  <c r="O24" i="13" s="1"/>
  <c r="P24" i="13" s="1"/>
  <c r="N23" i="13"/>
  <c r="L23" i="13"/>
  <c r="J23" i="13"/>
  <c r="H23" i="13"/>
  <c r="F23" i="13"/>
  <c r="O23" i="13" s="1"/>
  <c r="P23" i="13" s="1"/>
  <c r="B19" i="13"/>
  <c r="N18" i="13"/>
  <c r="L18" i="13"/>
  <c r="J18" i="13"/>
  <c r="O18" i="13" s="1"/>
  <c r="P18" i="13" s="1"/>
  <c r="H18" i="13"/>
  <c r="F18" i="13"/>
  <c r="N17" i="13"/>
  <c r="L17" i="13"/>
  <c r="J17" i="13"/>
  <c r="H17" i="13"/>
  <c r="F17" i="13"/>
  <c r="O17" i="13" s="1"/>
  <c r="P17" i="13" s="1"/>
  <c r="N16" i="13"/>
  <c r="L16" i="13"/>
  <c r="J16" i="13"/>
  <c r="H16" i="13"/>
  <c r="F16" i="13"/>
  <c r="O16" i="13" s="1"/>
  <c r="P16" i="13" s="1"/>
  <c r="N15" i="13"/>
  <c r="L15" i="13"/>
  <c r="J15" i="13"/>
  <c r="H15" i="13"/>
  <c r="F15" i="13"/>
  <c r="O15" i="13" s="1"/>
  <c r="P15" i="13" s="1"/>
  <c r="N14" i="13"/>
  <c r="L14" i="13"/>
  <c r="J14" i="13"/>
  <c r="H14" i="13"/>
  <c r="F14" i="13"/>
  <c r="O14" i="13" s="1"/>
  <c r="P14" i="13" s="1"/>
  <c r="O13" i="13"/>
  <c r="P13" i="13" s="1"/>
  <c r="N13" i="13"/>
  <c r="L13" i="13"/>
  <c r="J13" i="13"/>
  <c r="H13" i="13"/>
  <c r="F13" i="13"/>
  <c r="N12" i="13"/>
  <c r="L12" i="13"/>
  <c r="J12" i="13"/>
  <c r="H12" i="13"/>
  <c r="O12" i="13" s="1"/>
  <c r="P12" i="13" s="1"/>
  <c r="F12" i="13"/>
  <c r="N28" i="13" l="1"/>
  <c r="M28" i="13" s="1"/>
  <c r="N19" i="13"/>
  <c r="M19" i="13" s="1"/>
  <c r="N37" i="13"/>
  <c r="M37" i="13" s="1"/>
  <c r="I38" i="13" l="1"/>
  <c r="M57" i="13"/>
  <c r="M46" i="13"/>
  <c r="C58" i="12" l="1"/>
  <c r="N49" i="12" s="1"/>
  <c r="I48" i="12" s="1"/>
  <c r="F52" i="12"/>
  <c r="N44" i="12"/>
  <c r="O44" i="12" s="1"/>
  <c r="P44" i="12" s="1"/>
  <c r="L44" i="12"/>
  <c r="N43" i="12"/>
  <c r="L43" i="12"/>
  <c r="O43" i="12" s="1"/>
  <c r="P43" i="12" s="1"/>
  <c r="N42" i="12"/>
  <c r="O42" i="12" s="1"/>
  <c r="P42" i="12" s="1"/>
  <c r="P45" i="12" s="1"/>
  <c r="L42" i="12"/>
  <c r="B37" i="12"/>
  <c r="N36" i="12"/>
  <c r="L36" i="12"/>
  <c r="J36" i="12"/>
  <c r="H36" i="12"/>
  <c r="F36" i="12"/>
  <c r="N35" i="12"/>
  <c r="L35" i="12"/>
  <c r="J35" i="12"/>
  <c r="H35" i="12"/>
  <c r="F35" i="12"/>
  <c r="N34" i="12"/>
  <c r="L34" i="12"/>
  <c r="J34" i="12"/>
  <c r="O34" i="12" s="1"/>
  <c r="P34" i="12" s="1"/>
  <c r="H34" i="12"/>
  <c r="F34" i="12"/>
  <c r="N33" i="12"/>
  <c r="L33" i="12"/>
  <c r="J33" i="12"/>
  <c r="H33" i="12"/>
  <c r="F33" i="12"/>
  <c r="N32" i="12"/>
  <c r="L32" i="12"/>
  <c r="J32" i="12"/>
  <c r="H32" i="12"/>
  <c r="F32" i="12"/>
  <c r="B28" i="12"/>
  <c r="N27" i="12"/>
  <c r="L27" i="12"/>
  <c r="J27" i="12"/>
  <c r="O27" i="12" s="1"/>
  <c r="P27" i="12" s="1"/>
  <c r="H27" i="12"/>
  <c r="F27" i="12"/>
  <c r="N26" i="12"/>
  <c r="L26" i="12"/>
  <c r="J26" i="12"/>
  <c r="H26" i="12"/>
  <c r="F26" i="12"/>
  <c r="N25" i="12"/>
  <c r="L25" i="12"/>
  <c r="J25" i="12"/>
  <c r="H25" i="12"/>
  <c r="F25" i="12"/>
  <c r="N24" i="12"/>
  <c r="L24" i="12"/>
  <c r="J24" i="12"/>
  <c r="H24" i="12"/>
  <c r="F24" i="12"/>
  <c r="O24" i="12" s="1"/>
  <c r="P24" i="12" s="1"/>
  <c r="N23" i="12"/>
  <c r="L23" i="12"/>
  <c r="J23" i="12"/>
  <c r="H23" i="12"/>
  <c r="F23" i="12"/>
  <c r="B19" i="12"/>
  <c r="N18" i="12"/>
  <c r="L18" i="12"/>
  <c r="J18" i="12"/>
  <c r="H18" i="12"/>
  <c r="F18" i="12"/>
  <c r="N17" i="12"/>
  <c r="L17" i="12"/>
  <c r="J17" i="12"/>
  <c r="H17" i="12"/>
  <c r="F17" i="12"/>
  <c r="N16" i="12"/>
  <c r="L16" i="12"/>
  <c r="J16" i="12"/>
  <c r="H16" i="12"/>
  <c r="F16" i="12"/>
  <c r="N15" i="12"/>
  <c r="L15" i="12"/>
  <c r="J15" i="12"/>
  <c r="O15" i="12" s="1"/>
  <c r="P15" i="12" s="1"/>
  <c r="H15" i="12"/>
  <c r="F15" i="12"/>
  <c r="N14" i="12"/>
  <c r="L14" i="12"/>
  <c r="J14" i="12"/>
  <c r="H14" i="12"/>
  <c r="F14" i="12"/>
  <c r="N13" i="12"/>
  <c r="L13" i="12"/>
  <c r="J13" i="12"/>
  <c r="H13" i="12"/>
  <c r="F13" i="12"/>
  <c r="N12" i="12"/>
  <c r="L12" i="12"/>
  <c r="J12" i="12"/>
  <c r="H12" i="12"/>
  <c r="F12" i="12"/>
  <c r="O36" i="12" l="1"/>
  <c r="P36" i="12" s="1"/>
  <c r="O35" i="12"/>
  <c r="P35" i="12" s="1"/>
  <c r="O33" i="12"/>
  <c r="P33" i="12" s="1"/>
  <c r="O32" i="12"/>
  <c r="P32" i="12" s="1"/>
  <c r="O26" i="12"/>
  <c r="P26" i="12" s="1"/>
  <c r="O25" i="12"/>
  <c r="P25" i="12" s="1"/>
  <c r="O23" i="12"/>
  <c r="P23" i="12" s="1"/>
  <c r="O18" i="12"/>
  <c r="P18" i="12" s="1"/>
  <c r="O17" i="12"/>
  <c r="P17" i="12" s="1"/>
  <c r="O16" i="12"/>
  <c r="P16" i="12" s="1"/>
  <c r="O14" i="12"/>
  <c r="P14" i="12" s="1"/>
  <c r="O13" i="12"/>
  <c r="P13" i="12" s="1"/>
  <c r="O12" i="12"/>
  <c r="P12" i="12" s="1"/>
  <c r="N37" i="12" l="1"/>
  <c r="M37" i="12" s="1"/>
  <c r="N28" i="12"/>
  <c r="M28" i="12" s="1"/>
  <c r="N19" i="12"/>
  <c r="M19" i="12" s="1"/>
  <c r="I38" i="12" l="1"/>
  <c r="M46" i="12"/>
  <c r="M57" i="12"/>
  <c r="H4" i="9" l="1"/>
  <c r="G4" i="9"/>
  <c r="F4" i="9"/>
  <c r="E4" i="9"/>
  <c r="D4" i="9"/>
  <c r="C4" i="9"/>
  <c r="C58" i="11"/>
  <c r="N50" i="11" s="1"/>
  <c r="I48" i="11" s="1"/>
  <c r="F52" i="11"/>
  <c r="N44" i="11"/>
  <c r="L44" i="11"/>
  <c r="O44" i="11" s="1"/>
  <c r="P44" i="11" s="1"/>
  <c r="N43" i="11"/>
  <c r="L43" i="11"/>
  <c r="O43" i="11" s="1"/>
  <c r="P43" i="11" s="1"/>
  <c r="N42" i="11"/>
  <c r="L42" i="11"/>
  <c r="O42" i="11" s="1"/>
  <c r="P42" i="11" s="1"/>
  <c r="P45" i="11" s="1"/>
  <c r="B37" i="11"/>
  <c r="N36" i="11"/>
  <c r="L36" i="11"/>
  <c r="J36" i="11"/>
  <c r="O36" i="11" s="1"/>
  <c r="P36" i="11" s="1"/>
  <c r="H36" i="11"/>
  <c r="F36" i="11"/>
  <c r="N35" i="11"/>
  <c r="L35" i="11"/>
  <c r="J35" i="11"/>
  <c r="O35" i="11" s="1"/>
  <c r="P35" i="11" s="1"/>
  <c r="H35" i="11"/>
  <c r="F35" i="11"/>
  <c r="N34" i="11"/>
  <c r="L34" i="11"/>
  <c r="J34" i="11"/>
  <c r="H34" i="11"/>
  <c r="F34" i="11"/>
  <c r="O34" i="11" s="1"/>
  <c r="P34" i="11" s="1"/>
  <c r="N33" i="11"/>
  <c r="L33" i="11"/>
  <c r="J33" i="11"/>
  <c r="H33" i="11"/>
  <c r="F33" i="11"/>
  <c r="O33" i="11" s="1"/>
  <c r="P33" i="11" s="1"/>
  <c r="N32" i="11"/>
  <c r="L32" i="11"/>
  <c r="J32" i="11"/>
  <c r="H32" i="11"/>
  <c r="F32" i="11"/>
  <c r="O32" i="11" s="1"/>
  <c r="P32" i="11" s="1"/>
  <c r="B28" i="11"/>
  <c r="N27" i="11"/>
  <c r="L27" i="11"/>
  <c r="J27" i="11"/>
  <c r="H27" i="11"/>
  <c r="F27" i="11"/>
  <c r="O27" i="11" s="1"/>
  <c r="P27" i="11" s="1"/>
  <c r="N26" i="11"/>
  <c r="L26" i="11"/>
  <c r="J26" i="11"/>
  <c r="H26" i="11"/>
  <c r="F26" i="11"/>
  <c r="O26" i="11" s="1"/>
  <c r="P26" i="11" s="1"/>
  <c r="N25" i="11"/>
  <c r="L25" i="11"/>
  <c r="J25" i="11"/>
  <c r="H25" i="11"/>
  <c r="F25" i="11"/>
  <c r="O25" i="11" s="1"/>
  <c r="P25" i="11" s="1"/>
  <c r="N24" i="11"/>
  <c r="L24" i="11"/>
  <c r="J24" i="11"/>
  <c r="H24" i="11"/>
  <c r="F24" i="11"/>
  <c r="O24" i="11" s="1"/>
  <c r="P24" i="11" s="1"/>
  <c r="O23" i="11"/>
  <c r="P23" i="11" s="1"/>
  <c r="N28" i="11" s="1"/>
  <c r="M28" i="11" s="1"/>
  <c r="N23" i="11"/>
  <c r="L23" i="11"/>
  <c r="J23" i="11"/>
  <c r="H23" i="11"/>
  <c r="F23" i="11"/>
  <c r="B19" i="11"/>
  <c r="N18" i="11"/>
  <c r="L18" i="11"/>
  <c r="J18" i="11"/>
  <c r="H18" i="11"/>
  <c r="F18" i="11"/>
  <c r="O18" i="11" s="1"/>
  <c r="P18" i="11" s="1"/>
  <c r="N17" i="11"/>
  <c r="L17" i="11"/>
  <c r="J17" i="11"/>
  <c r="H17" i="11"/>
  <c r="F17" i="11"/>
  <c r="O17" i="11" s="1"/>
  <c r="P17" i="11" s="1"/>
  <c r="O16" i="11"/>
  <c r="P16" i="11" s="1"/>
  <c r="N16" i="11"/>
  <c r="L16" i="11"/>
  <c r="J16" i="11"/>
  <c r="H16" i="11"/>
  <c r="F16" i="11"/>
  <c r="N15" i="11"/>
  <c r="L15" i="11"/>
  <c r="J15" i="11"/>
  <c r="H15" i="11"/>
  <c r="F15" i="11"/>
  <c r="O15" i="11" s="1"/>
  <c r="P15" i="11" s="1"/>
  <c r="N14" i="11"/>
  <c r="L14" i="11"/>
  <c r="O14" i="11" s="1"/>
  <c r="P14" i="11" s="1"/>
  <c r="J14" i="11"/>
  <c r="H14" i="11"/>
  <c r="F14" i="11"/>
  <c r="N13" i="11"/>
  <c r="L13" i="11"/>
  <c r="J13" i="11"/>
  <c r="O13" i="11" s="1"/>
  <c r="P13" i="11" s="1"/>
  <c r="H13" i="11"/>
  <c r="F13" i="11"/>
  <c r="N12" i="11"/>
  <c r="L12" i="11"/>
  <c r="J12" i="11"/>
  <c r="H12" i="11"/>
  <c r="F12" i="11"/>
  <c r="O12" i="11" s="1"/>
  <c r="P12" i="11" s="1"/>
  <c r="N19" i="11" l="1"/>
  <c r="M19" i="11" s="1"/>
  <c r="I38" i="11" s="1"/>
  <c r="N37" i="11"/>
  <c r="M37" i="11" s="1"/>
  <c r="M57" i="11"/>
  <c r="M46" i="11" l="1"/>
  <c r="F23" i="76" l="1"/>
  <c r="B31" i="71"/>
  <c r="D31" i="71"/>
  <c r="E31" i="71"/>
  <c r="F31" i="71"/>
  <c r="C31" i="71"/>
  <c r="D24" i="71"/>
  <c r="E24" i="71"/>
  <c r="B24" i="71"/>
  <c r="F24" i="71"/>
  <c r="C24" i="71"/>
  <c r="E21" i="71"/>
  <c r="D21" i="71"/>
  <c r="F21" i="71"/>
  <c r="B21" i="71"/>
  <c r="C21" i="71"/>
  <c r="E18" i="71"/>
  <c r="D18" i="71"/>
  <c r="C18" i="71"/>
  <c r="F18" i="71"/>
  <c r="G18" i="71"/>
  <c r="H18" i="71"/>
  <c r="B18" i="71"/>
  <c r="F11" i="71"/>
  <c r="E11" i="71"/>
  <c r="D11" i="71"/>
  <c r="C11" i="71"/>
  <c r="B11" i="71"/>
  <c r="F8" i="71"/>
  <c r="E8" i="71"/>
  <c r="D8" i="71"/>
  <c r="C8" i="71"/>
  <c r="B8" i="71"/>
  <c r="H5" i="71"/>
  <c r="G5" i="71"/>
  <c r="F5" i="71"/>
  <c r="E5" i="71"/>
  <c r="B5" i="71"/>
  <c r="C5" i="71"/>
  <c r="D5" i="71"/>
  <c r="H34" i="9" l="1"/>
  <c r="G34" i="9"/>
  <c r="F34" i="9"/>
  <c r="E34" i="9"/>
  <c r="D34" i="9"/>
  <c r="C34" i="9"/>
  <c r="I34" i="9" l="1"/>
  <c r="C29" i="4" l="1"/>
  <c r="C31" i="4"/>
  <c r="C34" i="4"/>
  <c r="C33" i="4"/>
  <c r="H9" i="9"/>
  <c r="G9" i="9"/>
  <c r="F9" i="9"/>
  <c r="E9" i="9"/>
  <c r="D9" i="9"/>
  <c r="C9" i="9"/>
  <c r="AP35" i="4" l="1"/>
  <c r="AN35" i="4"/>
  <c r="AL35" i="4"/>
  <c r="AJ35" i="4"/>
  <c r="AH35" i="4"/>
  <c r="AE35" i="4"/>
  <c r="AP34" i="4"/>
  <c r="AN34" i="4"/>
  <c r="AL34" i="4"/>
  <c r="AJ34" i="4"/>
  <c r="AH34" i="4"/>
  <c r="AE34" i="4"/>
  <c r="AC34" i="4"/>
  <c r="AA34" i="4"/>
  <c r="Y34" i="4"/>
  <c r="W34" i="4"/>
  <c r="T34" i="4"/>
  <c r="R34" i="4"/>
  <c r="P34" i="4"/>
  <c r="N34" i="4"/>
  <c r="L34" i="4"/>
  <c r="J34" i="4"/>
  <c r="H34" i="4"/>
  <c r="H36" i="9"/>
  <c r="G36" i="9"/>
  <c r="F36" i="9"/>
  <c r="E36" i="9"/>
  <c r="D36" i="9"/>
  <c r="C36" i="9"/>
  <c r="AP36" i="4"/>
  <c r="AN36" i="4"/>
  <c r="AL36" i="4"/>
  <c r="AJ36" i="4"/>
  <c r="AH36" i="4"/>
  <c r="AE36" i="4"/>
  <c r="AA36" i="4"/>
  <c r="AC36" i="4"/>
  <c r="Y36" i="4"/>
  <c r="W36" i="4"/>
  <c r="T36" i="4"/>
  <c r="R36" i="4"/>
  <c r="P36" i="4"/>
  <c r="N36" i="4"/>
  <c r="L36" i="4"/>
  <c r="J36" i="4"/>
  <c r="H36" i="4"/>
  <c r="I36" i="9" l="1"/>
  <c r="C36" i="4" s="1"/>
  <c r="H20" i="10" l="1"/>
  <c r="G20" i="10"/>
  <c r="F20" i="10"/>
  <c r="E20" i="10"/>
  <c r="D20" i="10"/>
  <c r="C20" i="10"/>
  <c r="AP20" i="8"/>
  <c r="AN20" i="8"/>
  <c r="AL20" i="8"/>
  <c r="AJ20" i="8"/>
  <c r="AH20" i="8"/>
  <c r="AE20" i="8"/>
  <c r="AC20" i="8"/>
  <c r="AA20" i="8"/>
  <c r="Y20" i="8"/>
  <c r="W20" i="8"/>
  <c r="T20" i="8"/>
  <c r="R20" i="8"/>
  <c r="P20" i="8"/>
  <c r="N20" i="8"/>
  <c r="L20" i="8"/>
  <c r="J20" i="8"/>
  <c r="H20" i="8"/>
  <c r="H19" i="10"/>
  <c r="G19" i="10"/>
  <c r="F19" i="10"/>
  <c r="E19" i="10"/>
  <c r="D19" i="10"/>
  <c r="C19" i="10"/>
  <c r="I19" i="10" s="1"/>
  <c r="C19" i="8" s="1"/>
  <c r="AP19" i="8"/>
  <c r="AN19" i="8"/>
  <c r="AL19" i="8"/>
  <c r="AJ19" i="8"/>
  <c r="AH19" i="8"/>
  <c r="AE19" i="8"/>
  <c r="AC19" i="8"/>
  <c r="AA19" i="8"/>
  <c r="Y19" i="8"/>
  <c r="W19" i="8"/>
  <c r="T19" i="8"/>
  <c r="R19" i="8"/>
  <c r="P19" i="8"/>
  <c r="N19" i="8"/>
  <c r="L19" i="8"/>
  <c r="J19" i="8"/>
  <c r="H19" i="8"/>
  <c r="H18" i="10"/>
  <c r="G18" i="10"/>
  <c r="F18" i="10"/>
  <c r="E18" i="10"/>
  <c r="D18" i="10"/>
  <c r="C18" i="10"/>
  <c r="AP18" i="8"/>
  <c r="AN18" i="8"/>
  <c r="AL18" i="8"/>
  <c r="AJ18" i="8"/>
  <c r="AH18" i="8"/>
  <c r="AE18" i="8"/>
  <c r="AC18" i="8"/>
  <c r="AA18" i="8"/>
  <c r="Y18" i="8"/>
  <c r="W18" i="8"/>
  <c r="T18" i="8"/>
  <c r="R18" i="8"/>
  <c r="P18" i="8"/>
  <c r="N18" i="8"/>
  <c r="L18" i="8"/>
  <c r="J18" i="8"/>
  <c r="H18" i="8"/>
  <c r="H17" i="10"/>
  <c r="G17" i="10"/>
  <c r="F17" i="10"/>
  <c r="E17" i="10"/>
  <c r="D17" i="10"/>
  <c r="C17" i="10"/>
  <c r="AP17" i="8"/>
  <c r="AN17" i="8"/>
  <c r="AL17" i="8"/>
  <c r="AJ17" i="8"/>
  <c r="AH17" i="8"/>
  <c r="AE17" i="8"/>
  <c r="AC17" i="8"/>
  <c r="AA17" i="8"/>
  <c r="Y17" i="8"/>
  <c r="W17" i="8"/>
  <c r="T17" i="8"/>
  <c r="R17" i="8"/>
  <c r="P17" i="8"/>
  <c r="N17" i="8"/>
  <c r="L17" i="8"/>
  <c r="J17" i="8"/>
  <c r="H17" i="8"/>
  <c r="H16" i="10"/>
  <c r="G16" i="10"/>
  <c r="F16" i="10"/>
  <c r="E16" i="10"/>
  <c r="D16" i="10"/>
  <c r="C16" i="10"/>
  <c r="AP16" i="8"/>
  <c r="AN16" i="8"/>
  <c r="AL16" i="8"/>
  <c r="AJ16" i="8"/>
  <c r="AH16" i="8"/>
  <c r="AE16" i="8"/>
  <c r="AC16" i="8"/>
  <c r="AA16" i="8"/>
  <c r="Y16" i="8"/>
  <c r="W16" i="8"/>
  <c r="T16" i="8"/>
  <c r="R16" i="8"/>
  <c r="P16" i="8"/>
  <c r="N16" i="8"/>
  <c r="L16" i="8"/>
  <c r="J16" i="8"/>
  <c r="H16" i="8"/>
  <c r="H15" i="10"/>
  <c r="G15" i="10"/>
  <c r="F15" i="10"/>
  <c r="E15" i="10"/>
  <c r="D15" i="10"/>
  <c r="C15" i="10"/>
  <c r="AP15" i="8"/>
  <c r="AN15" i="8"/>
  <c r="AL15" i="8"/>
  <c r="AJ15" i="8"/>
  <c r="AH15" i="8"/>
  <c r="AE15" i="8"/>
  <c r="AC15" i="8"/>
  <c r="AA15" i="8"/>
  <c r="Y15" i="8"/>
  <c r="W15" i="8"/>
  <c r="T15" i="8"/>
  <c r="R15" i="8"/>
  <c r="P15" i="8"/>
  <c r="N15" i="8"/>
  <c r="L15" i="8"/>
  <c r="J15" i="8"/>
  <c r="H15" i="8"/>
  <c r="H14" i="10"/>
  <c r="G14" i="10"/>
  <c r="F14" i="10"/>
  <c r="E14" i="10"/>
  <c r="D14" i="10"/>
  <c r="C14" i="10"/>
  <c r="AP14" i="8"/>
  <c r="AN14" i="8"/>
  <c r="AL14" i="8"/>
  <c r="AJ14" i="8"/>
  <c r="AH14" i="8"/>
  <c r="AE14" i="8"/>
  <c r="AC14" i="8"/>
  <c r="AA14" i="8"/>
  <c r="Y14" i="8"/>
  <c r="W14" i="8"/>
  <c r="T14" i="8"/>
  <c r="R14" i="8"/>
  <c r="P14" i="8"/>
  <c r="N14" i="8"/>
  <c r="L14" i="8"/>
  <c r="J14" i="8"/>
  <c r="H14" i="8"/>
  <c r="H10" i="10"/>
  <c r="G10" i="10"/>
  <c r="F10" i="10"/>
  <c r="E10" i="10"/>
  <c r="D10" i="10"/>
  <c r="C10" i="10"/>
  <c r="AP8" i="8"/>
  <c r="AN8" i="8"/>
  <c r="AL8" i="8"/>
  <c r="AJ8" i="8"/>
  <c r="AH8" i="8"/>
  <c r="AE8" i="8"/>
  <c r="AC8" i="8"/>
  <c r="AA8" i="8"/>
  <c r="Y8" i="8"/>
  <c r="W8" i="8"/>
  <c r="T8" i="8"/>
  <c r="R8" i="8"/>
  <c r="P8" i="8"/>
  <c r="N8" i="8"/>
  <c r="L8" i="8"/>
  <c r="J8" i="8"/>
  <c r="H8" i="8"/>
  <c r="H7" i="10"/>
  <c r="G7" i="10"/>
  <c r="F7" i="10"/>
  <c r="E7" i="10"/>
  <c r="D7" i="10"/>
  <c r="C7" i="10"/>
  <c r="AP7" i="8"/>
  <c r="AN7" i="8"/>
  <c r="AL7" i="8"/>
  <c r="AJ7" i="8"/>
  <c r="AH7" i="8"/>
  <c r="AE7" i="8"/>
  <c r="AC7" i="8"/>
  <c r="AA7" i="8"/>
  <c r="Y7" i="8"/>
  <c r="W7" i="8"/>
  <c r="T7" i="8"/>
  <c r="R7" i="8"/>
  <c r="P7" i="8"/>
  <c r="N7" i="8"/>
  <c r="L7" i="8"/>
  <c r="J7" i="8"/>
  <c r="H7" i="8"/>
  <c r="I14" i="10" l="1"/>
  <c r="C14" i="8" s="1"/>
  <c r="I20" i="10"/>
  <c r="C20" i="8" s="1"/>
  <c r="I18" i="10"/>
  <c r="C18" i="8" s="1"/>
  <c r="I17" i="10"/>
  <c r="C17" i="8" s="1"/>
  <c r="I16" i="10"/>
  <c r="C16" i="8" s="1"/>
  <c r="I15" i="10"/>
  <c r="C15" i="8" s="1"/>
  <c r="H6" i="10"/>
  <c r="G6" i="10"/>
  <c r="F6" i="10"/>
  <c r="E6" i="10"/>
  <c r="D6" i="10"/>
  <c r="C6" i="10"/>
  <c r="AP6" i="8"/>
  <c r="AQ6" i="8" s="1"/>
  <c r="AN6" i="8"/>
  <c r="AO6" i="8" s="1"/>
  <c r="AL6" i="8"/>
  <c r="AM6" i="8" s="1"/>
  <c r="AJ6" i="8"/>
  <c r="AK6" i="8" s="1"/>
  <c r="AH6" i="8"/>
  <c r="AI6" i="8" s="1"/>
  <c r="AE6" i="8"/>
  <c r="AF6" i="8" s="1"/>
  <c r="AC6" i="8"/>
  <c r="AA6" i="8"/>
  <c r="AB6" i="8" s="1"/>
  <c r="Y6" i="8"/>
  <c r="Z6" i="8" s="1"/>
  <c r="AD6" i="8"/>
  <c r="W6" i="8"/>
  <c r="X6" i="8" s="1"/>
  <c r="T6" i="8"/>
  <c r="U6" i="8" s="1"/>
  <c r="R6" i="8"/>
  <c r="S6" i="8" s="1"/>
  <c r="P6" i="8"/>
  <c r="Q6" i="8" s="1"/>
  <c r="N6" i="8"/>
  <c r="O6" i="8" s="1"/>
  <c r="L6" i="8"/>
  <c r="M6" i="8" s="1"/>
  <c r="J6" i="8"/>
  <c r="K6" i="8" s="1"/>
  <c r="H6" i="8"/>
  <c r="I6" i="8" s="1"/>
  <c r="AQ7" i="8"/>
  <c r="AQ8" i="8"/>
  <c r="AQ9" i="8"/>
  <c r="AQ14" i="8"/>
  <c r="AQ15" i="8"/>
  <c r="AQ16" i="8"/>
  <c r="AQ17" i="8"/>
  <c r="AQ18" i="8"/>
  <c r="AQ19" i="8"/>
  <c r="AQ20" i="8"/>
  <c r="AO7" i="8"/>
  <c r="AO8" i="8"/>
  <c r="AO9" i="8"/>
  <c r="AO14" i="8"/>
  <c r="AO15" i="8"/>
  <c r="AO16" i="8"/>
  <c r="AO17" i="8"/>
  <c r="AO18" i="8"/>
  <c r="AO19" i="8"/>
  <c r="AO20" i="8"/>
  <c r="AM7" i="8"/>
  <c r="AM8" i="8"/>
  <c r="AM9" i="8"/>
  <c r="AM14" i="8"/>
  <c r="AM15" i="8"/>
  <c r="AM16" i="8"/>
  <c r="AM17" i="8"/>
  <c r="AM18" i="8"/>
  <c r="AM19" i="8"/>
  <c r="AM20" i="8"/>
  <c r="AK7" i="8"/>
  <c r="AK8" i="8"/>
  <c r="AK9" i="8"/>
  <c r="AK14" i="8"/>
  <c r="AK15" i="8"/>
  <c r="AK16" i="8"/>
  <c r="AK17" i="8"/>
  <c r="AK18" i="8"/>
  <c r="AK19" i="8"/>
  <c r="AK20" i="8"/>
  <c r="AI7" i="8"/>
  <c r="AI8" i="8"/>
  <c r="AI9" i="8"/>
  <c r="AI14" i="8"/>
  <c r="AI15" i="8"/>
  <c r="AI16" i="8"/>
  <c r="AI17" i="8"/>
  <c r="AI18" i="8"/>
  <c r="AI19" i="8"/>
  <c r="AI20" i="8"/>
  <c r="AF7" i="8"/>
  <c r="AF8" i="8"/>
  <c r="AF14" i="8"/>
  <c r="AF15" i="8"/>
  <c r="AF16" i="8"/>
  <c r="AF17" i="8"/>
  <c r="AF18" i="8"/>
  <c r="AF19" i="8"/>
  <c r="AF20" i="8"/>
  <c r="AD7" i="8"/>
  <c r="AD8" i="8"/>
  <c r="AD14" i="8"/>
  <c r="AD15" i="8"/>
  <c r="AD16" i="8"/>
  <c r="AD17" i="8"/>
  <c r="AD18" i="8"/>
  <c r="AD19" i="8"/>
  <c r="AD20" i="8"/>
  <c r="AB7" i="8"/>
  <c r="AB8" i="8"/>
  <c r="AB14" i="8"/>
  <c r="AB15" i="8"/>
  <c r="AB16" i="8"/>
  <c r="AB17" i="8"/>
  <c r="AB18" i="8"/>
  <c r="AB19" i="8"/>
  <c r="AB20" i="8"/>
  <c r="Z7" i="8"/>
  <c r="Z8" i="8"/>
  <c r="Z14" i="8"/>
  <c r="Z15" i="8"/>
  <c r="Z16" i="8"/>
  <c r="Z17" i="8"/>
  <c r="Z18" i="8"/>
  <c r="Z19" i="8"/>
  <c r="Z20" i="8"/>
  <c r="X7" i="8"/>
  <c r="X8" i="8"/>
  <c r="X14" i="8"/>
  <c r="X15" i="8"/>
  <c r="X16" i="8"/>
  <c r="X17" i="8"/>
  <c r="X18" i="8"/>
  <c r="X19" i="8"/>
  <c r="X20" i="8"/>
  <c r="U7" i="8"/>
  <c r="U8" i="8"/>
  <c r="U9" i="8"/>
  <c r="U14" i="8"/>
  <c r="U15" i="8"/>
  <c r="U16" i="8"/>
  <c r="U17" i="8"/>
  <c r="U18" i="8"/>
  <c r="U19" i="8"/>
  <c r="U20" i="8"/>
  <c r="S7" i="8"/>
  <c r="S8" i="8"/>
  <c r="S9" i="8"/>
  <c r="S14" i="8"/>
  <c r="S15" i="8"/>
  <c r="S16" i="8"/>
  <c r="S17" i="8"/>
  <c r="S18" i="8"/>
  <c r="S19" i="8"/>
  <c r="S20" i="8"/>
  <c r="Q7" i="8"/>
  <c r="Q8" i="8"/>
  <c r="Q9" i="8"/>
  <c r="Q14" i="8"/>
  <c r="Q15" i="8"/>
  <c r="Q16" i="8"/>
  <c r="Q17" i="8"/>
  <c r="Q18" i="8"/>
  <c r="Q19" i="8"/>
  <c r="Q20" i="8"/>
  <c r="O7" i="8"/>
  <c r="O8" i="8"/>
  <c r="O9" i="8"/>
  <c r="O14" i="8"/>
  <c r="O15" i="8"/>
  <c r="O16" i="8"/>
  <c r="O17" i="8"/>
  <c r="O18" i="8"/>
  <c r="O19" i="8"/>
  <c r="O20" i="8"/>
  <c r="M7" i="8"/>
  <c r="M8" i="8"/>
  <c r="M9" i="8"/>
  <c r="M14" i="8"/>
  <c r="M15" i="8"/>
  <c r="M16" i="8"/>
  <c r="M17" i="8"/>
  <c r="M18" i="8"/>
  <c r="M19" i="8"/>
  <c r="M20" i="8"/>
  <c r="K7" i="8"/>
  <c r="K8" i="8"/>
  <c r="K9" i="8"/>
  <c r="K14" i="8"/>
  <c r="K15" i="8"/>
  <c r="K16" i="8"/>
  <c r="K17" i="8"/>
  <c r="K18" i="8"/>
  <c r="K19" i="8"/>
  <c r="K20" i="8"/>
  <c r="I7" i="8"/>
  <c r="I8" i="8"/>
  <c r="I9" i="8"/>
  <c r="I14" i="8"/>
  <c r="I15" i="8"/>
  <c r="I16" i="8"/>
  <c r="I17" i="8"/>
  <c r="I18" i="8"/>
  <c r="I19" i="8"/>
  <c r="I20" i="8"/>
  <c r="H5" i="10"/>
  <c r="G5" i="10"/>
  <c r="F5" i="10"/>
  <c r="E5" i="10"/>
  <c r="D5" i="10"/>
  <c r="C5" i="10"/>
  <c r="AP5" i="8"/>
  <c r="AQ5" i="8" s="1"/>
  <c r="AN5" i="8"/>
  <c r="AO5" i="8" s="1"/>
  <c r="AL5" i="8"/>
  <c r="AM5" i="8" s="1"/>
  <c r="AJ5" i="8"/>
  <c r="AK5" i="8" s="1"/>
  <c r="AH5" i="8"/>
  <c r="AI5" i="8" s="1"/>
  <c r="AE5" i="8"/>
  <c r="AF5" i="8" s="1"/>
  <c r="AC5" i="8"/>
  <c r="AD5" i="8" s="1"/>
  <c r="AA5" i="8"/>
  <c r="AB5" i="8" s="1"/>
  <c r="Y5" i="8"/>
  <c r="Z5" i="8" s="1"/>
  <c r="W5" i="8"/>
  <c r="X5" i="8" s="1"/>
  <c r="T5" i="8"/>
  <c r="U5" i="8" s="1"/>
  <c r="R5" i="8"/>
  <c r="S5" i="8" s="1"/>
  <c r="P5" i="8"/>
  <c r="Q5" i="8" s="1"/>
  <c r="N5" i="8"/>
  <c r="O5" i="8" s="1"/>
  <c r="L5" i="8"/>
  <c r="M5" i="8" s="1"/>
  <c r="J5" i="8"/>
  <c r="K5" i="8" s="1"/>
  <c r="H5" i="8"/>
  <c r="I5" i="8" s="1"/>
  <c r="H4" i="10"/>
  <c r="G4" i="10"/>
  <c r="F4" i="10"/>
  <c r="E4" i="10"/>
  <c r="D4" i="10"/>
  <c r="C4" i="10"/>
  <c r="I7" i="10"/>
  <c r="C7" i="8" s="1"/>
  <c r="C9" i="8"/>
  <c r="I10" i="10"/>
  <c r="C10" i="8" s="1"/>
  <c r="AP4" i="8"/>
  <c r="AN4" i="8"/>
  <c r="AL4" i="8"/>
  <c r="AJ4" i="8"/>
  <c r="AH4" i="8"/>
  <c r="AE4" i="8"/>
  <c r="AC4" i="8"/>
  <c r="AA4" i="8"/>
  <c r="Y4" i="8"/>
  <c r="W4" i="8"/>
  <c r="T4" i="8"/>
  <c r="R4" i="8"/>
  <c r="P4" i="8"/>
  <c r="N4" i="8"/>
  <c r="L4" i="8"/>
  <c r="J4" i="8"/>
  <c r="H4" i="8"/>
  <c r="H21" i="8" s="1"/>
  <c r="H38" i="9"/>
  <c r="G38" i="9"/>
  <c r="F38" i="9"/>
  <c r="E38" i="9"/>
  <c r="D38" i="9"/>
  <c r="C38" i="9"/>
  <c r="AP38" i="4"/>
  <c r="AN38" i="4"/>
  <c r="AL38" i="4"/>
  <c r="AJ38" i="4"/>
  <c r="AH38" i="4"/>
  <c r="AE38" i="4"/>
  <c r="AC38" i="4"/>
  <c r="AA38" i="4"/>
  <c r="Y38" i="4"/>
  <c r="W38" i="4"/>
  <c r="T38" i="4"/>
  <c r="R38" i="4"/>
  <c r="P38" i="4"/>
  <c r="N38" i="4"/>
  <c r="L38" i="4"/>
  <c r="J38" i="4"/>
  <c r="H38" i="4"/>
  <c r="H37" i="9"/>
  <c r="G37" i="9"/>
  <c r="F37" i="9"/>
  <c r="E37" i="9"/>
  <c r="D37" i="9"/>
  <c r="C37" i="9"/>
  <c r="AP37" i="4"/>
  <c r="AN37" i="4"/>
  <c r="AL37" i="4"/>
  <c r="AJ37" i="4"/>
  <c r="AH37" i="4"/>
  <c r="AE37" i="4"/>
  <c r="AC37" i="4"/>
  <c r="AA37" i="4"/>
  <c r="Y37" i="4"/>
  <c r="W37" i="4"/>
  <c r="T37" i="4"/>
  <c r="R37" i="4"/>
  <c r="P37" i="4"/>
  <c r="N37" i="4"/>
  <c r="L37" i="4"/>
  <c r="J37" i="4"/>
  <c r="H37" i="4"/>
  <c r="H35" i="9"/>
  <c r="G35" i="9"/>
  <c r="F35" i="9"/>
  <c r="E35" i="9"/>
  <c r="D35" i="9"/>
  <c r="C35" i="9"/>
  <c r="AC35" i="4"/>
  <c r="AA35" i="4"/>
  <c r="Y35" i="4"/>
  <c r="W35" i="4"/>
  <c r="T35" i="4"/>
  <c r="R35" i="4"/>
  <c r="P35" i="4"/>
  <c r="N35" i="4"/>
  <c r="L35" i="4"/>
  <c r="J35" i="4"/>
  <c r="H35" i="4"/>
  <c r="G5" i="8" l="1"/>
  <c r="V9" i="8"/>
  <c r="AE21" i="8"/>
  <c r="E22" i="93" s="1"/>
  <c r="AH21" i="8"/>
  <c r="P21" i="8"/>
  <c r="C19" i="93" s="1"/>
  <c r="B24" i="77" s="1"/>
  <c r="R21" i="8"/>
  <c r="D19" i="93" s="1"/>
  <c r="D24" i="77" s="1"/>
  <c r="AJ21" i="8"/>
  <c r="N21" i="8"/>
  <c r="F19" i="93" s="1"/>
  <c r="E24" i="77" s="1"/>
  <c r="AR5" i="8"/>
  <c r="AG5" i="8"/>
  <c r="F5" i="8"/>
  <c r="E9" i="8"/>
  <c r="T21" i="8"/>
  <c r="E19" i="93" s="1"/>
  <c r="G24" i="77" s="1"/>
  <c r="AL21" i="8"/>
  <c r="W21" i="8"/>
  <c r="C22" i="93" s="1"/>
  <c r="AN21" i="8"/>
  <c r="B19" i="93"/>
  <c r="C24" i="77" s="1"/>
  <c r="Y21" i="8"/>
  <c r="B22" i="93" s="1"/>
  <c r="AP21" i="8"/>
  <c r="J21" i="8"/>
  <c r="H19" i="93" s="1"/>
  <c r="F24" i="77" s="1"/>
  <c r="AA21" i="8"/>
  <c r="F22" i="93" s="1"/>
  <c r="L21" i="8"/>
  <c r="G19" i="93" s="1"/>
  <c r="H24" i="77" s="1"/>
  <c r="AC21" i="8"/>
  <c r="D22" i="93" s="1"/>
  <c r="I38" i="9"/>
  <c r="C38" i="4" s="1"/>
  <c r="I35" i="9"/>
  <c r="I37" i="9"/>
  <c r="C37" i="4" s="1"/>
  <c r="AG20" i="8"/>
  <c r="V20" i="8"/>
  <c r="E19" i="8"/>
  <c r="V19" i="8"/>
  <c r="E18" i="8"/>
  <c r="E17" i="8"/>
  <c r="AG16" i="8"/>
  <c r="E16" i="8"/>
  <c r="E15" i="8"/>
  <c r="V15" i="8"/>
  <c r="AR14" i="8"/>
  <c r="G14" i="8"/>
  <c r="F14" i="8"/>
  <c r="V8" i="8"/>
  <c r="E7" i="8"/>
  <c r="I6" i="10"/>
  <c r="C6" i="8" s="1"/>
  <c r="AR6" i="8"/>
  <c r="G6" i="8"/>
  <c r="F6" i="8"/>
  <c r="AG6" i="8"/>
  <c r="E6" i="8"/>
  <c r="V6" i="8"/>
  <c r="AG14" i="8"/>
  <c r="E5" i="8"/>
  <c r="E20" i="8"/>
  <c r="V16" i="8"/>
  <c r="E8" i="8"/>
  <c r="V14" i="8"/>
  <c r="V5" i="8"/>
  <c r="D5" i="8" s="1"/>
  <c r="E14" i="8"/>
  <c r="V18" i="8"/>
  <c r="V17" i="8"/>
  <c r="V7" i="8"/>
  <c r="I5" i="10"/>
  <c r="C5" i="8" s="1"/>
  <c r="H27" i="9"/>
  <c r="G27" i="9"/>
  <c r="F27" i="9"/>
  <c r="E27" i="9"/>
  <c r="D27" i="9"/>
  <c r="C27" i="9"/>
  <c r="AP27" i="4"/>
  <c r="AN27" i="4"/>
  <c r="AL27" i="4"/>
  <c r="AJ27" i="4"/>
  <c r="AH27" i="4"/>
  <c r="AE27" i="4"/>
  <c r="AC27" i="4"/>
  <c r="AA27" i="4"/>
  <c r="Y27" i="4"/>
  <c r="W27" i="4"/>
  <c r="H26" i="9"/>
  <c r="G26" i="9"/>
  <c r="F26" i="9"/>
  <c r="E26" i="9"/>
  <c r="D26" i="9"/>
  <c r="C26" i="9"/>
  <c r="AP26" i="4"/>
  <c r="AN26" i="4"/>
  <c r="AL26" i="4"/>
  <c r="AJ26" i="4"/>
  <c r="AH26" i="4"/>
  <c r="AE26" i="4"/>
  <c r="AC26" i="4"/>
  <c r="AA26" i="4"/>
  <c r="Y26" i="4"/>
  <c r="W26" i="4"/>
  <c r="T26" i="4"/>
  <c r="R26" i="4"/>
  <c r="P26" i="4"/>
  <c r="N26" i="4"/>
  <c r="L26" i="4"/>
  <c r="J26" i="4"/>
  <c r="H25" i="9"/>
  <c r="G25" i="9"/>
  <c r="F25" i="9"/>
  <c r="E25" i="9"/>
  <c r="D25" i="9"/>
  <c r="C25" i="9"/>
  <c r="AP25" i="4"/>
  <c r="AN25" i="4"/>
  <c r="AL25" i="4"/>
  <c r="AJ25" i="4"/>
  <c r="AH25" i="4"/>
  <c r="AE25" i="4"/>
  <c r="AC25" i="4"/>
  <c r="AA25" i="4"/>
  <c r="Y25" i="4"/>
  <c r="W25" i="4"/>
  <c r="T25" i="4"/>
  <c r="R25" i="4"/>
  <c r="P25" i="4"/>
  <c r="N25" i="4"/>
  <c r="L25" i="4"/>
  <c r="J25" i="4"/>
  <c r="H25" i="4"/>
  <c r="H24" i="9"/>
  <c r="G24" i="9"/>
  <c r="F24" i="9"/>
  <c r="E24" i="9"/>
  <c r="D24" i="9"/>
  <c r="C24" i="9"/>
  <c r="AP24" i="4"/>
  <c r="AN24" i="4"/>
  <c r="AL24" i="4"/>
  <c r="AJ24" i="4"/>
  <c r="AH24" i="4"/>
  <c r="AE24" i="4"/>
  <c r="AC24" i="4"/>
  <c r="AA24" i="4"/>
  <c r="Y24" i="4"/>
  <c r="W24" i="4"/>
  <c r="T24" i="4"/>
  <c r="R24" i="4"/>
  <c r="P24" i="4"/>
  <c r="N24" i="4"/>
  <c r="L24" i="4"/>
  <c r="J24" i="4"/>
  <c r="H24" i="4"/>
  <c r="H23" i="9"/>
  <c r="G23" i="9"/>
  <c r="F23" i="9"/>
  <c r="E23" i="9"/>
  <c r="D23" i="9"/>
  <c r="C23" i="9"/>
  <c r="AP23" i="4"/>
  <c r="AN23" i="4"/>
  <c r="AL23" i="4"/>
  <c r="AJ23" i="4"/>
  <c r="AH23" i="4"/>
  <c r="AE23" i="4"/>
  <c r="AC23" i="4"/>
  <c r="AA23" i="4"/>
  <c r="Y23" i="4"/>
  <c r="W23" i="4"/>
  <c r="T23" i="4"/>
  <c r="R23" i="4"/>
  <c r="P23" i="4"/>
  <c r="N23" i="4"/>
  <c r="L23" i="4"/>
  <c r="J23" i="4"/>
  <c r="H23" i="4"/>
  <c r="H22" i="9"/>
  <c r="G22" i="9"/>
  <c r="F22" i="9"/>
  <c r="E22" i="9"/>
  <c r="D22" i="9"/>
  <c r="C22" i="9"/>
  <c r="AP22" i="4"/>
  <c r="AN22" i="4"/>
  <c r="AL22" i="4"/>
  <c r="AJ22" i="4"/>
  <c r="AH22" i="4"/>
  <c r="AE22" i="4"/>
  <c r="AC22" i="4"/>
  <c r="AA22" i="4"/>
  <c r="Y22" i="4"/>
  <c r="W22" i="4"/>
  <c r="T22" i="4"/>
  <c r="R22" i="4"/>
  <c r="P22" i="4"/>
  <c r="N22" i="4"/>
  <c r="L22" i="4"/>
  <c r="J22" i="4"/>
  <c r="H22" i="4"/>
  <c r="H21" i="9"/>
  <c r="G21" i="9"/>
  <c r="F21" i="9"/>
  <c r="E21" i="9"/>
  <c r="D21" i="9"/>
  <c r="C21" i="9"/>
  <c r="AP21" i="4"/>
  <c r="AN21" i="4"/>
  <c r="AL21" i="4"/>
  <c r="AJ21" i="4"/>
  <c r="AH21" i="4"/>
  <c r="AE21" i="4"/>
  <c r="AC21" i="4"/>
  <c r="AA21" i="4"/>
  <c r="Y21" i="4"/>
  <c r="W21" i="4"/>
  <c r="T21" i="4"/>
  <c r="R21" i="4"/>
  <c r="P21" i="4"/>
  <c r="N21" i="4"/>
  <c r="L21" i="4"/>
  <c r="J21" i="4"/>
  <c r="H21" i="4"/>
  <c r="H20" i="9"/>
  <c r="G20" i="9"/>
  <c r="F20" i="9"/>
  <c r="E20" i="9"/>
  <c r="D20" i="9"/>
  <c r="C20" i="9"/>
  <c r="AP20" i="4"/>
  <c r="AN20" i="4"/>
  <c r="AL20" i="4"/>
  <c r="AJ20" i="4"/>
  <c r="AH20" i="4"/>
  <c r="AE20" i="4"/>
  <c r="AC20" i="4"/>
  <c r="AA20" i="4"/>
  <c r="Y20" i="4"/>
  <c r="W20" i="4"/>
  <c r="T20" i="4"/>
  <c r="R20" i="4"/>
  <c r="P20" i="4"/>
  <c r="N20" i="4"/>
  <c r="L20" i="4"/>
  <c r="J20" i="4"/>
  <c r="H20" i="4"/>
  <c r="H19" i="9"/>
  <c r="G19" i="9"/>
  <c r="F19" i="9"/>
  <c r="E19" i="9"/>
  <c r="D19" i="9"/>
  <c r="C19" i="9"/>
  <c r="AP19" i="4"/>
  <c r="AN19" i="4"/>
  <c r="AL19" i="4"/>
  <c r="AH19" i="4"/>
  <c r="AE19" i="4"/>
  <c r="AC19" i="4"/>
  <c r="AA19" i="4"/>
  <c r="Y19" i="4"/>
  <c r="W19" i="4"/>
  <c r="T19" i="4"/>
  <c r="R19" i="4"/>
  <c r="P19" i="4"/>
  <c r="N19" i="4"/>
  <c r="L19" i="4"/>
  <c r="J19" i="4"/>
  <c r="H19" i="4"/>
  <c r="H15" i="9"/>
  <c r="G15" i="9"/>
  <c r="F15" i="9"/>
  <c r="E15" i="9"/>
  <c r="D15" i="9"/>
  <c r="C15" i="9"/>
  <c r="H14" i="9"/>
  <c r="G14" i="9"/>
  <c r="F14" i="9"/>
  <c r="E14" i="9"/>
  <c r="D14" i="9"/>
  <c r="C14" i="9"/>
  <c r="AP14" i="4"/>
  <c r="AN14" i="4"/>
  <c r="AL14" i="4"/>
  <c r="AJ14" i="4"/>
  <c r="AH14" i="4"/>
  <c r="W14" i="4"/>
  <c r="AE14" i="4"/>
  <c r="AC14" i="4"/>
  <c r="AA14" i="4"/>
  <c r="Y14" i="4"/>
  <c r="H14" i="4"/>
  <c r="T14" i="4"/>
  <c r="R14" i="4"/>
  <c r="P14" i="4"/>
  <c r="N14" i="4"/>
  <c r="L14" i="4"/>
  <c r="J14" i="4"/>
  <c r="H13" i="9"/>
  <c r="G13" i="9"/>
  <c r="F13" i="9"/>
  <c r="E13" i="9"/>
  <c r="D13" i="9"/>
  <c r="C13" i="9"/>
  <c r="AP13" i="4"/>
  <c r="AN13" i="4"/>
  <c r="AL13" i="4"/>
  <c r="AJ13" i="4"/>
  <c r="AH13" i="4"/>
  <c r="AE13" i="4"/>
  <c r="AC13" i="4"/>
  <c r="AA13" i="4"/>
  <c r="Y13" i="4"/>
  <c r="W13" i="4"/>
  <c r="T13" i="4"/>
  <c r="R13" i="4"/>
  <c r="P13" i="4"/>
  <c r="N13" i="4"/>
  <c r="L13" i="4"/>
  <c r="J13" i="4"/>
  <c r="H13" i="4"/>
  <c r="H11" i="9"/>
  <c r="G12" i="9"/>
  <c r="G11" i="9"/>
  <c r="F11" i="9"/>
  <c r="E11" i="9"/>
  <c r="D11" i="9"/>
  <c r="C11" i="9"/>
  <c r="AP12" i="4"/>
  <c r="AN12" i="4"/>
  <c r="AL12" i="4"/>
  <c r="AJ12" i="4"/>
  <c r="AH12" i="4"/>
  <c r="AE12" i="4"/>
  <c r="AC12" i="4"/>
  <c r="AA12" i="4"/>
  <c r="Y12" i="4"/>
  <c r="W12" i="4"/>
  <c r="T12" i="4"/>
  <c r="R12" i="4"/>
  <c r="P12" i="4"/>
  <c r="N12" i="4"/>
  <c r="J12" i="4"/>
  <c r="L12" i="4"/>
  <c r="H12" i="4"/>
  <c r="H12" i="9"/>
  <c r="F12" i="9"/>
  <c r="E12" i="9"/>
  <c r="D12" i="9"/>
  <c r="C12" i="9"/>
  <c r="AP11" i="4"/>
  <c r="AN11" i="4"/>
  <c r="AL11" i="4"/>
  <c r="AJ11" i="4"/>
  <c r="AH11" i="4"/>
  <c r="AE11" i="4"/>
  <c r="AC11" i="4"/>
  <c r="AA11" i="4"/>
  <c r="Y11" i="4"/>
  <c r="W11" i="4"/>
  <c r="T11" i="4"/>
  <c r="R11" i="4"/>
  <c r="P11" i="4"/>
  <c r="N11" i="4"/>
  <c r="L11" i="4"/>
  <c r="J11" i="4"/>
  <c r="H11" i="4"/>
  <c r="I9" i="9"/>
  <c r="C9" i="4" s="1"/>
  <c r="F32" i="93" l="1"/>
  <c r="F28" i="77"/>
  <c r="F41" i="77" s="1"/>
  <c r="D32" i="93"/>
  <c r="B28" i="77"/>
  <c r="E41" i="77" s="1"/>
  <c r="B32" i="93"/>
  <c r="E28" i="77"/>
  <c r="C41" i="77" s="1"/>
  <c r="C32" i="93"/>
  <c r="D28" i="77"/>
  <c r="D41" i="77" s="1"/>
  <c r="E32" i="93"/>
  <c r="C28" i="77"/>
  <c r="B41" i="77" s="1"/>
  <c r="C25" i="93"/>
  <c r="E32" i="77" s="1"/>
  <c r="E46" i="77" s="1"/>
  <c r="D25" i="93"/>
  <c r="C32" i="77" s="1"/>
  <c r="D46" i="77" s="1"/>
  <c r="B25" i="93"/>
  <c r="B32" i="77" s="1"/>
  <c r="C46" i="77" s="1"/>
  <c r="E25" i="93"/>
  <c r="D32" i="77" s="1"/>
  <c r="B46" i="77" s="1"/>
  <c r="F25" i="93"/>
  <c r="F32" i="77" s="1"/>
  <c r="F46" i="77" s="1"/>
  <c r="C35" i="4"/>
  <c r="C32" i="4"/>
  <c r="D6" i="8"/>
  <c r="D14" i="8"/>
  <c r="I11" i="9"/>
  <c r="I12" i="9"/>
  <c r="C12" i="4" s="1"/>
  <c r="H8" i="4"/>
  <c r="H8" i="9"/>
  <c r="G8" i="9"/>
  <c r="F8" i="9"/>
  <c r="E8" i="9"/>
  <c r="D8" i="9"/>
  <c r="C8" i="9"/>
  <c r="AP8" i="4"/>
  <c r="AN8" i="4"/>
  <c r="AL8" i="4"/>
  <c r="AJ8" i="4"/>
  <c r="AH8" i="4"/>
  <c r="AE8" i="4"/>
  <c r="AC8" i="4"/>
  <c r="AA8" i="4"/>
  <c r="Y8" i="4"/>
  <c r="W8" i="4"/>
  <c r="J8" i="4"/>
  <c r="C11" i="4" l="1"/>
  <c r="C10" i="4"/>
  <c r="T8" i="4"/>
  <c r="U8" i="4" s="1"/>
  <c r="R8" i="4"/>
  <c r="S8" i="4" s="1"/>
  <c r="P8" i="4"/>
  <c r="N8" i="4"/>
  <c r="O8" i="4" s="1"/>
  <c r="K8" i="4"/>
  <c r="L8" i="4"/>
  <c r="M8" i="4" s="1"/>
  <c r="H7" i="9"/>
  <c r="G7" i="9"/>
  <c r="F7" i="9"/>
  <c r="E7" i="9"/>
  <c r="D7" i="9"/>
  <c r="C7" i="9"/>
  <c r="AP7" i="4"/>
  <c r="AQ7" i="4" s="1"/>
  <c r="AN7" i="4"/>
  <c r="AL7" i="4"/>
  <c r="AM7" i="4" s="1"/>
  <c r="AJ7" i="4"/>
  <c r="AK7" i="4" s="1"/>
  <c r="AH7" i="4"/>
  <c r="AI7" i="4" s="1"/>
  <c r="AE7" i="4"/>
  <c r="AF7" i="4" s="1"/>
  <c r="AC7" i="4"/>
  <c r="AD7" i="4" s="1"/>
  <c r="AA7" i="4"/>
  <c r="AB7" i="4" s="1"/>
  <c r="Y7" i="4"/>
  <c r="Z7" i="4" s="1"/>
  <c r="W7" i="4"/>
  <c r="X7" i="4" s="1"/>
  <c r="T7" i="4"/>
  <c r="U7" i="4" s="1"/>
  <c r="H7" i="4"/>
  <c r="J7" i="4"/>
  <c r="K7" i="4" s="1"/>
  <c r="L7" i="4"/>
  <c r="M7" i="4" s="1"/>
  <c r="N7" i="4"/>
  <c r="O7" i="4" s="1"/>
  <c r="P7" i="4"/>
  <c r="R7" i="4"/>
  <c r="S7" i="4" s="1"/>
  <c r="I35" i="4"/>
  <c r="I27" i="4"/>
  <c r="I20" i="4"/>
  <c r="I19" i="4"/>
  <c r="I13" i="4"/>
  <c r="I24" i="4"/>
  <c r="I34" i="4"/>
  <c r="H6" i="9"/>
  <c r="G6" i="9"/>
  <c r="F6" i="9"/>
  <c r="E6" i="9"/>
  <c r="D6" i="9"/>
  <c r="C6" i="9"/>
  <c r="AE6" i="4"/>
  <c r="AC6" i="4"/>
  <c r="AD6" i="4" s="1"/>
  <c r="AA6" i="4"/>
  <c r="Y6" i="4"/>
  <c r="W6" i="4"/>
  <c r="X6" i="4" s="1"/>
  <c r="AP6" i="4"/>
  <c r="T6" i="4"/>
  <c r="R6" i="4"/>
  <c r="R5" i="4"/>
  <c r="R4" i="4"/>
  <c r="S4" i="4" s="1"/>
  <c r="P6" i="4"/>
  <c r="N6" i="4"/>
  <c r="O6" i="4" s="1"/>
  <c r="L6" i="4"/>
  <c r="M6" i="4" s="1"/>
  <c r="J6" i="4"/>
  <c r="K6" i="4" s="1"/>
  <c r="AK13" i="4"/>
  <c r="AI13" i="4"/>
  <c r="AF13" i="4"/>
  <c r="AD13" i="4"/>
  <c r="AB13" i="4"/>
  <c r="Z13" i="4"/>
  <c r="X13" i="4"/>
  <c r="U13" i="4"/>
  <c r="S13" i="4"/>
  <c r="Q13" i="4"/>
  <c r="O13" i="4"/>
  <c r="M13" i="4"/>
  <c r="K13" i="4"/>
  <c r="H6" i="4"/>
  <c r="H5" i="4"/>
  <c r="H4" i="4"/>
  <c r="AQ13" i="4"/>
  <c r="AO13" i="4"/>
  <c r="AM13" i="4"/>
  <c r="H5" i="9"/>
  <c r="G5" i="9"/>
  <c r="F5" i="9"/>
  <c r="E5" i="9"/>
  <c r="D5" i="9"/>
  <c r="C5" i="9"/>
  <c r="AP5" i="4"/>
  <c r="AN5" i="4"/>
  <c r="AL5" i="4"/>
  <c r="AJ5" i="4"/>
  <c r="AH5" i="4"/>
  <c r="AE5" i="4"/>
  <c r="AC5" i="4"/>
  <c r="AA5" i="4"/>
  <c r="Y5" i="4"/>
  <c r="W5" i="4"/>
  <c r="T5" i="4"/>
  <c r="P5" i="4"/>
  <c r="N5" i="4"/>
  <c r="L5" i="4"/>
  <c r="J5" i="4"/>
  <c r="AP4" i="4"/>
  <c r="AN4" i="4"/>
  <c r="AL4" i="4"/>
  <c r="AJ4" i="4"/>
  <c r="AH4" i="4"/>
  <c r="AE4" i="4"/>
  <c r="AC4" i="4"/>
  <c r="AA4" i="4"/>
  <c r="Y4" i="4"/>
  <c r="W4" i="4"/>
  <c r="T4" i="4"/>
  <c r="N4" i="4"/>
  <c r="P4" i="4"/>
  <c r="L4" i="4"/>
  <c r="J4" i="4"/>
  <c r="I8" i="9"/>
  <c r="C8" i="4" s="1"/>
  <c r="I13" i="9"/>
  <c r="C13" i="4" s="1"/>
  <c r="I14" i="9"/>
  <c r="C14" i="4" s="1"/>
  <c r="I15" i="9"/>
  <c r="C15" i="4" s="1"/>
  <c r="I19" i="9"/>
  <c r="I20" i="9"/>
  <c r="I21" i="9"/>
  <c r="I22" i="9"/>
  <c r="C22" i="4" s="1"/>
  <c r="I23" i="9"/>
  <c r="C23" i="4" s="1"/>
  <c r="I24" i="9"/>
  <c r="C24" i="4" s="1"/>
  <c r="I25" i="9"/>
  <c r="C25" i="4" s="1"/>
  <c r="I26" i="9"/>
  <c r="C26" i="4" s="1"/>
  <c r="I27" i="9"/>
  <c r="C27" i="4" s="1"/>
  <c r="AQ8" i="4"/>
  <c r="AQ9" i="4"/>
  <c r="AQ11" i="4"/>
  <c r="AQ12" i="4"/>
  <c r="AQ14" i="4"/>
  <c r="AQ15" i="4"/>
  <c r="AQ19" i="4"/>
  <c r="AQ20" i="4"/>
  <c r="AQ21" i="4"/>
  <c r="AQ22" i="4"/>
  <c r="AQ23" i="4"/>
  <c r="AQ24" i="4"/>
  <c r="AQ25" i="4"/>
  <c r="AQ26" i="4"/>
  <c r="AQ27" i="4"/>
  <c r="AQ34" i="4"/>
  <c r="AQ35" i="4"/>
  <c r="AQ36" i="4"/>
  <c r="AQ37" i="4"/>
  <c r="AQ38" i="4"/>
  <c r="AO8" i="4"/>
  <c r="AO9" i="4"/>
  <c r="AO11" i="4"/>
  <c r="AO12" i="4"/>
  <c r="AO14" i="4"/>
  <c r="AO15" i="4"/>
  <c r="AO19" i="4"/>
  <c r="AO20" i="4"/>
  <c r="AO21" i="4"/>
  <c r="AO22" i="4"/>
  <c r="AO23" i="4"/>
  <c r="AO24" i="4"/>
  <c r="AO25" i="4"/>
  <c r="AO26" i="4"/>
  <c r="AO27" i="4"/>
  <c r="AO34" i="4"/>
  <c r="AO35" i="4"/>
  <c r="AO36" i="4"/>
  <c r="AO37" i="4"/>
  <c r="AO38" i="4"/>
  <c r="AM8" i="4"/>
  <c r="AM9" i="4"/>
  <c r="AM11" i="4"/>
  <c r="AM12" i="4"/>
  <c r="AM14" i="4"/>
  <c r="AM15" i="4"/>
  <c r="AM19" i="4"/>
  <c r="AM20" i="4"/>
  <c r="AM21" i="4"/>
  <c r="AM22" i="4"/>
  <c r="AM23" i="4"/>
  <c r="AM24" i="4"/>
  <c r="AM25" i="4"/>
  <c r="AM26" i="4"/>
  <c r="AM27" i="4"/>
  <c r="AM34" i="4"/>
  <c r="AM35" i="4"/>
  <c r="AM36" i="4"/>
  <c r="AM37" i="4"/>
  <c r="AM38" i="4"/>
  <c r="AK8" i="4"/>
  <c r="AK9" i="4"/>
  <c r="AK11" i="4"/>
  <c r="AK12" i="4"/>
  <c r="AK14" i="4"/>
  <c r="AK15" i="4"/>
  <c r="AK19" i="4"/>
  <c r="AK20" i="4"/>
  <c r="AK21" i="4"/>
  <c r="AK22" i="4"/>
  <c r="AK23" i="4"/>
  <c r="AK24" i="4"/>
  <c r="AK25" i="4"/>
  <c r="AK26" i="4"/>
  <c r="AK27" i="4"/>
  <c r="AK34" i="4"/>
  <c r="AK35" i="4"/>
  <c r="AK36" i="4"/>
  <c r="AK37" i="4"/>
  <c r="AK38" i="4"/>
  <c r="AI8" i="4"/>
  <c r="AI9" i="4"/>
  <c r="AI11" i="4"/>
  <c r="AI12" i="4"/>
  <c r="AI14" i="4"/>
  <c r="AI15" i="4"/>
  <c r="AI19" i="4"/>
  <c r="AI20" i="4"/>
  <c r="AI21" i="4"/>
  <c r="AI22" i="4"/>
  <c r="AI23" i="4"/>
  <c r="AI24" i="4"/>
  <c r="AI25" i="4"/>
  <c r="AI26" i="4"/>
  <c r="AI27" i="4"/>
  <c r="AI34" i="4"/>
  <c r="AI35" i="4"/>
  <c r="AI36" i="4"/>
  <c r="AI37" i="4"/>
  <c r="AI38" i="4"/>
  <c r="AF8" i="4"/>
  <c r="AF9" i="4"/>
  <c r="AF11" i="4"/>
  <c r="AF12" i="4"/>
  <c r="AF14" i="4"/>
  <c r="AF15" i="4"/>
  <c r="AF19" i="4"/>
  <c r="AF20" i="4"/>
  <c r="AF21" i="4"/>
  <c r="AF22" i="4"/>
  <c r="AF23" i="4"/>
  <c r="AF24" i="4"/>
  <c r="AF25" i="4"/>
  <c r="AF26" i="4"/>
  <c r="AF27" i="4"/>
  <c r="AF34" i="4"/>
  <c r="AF35" i="4"/>
  <c r="AF36" i="4"/>
  <c r="AF37" i="4"/>
  <c r="AF38" i="4"/>
  <c r="AD8" i="4"/>
  <c r="AD9" i="4"/>
  <c r="AD11" i="4"/>
  <c r="AD12" i="4"/>
  <c r="AD14" i="4"/>
  <c r="AD15" i="4"/>
  <c r="AD19" i="4"/>
  <c r="AD20" i="4"/>
  <c r="AD21" i="4"/>
  <c r="AD22" i="4"/>
  <c r="AD23" i="4"/>
  <c r="AD24" i="4"/>
  <c r="AD25" i="4"/>
  <c r="AD26" i="4"/>
  <c r="AD27" i="4"/>
  <c r="AD34" i="4"/>
  <c r="AD35" i="4"/>
  <c r="AD36" i="4"/>
  <c r="AD37" i="4"/>
  <c r="AD38" i="4"/>
  <c r="AB8" i="4"/>
  <c r="AB9" i="4"/>
  <c r="AB11" i="4"/>
  <c r="AB12" i="4"/>
  <c r="AB14" i="4"/>
  <c r="AB15" i="4"/>
  <c r="AB19" i="4"/>
  <c r="AB20" i="4"/>
  <c r="AB21" i="4"/>
  <c r="AB22" i="4"/>
  <c r="AB23" i="4"/>
  <c r="AB24" i="4"/>
  <c r="AB25" i="4"/>
  <c r="AB26" i="4"/>
  <c r="AB27" i="4"/>
  <c r="AB34" i="4"/>
  <c r="AB35" i="4"/>
  <c r="AB36" i="4"/>
  <c r="AB37" i="4"/>
  <c r="AB38" i="4"/>
  <c r="Z8" i="4"/>
  <c r="Z9" i="4"/>
  <c r="Z11" i="4"/>
  <c r="Z12" i="4"/>
  <c r="Z14" i="4"/>
  <c r="Z15" i="4"/>
  <c r="Z19" i="4"/>
  <c r="Z20" i="4"/>
  <c r="Z21" i="4"/>
  <c r="Z22" i="4"/>
  <c r="Z23" i="4"/>
  <c r="Z24" i="4"/>
  <c r="Z25" i="4"/>
  <c r="Z26" i="4"/>
  <c r="Z27" i="4"/>
  <c r="Z34" i="4"/>
  <c r="Z35" i="4"/>
  <c r="Z36" i="4"/>
  <c r="Z37" i="4"/>
  <c r="Z38" i="4"/>
  <c r="X8" i="4"/>
  <c r="X9" i="4"/>
  <c r="X11" i="4"/>
  <c r="X12" i="4"/>
  <c r="X14" i="4"/>
  <c r="X15" i="4"/>
  <c r="X19" i="4"/>
  <c r="X20" i="4"/>
  <c r="X21" i="4"/>
  <c r="X22" i="4"/>
  <c r="X23" i="4"/>
  <c r="X24" i="4"/>
  <c r="X25" i="4"/>
  <c r="X26" i="4"/>
  <c r="X27" i="4"/>
  <c r="X34" i="4"/>
  <c r="X35" i="4"/>
  <c r="X36" i="4"/>
  <c r="X37" i="4"/>
  <c r="X38" i="4"/>
  <c r="U9" i="4"/>
  <c r="U11" i="4"/>
  <c r="U12" i="4"/>
  <c r="U14" i="4"/>
  <c r="U15" i="4"/>
  <c r="U19" i="4"/>
  <c r="U20" i="4"/>
  <c r="U21" i="4"/>
  <c r="U22" i="4"/>
  <c r="U23" i="4"/>
  <c r="U24" i="4"/>
  <c r="U25" i="4"/>
  <c r="U26" i="4"/>
  <c r="U27" i="4"/>
  <c r="U34" i="4"/>
  <c r="U35" i="4"/>
  <c r="U36" i="4"/>
  <c r="U37" i="4"/>
  <c r="U38" i="4"/>
  <c r="S9" i="4"/>
  <c r="S11" i="4"/>
  <c r="S12" i="4"/>
  <c r="S14" i="4"/>
  <c r="S15" i="4"/>
  <c r="S19" i="4"/>
  <c r="S20" i="4"/>
  <c r="S21" i="4"/>
  <c r="S22" i="4"/>
  <c r="S23" i="4"/>
  <c r="S24" i="4"/>
  <c r="S25" i="4"/>
  <c r="S26" i="4"/>
  <c r="S27" i="4"/>
  <c r="S34" i="4"/>
  <c r="S35" i="4"/>
  <c r="S36" i="4"/>
  <c r="S37" i="4"/>
  <c r="S38" i="4"/>
  <c r="Q11" i="4"/>
  <c r="Q12" i="4"/>
  <c r="Q14" i="4"/>
  <c r="Q15" i="4"/>
  <c r="Q19" i="4"/>
  <c r="Q20" i="4"/>
  <c r="Q21" i="4"/>
  <c r="Q22" i="4"/>
  <c r="Q23" i="4"/>
  <c r="Q24" i="4"/>
  <c r="Q25" i="4"/>
  <c r="Q26" i="4"/>
  <c r="Q27" i="4"/>
  <c r="Q34" i="4"/>
  <c r="Q35" i="4"/>
  <c r="Q36" i="4"/>
  <c r="Q37" i="4"/>
  <c r="Q38" i="4"/>
  <c r="O9" i="4"/>
  <c r="O11" i="4"/>
  <c r="O12" i="4"/>
  <c r="O14" i="4"/>
  <c r="O15" i="4"/>
  <c r="O19" i="4"/>
  <c r="O20" i="4"/>
  <c r="O21" i="4"/>
  <c r="O22" i="4"/>
  <c r="O23" i="4"/>
  <c r="O24" i="4"/>
  <c r="O25" i="4"/>
  <c r="O26" i="4"/>
  <c r="O27" i="4"/>
  <c r="O34" i="4"/>
  <c r="O35" i="4"/>
  <c r="O36" i="4"/>
  <c r="O37" i="4"/>
  <c r="O38" i="4"/>
  <c r="M9" i="4"/>
  <c r="M11" i="4"/>
  <c r="M12" i="4"/>
  <c r="M14" i="4"/>
  <c r="M15" i="4"/>
  <c r="M19" i="4"/>
  <c r="M20" i="4"/>
  <c r="M21" i="4"/>
  <c r="M22" i="4"/>
  <c r="M23" i="4"/>
  <c r="M24" i="4"/>
  <c r="M25" i="4"/>
  <c r="M26" i="4"/>
  <c r="M27" i="4"/>
  <c r="M34" i="4"/>
  <c r="M35" i="4"/>
  <c r="M36" i="4"/>
  <c r="M37" i="4"/>
  <c r="M38" i="4"/>
  <c r="K9" i="4"/>
  <c r="K11" i="4"/>
  <c r="K12" i="4"/>
  <c r="K14" i="4"/>
  <c r="K15" i="4"/>
  <c r="K19" i="4"/>
  <c r="K20" i="4"/>
  <c r="K21" i="4"/>
  <c r="K22" i="4"/>
  <c r="K23" i="4"/>
  <c r="K24" i="4"/>
  <c r="K25" i="4"/>
  <c r="K26" i="4"/>
  <c r="K27" i="4"/>
  <c r="K34" i="4"/>
  <c r="K35" i="4"/>
  <c r="K36" i="4"/>
  <c r="K37" i="4"/>
  <c r="K38" i="4"/>
  <c r="I11" i="4"/>
  <c r="I12" i="4"/>
  <c r="I14" i="4"/>
  <c r="I15" i="4"/>
  <c r="I21" i="4"/>
  <c r="I23" i="4"/>
  <c r="I25" i="4"/>
  <c r="I26" i="4"/>
  <c r="I36" i="4"/>
  <c r="I37" i="4"/>
  <c r="I38" i="4"/>
  <c r="C21" i="4" l="1"/>
  <c r="C18" i="4"/>
  <c r="C20" i="4"/>
  <c r="C17" i="4"/>
  <c r="C19" i="4"/>
  <c r="C16" i="4"/>
  <c r="P39" i="4"/>
  <c r="AH39" i="4"/>
  <c r="N39" i="4"/>
  <c r="AJ39" i="4"/>
  <c r="T39" i="4"/>
  <c r="AL39" i="4"/>
  <c r="R39" i="4"/>
  <c r="J39" i="4"/>
  <c r="W39" i="4"/>
  <c r="AN39" i="4"/>
  <c r="AP39" i="4"/>
  <c r="G11" i="4"/>
  <c r="L39" i="4"/>
  <c r="AG35" i="4"/>
  <c r="G12" i="4"/>
  <c r="K4" i="4"/>
  <c r="AA39" i="4"/>
  <c r="E32" i="71" s="1"/>
  <c r="H39" i="4"/>
  <c r="AE39" i="4"/>
  <c r="F32" i="71" s="1"/>
  <c r="Y39" i="4"/>
  <c r="D32" i="71" s="1"/>
  <c r="AF4" i="4"/>
  <c r="O4" i="4"/>
  <c r="AC39" i="4"/>
  <c r="V21" i="4"/>
  <c r="M4" i="4"/>
  <c r="F27" i="4"/>
  <c r="Q4" i="4"/>
  <c r="AR8" i="4"/>
  <c r="AG12" i="4"/>
  <c r="AG11" i="4"/>
  <c r="U4" i="4"/>
  <c r="I4" i="4"/>
  <c r="AR9" i="4"/>
  <c r="AR35" i="4"/>
  <c r="AR34" i="4"/>
  <c r="AG34" i="4"/>
  <c r="V34" i="4"/>
  <c r="AR36" i="4"/>
  <c r="AG36" i="4"/>
  <c r="V36" i="4"/>
  <c r="AR38" i="4"/>
  <c r="AG38" i="4"/>
  <c r="AR37" i="4"/>
  <c r="AG37" i="4"/>
  <c r="AR27" i="4"/>
  <c r="AG27" i="4"/>
  <c r="AR26" i="4"/>
  <c r="AG26" i="4"/>
  <c r="AR25" i="4"/>
  <c r="AG25" i="4"/>
  <c r="V25" i="4"/>
  <c r="AR24" i="4"/>
  <c r="AG24" i="4"/>
  <c r="AR23" i="4"/>
  <c r="AG23" i="4"/>
  <c r="AR22" i="4"/>
  <c r="AG22" i="4"/>
  <c r="AR21" i="4"/>
  <c r="AG21" i="4"/>
  <c r="V24" i="4"/>
  <c r="V26" i="4"/>
  <c r="V27" i="4"/>
  <c r="AR20" i="4"/>
  <c r="AG20" i="4"/>
  <c r="AR19" i="4"/>
  <c r="AG19" i="4"/>
  <c r="AR15" i="4"/>
  <c r="G15" i="4"/>
  <c r="AG15" i="4"/>
  <c r="V15" i="4"/>
  <c r="AR14" i="4"/>
  <c r="AG14" i="4"/>
  <c r="V14" i="4"/>
  <c r="G13" i="4"/>
  <c r="AG13" i="4"/>
  <c r="V13" i="4"/>
  <c r="G39" i="9"/>
  <c r="AR12" i="4"/>
  <c r="AR11" i="4"/>
  <c r="F11" i="4"/>
  <c r="V11" i="4"/>
  <c r="AG9" i="4"/>
  <c r="AG8" i="4"/>
  <c r="I7" i="9"/>
  <c r="C7" i="4" s="1"/>
  <c r="AG7" i="4"/>
  <c r="E13" i="4"/>
  <c r="V23" i="4"/>
  <c r="V37" i="4"/>
  <c r="E14" i="4"/>
  <c r="H39" i="9"/>
  <c r="D39" i="9"/>
  <c r="F39" i="9"/>
  <c r="AR13" i="4"/>
  <c r="F13" i="4"/>
  <c r="E39" i="9"/>
  <c r="C39" i="9"/>
  <c r="G27" i="4"/>
  <c r="G26" i="4"/>
  <c r="G37" i="4"/>
  <c r="F12" i="4"/>
  <c r="F15" i="4"/>
  <c r="F26" i="4"/>
  <c r="F37" i="4"/>
  <c r="V20" i="4"/>
  <c r="V38" i="4"/>
  <c r="V19" i="4"/>
  <c r="V12" i="4"/>
  <c r="V35" i="4"/>
  <c r="E27" i="4"/>
  <c r="E26" i="4"/>
  <c r="E20" i="4"/>
  <c r="E19" i="4"/>
  <c r="E15" i="4"/>
  <c r="E11" i="4"/>
  <c r="E37" i="4"/>
  <c r="E12" i="4"/>
  <c r="D12" i="4" l="1"/>
  <c r="D27" i="4"/>
  <c r="D25" i="4"/>
  <c r="D20" i="4"/>
  <c r="D14" i="4"/>
  <c r="D38" i="4"/>
  <c r="D26" i="4"/>
  <c r="D24" i="4"/>
  <c r="D35" i="4"/>
  <c r="D23" i="4"/>
  <c r="D19" i="4"/>
  <c r="D21" i="4"/>
  <c r="D13" i="4"/>
  <c r="D34" i="4"/>
  <c r="D11" i="4"/>
  <c r="D37" i="4"/>
  <c r="D36" i="4"/>
  <c r="D15" i="4"/>
  <c r="C58" i="66" l="1"/>
  <c r="F52" i="66"/>
  <c r="N49" i="66"/>
  <c r="I48" i="66" s="1"/>
  <c r="N44" i="66"/>
  <c r="L44" i="66"/>
  <c r="O44" i="66" s="1"/>
  <c r="P44" i="66" s="1"/>
  <c r="N43" i="66"/>
  <c r="L43" i="66"/>
  <c r="O43" i="66" s="1"/>
  <c r="P43" i="66" s="1"/>
  <c r="N42" i="66"/>
  <c r="L42" i="66"/>
  <c r="O42" i="66" s="1"/>
  <c r="P42" i="66" s="1"/>
  <c r="B37" i="66"/>
  <c r="N36" i="66"/>
  <c r="L36" i="66"/>
  <c r="J36" i="66"/>
  <c r="H36" i="66"/>
  <c r="F36" i="66"/>
  <c r="N35" i="66"/>
  <c r="L35" i="66"/>
  <c r="O35" i="66" s="1"/>
  <c r="P35" i="66" s="1"/>
  <c r="J35" i="66"/>
  <c r="H35" i="66"/>
  <c r="F35" i="66"/>
  <c r="N34" i="66"/>
  <c r="L34" i="66"/>
  <c r="J34" i="66"/>
  <c r="H34" i="66"/>
  <c r="F34" i="66"/>
  <c r="N33" i="66"/>
  <c r="L33" i="66"/>
  <c r="J33" i="66"/>
  <c r="H33" i="66"/>
  <c r="F33" i="66"/>
  <c r="N32" i="66"/>
  <c r="L32" i="66"/>
  <c r="J32" i="66"/>
  <c r="H32" i="66"/>
  <c r="F32" i="66"/>
  <c r="B28" i="66"/>
  <c r="N27" i="66"/>
  <c r="L27" i="66"/>
  <c r="J27" i="66"/>
  <c r="H27" i="66"/>
  <c r="F27" i="66"/>
  <c r="N26" i="66"/>
  <c r="L26" i="66"/>
  <c r="J26" i="66"/>
  <c r="H26" i="66"/>
  <c r="F26" i="66"/>
  <c r="N25" i="66"/>
  <c r="L25" i="66"/>
  <c r="J25" i="66"/>
  <c r="H25" i="66"/>
  <c r="F25" i="66"/>
  <c r="N24" i="66"/>
  <c r="L24" i="66"/>
  <c r="J24" i="66"/>
  <c r="H24" i="66"/>
  <c r="F24" i="66"/>
  <c r="N23" i="66"/>
  <c r="L23" i="66"/>
  <c r="J23" i="66"/>
  <c r="H23" i="66"/>
  <c r="F23" i="66"/>
  <c r="O23" i="66" s="1"/>
  <c r="P23" i="66" s="1"/>
  <c r="B19" i="66"/>
  <c r="N18" i="66"/>
  <c r="L18" i="66"/>
  <c r="J18" i="66"/>
  <c r="H18" i="66"/>
  <c r="F18" i="66"/>
  <c r="N17" i="66"/>
  <c r="L17" i="66"/>
  <c r="J17" i="66"/>
  <c r="H17" i="66"/>
  <c r="F17" i="66"/>
  <c r="N16" i="66"/>
  <c r="L16" i="66"/>
  <c r="J16" i="66"/>
  <c r="H16" i="66"/>
  <c r="F16" i="66"/>
  <c r="N15" i="66"/>
  <c r="L15" i="66"/>
  <c r="J15" i="66"/>
  <c r="H15" i="66"/>
  <c r="F15" i="66"/>
  <c r="N14" i="66"/>
  <c r="L14" i="66"/>
  <c r="J14" i="66"/>
  <c r="H14" i="66"/>
  <c r="F14" i="66"/>
  <c r="N13" i="66"/>
  <c r="L13" i="66"/>
  <c r="J13" i="66"/>
  <c r="H13" i="66"/>
  <c r="F13" i="66"/>
  <c r="N12" i="66"/>
  <c r="L12" i="66"/>
  <c r="J12" i="66"/>
  <c r="H12" i="66"/>
  <c r="F12" i="66"/>
  <c r="O36" i="66" l="1"/>
  <c r="P36" i="66" s="1"/>
  <c r="O34" i="66"/>
  <c r="P34" i="66" s="1"/>
  <c r="O33" i="66"/>
  <c r="P33" i="66" s="1"/>
  <c r="O32" i="66"/>
  <c r="P32" i="66" s="1"/>
  <c r="O27" i="66"/>
  <c r="P27" i="66" s="1"/>
  <c r="O26" i="66"/>
  <c r="P26" i="66" s="1"/>
  <c r="O25" i="66"/>
  <c r="P25" i="66" s="1"/>
  <c r="O24" i="66"/>
  <c r="P24" i="66" s="1"/>
  <c r="O18" i="66"/>
  <c r="P18" i="66" s="1"/>
  <c r="O17" i="66"/>
  <c r="P17" i="66" s="1"/>
  <c r="O16" i="66"/>
  <c r="P16" i="66" s="1"/>
  <c r="O15" i="66"/>
  <c r="P15" i="66" s="1"/>
  <c r="O14" i="66"/>
  <c r="P14" i="66" s="1"/>
  <c r="O13" i="66"/>
  <c r="P13" i="66" s="1"/>
  <c r="O12" i="66"/>
  <c r="P12" i="66" s="1"/>
  <c r="P45" i="66"/>
  <c r="N37" i="66" l="1"/>
  <c r="M37" i="66" s="1"/>
  <c r="N28" i="66"/>
  <c r="M28" i="66" s="1"/>
  <c r="N19" i="66"/>
  <c r="M19" i="66" s="1"/>
  <c r="I38" i="66" l="1"/>
  <c r="M46" i="66"/>
  <c r="M57" i="66"/>
  <c r="C58" i="55" l="1"/>
  <c r="N49" i="55" s="1"/>
  <c r="I48" i="55" s="1"/>
  <c r="F52" i="55"/>
  <c r="O44" i="55"/>
  <c r="P44" i="55" s="1"/>
  <c r="N44" i="55"/>
  <c r="L44" i="55"/>
  <c r="O43" i="55"/>
  <c r="P43" i="55" s="1"/>
  <c r="N43" i="55"/>
  <c r="L43" i="55"/>
  <c r="O42" i="55"/>
  <c r="P42" i="55" s="1"/>
  <c r="N42" i="55"/>
  <c r="L42" i="55"/>
  <c r="B37" i="55"/>
  <c r="N36" i="55"/>
  <c r="O36" i="55" s="1"/>
  <c r="P36" i="55" s="1"/>
  <c r="N35" i="55"/>
  <c r="N34" i="55"/>
  <c r="N33" i="55"/>
  <c r="N32" i="55"/>
  <c r="B28" i="55"/>
  <c r="N27" i="55"/>
  <c r="F27" i="55"/>
  <c r="N26" i="55"/>
  <c r="F26" i="55"/>
  <c r="N25" i="55"/>
  <c r="F25" i="55"/>
  <c r="N24" i="55"/>
  <c r="F24" i="55"/>
  <c r="N23" i="55"/>
  <c r="F23" i="55"/>
  <c r="B19" i="55"/>
  <c r="N18" i="55"/>
  <c r="N17" i="55"/>
  <c r="N16" i="55"/>
  <c r="O16" i="55" s="1"/>
  <c r="P16" i="55" s="1"/>
  <c r="N15" i="55"/>
  <c r="N14" i="55"/>
  <c r="N13" i="55"/>
  <c r="N12" i="55"/>
  <c r="O35" i="55" l="1"/>
  <c r="P35" i="55" s="1"/>
  <c r="O34" i="55"/>
  <c r="P34" i="55" s="1"/>
  <c r="O33" i="55"/>
  <c r="P33" i="55" s="1"/>
  <c r="O32" i="55"/>
  <c r="P32" i="55" s="1"/>
  <c r="O27" i="55"/>
  <c r="P27" i="55" s="1"/>
  <c r="O26" i="55"/>
  <c r="P26" i="55" s="1"/>
  <c r="O25" i="55"/>
  <c r="P25" i="55" s="1"/>
  <c r="O24" i="55"/>
  <c r="P24" i="55" s="1"/>
  <c r="O23" i="55"/>
  <c r="P23" i="55" s="1"/>
  <c r="O18" i="55"/>
  <c r="P18" i="55" s="1"/>
  <c r="O17" i="55"/>
  <c r="P17" i="55" s="1"/>
  <c r="O15" i="55"/>
  <c r="P15" i="55" s="1"/>
  <c r="O14" i="55"/>
  <c r="P14" i="55" s="1"/>
  <c r="O13" i="55"/>
  <c r="P13" i="55" s="1"/>
  <c r="O12" i="55"/>
  <c r="P12" i="55" s="1"/>
  <c r="P45" i="55"/>
  <c r="N37" i="55" l="1"/>
  <c r="M37" i="55" s="1"/>
  <c r="N28" i="55"/>
  <c r="M28" i="55" s="1"/>
  <c r="N19" i="55"/>
  <c r="M19" i="55" s="1"/>
  <c r="I38" i="55" l="1"/>
  <c r="M46" i="55"/>
  <c r="M57" i="55"/>
  <c r="C58" i="46" l="1"/>
  <c r="N49" i="46" s="1"/>
  <c r="I48" i="46" s="1"/>
  <c r="F52" i="46"/>
  <c r="O44" i="46"/>
  <c r="P44" i="46" s="1"/>
  <c r="N44" i="46"/>
  <c r="L44" i="46"/>
  <c r="O43" i="46"/>
  <c r="P43" i="46" s="1"/>
  <c r="N43" i="46"/>
  <c r="L43" i="46"/>
  <c r="O42" i="46"/>
  <c r="P42" i="46" s="1"/>
  <c r="N42" i="46"/>
  <c r="L42" i="46"/>
  <c r="B37" i="46"/>
  <c r="N36" i="46"/>
  <c r="L36" i="46"/>
  <c r="N35" i="46"/>
  <c r="L35" i="46"/>
  <c r="N34" i="46"/>
  <c r="L34" i="46"/>
  <c r="N33" i="46"/>
  <c r="L33" i="46"/>
  <c r="N32" i="46"/>
  <c r="L32" i="46"/>
  <c r="B28" i="46"/>
  <c r="N27" i="46"/>
  <c r="L27" i="46"/>
  <c r="J27" i="46"/>
  <c r="H27" i="46"/>
  <c r="F27" i="46"/>
  <c r="N26" i="46"/>
  <c r="L26" i="46"/>
  <c r="J26" i="46"/>
  <c r="H26" i="46"/>
  <c r="F26" i="46"/>
  <c r="N25" i="46"/>
  <c r="L25" i="46"/>
  <c r="J25" i="46"/>
  <c r="H25" i="46"/>
  <c r="F25" i="46"/>
  <c r="N24" i="46"/>
  <c r="L24" i="46"/>
  <c r="J24" i="46"/>
  <c r="H24" i="46"/>
  <c r="F24" i="46"/>
  <c r="N23" i="46"/>
  <c r="L23" i="46"/>
  <c r="J23" i="46"/>
  <c r="H23" i="46"/>
  <c r="F23" i="46"/>
  <c r="B19" i="46"/>
  <c r="N18" i="46"/>
  <c r="N17" i="46"/>
  <c r="N16" i="46"/>
  <c r="N15" i="46"/>
  <c r="N14" i="46"/>
  <c r="N13" i="46"/>
  <c r="N12" i="46"/>
  <c r="O36" i="46" l="1"/>
  <c r="P36" i="46" s="1"/>
  <c r="O35" i="46"/>
  <c r="P35" i="46" s="1"/>
  <c r="O34" i="46"/>
  <c r="P34" i="46" s="1"/>
  <c r="O33" i="46"/>
  <c r="P33" i="46" s="1"/>
  <c r="O32" i="46"/>
  <c r="P32" i="46" s="1"/>
  <c r="O27" i="46"/>
  <c r="P27" i="46" s="1"/>
  <c r="O26" i="46"/>
  <c r="P26" i="46" s="1"/>
  <c r="O25" i="46"/>
  <c r="P25" i="46" s="1"/>
  <c r="O24" i="46"/>
  <c r="P24" i="46" s="1"/>
  <c r="O23" i="46"/>
  <c r="P23" i="46" s="1"/>
  <c r="O18" i="46"/>
  <c r="P18" i="46" s="1"/>
  <c r="O17" i="46"/>
  <c r="P17" i="46" s="1"/>
  <c r="O16" i="46"/>
  <c r="P16" i="46" s="1"/>
  <c r="O15" i="46"/>
  <c r="P15" i="46" s="1"/>
  <c r="O14" i="46"/>
  <c r="P14" i="46" s="1"/>
  <c r="O13" i="46"/>
  <c r="P13" i="46" s="1"/>
  <c r="O12" i="46"/>
  <c r="P12" i="46" s="1"/>
  <c r="P45" i="46"/>
  <c r="N37" i="46" l="1"/>
  <c r="M37" i="46" s="1"/>
  <c r="N28" i="46"/>
  <c r="M28" i="46" s="1"/>
  <c r="N19" i="46"/>
  <c r="M19" i="46" s="1"/>
  <c r="C58" i="45"/>
  <c r="N49" i="45" s="1"/>
  <c r="I48" i="45" s="1"/>
  <c r="F52" i="45"/>
  <c r="N44" i="45"/>
  <c r="L44" i="45"/>
  <c r="O44" i="45" s="1"/>
  <c r="P44" i="45" s="1"/>
  <c r="N43" i="45"/>
  <c r="L43" i="45"/>
  <c r="O43" i="45" s="1"/>
  <c r="P43" i="45" s="1"/>
  <c r="N42" i="45"/>
  <c r="L42" i="45"/>
  <c r="O42" i="45" s="1"/>
  <c r="P42" i="45" s="1"/>
  <c r="B37" i="45"/>
  <c r="N36" i="45"/>
  <c r="F36" i="45"/>
  <c r="N35" i="45"/>
  <c r="O35" i="45" s="1"/>
  <c r="P35" i="45" s="1"/>
  <c r="F35" i="45"/>
  <c r="N34" i="45"/>
  <c r="F34" i="45"/>
  <c r="N33" i="45"/>
  <c r="F33" i="45"/>
  <c r="N32" i="45"/>
  <c r="F32" i="45"/>
  <c r="B28" i="45"/>
  <c r="N27" i="45"/>
  <c r="L27" i="45"/>
  <c r="J27" i="45"/>
  <c r="H27" i="45"/>
  <c r="F27" i="45"/>
  <c r="N26" i="45"/>
  <c r="L26" i="45"/>
  <c r="J26" i="45"/>
  <c r="H26" i="45"/>
  <c r="F26" i="45"/>
  <c r="N25" i="45"/>
  <c r="L25" i="45"/>
  <c r="J25" i="45"/>
  <c r="H25" i="45"/>
  <c r="F25" i="45"/>
  <c r="N24" i="45"/>
  <c r="L24" i="45"/>
  <c r="J24" i="45"/>
  <c r="H24" i="45"/>
  <c r="F24" i="45"/>
  <c r="N23" i="45"/>
  <c r="L23" i="45"/>
  <c r="J23" i="45"/>
  <c r="H23" i="45"/>
  <c r="F23" i="45"/>
  <c r="B19" i="45"/>
  <c r="N18" i="45"/>
  <c r="N17" i="45"/>
  <c r="N16" i="45"/>
  <c r="N15" i="45"/>
  <c r="N14" i="45"/>
  <c r="O14" i="45"/>
  <c r="P14" i="45" s="1"/>
  <c r="N13" i="45"/>
  <c r="N12" i="45"/>
  <c r="O26" i="45" l="1"/>
  <c r="P26" i="45" s="1"/>
  <c r="I38" i="46"/>
  <c r="M46" i="46"/>
  <c r="M57" i="46"/>
  <c r="O36" i="45"/>
  <c r="P36" i="45" s="1"/>
  <c r="O34" i="45"/>
  <c r="P34" i="45" s="1"/>
  <c r="O33" i="45"/>
  <c r="P33" i="45" s="1"/>
  <c r="O32" i="45"/>
  <c r="P32" i="45" s="1"/>
  <c r="N37" i="45" s="1"/>
  <c r="M37" i="45" s="1"/>
  <c r="O27" i="45"/>
  <c r="P27" i="45" s="1"/>
  <c r="O25" i="45"/>
  <c r="P25" i="45" s="1"/>
  <c r="O24" i="45"/>
  <c r="P24" i="45" s="1"/>
  <c r="O23" i="45"/>
  <c r="P23" i="45" s="1"/>
  <c r="O18" i="45"/>
  <c r="P18" i="45" s="1"/>
  <c r="O17" i="45"/>
  <c r="P17" i="45" s="1"/>
  <c r="O16" i="45"/>
  <c r="P16" i="45" s="1"/>
  <c r="O15" i="45"/>
  <c r="P15" i="45" s="1"/>
  <c r="O13" i="45"/>
  <c r="P13" i="45" s="1"/>
  <c r="O12" i="45"/>
  <c r="P12" i="45" s="1"/>
  <c r="P45" i="45"/>
  <c r="N28" i="45" l="1"/>
  <c r="M28" i="45" s="1"/>
  <c r="N19" i="45"/>
  <c r="M19" i="45" s="1"/>
  <c r="I38" i="45" s="1"/>
  <c r="M57" i="45"/>
  <c r="M46" i="45"/>
  <c r="C58" i="41" l="1"/>
  <c r="N49" i="41" s="1"/>
  <c r="I48" i="41" s="1"/>
  <c r="F52" i="41"/>
  <c r="N44" i="41"/>
  <c r="L44" i="41"/>
  <c r="O44" i="41" s="1"/>
  <c r="P44" i="41" s="1"/>
  <c r="N43" i="41"/>
  <c r="L43" i="41"/>
  <c r="O43" i="41" s="1"/>
  <c r="P43" i="41" s="1"/>
  <c r="N42" i="41"/>
  <c r="L42" i="41"/>
  <c r="O42" i="41" s="1"/>
  <c r="P42" i="41" s="1"/>
  <c r="B37" i="41"/>
  <c r="N36" i="41"/>
  <c r="F36" i="41"/>
  <c r="N35" i="41"/>
  <c r="F35" i="41"/>
  <c r="N34" i="41"/>
  <c r="F34" i="41"/>
  <c r="N33" i="41"/>
  <c r="F33" i="41"/>
  <c r="N32" i="41"/>
  <c r="F32" i="41"/>
  <c r="B28" i="41"/>
  <c r="N27" i="41"/>
  <c r="N26" i="41"/>
  <c r="N25" i="41"/>
  <c r="N24" i="41"/>
  <c r="B19" i="41"/>
  <c r="N18" i="41"/>
  <c r="N17" i="41"/>
  <c r="N16" i="41"/>
  <c r="N15" i="41"/>
  <c r="N14" i="41"/>
  <c r="N13" i="41"/>
  <c r="N12" i="41"/>
  <c r="O36" i="41" l="1"/>
  <c r="P36" i="41" s="1"/>
  <c r="O35" i="41"/>
  <c r="P35" i="41" s="1"/>
  <c r="O34" i="41"/>
  <c r="P34" i="41" s="1"/>
  <c r="O33" i="41"/>
  <c r="P33" i="41" s="1"/>
  <c r="O32" i="41"/>
  <c r="P32" i="41" s="1"/>
  <c r="O27" i="41"/>
  <c r="P27" i="41" s="1"/>
  <c r="O26" i="41"/>
  <c r="P26" i="41" s="1"/>
  <c r="O25" i="41"/>
  <c r="P25" i="41" s="1"/>
  <c r="O24" i="41"/>
  <c r="P24" i="41" s="1"/>
  <c r="O23" i="41"/>
  <c r="P23" i="41" s="1"/>
  <c r="O18" i="41"/>
  <c r="P18" i="41" s="1"/>
  <c r="O17" i="41"/>
  <c r="P17" i="41" s="1"/>
  <c r="O16" i="41"/>
  <c r="P16" i="41" s="1"/>
  <c r="O15" i="41"/>
  <c r="P15" i="41" s="1"/>
  <c r="O14" i="41"/>
  <c r="P14" i="41" s="1"/>
  <c r="O13" i="41"/>
  <c r="P13" i="41" s="1"/>
  <c r="O12" i="41"/>
  <c r="P12" i="41" s="1"/>
  <c r="P45" i="41"/>
  <c r="N37" i="41" l="1"/>
  <c r="M37" i="41" s="1"/>
  <c r="N28" i="41"/>
  <c r="M28" i="41" s="1"/>
  <c r="N19" i="41"/>
  <c r="M19" i="41" s="1"/>
  <c r="I38" i="41" l="1"/>
  <c r="M57" i="41"/>
  <c r="M46" i="41"/>
  <c r="I22" i="4" l="1"/>
  <c r="V22" i="4" s="1"/>
  <c r="D22" i="4" s="1"/>
  <c r="C58" i="24" l="1"/>
  <c r="N49" i="24" s="1"/>
  <c r="I48" i="24" s="1"/>
  <c r="F52" i="24"/>
  <c r="N44" i="24"/>
  <c r="L44" i="24"/>
  <c r="O44" i="24" s="1"/>
  <c r="P44" i="24" s="1"/>
  <c r="N43" i="24"/>
  <c r="L43" i="24"/>
  <c r="O43" i="24" s="1"/>
  <c r="P43" i="24" s="1"/>
  <c r="N42" i="24"/>
  <c r="L42" i="24"/>
  <c r="O42" i="24" s="1"/>
  <c r="P42" i="24" s="1"/>
  <c r="B37" i="24"/>
  <c r="F36" i="24"/>
  <c r="F35" i="24"/>
  <c r="F34" i="24"/>
  <c r="F33" i="24"/>
  <c r="F32" i="24"/>
  <c r="B28" i="24"/>
  <c r="B19" i="24"/>
  <c r="N18" i="24"/>
  <c r="N17" i="24"/>
  <c r="N16" i="24"/>
  <c r="N15" i="24"/>
  <c r="N14" i="24"/>
  <c r="N13" i="24"/>
  <c r="N12" i="24"/>
  <c r="N37" i="24" l="1"/>
  <c r="M37" i="24" s="1"/>
  <c r="O18" i="24"/>
  <c r="P18" i="24" s="1"/>
  <c r="O17" i="24"/>
  <c r="P17" i="24" s="1"/>
  <c r="O16" i="24"/>
  <c r="P16" i="24" s="1"/>
  <c r="O15" i="24"/>
  <c r="P15" i="24" s="1"/>
  <c r="O14" i="24"/>
  <c r="P14" i="24" s="1"/>
  <c r="O13" i="24"/>
  <c r="P13" i="24" s="1"/>
  <c r="O12" i="24"/>
  <c r="P12" i="24" s="1"/>
  <c r="N19" i="24" s="1"/>
  <c r="M19" i="24" s="1"/>
  <c r="N28" i="24"/>
  <c r="M28" i="24" s="1"/>
  <c r="P45" i="24"/>
  <c r="I38" i="24" l="1"/>
  <c r="M46" i="24"/>
  <c r="M57" i="24"/>
  <c r="C58" i="23" l="1"/>
  <c r="N49" i="23" s="1"/>
  <c r="I48" i="23" s="1"/>
  <c r="F52" i="23"/>
  <c r="N44" i="23"/>
  <c r="L44" i="23"/>
  <c r="O44" i="23" s="1"/>
  <c r="P44" i="23" s="1"/>
  <c r="N43" i="23"/>
  <c r="L43" i="23"/>
  <c r="O43" i="23" s="1"/>
  <c r="P43" i="23" s="1"/>
  <c r="N42" i="23"/>
  <c r="L42" i="23"/>
  <c r="O42" i="23" s="1"/>
  <c r="P42" i="23" s="1"/>
  <c r="B37" i="23"/>
  <c r="N36" i="23"/>
  <c r="L36" i="23"/>
  <c r="F36" i="23"/>
  <c r="N35" i="23"/>
  <c r="L35" i="23"/>
  <c r="F35" i="23"/>
  <c r="N34" i="23"/>
  <c r="L34" i="23"/>
  <c r="F34" i="23"/>
  <c r="N33" i="23"/>
  <c r="L33" i="23"/>
  <c r="F33" i="23"/>
  <c r="N32" i="23"/>
  <c r="L32" i="23"/>
  <c r="F32" i="23"/>
  <c r="B28" i="23"/>
  <c r="N27" i="23"/>
  <c r="F27" i="23"/>
  <c r="N26" i="23"/>
  <c r="F26" i="23"/>
  <c r="N25" i="23"/>
  <c r="F25" i="23"/>
  <c r="N24" i="23"/>
  <c r="F24" i="23"/>
  <c r="N23" i="23"/>
  <c r="F23" i="23"/>
  <c r="B19" i="23"/>
  <c r="N18" i="23"/>
  <c r="F18" i="23"/>
  <c r="N17" i="23"/>
  <c r="F17" i="23"/>
  <c r="N16" i="23"/>
  <c r="F16" i="23"/>
  <c r="N15" i="23"/>
  <c r="F15" i="23"/>
  <c r="N14" i="23"/>
  <c r="F14" i="23"/>
  <c r="N13" i="23"/>
  <c r="F13" i="23"/>
  <c r="N12" i="23"/>
  <c r="F12" i="23"/>
  <c r="O36" i="23" l="1"/>
  <c r="P36" i="23" s="1"/>
  <c r="O35" i="23"/>
  <c r="P35" i="23" s="1"/>
  <c r="O34" i="23"/>
  <c r="P34" i="23" s="1"/>
  <c r="O33" i="23"/>
  <c r="P33" i="23" s="1"/>
  <c r="O32" i="23"/>
  <c r="P32" i="23" s="1"/>
  <c r="O27" i="23"/>
  <c r="P27" i="23" s="1"/>
  <c r="O26" i="23"/>
  <c r="P26" i="23" s="1"/>
  <c r="O25" i="23"/>
  <c r="P25" i="23" s="1"/>
  <c r="O24" i="23"/>
  <c r="P24" i="23" s="1"/>
  <c r="O23" i="23"/>
  <c r="P23" i="23" s="1"/>
  <c r="O18" i="23"/>
  <c r="P18" i="23" s="1"/>
  <c r="O17" i="23"/>
  <c r="P17" i="23" s="1"/>
  <c r="O16" i="23"/>
  <c r="P16" i="23" s="1"/>
  <c r="O15" i="23"/>
  <c r="P15" i="23" s="1"/>
  <c r="O14" i="23"/>
  <c r="P14" i="23" s="1"/>
  <c r="O13" i="23"/>
  <c r="P13" i="23" s="1"/>
  <c r="O12" i="23"/>
  <c r="P12" i="23" s="1"/>
  <c r="P45" i="23"/>
  <c r="N37" i="23" l="1"/>
  <c r="M37" i="23" s="1"/>
  <c r="N28" i="23"/>
  <c r="M28" i="23" s="1"/>
  <c r="N19" i="23"/>
  <c r="M19" i="23" s="1"/>
  <c r="M57" i="23" l="1"/>
  <c r="I38" i="23"/>
  <c r="M46" i="23"/>
  <c r="I4" i="10" l="1"/>
  <c r="C4" i="8" s="1"/>
  <c r="C21" i="8" s="1"/>
  <c r="H21" i="10"/>
  <c r="G21" i="10"/>
  <c r="F21" i="10"/>
  <c r="E21" i="10"/>
  <c r="D21" i="10"/>
  <c r="C21" i="10"/>
  <c r="C30" i="10" s="1"/>
  <c r="B16" i="93" l="1"/>
  <c r="B37" i="77" s="1"/>
  <c r="I6" i="9"/>
  <c r="C6" i="4" s="1"/>
  <c r="I5" i="9"/>
  <c r="C5" i="4" s="1"/>
  <c r="I4" i="9"/>
  <c r="C4" i="4" s="1"/>
  <c r="C48" i="9"/>
  <c r="C39" i="4" l="1"/>
  <c r="B3" i="93" s="1"/>
  <c r="C3" i="77" s="1"/>
  <c r="I5" i="4"/>
  <c r="K5" i="4"/>
  <c r="K39" i="4" s="1"/>
  <c r="M5" i="4"/>
  <c r="M39" i="4" s="1"/>
  <c r="O5" i="4"/>
  <c r="O39" i="4" s="1"/>
  <c r="Q5" i="4"/>
  <c r="S5" i="4"/>
  <c r="X4" i="4"/>
  <c r="Z4" i="4"/>
  <c r="AB4" i="4"/>
  <c r="AD4" i="4"/>
  <c r="AI4" i="4"/>
  <c r="AK4" i="4"/>
  <c r="AM4" i="4"/>
  <c r="AO4" i="4"/>
  <c r="AQ4" i="8"/>
  <c r="AQ21" i="8" s="1"/>
  <c r="AO4" i="8"/>
  <c r="AO21" i="8" s="1"/>
  <c r="AM4" i="8"/>
  <c r="AM21" i="8" s="1"/>
  <c r="AK4" i="8"/>
  <c r="AK21" i="8" s="1"/>
  <c r="AI4" i="8"/>
  <c r="AI21" i="8" s="1"/>
  <c r="AF4" i="8"/>
  <c r="AF21" i="8" s="1"/>
  <c r="AD4" i="8"/>
  <c r="AD21" i="8" s="1"/>
  <c r="AB4" i="8"/>
  <c r="AB21" i="8" s="1"/>
  <c r="Z4" i="8"/>
  <c r="Z21" i="8" s="1"/>
  <c r="X4" i="8"/>
  <c r="X21" i="8" s="1"/>
  <c r="U4" i="8"/>
  <c r="S4" i="8"/>
  <c r="S21" i="8" s="1"/>
  <c r="Q4" i="8"/>
  <c r="Q21" i="8" s="1"/>
  <c r="O4" i="8"/>
  <c r="O21" i="8" s="1"/>
  <c r="M4" i="8"/>
  <c r="M21" i="8" s="1"/>
  <c r="M25" i="8" s="1"/>
  <c r="K4" i="8"/>
  <c r="K21" i="8" s="1"/>
  <c r="I4" i="8"/>
  <c r="I21" i="8" s="1"/>
  <c r="E21" i="4"/>
  <c r="S6" i="4"/>
  <c r="E22" i="4"/>
  <c r="E23" i="4"/>
  <c r="E24" i="4"/>
  <c r="E25" i="4"/>
  <c r="Q6" i="4"/>
  <c r="Q7" i="4"/>
  <c r="Q8" i="4"/>
  <c r="Q9" i="4"/>
  <c r="I6" i="4"/>
  <c r="I7" i="4"/>
  <c r="I8" i="4"/>
  <c r="I9" i="4"/>
  <c r="AI6" i="4"/>
  <c r="AI5" i="4"/>
  <c r="AQ5" i="4"/>
  <c r="AQ6" i="4"/>
  <c r="AO5" i="4"/>
  <c r="AO6" i="4"/>
  <c r="AO7" i="4"/>
  <c r="AR7" i="4" s="1"/>
  <c r="AM5" i="4"/>
  <c r="AM6" i="4"/>
  <c r="AK5" i="4"/>
  <c r="AK6" i="4"/>
  <c r="AQ4" i="4"/>
  <c r="G20" i="4"/>
  <c r="G23" i="4"/>
  <c r="G24" i="4"/>
  <c r="G34" i="4"/>
  <c r="G35" i="4"/>
  <c r="AF6" i="4"/>
  <c r="AF5" i="4"/>
  <c r="AD5" i="4"/>
  <c r="AB6" i="4"/>
  <c r="AB5" i="4"/>
  <c r="Z6" i="4"/>
  <c r="Z5" i="4"/>
  <c r="X5" i="4"/>
  <c r="F14" i="4"/>
  <c r="U5" i="4"/>
  <c r="U6" i="4"/>
  <c r="E34" i="4"/>
  <c r="E35" i="4"/>
  <c r="E36" i="4"/>
  <c r="E38" i="4"/>
  <c r="B29" i="93" l="1"/>
  <c r="AB39" i="4"/>
  <c r="AD39" i="4"/>
  <c r="I39" i="4"/>
  <c r="Z39" i="4"/>
  <c r="X39" i="4"/>
  <c r="AO39" i="4"/>
  <c r="S39" i="4"/>
  <c r="AM39" i="4"/>
  <c r="Q39" i="4"/>
  <c r="AK39" i="4"/>
  <c r="AI39" i="4"/>
  <c r="AR20" i="8"/>
  <c r="D20" i="8" s="1"/>
  <c r="G20" i="8"/>
  <c r="F7" i="8"/>
  <c r="AG7" i="8"/>
  <c r="AG15" i="8"/>
  <c r="F15" i="8"/>
  <c r="AG19" i="8"/>
  <c r="F19" i="8"/>
  <c r="AR8" i="8"/>
  <c r="G8" i="8"/>
  <c r="G9" i="8"/>
  <c r="AR9" i="8"/>
  <c r="AR17" i="8"/>
  <c r="G17" i="8"/>
  <c r="AG8" i="8"/>
  <c r="F8" i="8"/>
  <c r="F16" i="8"/>
  <c r="F20" i="8"/>
  <c r="AG9" i="8"/>
  <c r="F9" i="8"/>
  <c r="F17" i="8"/>
  <c r="AG17" i="8"/>
  <c r="G16" i="8"/>
  <c r="AR16" i="8"/>
  <c r="D16" i="8" s="1"/>
  <c r="AR7" i="8"/>
  <c r="G7" i="8"/>
  <c r="G15" i="8"/>
  <c r="AR15" i="8"/>
  <c r="AR19" i="8"/>
  <c r="G19" i="8"/>
  <c r="AR18" i="8"/>
  <c r="G18" i="8"/>
  <c r="AG18" i="8"/>
  <c r="F18" i="8"/>
  <c r="V9" i="4"/>
  <c r="D9" i="4" s="1"/>
  <c r="V8" i="4"/>
  <c r="D8" i="4" s="1"/>
  <c r="F25" i="4"/>
  <c r="G19" i="4"/>
  <c r="F24" i="4"/>
  <c r="G25" i="4"/>
  <c r="G14" i="4"/>
  <c r="E4" i="4"/>
  <c r="F23" i="4"/>
  <c r="F38" i="4"/>
  <c r="F36" i="4"/>
  <c r="F21" i="4"/>
  <c r="G38" i="4"/>
  <c r="G22" i="4"/>
  <c r="V7" i="4"/>
  <c r="D7" i="4" s="1"/>
  <c r="F22" i="4"/>
  <c r="F35" i="4"/>
  <c r="G36" i="4"/>
  <c r="G21" i="4"/>
  <c r="V6" i="4"/>
  <c r="F20" i="4"/>
  <c r="F34" i="4"/>
  <c r="F19" i="4"/>
  <c r="AR4" i="8"/>
  <c r="F4" i="8"/>
  <c r="F4" i="4"/>
  <c r="G4" i="4"/>
  <c r="AR5" i="4"/>
  <c r="V4" i="8"/>
  <c r="E4" i="8"/>
  <c r="AG4" i="4"/>
  <c r="AG4" i="8"/>
  <c r="G4" i="8"/>
  <c r="V4" i="4"/>
  <c r="V5" i="4"/>
  <c r="AR4" i="4"/>
  <c r="AR6" i="4"/>
  <c r="G7" i="4"/>
  <c r="G8" i="4"/>
  <c r="G6" i="4"/>
  <c r="G5" i="4"/>
  <c r="G9" i="4"/>
  <c r="AG6" i="4"/>
  <c r="AG5" i="4"/>
  <c r="D18" i="8" l="1"/>
  <c r="D15" i="8"/>
  <c r="D7" i="8"/>
  <c r="F21" i="8"/>
  <c r="D16" i="93" s="1"/>
  <c r="G21" i="8"/>
  <c r="F16" i="93" s="1"/>
  <c r="D9" i="8"/>
  <c r="D4" i="8"/>
  <c r="D17" i="8"/>
  <c r="E21" i="8"/>
  <c r="E16" i="93" s="1"/>
  <c r="D19" i="8"/>
  <c r="D8" i="8"/>
  <c r="AR39" i="4"/>
  <c r="D6" i="4"/>
  <c r="D5" i="4"/>
  <c r="G39" i="4"/>
  <c r="D4" i="4"/>
  <c r="AG39" i="4"/>
  <c r="V39" i="4"/>
  <c r="AR21" i="8"/>
  <c r="AG21" i="8"/>
  <c r="V21" i="8"/>
  <c r="G20" i="77" l="1"/>
  <c r="G37" i="77" s="1"/>
  <c r="F29" i="93"/>
  <c r="E20" i="77"/>
  <c r="E37" i="77" s="1"/>
  <c r="D29" i="93"/>
  <c r="F37" i="77"/>
  <c r="E29" i="93"/>
  <c r="F29" i="71"/>
  <c r="D39" i="4"/>
  <c r="D21" i="8"/>
  <c r="C16" i="93" s="1"/>
  <c r="C37" i="77" s="1"/>
  <c r="C29" i="93" l="1"/>
  <c r="E8" i="4"/>
  <c r="F8" i="4"/>
  <c r="E7" i="4"/>
  <c r="F5" i="4"/>
  <c r="E5" i="4"/>
  <c r="E6" i="4"/>
  <c r="F6" i="4"/>
  <c r="F7" i="4"/>
  <c r="E9" i="4"/>
  <c r="F9" i="4"/>
  <c r="E39" i="4" l="1"/>
  <c r="F39" i="4"/>
  <c r="E29" i="71" l="1"/>
  <c r="D29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tc={1C8F6535-7783-41E9-B56E-B9A5CA347E99}</author>
    <author>Sandra Lopera</author>
  </authors>
  <commentList>
    <comment ref="B11" authorId="0" shapeId="0" xr:uid="{1C8F6535-7783-41E9-B56E-B9A5CA347E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Juan Guillermo</t>
      </text>
    </comment>
    <comment ref="B21" authorId="1" shapeId="0" xr:uid="{FA3E82D3-1794-4E71-A570-3C680D4974CF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MIGUEL</t>
        </r>
      </text>
    </comment>
    <comment ref="B22" authorId="1" shapeId="0" xr:uid="{6862F507-F612-4F01-A5D8-F47A1BD2E15D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Guillermo</t>
        </r>
      </text>
    </comment>
    <comment ref="B23" authorId="1" shapeId="0" xr:uid="{C1130FAC-F68F-4219-8ADE-EAA070D794D0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Alexander</t>
        </r>
      </text>
    </comment>
    <comment ref="B29" authorId="1" shapeId="0" xr:uid="{AD21DD74-CB78-4EB4-B109-A6224503FFFC}">
      <text>
        <r>
          <rPr>
            <b/>
            <sz val="9"/>
            <color indexed="81"/>
            <rFont val="Tahoma"/>
            <family val="2"/>
          </rPr>
          <t>Sandra Lopera:</t>
        </r>
        <r>
          <rPr>
            <sz val="9"/>
            <color indexed="81"/>
            <rFont val="Tahoma"/>
            <family val="2"/>
          </rPr>
          <t xml:space="preserve">
Kewin</t>
        </r>
      </text>
    </comment>
  </commentList>
</comments>
</file>

<file path=xl/sharedStrings.xml><?xml version="1.0" encoding="utf-8"?>
<sst xmlns="http://schemas.openxmlformats.org/spreadsheetml/2006/main" count="5025" uniqueCount="241">
  <si>
    <t>Liderazgo</t>
  </si>
  <si>
    <t>Trabajo en equipo</t>
  </si>
  <si>
    <t>Define los roles y los objetivos a cumplir.</t>
  </si>
  <si>
    <t>Impulsa y dirige procesos de interacción entre los miembros de la organización  con el objeto de formar un equipo, estableciendo los resultados a alcanzar y retroalimentándolos.</t>
  </si>
  <si>
    <t>Entusiasma a los demás con sus propuestas, consigue que los demás participen de sus objetivos, responsabilidades, políticas y criterios.</t>
  </si>
  <si>
    <t>Revisa constantemente el desempeño de sus colaboradores y se asegura que las metas del equipo se logren.</t>
  </si>
  <si>
    <t>Tiene  carisma, genera en el equipo una atmosfera de entusiasmo y compromiso con la misión de la organización.</t>
  </si>
  <si>
    <t xml:space="preserve">Reconoce públicamente el mérito de los miembros del grupo que trabajan bien. </t>
  </si>
  <si>
    <t>Participa en las acciones del equipo  ejecutando lo que le corresponde.</t>
  </si>
  <si>
    <t>Tiene una actitud abierta a aprender de los demás (incluyendo subordinados y pares).</t>
  </si>
  <si>
    <t>Propicia  un buen clima y espíritu de colaboración en el grupo resolviendo los conflictos que se dan dentro del equipo.</t>
  </si>
  <si>
    <t>Empleado</t>
  </si>
  <si>
    <t>Area</t>
  </si>
  <si>
    <t>Comercial</t>
  </si>
  <si>
    <t>Director Nacional de ventas</t>
  </si>
  <si>
    <t>Administrativa</t>
  </si>
  <si>
    <t>Contador</t>
  </si>
  <si>
    <t>Coordinador Talento Humano</t>
  </si>
  <si>
    <t>Director Administrativo y Financiero</t>
  </si>
  <si>
    <t>Coordinador CDA</t>
  </si>
  <si>
    <t>Lider de Logistica</t>
  </si>
  <si>
    <t>Lider de Maquinaria y Ensamble</t>
  </si>
  <si>
    <t>Planeador</t>
  </si>
  <si>
    <t>Coordinador Servicio Postventa</t>
  </si>
  <si>
    <t>Director Servicios Operacionales</t>
  </si>
  <si>
    <t>Lider Servicio Tecnico</t>
  </si>
  <si>
    <t>Comparte información y mantiene al resto de los miembros del equipo  informados sobre los temas de interés.</t>
  </si>
  <si>
    <t xml:space="preserve"> En su relación con los miembros del equipo respeta sus opiniones y valora los diferentes aportes y las contribuciones de los mismos.</t>
  </si>
  <si>
    <t>Indicadores</t>
  </si>
  <si>
    <t xml:space="preserve">Indicadores </t>
  </si>
  <si>
    <t xml:space="preserve">Competencias </t>
  </si>
  <si>
    <t>Se asegura de  tener  todo lo necesario para tener un buen desempeño: Recursos, información.</t>
  </si>
  <si>
    <t>Define roles (si aplica), tiene claras las  actividades que debe realizar en el día y como desempeñarlas de la mejor forma.</t>
  </si>
  <si>
    <t>Se asegura de  tener  todo lo necesario para tener un buen desempeño: Recursos, herramientas, formatos e información.</t>
  </si>
  <si>
    <t>Impulsa a sus compañeros a realizar actividades grupales para lograr objetivos comunes y comunica los resultados obtenidos.</t>
  </si>
  <si>
    <t>Retroalimenta a sus compañeros de trabajo en busca del cumplimiento de las metas.</t>
  </si>
  <si>
    <t>Tiene  carisma, genera en el equipo una atmosfera de entusiasmo y compromiso con la misión de la organización.</t>
  </si>
  <si>
    <t xml:space="preserve">Reconoce  el mérito de los miembros del grupo que trabajan bien. </t>
  </si>
  <si>
    <t>Asistente Talento Humano</t>
  </si>
  <si>
    <t>Asistente Contabilidad</t>
  </si>
  <si>
    <t>Auxiliar Aseo y Cafeteria</t>
  </si>
  <si>
    <t>Analista de Cartera</t>
  </si>
  <si>
    <t>Auxiliar de Contabilidad</t>
  </si>
  <si>
    <t>Auxiliar Administrativo</t>
  </si>
  <si>
    <t>Mensajero</t>
  </si>
  <si>
    <t>Lider de Procesos</t>
  </si>
  <si>
    <t>Lider de Importaciones</t>
  </si>
  <si>
    <t>Asesor Caqueta A</t>
  </si>
  <si>
    <t>Asesor Caqueta B</t>
  </si>
  <si>
    <t>Asesor Llanos</t>
  </si>
  <si>
    <t>Asesor Centro</t>
  </si>
  <si>
    <t>Lider Agricola</t>
  </si>
  <si>
    <t>Presenta soluciones novedosas y originales aplicables tanto a su puesto como a la organización.</t>
  </si>
  <si>
    <t>Es un referente en la organización   por presentar soluciones innovadoras y creativas a situaciones diversas, añadiendo valor.</t>
  </si>
  <si>
    <t>Presenta soluciones a problemas relacionados con su puesto de trabajo o clientes internos y externos.</t>
  </si>
  <si>
    <t>Convierte las debilidades y/o amenazas en oportunidades de mejora.</t>
  </si>
  <si>
    <t>Se anticipa a las diferentes situaciones que puedan presentarse y propone acciones que mitiguen los posibles riesgos asociados.</t>
  </si>
  <si>
    <t>Innovación</t>
  </si>
  <si>
    <t>COMPORTAMIENTO</t>
  </si>
  <si>
    <t>CALIFICACION</t>
  </si>
  <si>
    <t>PROMEDIO INDIVIDUAL</t>
  </si>
  <si>
    <r>
      <rPr>
        <sz val="7"/>
        <rFont val="Arial"/>
        <family val="2"/>
      </rPr>
      <t xml:space="preserve"> En su relación con los miembros del equipo respeta sus opiniones y valora los diferentes aportes y las contribuciones de los mismos.</t>
    </r>
  </si>
  <si>
    <t>mes 1</t>
  </si>
  <si>
    <t>mes 2</t>
  </si>
  <si>
    <t>mes 3</t>
  </si>
  <si>
    <t>mes 4</t>
  </si>
  <si>
    <t>mes 5</t>
  </si>
  <si>
    <t>mes 6</t>
  </si>
  <si>
    <t>Promedio</t>
  </si>
  <si>
    <t>Área</t>
  </si>
  <si>
    <t>INDICADORES</t>
  </si>
  <si>
    <t>PROMEDIO GRUPAL</t>
  </si>
  <si>
    <t>EMPLEADO</t>
  </si>
  <si>
    <t>EVALUACIÓN DE DESEMPEÑO</t>
  </si>
  <si>
    <t>Código: FO0903</t>
  </si>
  <si>
    <t>Fecha: 06/09/2018</t>
  </si>
  <si>
    <t>COMPETENCIAS</t>
  </si>
  <si>
    <t>Marque de 1 a 5 las siguientes competencias, teniendo en cuenta que 5 cumple a cabalidad con el comportamiento esperado y 1 tiene aspectos por mejorar.</t>
  </si>
  <si>
    <t>OBSERVACIONES</t>
  </si>
  <si>
    <t>DEFINICION</t>
  </si>
  <si>
    <t xml:space="preserve">Capacidad para generar compromiso y lograr el respaldo de sus superiores con vista a enfrentar con éxito los desafíos de la organizacion.Capacidad para asegurar una adecuada conducción de personas, desarrollar el talento, lograr y mantener un clima organizacional, armónico y desafiante. </t>
  </si>
  <si>
    <t xml:space="preserve">Trabajo en Equipo </t>
  </si>
  <si>
    <t>Capacidad para colaborar con los demás, formar parte de un grupo y trabajar con otras áreas de la organización, con el propósito de alcanzar, en conjunto, la estrategia organizacional, subordinar los intereses personales a los objetivos grupales. Implica tener expectativas positivas respecto a los demás, comprender a los otros, y generar y mantener un buen clima de trabajo.</t>
  </si>
  <si>
    <t>Comparte información y mantiene al resto de los miembros informados sobre los temas de interés.</t>
  </si>
  <si>
    <t>INNOVACION</t>
  </si>
  <si>
    <t>Capacidad para idear soluciones nuevas y diferentes dirigidas a resolver problemas o mejorar situaciones que se presenten bien sea en el puesto de trabajo o en  la organización en general.</t>
  </si>
  <si>
    <t>Cumplimiento de Competencias</t>
  </si>
  <si>
    <t>ACUERDOS</t>
  </si>
  <si>
    <t xml:space="preserve">Marque de 1 a 5 el cumplimiento de los siguientes acuerdos, teniendo en cuenta: </t>
  </si>
  <si>
    <t xml:space="preserve">Ejecuta todas las actividades requeridas y logra cumplirlas a satisfacción superando las metas establecidas </t>
  </si>
  <si>
    <t>Desarrollar centros de servicio autorizado de las zonas criticas de la establecidas.</t>
  </si>
  <si>
    <t>x</t>
  </si>
  <si>
    <t xml:space="preserve">Ejecuta todas las actividades requeridas y logra cumplir las metas establecidas </t>
  </si>
  <si>
    <t>Elaborar los manuales de uso de las maquinas con mayores índices de reclamación</t>
  </si>
  <si>
    <t>Ejecuta las actividades requeridas, sin embrago no alcanzo a cumplir las metas de manera satisfactoria</t>
  </si>
  <si>
    <t>Certificar la compañía en la norma ISO 9001 versión 2017.</t>
  </si>
  <si>
    <t>No ejecuto ninguna actividad requerida para cumplir las metas de manera satisfactoria</t>
  </si>
  <si>
    <t>No cuenta con la actitud requerida para la ejecución de las actividades requeridas</t>
  </si>
  <si>
    <t xml:space="preserve">Cumplimiento de Indicadores </t>
  </si>
  <si>
    <t>Resultado Total</t>
  </si>
  <si>
    <t>RESULTADOS</t>
  </si>
  <si>
    <t>Desempeño Excelente</t>
  </si>
  <si>
    <t>mayor a 80</t>
  </si>
  <si>
    <t>El jefe líder realiza seguimiento semestral al cumplimiento del plan de trabajo  y estimula al empleado para que sea coach en su equipo.</t>
  </si>
  <si>
    <t>Desempeño bueno</t>
  </si>
  <si>
    <t>70.1 y 79.9</t>
  </si>
  <si>
    <t>El jefe líder realiza seguimiento semestral al cumplimiento del plan de trabajo, estimula y reta permanentemente la mejora</t>
  </si>
  <si>
    <t>Desempeño mínimo requerido</t>
  </si>
  <si>
    <t>60.1 y 70</t>
  </si>
  <si>
    <t>El jefe líder realiza  plan de trabajo y se compromete a darle acompañamiento y retroalimentación trimestral sobre el avance</t>
  </si>
  <si>
    <t>Desempeño no satisfactorio</t>
  </si>
  <si>
    <t>Por debajo de 60</t>
  </si>
  <si>
    <t>El jefe líder  informa a sus superiores para analizar si la compañía esta dispuesta a acompañar al empleado en su desarrollo, en caso afirmativo realiza un plan de trabajo  estricto y se verifica mensualmente.</t>
  </si>
  <si>
    <r>
      <rPr>
        <sz val="11"/>
        <color theme="1"/>
        <rFont val="Calibri"/>
        <family val="2"/>
        <charset val="1"/>
        <scheme val="minor"/>
      </rPr>
      <t xml:space="preserve"> En su relación con los miembros del equipo respeta sus opiniones y valora los diferentes aportes y las contribuciones de los mismos.</t>
    </r>
  </si>
  <si>
    <t>Se asegura de  tener  todo lo necesario para tener un buen desempeño: Recursos, información.</t>
  </si>
  <si>
    <t>Fecha: 26/11/2018</t>
  </si>
  <si>
    <t>mejora de actividades</t>
  </si>
  <si>
    <t xml:space="preserve">Indicador </t>
  </si>
  <si>
    <t>Cerro errores en el proceso de ensamble</t>
  </si>
  <si>
    <t>Cumplimiento cronograma de orden y aseo</t>
  </si>
  <si>
    <t>Cumplimiento del programa de ensamble de la compañía.</t>
  </si>
  <si>
    <t>Junio</t>
  </si>
  <si>
    <t>Julio</t>
  </si>
  <si>
    <t>Agosto</t>
  </si>
  <si>
    <t>Septiembre</t>
  </si>
  <si>
    <t>Octubre</t>
  </si>
  <si>
    <t>Noviembre</t>
  </si>
  <si>
    <t>Tecnico Nautico Freddy</t>
  </si>
  <si>
    <t>Tecnico electrico</t>
  </si>
  <si>
    <t>Analista comercial</t>
  </si>
  <si>
    <t>Satisfacción del cliente en relación con la calidad de los servicios prestados.</t>
  </si>
  <si>
    <t>Cumplimiento programa oden y aseo.</t>
  </si>
  <si>
    <t>mes 7</t>
  </si>
  <si>
    <t>mes 8</t>
  </si>
  <si>
    <t>mes 9</t>
  </si>
  <si>
    <t>mes 10</t>
  </si>
  <si>
    <t>mes 11</t>
  </si>
  <si>
    <t>Cumplimiento Policarpo</t>
  </si>
  <si>
    <t>Satisfacion de la prestacion del servicio a  la fuerza comercial y a los centros de servicio autorizado.</t>
  </si>
  <si>
    <t>Asegurar la eficacia de la transferencia del conocimiento.</t>
  </si>
  <si>
    <t>Auxiliar de Almacen Cristian</t>
  </si>
  <si>
    <t>Auxiliar de Almacen Manuel</t>
  </si>
  <si>
    <t>Operaciones</t>
  </si>
  <si>
    <t>Sobre todo el en grupo de directores. Frente al equipo, lograr entusiasmar más por convicción que por jerarquía.</t>
  </si>
  <si>
    <t>Definir roles y objetivos para personal de Capatech</t>
  </si>
  <si>
    <t>Director Compras</t>
  </si>
  <si>
    <t>Tecnico Nautico Ciro</t>
  </si>
  <si>
    <t>Auxiliar de Logistica Cesar</t>
  </si>
  <si>
    <t>Auxiliar de Logistica Jhon Alber</t>
  </si>
  <si>
    <t>Analista Comercial</t>
  </si>
  <si>
    <t>Asesor Sur Occidente A</t>
  </si>
  <si>
    <t>Asesor Costa Sur</t>
  </si>
  <si>
    <t>Asesor Santander</t>
  </si>
  <si>
    <t>Auxiliar de ensamble Yeison</t>
  </si>
  <si>
    <t>Auxiliar de despachos</t>
  </si>
  <si>
    <t>Asistente de talento humano</t>
  </si>
  <si>
    <t>Compras</t>
  </si>
  <si>
    <t>Director UEN Agroindustrial</t>
  </si>
  <si>
    <t>Debe comunicar constantemente y en los tiempos establecidos a los demás miembros del equipo y a los directores</t>
  </si>
  <si>
    <t>Mejorar en el aprendisaje del sistema.</t>
  </si>
  <si>
    <t>Competencias</t>
  </si>
  <si>
    <t xml:space="preserve">Liderazgo </t>
  </si>
  <si>
    <t>SIN PERSONAL A CARGO NOVIEMBRE 2018</t>
  </si>
  <si>
    <t>CON PERSONAL A CARGO NOVIEMBRE 2018</t>
  </si>
  <si>
    <t>CONJUNTAS NOVIEMBRE 2018</t>
  </si>
  <si>
    <t>SIN PERSONAL A CARGO MAYO 2018</t>
  </si>
  <si>
    <t>CON PERSONAL A CARGO MAYO 2018</t>
  </si>
  <si>
    <t>CONJUNTAS MAYO 2018</t>
  </si>
  <si>
    <t>Trabajo en Equipo</t>
  </si>
  <si>
    <t>MAYO</t>
  </si>
  <si>
    <t>NOV</t>
  </si>
  <si>
    <t>MAY</t>
  </si>
  <si>
    <t>EVALUACIÓN DE DESEMPEÑO JUAN GUILLERMO</t>
  </si>
  <si>
    <t>Noviembre 2018</t>
  </si>
  <si>
    <t>Diciembre 2018</t>
  </si>
  <si>
    <t>Enero 2019</t>
  </si>
  <si>
    <t>Febrero 2019</t>
  </si>
  <si>
    <t>Marzo 2019</t>
  </si>
  <si>
    <t>Abril 2019</t>
  </si>
  <si>
    <t>Fecha: 24/04/2019</t>
  </si>
  <si>
    <t xml:space="preserve">mejorar la relacion con sus compañeros de equipo de una manera positiva </t>
  </si>
  <si>
    <t>ciclo 1</t>
  </si>
  <si>
    <t>ciclo 2</t>
  </si>
  <si>
    <t>ciclo 3</t>
  </si>
  <si>
    <t>ciclo 4</t>
  </si>
  <si>
    <t>ciclo</t>
  </si>
  <si>
    <t>ventas</t>
  </si>
  <si>
    <t>devoluciones</t>
  </si>
  <si>
    <t>servicio al cliente</t>
  </si>
  <si>
    <t>pedidos</t>
  </si>
  <si>
    <t>sodimac pedidos</t>
  </si>
  <si>
    <t>apoyo asesores</t>
  </si>
  <si>
    <t>Fecha: 31/05/2019</t>
  </si>
  <si>
    <t>Fecha: 30/05/2019</t>
  </si>
  <si>
    <t>Fecha: 28/05/2019</t>
  </si>
  <si>
    <t>Tener la información para gestionar sus indicadores</t>
  </si>
  <si>
    <t xml:space="preserve">El día a día varia según urgencias de otros procesos. </t>
  </si>
  <si>
    <t xml:space="preserve">Abrir el roll actual para tener mayor interacción con los Directores de los Negocios. </t>
  </si>
  <si>
    <t>Seguir trabajando en el carisma con su equipo, aunque se evidencian grandes avances es necesario continuar trabajando y realizar lo seguimientos escritos y detallados del comportamiento de su equipo</t>
  </si>
  <si>
    <t xml:space="preserve">Se evidencia un compromiso por mejorar su relación con los miembros del equipo </t>
  </si>
  <si>
    <t>Hay veces siento que no me contextualizas de toda la situación que conlleva una decisión tomada.</t>
  </si>
  <si>
    <t>Sería deseable proyectar ese interes de innovación a sus procesos a la compañía.</t>
  </si>
  <si>
    <t>Es deseable aumentar la evidencia del compromiso con la compañiá a través de acciones documentadas y medibles que propendan por mejorar la eficacia y eficiencia de los procesos bajo su gestión</t>
  </si>
  <si>
    <t>Interiorizar este concepto, para ponerlo en practica.</t>
  </si>
  <si>
    <t>Aunque se evidencia un gran avance en el trato con los compañeros de trabajo, se invita a seguir trabajando aumentar el nivel de competencia de los mismos</t>
  </si>
  <si>
    <t>Aunque es un referente para presentar soluciones, es deseable establecer canamles de comunicación eficaces que permitan tener un mejor control administrativo de las actividades</t>
  </si>
  <si>
    <t>Buscar mas compromiso de las personas del area hacia la organización.</t>
  </si>
  <si>
    <t>Mas información y manejo del sistema para que los procesos fluyan de una manera más eficiente.</t>
  </si>
  <si>
    <t>Mejorar la entrega de la información y la rigurosidad del cumplimiento de lasa reuniones periódicas</t>
  </si>
  <si>
    <t>Lider de Repuestos</t>
  </si>
  <si>
    <t>Eje Cafetero</t>
  </si>
  <si>
    <t>Asesor Eje Cafetero</t>
  </si>
  <si>
    <t>Costa</t>
  </si>
  <si>
    <t>Asesor Costa</t>
  </si>
  <si>
    <t>mejorar los tiempos de calidad con los clientes</t>
  </si>
  <si>
    <t>Asesor Antioquia B</t>
  </si>
  <si>
    <t>Asesor Sur Occidente B</t>
  </si>
  <si>
    <t>Asesor Suroccidente B</t>
  </si>
  <si>
    <t>Auxiliar de Servicio al Cliente</t>
  </si>
  <si>
    <t>Aux Servicio al cliente</t>
  </si>
  <si>
    <t>Auxiliar Tesoreria</t>
  </si>
  <si>
    <t>Aux Tesoreria</t>
  </si>
  <si>
    <t>Auxiliar de Logistica Jhon Jairo</t>
  </si>
  <si>
    <t>Auxiliar de Logistica Jhon</t>
  </si>
  <si>
    <t>Auxiliar de Logistica Juan Esteban</t>
  </si>
  <si>
    <t>Auxiliar de Logistica Manuela</t>
  </si>
  <si>
    <t>Gobierno</t>
  </si>
  <si>
    <t>Coordinadora Segmento Gobierno</t>
  </si>
  <si>
    <t>Cumple con los roles y los objetivos propuestos por el área</t>
  </si>
  <si>
    <t>Viviana en conjunto con la Directora de Gobierno Agrícola presentaron la propuesta  al departamento de tecnología para  crear en  el SIESA un control de licitaciones y contratos  que permita hacerle seguimiento desde el  momento en el que se emite cotización  hasta su ejecución</t>
  </si>
  <si>
    <t>Viviana aún no es un referente en la organización por presentar soluciones innovadoras y creativas,  pero se compromete a generar un cambio a esta situación, en los póximos 6 meses</t>
  </si>
  <si>
    <t>SIN PERSONAL A CARGO MAYO 2019</t>
  </si>
  <si>
    <t>,</t>
  </si>
  <si>
    <t>CON PERSONAL A CARGO MAYO 2019</t>
  </si>
  <si>
    <t>CONJUNTAS MAYO 2019</t>
  </si>
  <si>
    <t>Director Gobierno Maquinaria</t>
  </si>
  <si>
    <t>Directro Canal Gobierno Maquinaria</t>
  </si>
  <si>
    <t>Un aspecto importante del liderazgo comienza por uno mismo. La definición de roles y objetivos debe partir de Hingry, buscando siempre que el rol lleve lógicamente a cumplir los objetivos individuales y por ende, los de la organización.</t>
  </si>
  <si>
    <t>Es un punto que quiero impulsar mucho más en la organización. Los equipos de Alto Desempeño reconocen y enaltecen la labor de sus compañeros. Esto genera sentimientos positivos de agradecimiento, reconocimiento y pertenencia.</t>
  </si>
  <si>
    <t>Hingry en conjunto con Viviana García  presentaron la propuesta  al departamento de tecnología para  crear en  el SIESA un control de licitaciones y contratos  que permita hacerle seguimiento desde el  momento en el que se emite cotización  hasta su ejecución</t>
  </si>
  <si>
    <t>Hingry  aún no es un referente en la organización por presentar soluciones innovadoras y creativas,  pero se compromete a generar un cambio a esta situación, en los póximos 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</si>
</sst>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6"/>
      <color theme="1"/>
      <name val="Calibri"/>
      <family val="2"/>
      <charset val="1"/>
      <scheme val="minor"/>
    </font>
    <font>
      <b/>
      <sz val="6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charset val="1"/>
      <scheme val="minor"/>
    </font>
    <font>
      <sz val="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3"/>
      <name val="Arial"/>
      <family val="2"/>
    </font>
    <font>
      <sz val="13"/>
      <name val="Symbol"/>
      <family val="1"/>
      <charset val="2"/>
    </font>
    <font>
      <sz val="13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8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vertical="center"/>
      <protection locked="0"/>
    </xf>
    <xf numFmtId="9" fontId="2" fillId="0" borderId="0" xfId="1" applyFont="1"/>
    <xf numFmtId="0" fontId="2" fillId="0" borderId="0" xfId="0" applyFont="1"/>
    <xf numFmtId="0" fontId="0" fillId="5" borderId="0" xfId="0" applyFill="1" applyBorder="1" applyAlignment="1"/>
    <xf numFmtId="9" fontId="2" fillId="5" borderId="1" xfId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6" borderId="5" xfId="0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0" fillId="7" borderId="1" xfId="0" applyFill="1" applyBorder="1"/>
    <xf numFmtId="0" fontId="8" fillId="7" borderId="10" xfId="0" applyFont="1" applyFill="1" applyBorder="1" applyAlignment="1">
      <alignment horizontal="center" vertical="top" wrapText="1"/>
    </xf>
    <xf numFmtId="9" fontId="10" fillId="0" borderId="1" xfId="1" applyFont="1" applyBorder="1" applyAlignment="1" applyProtection="1">
      <alignment horizontal="center" vertical="center"/>
      <protection locked="0"/>
    </xf>
    <xf numFmtId="0" fontId="0" fillId="0" borderId="33" xfId="0" applyFill="1" applyBorder="1" applyAlignment="1">
      <alignment horizontal="right"/>
    </xf>
    <xf numFmtId="9" fontId="0" fillId="2" borderId="8" xfId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NumberFormat="1" applyFont="1" applyBorder="1" applyAlignment="1" applyProtection="1">
      <alignment horizontal="center"/>
      <protection locked="0"/>
    </xf>
    <xf numFmtId="164" fontId="0" fillId="0" borderId="0" xfId="1" applyNumberFormat="1" applyFont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2" fillId="0" borderId="23" xfId="0" applyNumberFormat="1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0" fillId="2" borderId="8" xfId="0" applyNumberForma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0" fillId="8" borderId="30" xfId="0" applyFill="1" applyBorder="1" applyAlignment="1" applyProtection="1">
      <alignment horizontal="center" vertical="center"/>
      <protection locked="0"/>
    </xf>
    <xf numFmtId="9" fontId="2" fillId="9" borderId="1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7" xfId="1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8" xfId="0" applyFill="1" applyBorder="1" applyAlignment="1" applyProtection="1">
      <alignment wrapText="1"/>
      <protection locked="0"/>
    </xf>
    <xf numFmtId="0" fontId="0" fillId="2" borderId="30" xfId="0" applyFill="1" applyBorder="1" applyProtection="1">
      <protection locked="0"/>
    </xf>
    <xf numFmtId="0" fontId="0" fillId="2" borderId="30" xfId="0" applyFill="1" applyBorder="1" applyAlignment="1" applyProtection="1">
      <alignment wrapText="1"/>
      <protection locked="0"/>
    </xf>
    <xf numFmtId="9" fontId="0" fillId="2" borderId="1" xfId="0" applyNumberFormat="1" applyFill="1" applyBorder="1" applyAlignment="1" applyProtection="1">
      <alignment horizontal="center" vertical="center"/>
      <protection locked="0"/>
    </xf>
    <xf numFmtId="43" fontId="0" fillId="0" borderId="0" xfId="2" applyFont="1"/>
    <xf numFmtId="0" fontId="0" fillId="0" borderId="32" xfId="0" applyBorder="1"/>
    <xf numFmtId="0" fontId="11" fillId="0" borderId="34" xfId="0" applyFont="1" applyBorder="1" applyAlignment="1">
      <alignment vertical="center"/>
    </xf>
    <xf numFmtId="0" fontId="0" fillId="0" borderId="33" xfId="0" applyBorder="1"/>
    <xf numFmtId="43" fontId="0" fillId="0" borderId="33" xfId="2" applyFont="1" applyBorder="1"/>
    <xf numFmtId="0" fontId="10" fillId="0" borderId="5" xfId="0" applyFont="1" applyBorder="1"/>
    <xf numFmtId="0" fontId="0" fillId="0" borderId="6" xfId="0" applyBorder="1"/>
    <xf numFmtId="0" fontId="11" fillId="0" borderId="9" xfId="0" applyFont="1" applyBorder="1" applyAlignment="1">
      <alignment vertical="center"/>
    </xf>
    <xf numFmtId="0" fontId="0" fillId="0" borderId="7" xfId="0" applyBorder="1"/>
    <xf numFmtId="43" fontId="0" fillId="0" borderId="7" xfId="2" applyFont="1" applyBorder="1"/>
    <xf numFmtId="0" fontId="10" fillId="0" borderId="9" xfId="0" applyFont="1" applyBorder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vertical="top" wrapText="1"/>
    </xf>
    <xf numFmtId="0" fontId="0" fillId="0" borderId="1" xfId="0" applyBorder="1" applyProtection="1"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vertical="top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center"/>
    </xf>
    <xf numFmtId="164" fontId="0" fillId="0" borderId="0" xfId="1" applyNumberFormat="1" applyFont="1"/>
    <xf numFmtId="43" fontId="0" fillId="4" borderId="0" xfId="2" applyFont="1" applyFill="1"/>
    <xf numFmtId="0" fontId="0" fillId="3" borderId="0" xfId="0" applyFill="1" applyBorder="1"/>
    <xf numFmtId="9" fontId="10" fillId="3" borderId="33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10" fillId="3" borderId="0" xfId="0" applyFont="1" applyFill="1" applyBorder="1" applyAlignment="1">
      <alignment horizontal="center"/>
    </xf>
    <xf numFmtId="164" fontId="0" fillId="3" borderId="0" xfId="1" applyNumberFormat="1" applyFont="1" applyFill="1" applyBorder="1"/>
    <xf numFmtId="0" fontId="0" fillId="3" borderId="4" xfId="0" applyFill="1" applyBorder="1"/>
    <xf numFmtId="43" fontId="0" fillId="3" borderId="0" xfId="2" applyFont="1" applyFill="1" applyBorder="1"/>
    <xf numFmtId="0" fontId="0" fillId="0" borderId="1" xfId="0" applyFont="1" applyFill="1" applyBorder="1" applyAlignment="1">
      <alignment vertical="top" wrapText="1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33" xfId="0" applyFill="1" applyBorder="1" applyAlignment="1">
      <alignment vertical="center" wrapText="1"/>
    </xf>
    <xf numFmtId="0" fontId="0" fillId="0" borderId="0" xfId="0" applyBorder="1"/>
    <xf numFmtId="0" fontId="18" fillId="0" borderId="0" xfId="0" applyFont="1" applyAlignment="1">
      <alignment vertical="center"/>
    </xf>
    <xf numFmtId="9" fontId="10" fillId="0" borderId="0" xfId="1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/>
    <xf numFmtId="0" fontId="0" fillId="0" borderId="4" xfId="0" applyBorder="1"/>
    <xf numFmtId="0" fontId="0" fillId="0" borderId="1" xfId="0" applyBorder="1" applyAlignment="1">
      <alignment horizontal="right"/>
    </xf>
    <xf numFmtId="164" fontId="0" fillId="0" borderId="0" xfId="1" applyNumberFormat="1" applyFont="1" applyBorder="1"/>
    <xf numFmtId="0" fontId="11" fillId="0" borderId="0" xfId="0" applyFont="1" applyAlignment="1"/>
    <xf numFmtId="0" fontId="0" fillId="0" borderId="36" xfId="0" applyBorder="1"/>
    <xf numFmtId="0" fontId="0" fillId="0" borderId="37" xfId="0" applyBorder="1" applyAlignment="1">
      <alignment horizontal="right"/>
    </xf>
    <xf numFmtId="164" fontId="0" fillId="0" borderId="0" xfId="0" applyNumberFormat="1" applyBorder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36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top" wrapText="1"/>
    </xf>
    <xf numFmtId="0" fontId="0" fillId="0" borderId="2" xfId="0" applyBorder="1"/>
    <xf numFmtId="0" fontId="12" fillId="0" borderId="36" xfId="0" applyFont="1" applyBorder="1" applyAlignment="1">
      <alignment horizontal="left"/>
    </xf>
    <xf numFmtId="0" fontId="12" fillId="0" borderId="36" xfId="0" applyFont="1" applyFill="1" applyBorder="1" applyAlignment="1">
      <alignment horizontal="left"/>
    </xf>
    <xf numFmtId="9" fontId="0" fillId="0" borderId="0" xfId="0" applyNumberFormat="1" applyBorder="1"/>
    <xf numFmtId="9" fontId="10" fillId="0" borderId="1" xfId="1" applyFont="1" applyBorder="1" applyAlignment="1">
      <alignment horizontal="center" vertical="center"/>
    </xf>
    <xf numFmtId="164" fontId="0" fillId="4" borderId="0" xfId="2" applyNumberFormat="1" applyFont="1" applyFill="1" applyBorder="1"/>
    <xf numFmtId="10" fontId="0" fillId="0" borderId="1" xfId="1" applyNumberFormat="1" applyFont="1" applyBorder="1" applyProtection="1">
      <protection locked="0"/>
    </xf>
    <xf numFmtId="0" fontId="0" fillId="0" borderId="0" xfId="0" applyAlignment="1">
      <alignment horizontal="right"/>
    </xf>
    <xf numFmtId="43" fontId="0" fillId="3" borderId="1" xfId="2" applyFont="1" applyFill="1" applyBorder="1"/>
    <xf numFmtId="0" fontId="0" fillId="0" borderId="1" xfId="0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0" fillId="0" borderId="1" xfId="0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7" fillId="0" borderId="0" xfId="1" applyNumberFormat="1" applyFont="1"/>
    <xf numFmtId="0" fontId="10" fillId="0" borderId="1" xfId="0" applyFont="1" applyBorder="1" applyProtection="1">
      <protection locked="0"/>
    </xf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5" fillId="7" borderId="19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8" borderId="19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 vertical="top" wrapText="1"/>
    </xf>
    <xf numFmtId="9" fontId="2" fillId="5" borderId="10" xfId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9" fontId="2" fillId="5" borderId="39" xfId="1" applyFont="1" applyFill="1" applyBorder="1" applyAlignment="1">
      <alignment horizontal="center" vertical="center"/>
    </xf>
    <xf numFmtId="9" fontId="2" fillId="5" borderId="40" xfId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top" wrapText="1"/>
    </xf>
    <xf numFmtId="0" fontId="0" fillId="14" borderId="6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top" wrapText="1"/>
    </xf>
    <xf numFmtId="0" fontId="5" fillId="7" borderId="26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horizontal="center" vertical="top" wrapText="1"/>
    </xf>
    <xf numFmtId="0" fontId="5" fillId="7" borderId="27" xfId="0" applyFont="1" applyFill="1" applyBorder="1" applyAlignment="1">
      <alignment horizontal="center" vertical="top" wrapText="1"/>
    </xf>
    <xf numFmtId="0" fontId="5" fillId="8" borderId="19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5" fillId="7" borderId="19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7" fillId="7" borderId="22" xfId="0" applyFont="1" applyFill="1" applyBorder="1" applyAlignment="1">
      <alignment horizontal="center" vertical="top" wrapText="1"/>
    </xf>
    <xf numFmtId="0" fontId="7" fillId="7" borderId="24" xfId="0" applyFont="1" applyFill="1" applyBorder="1" applyAlignment="1">
      <alignment horizontal="center" vertical="top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5" xfId="0" applyFont="1" applyFill="1" applyBorder="1" applyAlignment="1">
      <alignment horizontal="center" vertical="top" wrapText="1"/>
    </xf>
    <xf numFmtId="0" fontId="7" fillId="6" borderId="22" xfId="0" applyFont="1" applyFill="1" applyBorder="1" applyAlignment="1">
      <alignment horizontal="center" vertical="top" wrapText="1"/>
    </xf>
    <xf numFmtId="0" fontId="7" fillId="6" borderId="24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top" wrapText="1"/>
    </xf>
    <xf numFmtId="0" fontId="8" fillId="8" borderId="2" xfId="0" applyFont="1" applyFill="1" applyBorder="1" applyAlignment="1">
      <alignment horizontal="center" vertical="top" wrapText="1"/>
    </xf>
    <xf numFmtId="0" fontId="2" fillId="5" borderId="25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top" wrapText="1"/>
    </xf>
    <xf numFmtId="0" fontId="8" fillId="8" borderId="41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center" wrapText="1"/>
    </xf>
    <xf numFmtId="9" fontId="2" fillId="5" borderId="5" xfId="1" applyFon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vertical="top" wrapText="1"/>
    </xf>
    <xf numFmtId="0" fontId="8" fillId="8" borderId="45" xfId="0" applyFont="1" applyFill="1" applyBorder="1" applyAlignment="1">
      <alignment horizontal="center" vertical="top" wrapText="1"/>
    </xf>
    <xf numFmtId="9" fontId="2" fillId="5" borderId="34" xfId="1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9" fontId="2" fillId="6" borderId="26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8" borderId="26" xfId="1" applyFont="1" applyFill="1" applyBorder="1" applyAlignment="1">
      <alignment horizontal="center" vertical="center"/>
    </xf>
    <xf numFmtId="0" fontId="0" fillId="0" borderId="30" xfId="0" applyFill="1" applyBorder="1" applyAlignment="1" applyProtection="1">
      <alignment wrapText="1"/>
      <protection locked="0"/>
    </xf>
    <xf numFmtId="0" fontId="0" fillId="0" borderId="38" xfId="0" applyFill="1" applyBorder="1" applyAlignment="1" applyProtection="1">
      <alignment wrapText="1"/>
      <protection locked="0"/>
    </xf>
    <xf numFmtId="0" fontId="0" fillId="0" borderId="30" xfId="0" applyFill="1" applyBorder="1" applyAlignment="1" applyProtection="1">
      <alignment vertical="center"/>
      <protection locked="0"/>
    </xf>
    <xf numFmtId="9" fontId="2" fillId="8" borderId="27" xfId="1" applyFont="1" applyFill="1" applyBorder="1" applyAlignment="1">
      <alignment vertical="center"/>
    </xf>
    <xf numFmtId="9" fontId="2" fillId="6" borderId="26" xfId="1" applyFont="1" applyFill="1" applyBorder="1" applyAlignment="1">
      <alignment vertical="center"/>
    </xf>
    <xf numFmtId="9" fontId="2" fillId="6" borderId="27" xfId="1" applyFont="1" applyFill="1" applyBorder="1" applyAlignment="1">
      <alignment vertical="center"/>
    </xf>
    <xf numFmtId="9" fontId="2" fillId="7" borderId="26" xfId="1" applyFont="1" applyFill="1" applyBorder="1" applyAlignment="1">
      <alignment vertical="center"/>
    </xf>
    <xf numFmtId="9" fontId="2" fillId="7" borderId="27" xfId="1" applyFont="1" applyFill="1" applyBorder="1" applyAlignment="1">
      <alignment vertical="center"/>
    </xf>
    <xf numFmtId="0" fontId="0" fillId="0" borderId="0" xfId="0" applyFill="1"/>
    <xf numFmtId="0" fontId="25" fillId="0" borderId="1" xfId="0" applyFont="1" applyFill="1" applyBorder="1" applyAlignment="1" applyProtection="1">
      <alignment wrapText="1"/>
      <protection locked="0"/>
    </xf>
    <xf numFmtId="9" fontId="25" fillId="0" borderId="1" xfId="1" applyNumberFormat="1" applyFont="1" applyBorder="1" applyAlignment="1" applyProtection="1">
      <alignment horizontal="center"/>
      <protection locked="0"/>
    </xf>
    <xf numFmtId="0" fontId="0" fillId="2" borderId="49" xfId="0" applyFill="1" applyBorder="1" applyProtection="1"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9" fontId="0" fillId="3" borderId="0" xfId="1" applyFont="1" applyFill="1" applyBorder="1"/>
    <xf numFmtId="165" fontId="0" fillId="3" borderId="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9" fontId="0" fillId="3" borderId="15" xfId="1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wrapText="1"/>
    </xf>
    <xf numFmtId="0" fontId="24" fillId="3" borderId="19" xfId="0" applyFont="1" applyFill="1" applyBorder="1" applyAlignment="1">
      <alignment horizontal="center" wrapText="1"/>
    </xf>
    <xf numFmtId="9" fontId="0" fillId="3" borderId="10" xfId="1" applyFont="1" applyFill="1" applyBorder="1"/>
    <xf numFmtId="9" fontId="0" fillId="3" borderId="23" xfId="1" applyFont="1" applyFill="1" applyBorder="1"/>
    <xf numFmtId="9" fontId="0" fillId="3" borderId="27" xfId="1" applyFont="1" applyFill="1" applyBorder="1"/>
    <xf numFmtId="0" fontId="24" fillId="3" borderId="10" xfId="0" applyFont="1" applyFill="1" applyBorder="1" applyAlignment="1">
      <alignment horizontal="center" wrapText="1"/>
    </xf>
    <xf numFmtId="9" fontId="0" fillId="3" borderId="10" xfId="1" applyFont="1" applyFill="1" applyBorder="1" applyAlignment="1">
      <alignment horizontal="center"/>
    </xf>
    <xf numFmtId="9" fontId="1" fillId="3" borderId="23" xfId="1" applyFont="1" applyFill="1" applyBorder="1" applyAlignment="1">
      <alignment horizontal="center"/>
    </xf>
    <xf numFmtId="9" fontId="0" fillId="3" borderId="27" xfId="1" applyFont="1" applyFill="1" applyBorder="1" applyAlignment="1">
      <alignment horizontal="center"/>
    </xf>
    <xf numFmtId="9" fontId="0" fillId="3" borderId="21" xfId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9" fontId="0" fillId="3" borderId="18" xfId="1" applyFont="1" applyFill="1" applyBorder="1" applyAlignment="1">
      <alignment horizontal="center"/>
    </xf>
    <xf numFmtId="0" fontId="0" fillId="2" borderId="50" xfId="0" applyFill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wrapText="1"/>
      <protection locked="0"/>
    </xf>
    <xf numFmtId="9" fontId="0" fillId="2" borderId="2" xfId="0" applyNumberFormat="1" applyFill="1" applyBorder="1" applyAlignment="1" applyProtection="1">
      <alignment horizontal="center" vertical="center"/>
      <protection locked="0"/>
    </xf>
    <xf numFmtId="9" fontId="0" fillId="2" borderId="2" xfId="1" applyFont="1" applyFill="1" applyBorder="1" applyAlignment="1">
      <alignment horizontal="center" vertical="center"/>
    </xf>
    <xf numFmtId="9" fontId="26" fillId="9" borderId="23" xfId="1" applyFont="1" applyFill="1" applyBorder="1" applyAlignment="1">
      <alignment horizontal="center" vertical="center"/>
    </xf>
    <xf numFmtId="9" fontId="26" fillId="9" borderId="10" xfId="1" applyFont="1" applyFill="1" applyBorder="1" applyAlignment="1">
      <alignment horizontal="center" vertical="center"/>
    </xf>
    <xf numFmtId="9" fontId="26" fillId="9" borderId="27" xfId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6" fillId="3" borderId="10" xfId="0" applyFont="1" applyFill="1" applyBorder="1" applyAlignment="1">
      <alignment horizontal="center"/>
    </xf>
    <xf numFmtId="0" fontId="26" fillId="3" borderId="27" xfId="0" applyFont="1" applyFill="1" applyBorder="1" applyAlignment="1">
      <alignment horizontal="center"/>
    </xf>
    <xf numFmtId="9" fontId="0" fillId="3" borderId="10" xfId="1" applyNumberFormat="1" applyFont="1" applyFill="1" applyBorder="1"/>
    <xf numFmtId="9" fontId="2" fillId="3" borderId="10" xfId="1" applyFont="1" applyFill="1" applyBorder="1"/>
    <xf numFmtId="9" fontId="2" fillId="3" borderId="27" xfId="1" applyFont="1" applyFill="1" applyBorder="1"/>
    <xf numFmtId="0" fontId="0" fillId="0" borderId="0" xfId="0"/>
    <xf numFmtId="0" fontId="0" fillId="3" borderId="11" xfId="0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3" borderId="26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9" fontId="0" fillId="3" borderId="13" xfId="1" applyFont="1" applyFill="1" applyBorder="1" applyAlignment="1">
      <alignment horizontal="center"/>
    </xf>
    <xf numFmtId="9" fontId="0" fillId="3" borderId="19" xfId="0" applyNumberFormat="1" applyFont="1" applyFill="1" applyBorder="1" applyAlignment="1">
      <alignment horizontal="center" wrapText="1"/>
    </xf>
    <xf numFmtId="9" fontId="0" fillId="3" borderId="10" xfId="0" applyNumberFormat="1" applyFont="1" applyFill="1" applyBorder="1" applyAlignment="1">
      <alignment horizontal="center" wrapText="1"/>
    </xf>
    <xf numFmtId="9" fontId="0" fillId="3" borderId="23" xfId="0" applyNumberFormat="1" applyFont="1" applyFill="1" applyBorder="1" applyAlignment="1">
      <alignment horizontal="center" wrapText="1"/>
    </xf>
    <xf numFmtId="9" fontId="0" fillId="3" borderId="13" xfId="0" applyNumberFormat="1" applyFont="1" applyFill="1" applyBorder="1" applyAlignment="1">
      <alignment horizontal="center" wrapText="1"/>
    </xf>
    <xf numFmtId="9" fontId="0" fillId="3" borderId="27" xfId="0" applyNumberFormat="1" applyFont="1" applyFill="1" applyBorder="1" applyAlignment="1">
      <alignment horizontal="center" wrapText="1"/>
    </xf>
    <xf numFmtId="9" fontId="27" fillId="3" borderId="21" xfId="0" applyNumberFormat="1" applyFont="1" applyFill="1" applyBorder="1" applyAlignment="1">
      <alignment horizontal="center"/>
    </xf>
    <xf numFmtId="9" fontId="27" fillId="3" borderId="18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10" fillId="3" borderId="0" xfId="0" applyFont="1" applyFill="1" applyAlignment="1">
      <alignment horizontal="center"/>
    </xf>
    <xf numFmtId="164" fontId="0" fillId="3" borderId="0" xfId="1" applyNumberFormat="1" applyFont="1" applyFill="1"/>
    <xf numFmtId="43" fontId="0" fillId="3" borderId="0" xfId="2" applyFont="1" applyFill="1"/>
    <xf numFmtId="0" fontId="0" fillId="0" borderId="33" xfId="0" applyBorder="1" applyAlignment="1">
      <alignment vertical="center" wrapText="1"/>
    </xf>
    <xf numFmtId="9" fontId="10" fillId="0" borderId="0" xfId="1" applyFont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0" fillId="0" borderId="4" xfId="0" applyFont="1" applyBorder="1"/>
    <xf numFmtId="9" fontId="0" fillId="0" borderId="0" xfId="0" applyNumberFormat="1"/>
    <xf numFmtId="164" fontId="0" fillId="4" borderId="0" xfId="2" applyNumberFormat="1" applyFont="1" applyFill="1"/>
    <xf numFmtId="0" fontId="0" fillId="0" borderId="33" xfId="0" applyBorder="1" applyAlignment="1">
      <alignment horizontal="right"/>
    </xf>
    <xf numFmtId="0" fontId="28" fillId="8" borderId="9" xfId="0" applyFont="1" applyFill="1" applyBorder="1" applyAlignment="1" applyProtection="1">
      <alignment horizontal="center" vertical="center"/>
      <protection locked="0"/>
    </xf>
    <xf numFmtId="0" fontId="28" fillId="14" borderId="1" xfId="0" applyFont="1" applyFill="1" applyBorder="1" applyAlignment="1">
      <alignment horizontal="center" vertical="center"/>
    </xf>
    <xf numFmtId="0" fontId="28" fillId="6" borderId="9" xfId="0" applyFont="1" applyFill="1" applyBorder="1" applyAlignment="1" applyProtection="1">
      <alignment horizontal="center" vertical="center"/>
      <protection locked="0"/>
    </xf>
    <xf numFmtId="0" fontId="28" fillId="14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 applyProtection="1">
      <alignment horizontal="center" vertical="center"/>
      <protection locked="0"/>
    </xf>
    <xf numFmtId="0" fontId="28" fillId="7" borderId="9" xfId="0" applyFont="1" applyFill="1" applyBorder="1"/>
    <xf numFmtId="0" fontId="28" fillId="7" borderId="8" xfId="0" applyFont="1" applyFill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28" fillId="8" borderId="5" xfId="0" applyFont="1" applyFill="1" applyBorder="1" applyAlignment="1" applyProtection="1">
      <alignment horizontal="center" vertical="center"/>
      <protection locked="0"/>
    </xf>
    <xf numFmtId="0" fontId="28" fillId="6" borderId="5" xfId="0" applyFont="1" applyFill="1" applyBorder="1" applyAlignment="1" applyProtection="1">
      <alignment horizontal="center" vertical="center"/>
      <protection locked="0"/>
    </xf>
    <xf numFmtId="0" fontId="28" fillId="7" borderId="5" xfId="0" applyFont="1" applyFill="1" applyBorder="1"/>
    <xf numFmtId="9" fontId="28" fillId="0" borderId="8" xfId="1" applyNumberFormat="1" applyFont="1" applyBorder="1" applyAlignment="1" applyProtection="1">
      <alignment horizontal="center"/>
      <protection locked="0"/>
    </xf>
    <xf numFmtId="9" fontId="28" fillId="0" borderId="1" xfId="1" applyNumberFormat="1" applyFont="1" applyBorder="1" applyAlignment="1" applyProtection="1">
      <alignment horizontal="center"/>
      <protection locked="0"/>
    </xf>
    <xf numFmtId="0" fontId="28" fillId="6" borderId="1" xfId="0" applyFont="1" applyFill="1" applyBorder="1" applyAlignment="1" applyProtection="1">
      <alignment horizontal="center" vertical="center"/>
      <protection locked="0"/>
    </xf>
    <xf numFmtId="0" fontId="28" fillId="8" borderId="1" xfId="0" applyFont="1" applyFill="1" applyBorder="1" applyAlignment="1" applyProtection="1">
      <alignment horizontal="center" vertical="center"/>
      <protection locked="0"/>
    </xf>
    <xf numFmtId="0" fontId="28" fillId="8" borderId="31" xfId="0" applyFont="1" applyFill="1" applyBorder="1" applyAlignment="1" applyProtection="1">
      <alignment horizontal="center" vertical="center"/>
      <protection locked="0"/>
    </xf>
    <xf numFmtId="0" fontId="28" fillId="7" borderId="1" xfId="0" applyFont="1" applyFill="1" applyBorder="1"/>
    <xf numFmtId="0" fontId="23" fillId="0" borderId="1" xfId="0" applyFont="1" applyBorder="1" applyProtection="1">
      <protection locked="0"/>
    </xf>
    <xf numFmtId="0" fontId="23" fillId="0" borderId="1" xfId="0" applyFont="1" applyBorder="1"/>
    <xf numFmtId="0" fontId="29" fillId="0" borderId="1" xfId="0" applyFont="1" applyBorder="1" applyAlignment="1" applyProtection="1">
      <alignment horizontal="center" vertical="center"/>
      <protection locked="0"/>
    </xf>
    <xf numFmtId="10" fontId="0" fillId="0" borderId="0" xfId="1" applyNumberFormat="1" applyFont="1"/>
    <xf numFmtId="49" fontId="0" fillId="0" borderId="0" xfId="0" applyNumberFormat="1"/>
    <xf numFmtId="10" fontId="0" fillId="12" borderId="1" xfId="1" applyNumberFormat="1" applyFont="1" applyFill="1" applyBorder="1" applyProtection="1">
      <protection locked="0"/>
    </xf>
    <xf numFmtId="10" fontId="0" fillId="13" borderId="1" xfId="1" applyNumberFormat="1" applyFont="1" applyFill="1" applyBorder="1" applyProtection="1">
      <protection locked="0"/>
    </xf>
    <xf numFmtId="10" fontId="17" fillId="0" borderId="1" xfId="1" applyNumberFormat="1" applyFont="1" applyBorder="1" applyProtection="1">
      <protection locked="0"/>
    </xf>
    <xf numFmtId="164" fontId="0" fillId="12" borderId="0" xfId="1" applyNumberFormat="1" applyFont="1" applyFill="1"/>
    <xf numFmtId="0" fontId="28" fillId="8" borderId="28" xfId="0" applyFont="1" applyFill="1" applyBorder="1" applyAlignment="1" applyProtection="1">
      <alignment horizontal="center" vertical="center"/>
      <protection locked="0"/>
    </xf>
    <xf numFmtId="0" fontId="28" fillId="14" borderId="29" xfId="0" applyFont="1" applyFill="1" applyBorder="1" applyAlignment="1">
      <alignment horizontal="center" vertical="center"/>
    </xf>
    <xf numFmtId="0" fontId="28" fillId="8" borderId="39" xfId="0" applyFont="1" applyFill="1" applyBorder="1" applyAlignment="1" applyProtection="1">
      <alignment horizontal="center" vertical="center"/>
      <protection locked="0"/>
    </xf>
    <xf numFmtId="0" fontId="28" fillId="8" borderId="30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>
      <alignment vertical="top" wrapText="1"/>
    </xf>
    <xf numFmtId="0" fontId="28" fillId="8" borderId="46" xfId="0" applyFont="1" applyFill="1" applyBorder="1" applyAlignment="1" applyProtection="1">
      <alignment horizontal="center" vertical="center"/>
      <protection locked="0"/>
    </xf>
    <xf numFmtId="0" fontId="28" fillId="14" borderId="47" xfId="0" applyFont="1" applyFill="1" applyBorder="1" applyAlignment="1">
      <alignment horizontal="center" vertical="center"/>
    </xf>
    <xf numFmtId="0" fontId="28" fillId="6" borderId="34" xfId="0" applyFont="1" applyFill="1" applyBorder="1" applyAlignment="1" applyProtection="1">
      <alignment horizontal="center" vertical="center"/>
      <protection locked="0"/>
    </xf>
    <xf numFmtId="0" fontId="28" fillId="14" borderId="2" xfId="0" applyFont="1" applyFill="1" applyBorder="1" applyAlignment="1">
      <alignment horizontal="center" vertical="center"/>
    </xf>
    <xf numFmtId="0" fontId="28" fillId="7" borderId="2" xfId="0" applyFont="1" applyFill="1" applyBorder="1"/>
    <xf numFmtId="0" fontId="28" fillId="8" borderId="40" xfId="0" applyFont="1" applyFill="1" applyBorder="1" applyAlignment="1" applyProtection="1">
      <alignment horizontal="center" vertical="center"/>
      <protection locked="0"/>
    </xf>
    <xf numFmtId="10" fontId="14" fillId="0" borderId="1" xfId="1" applyNumberFormat="1" applyFont="1" applyBorder="1" applyProtection="1">
      <protection locked="0"/>
    </xf>
    <xf numFmtId="164" fontId="0" fillId="15" borderId="1" xfId="2" applyNumberFormat="1" applyFont="1" applyFill="1" applyBorder="1"/>
    <xf numFmtId="43" fontId="0" fillId="3" borderId="37" xfId="2" applyFont="1" applyFill="1" applyBorder="1"/>
    <xf numFmtId="164" fontId="0" fillId="15" borderId="0" xfId="1" applyNumberFormat="1" applyFont="1" applyFill="1"/>
    <xf numFmtId="0" fontId="32" fillId="0" borderId="1" xfId="0" applyFont="1" applyBorder="1" applyAlignment="1" applyProtection="1">
      <alignment horizontal="center" vertical="center"/>
      <protection locked="0"/>
    </xf>
    <xf numFmtId="0" fontId="23" fillId="0" borderId="5" xfId="0" applyFont="1" applyBorder="1"/>
    <xf numFmtId="0" fontId="23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center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9" fontId="28" fillId="0" borderId="1" xfId="1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ill="1" applyBorder="1" applyAlignment="1">
      <alignment horizontal="center"/>
    </xf>
    <xf numFmtId="9" fontId="0" fillId="3" borderId="27" xfId="1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9" fontId="3" fillId="5" borderId="19" xfId="0" applyNumberFormat="1" applyFont="1" applyFill="1" applyBorder="1" applyAlignment="1">
      <alignment horizontal="center" vertical="center" wrapText="1"/>
    </xf>
    <xf numFmtId="9" fontId="3" fillId="5" borderId="20" xfId="0" applyNumberFormat="1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9" fontId="3" fillId="5" borderId="21" xfId="0" applyNumberFormat="1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6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10" fillId="0" borderId="32" xfId="1" applyFont="1" applyBorder="1" applyAlignment="1">
      <alignment horizontal="center" vertical="center"/>
    </xf>
    <xf numFmtId="9" fontId="10" fillId="0" borderId="33" xfId="1" applyFont="1" applyBorder="1" applyAlignment="1">
      <alignment horizontal="center" vertical="center"/>
    </xf>
    <xf numFmtId="9" fontId="10" fillId="0" borderId="34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9" fontId="10" fillId="0" borderId="7" xfId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9" fontId="3" fillId="5" borderId="15" xfId="0" applyNumberFormat="1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distributed"/>
    </xf>
    <xf numFmtId="0" fontId="2" fillId="9" borderId="15" xfId="0" applyFont="1" applyFill="1" applyBorder="1" applyAlignment="1">
      <alignment horizontal="center" vertical="distributed"/>
    </xf>
    <xf numFmtId="0" fontId="2" fillId="9" borderId="18" xfId="0" applyFont="1" applyFill="1" applyBorder="1" applyAlignment="1">
      <alignment horizontal="center" vertical="distributed"/>
    </xf>
    <xf numFmtId="0" fontId="6" fillId="14" borderId="19" xfId="0" applyFont="1" applyFill="1" applyBorder="1" applyAlignment="1">
      <alignment horizontal="center" vertical="top" wrapText="1"/>
    </xf>
    <xf numFmtId="0" fontId="6" fillId="14" borderId="21" xfId="0" applyFont="1" applyFill="1" applyBorder="1" applyAlignment="1">
      <alignment horizontal="center" vertical="top" wrapText="1"/>
    </xf>
    <xf numFmtId="0" fontId="6" fillId="14" borderId="12" xfId="0" applyFont="1" applyFill="1" applyBorder="1" applyAlignment="1">
      <alignment horizontal="center" vertical="top" wrapText="1"/>
    </xf>
    <xf numFmtId="0" fontId="6" fillId="14" borderId="17" xfId="0" applyFont="1" applyFill="1" applyBorder="1" applyAlignment="1">
      <alignment horizontal="center" vertical="top" wrapText="1"/>
    </xf>
    <xf numFmtId="0" fontId="4" fillId="14" borderId="19" xfId="0" applyFont="1" applyFill="1" applyBorder="1" applyAlignment="1">
      <alignment horizontal="center" vertical="top" wrapText="1"/>
    </xf>
    <xf numFmtId="0" fontId="4" fillId="14" borderId="21" xfId="0" applyFont="1" applyFill="1" applyBorder="1" applyAlignment="1">
      <alignment horizontal="center" vertical="top" wrapText="1"/>
    </xf>
    <xf numFmtId="0" fontId="2" fillId="9" borderId="1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top" wrapText="1"/>
    </xf>
    <xf numFmtId="0" fontId="6" fillId="14" borderId="48" xfId="0" applyFont="1" applyFill="1" applyBorder="1" applyAlignment="1">
      <alignment horizontal="center" vertical="top" wrapText="1"/>
    </xf>
    <xf numFmtId="0" fontId="6" fillId="14" borderId="11" xfId="0" applyFont="1" applyFill="1" applyBorder="1" applyAlignment="1">
      <alignment horizontal="center" vertical="top" wrapText="1"/>
    </xf>
    <xf numFmtId="0" fontId="6" fillId="14" borderId="16" xfId="0" applyFont="1" applyFill="1" applyBorder="1" applyAlignment="1">
      <alignment horizontal="center" vertical="top" wrapText="1"/>
    </xf>
    <xf numFmtId="0" fontId="6" fillId="14" borderId="20" xfId="0" applyFont="1" applyFill="1" applyBorder="1" applyAlignment="1">
      <alignment horizontal="center" vertical="top" wrapText="1"/>
    </xf>
    <xf numFmtId="0" fontId="6" fillId="14" borderId="42" xfId="0" applyFont="1" applyFill="1" applyBorder="1" applyAlignment="1">
      <alignment horizontal="center" vertical="top" wrapText="1"/>
    </xf>
    <xf numFmtId="0" fontId="6" fillId="14" borderId="18" xfId="0" applyFont="1" applyFill="1" applyBorder="1" applyAlignment="1">
      <alignment horizontal="center" vertical="top" wrapText="1"/>
    </xf>
    <xf numFmtId="0" fontId="2" fillId="5" borderId="26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5" borderId="27" xfId="0" applyFont="1" applyFill="1" applyBorder="1" applyAlignment="1" applyProtection="1">
      <alignment horizontal="center" vertical="center" wrapText="1"/>
      <protection locked="0"/>
    </xf>
    <xf numFmtId="9" fontId="0" fillId="0" borderId="10" xfId="1" applyFont="1" applyFill="1" applyBorder="1" applyAlignment="1">
      <alignment horizontal="center"/>
    </xf>
    <xf numFmtId="9" fontId="0" fillId="0" borderId="21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right"/>
    </xf>
    <xf numFmtId="9" fontId="1" fillId="0" borderId="23" xfId="1" applyFont="1" applyFill="1" applyBorder="1" applyAlignment="1">
      <alignment horizontal="center"/>
    </xf>
    <xf numFmtId="9" fontId="0" fillId="0" borderId="27" xfId="1" applyFont="1" applyFill="1" applyBorder="1" applyAlignment="1">
      <alignment horizontal="center"/>
    </xf>
    <xf numFmtId="9" fontId="0" fillId="0" borderId="18" xfId="1" applyFont="1" applyFill="1" applyBorder="1" applyAlignment="1">
      <alignment horizontal="center"/>
    </xf>
    <xf numFmtId="0" fontId="2" fillId="0" borderId="0" xfId="0" applyFont="1" applyFill="1" applyBorder="1"/>
  </cellXfs>
  <cellStyles count="3">
    <cellStyle name="Millares" xfId="2" builtinId="3"/>
    <cellStyle name="Normal" xfId="0" builtinId="0"/>
    <cellStyle name="Porcentaje" xfId="1" builtinId="5"/>
  </cellStyles>
  <dxfs count="2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MAYO2019'!$D$2:$F$2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 MAYO2019'!$D$3:$F$3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E-4374-9112-04345B64B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NOV2018'!$B$11:$F$11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Convierte las debilidades y/o amenazas en oportunidades de mejora.</c:v>
                </c:pt>
                <c:pt idx="2">
                  <c:v>Presenta soluciones novedosas y originales aplicables tanto a su puesto como a la organización.</c:v>
                </c:pt>
                <c:pt idx="3">
                  <c:v>Se anticipa a las diferentes situaciones que puedan presentarse y propone acciones que mitiguen los posibles riesgos asociados.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 NOV2018'!$B$12:$F$12</c:f>
              <c:numCache>
                <c:formatCode>0%</c:formatCode>
                <c:ptCount val="5"/>
                <c:pt idx="0">
                  <c:v>0.81</c:v>
                </c:pt>
                <c:pt idx="1">
                  <c:v>0.79</c:v>
                </c:pt>
                <c:pt idx="2">
                  <c:v>0.78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E4D-A2FE-110F68C86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A-4388-BD0F-8A1D098E68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MAYO2019'!$D$15:$F$15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 MAYO2019'!$D$16:$F$16</c:f>
              <c:numCache>
                <c:formatCode>0%</c:formatCode>
                <c:ptCount val="3"/>
                <c:pt idx="0">
                  <c:v>0.92249999999999999</c:v>
                </c:pt>
                <c:pt idx="1">
                  <c:v>0.88392857142857151</c:v>
                </c:pt>
                <c:pt idx="2">
                  <c:v>0.80999999999999983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A-4388-BD0F-8A1D098E6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A-4560-AE8B-5C78E2287A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A-4560-AE8B-5C78E2287A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MAYO2019'!$B$15:$C$15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MAYO2019'!$B$16:$C$16</c:f>
              <c:numCache>
                <c:formatCode>0%</c:formatCode>
                <c:ptCount val="2"/>
                <c:pt idx="0">
                  <c:v>0.83174230917389214</c:v>
                </c:pt>
                <c:pt idx="1">
                  <c:v>0.87214285714285711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A-4560-AE8B-5C78E2287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2019'!$B$24:$H$24</c:f>
              <c:numCache>
                <c:formatCode>0%</c:formatCode>
                <c:ptCount val="7"/>
                <c:pt idx="0">
                  <c:v>0.9375</c:v>
                </c:pt>
                <c:pt idx="1">
                  <c:v>0.92500000000000004</c:v>
                </c:pt>
                <c:pt idx="2">
                  <c:v>0.9</c:v>
                </c:pt>
                <c:pt idx="3">
                  <c:v>0.875</c:v>
                </c:pt>
                <c:pt idx="4">
                  <c:v>0.88749999999999996</c:v>
                </c:pt>
                <c:pt idx="5">
                  <c:v>0.83750000000000002</c:v>
                </c:pt>
                <c:pt idx="6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BD7-9670-665E1DBEA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2019'!$B$28:$F$28</c:f>
              <c:numCache>
                <c:formatCode>0%</c:formatCode>
                <c:ptCount val="5"/>
                <c:pt idx="0">
                  <c:v>0.9375</c:v>
                </c:pt>
                <c:pt idx="1">
                  <c:v>0.92500000000000004</c:v>
                </c:pt>
                <c:pt idx="2">
                  <c:v>0.91249999999999998</c:v>
                </c:pt>
                <c:pt idx="3">
                  <c:v>0.92500000000000004</c:v>
                </c:pt>
                <c:pt idx="4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A-4F68-927A-A4173D62A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2019'!$B$32:$F$32</c:f>
              <c:numCache>
                <c:formatCode>0%</c:formatCode>
                <c:ptCount val="5"/>
                <c:pt idx="0">
                  <c:v>0.86250000000000004</c:v>
                </c:pt>
                <c:pt idx="1">
                  <c:v>0.85</c:v>
                </c:pt>
                <c:pt idx="2">
                  <c:v>0.85</c:v>
                </c:pt>
                <c:pt idx="3">
                  <c:v>0.78749999999999998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101-A087-F738C9B5E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8-413C-9D18-A916A2764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NOV2018'!$D$15:$F$15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 NOV2018'!$D$16:$F$16</c:f>
              <c:numCache>
                <c:formatCode>0%</c:formatCode>
                <c:ptCount val="3"/>
                <c:pt idx="0">
                  <c:v>0.91529411764705904</c:v>
                </c:pt>
                <c:pt idx="1">
                  <c:v>0.87563025210084044</c:v>
                </c:pt>
                <c:pt idx="2">
                  <c:v>0.81176470588235294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8-413C-9D18-A916A2764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 con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B-4E32-B85C-BA983D1AE6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B-4E32-B85C-BA983D1AE6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NOV2018'!$B$15:$C$15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NOV2018'!$B$16:$C$16</c:f>
              <c:numCache>
                <c:formatCode>0%</c:formatCode>
                <c:ptCount val="2"/>
                <c:pt idx="0">
                  <c:v>0.85493156226281697</c:v>
                </c:pt>
                <c:pt idx="1">
                  <c:v>0.8675630252100841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4E32-B85C-BA983D1AE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NOV2018'!$B$18:$H$18</c:f>
              <c:strCache>
                <c:ptCount val="7"/>
                <c:pt idx="0">
                  <c:v>Define los roles y los objetivos a cumplir.</c:v>
                </c:pt>
                <c:pt idx="1">
                  <c:v>Revisa constantemente el desempeño de sus colaboradores y se asegura que las metas del equipo se logren.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Reconoce públicamente el mérito de los miembros del grupo que trabajan bien. </c:v>
                </c:pt>
                <c:pt idx="4">
                  <c:v>Entusiasma a los demás con sus propuestas, consigue que los demás participen de sus objetivos, responsabilidades, políticas y criterios.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  <c:pt idx="6">
                  <c:v>Se asegura de  tener  todo lo necesario para tener un buen desempeño: Recursos, información.</c:v>
                </c:pt>
              </c:strCache>
            </c:strRef>
          </c:cat>
          <c:val>
            <c:numRef>
              <c:f>'DATOS NOV2018'!$B$19:$H$19</c:f>
              <c:numCache>
                <c:formatCode>0%</c:formatCode>
                <c:ptCount val="7"/>
                <c:pt idx="0">
                  <c:v>0.90588235294117647</c:v>
                </c:pt>
                <c:pt idx="1">
                  <c:v>0.90588235294117647</c:v>
                </c:pt>
                <c:pt idx="2">
                  <c:v>0.90588235294117647</c:v>
                </c:pt>
                <c:pt idx="3">
                  <c:v>0.90588235294117647</c:v>
                </c:pt>
                <c:pt idx="4">
                  <c:v>0.84705882352941175</c:v>
                </c:pt>
                <c:pt idx="5">
                  <c:v>0.83529411764705885</c:v>
                </c:pt>
                <c:pt idx="6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8-47ED-A938-4315D64B0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NOV2018'!$B$21:$F$21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Participa en las acciones del equipo  ejecutando lo que le corresponde.</c:v>
                </c:pt>
                <c:pt idx="2">
                  <c:v>Tiene una actitud abierta a aprender de los demás (incluyendo subordinados y pares).</c:v>
                </c:pt>
                <c:pt idx="3">
                  <c:v>Propicia  un buen clima y espíritu de colaboración en el grupo resolviendo los conflictos que se dan dentro del equipo.</c:v>
                </c:pt>
                <c:pt idx="4">
                  <c:v> En su relación con los miembros del equipo respeta sus opiniones y valora los diferentes aportes y las contribuciones de los mismos.</c:v>
                </c:pt>
              </c:strCache>
            </c:strRef>
          </c:cat>
          <c:val>
            <c:numRef>
              <c:f>'DATOS NOV2018'!$B$22:$F$22</c:f>
              <c:numCache>
                <c:formatCode>0%</c:formatCode>
                <c:ptCount val="5"/>
                <c:pt idx="0">
                  <c:v>0.94117647058823528</c:v>
                </c:pt>
                <c:pt idx="1">
                  <c:v>0.91764705882352937</c:v>
                </c:pt>
                <c:pt idx="2">
                  <c:v>0.91764705882352937</c:v>
                </c:pt>
                <c:pt idx="3">
                  <c:v>0.90588235294117647</c:v>
                </c:pt>
                <c:pt idx="4">
                  <c:v>0.89411764705882357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9-4E8F-B148-76E5743D8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</a:t>
            </a:r>
            <a:r>
              <a:rPr lang="es-CO" b="1">
                <a:solidFill>
                  <a:sysClr val="windowText" lastClr="000000"/>
                </a:solidFill>
              </a:rPr>
              <a:t>Sin Personal a Cargo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2019'!$B$3:$C$3</c:f>
              <c:numCache>
                <c:formatCode>0%</c:formatCode>
                <c:ptCount val="2"/>
                <c:pt idx="0">
                  <c:v>0.85349659863945571</c:v>
                </c:pt>
                <c:pt idx="1">
                  <c:v>0.8398180272108845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1-492E-AFF4-1616CC107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CON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NOV2018'!$B$24:$F$24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Presenta soluciones novedosas y originales aplicables tanto a su puesto como a la organización.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Convierte las debilidades y/o amenazas en oportunidades de mejora.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 NOV2018'!$B$25:$F$25</c:f>
              <c:numCache>
                <c:formatCode>0%</c:formatCode>
                <c:ptCount val="5"/>
                <c:pt idx="0">
                  <c:v>0.85882352941176465</c:v>
                </c:pt>
                <c:pt idx="1">
                  <c:v>0.82352941176470584</c:v>
                </c:pt>
                <c:pt idx="2">
                  <c:v>0.81176470588235294</c:v>
                </c:pt>
                <c:pt idx="3">
                  <c:v>0.78823529411764715</c:v>
                </c:pt>
                <c:pt idx="4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A-48C0-B2C3-426288465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Indicadores</a:t>
            </a:r>
            <a:r>
              <a:rPr lang="es-CO" sz="1800" b="1" baseline="0">
                <a:solidFill>
                  <a:sysClr val="windowText" lastClr="000000"/>
                </a:solidFill>
              </a:rPr>
              <a:t> en Conjunto con y sin</a:t>
            </a:r>
            <a:r>
              <a:rPr lang="es-CO" sz="1800" b="1">
                <a:solidFill>
                  <a:sysClr val="windowText" lastClr="000000"/>
                </a:solidFill>
              </a:rPr>
              <a:t> Personal a Cargo</a:t>
            </a:r>
          </a:p>
        </c:rich>
      </c:tx>
      <c:layout>
        <c:manualLayout>
          <c:xMode val="edge"/>
          <c:yMode val="edge"/>
          <c:x val="0.13070100057289794"/>
          <c:y val="1.74473862864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MAYO2019'!$B$28:$C$28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MAYO2019'!$B$29:$C$29</c:f>
              <c:numCache>
                <c:formatCode>0%</c:formatCode>
                <c:ptCount val="2"/>
                <c:pt idx="0">
                  <c:v>0.83578016819238832</c:v>
                </c:pt>
                <c:pt idx="1">
                  <c:v>0.86281972789115646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7-4DF7-B178-2A15564BC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Competencias en conjunto con y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2019'!$E$37:$G$37</c:f>
              <c:numCache>
                <c:formatCode>0%</c:formatCode>
                <c:ptCount val="3"/>
                <c:pt idx="0">
                  <c:v>0.91782142857142868</c:v>
                </c:pt>
                <c:pt idx="1">
                  <c:v>0.87706632653061245</c:v>
                </c:pt>
                <c:pt idx="2">
                  <c:v>0.79357142857142859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F-4C69-B2C9-4C30F1C3E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2019'!$B$41:$F$41</c:f>
              <c:numCache>
                <c:formatCode>0%</c:formatCode>
                <c:ptCount val="5"/>
                <c:pt idx="0">
                  <c:v>0.93392857142857144</c:v>
                </c:pt>
                <c:pt idx="1">
                  <c:v>0.92821428571428577</c:v>
                </c:pt>
                <c:pt idx="2">
                  <c:v>0.91625000000000001</c:v>
                </c:pt>
                <c:pt idx="3">
                  <c:v>0.91732142857142862</c:v>
                </c:pt>
                <c:pt idx="4">
                  <c:v>0.8933928571428571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183-A757-4AE32C77F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</a:t>
            </a:r>
            <a:r>
              <a:rPr lang="es-CO" baseline="0"/>
              <a:t> </a:t>
            </a:r>
            <a:r>
              <a:rPr lang="es-CO"/>
              <a:t>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2019'!$B$46:$F$46</c:f>
              <c:numCache>
                <c:formatCode>0%</c:formatCode>
                <c:ptCount val="5"/>
                <c:pt idx="0">
                  <c:v>0.85928571428571421</c:v>
                </c:pt>
                <c:pt idx="1">
                  <c:v>0.84267857142857139</c:v>
                </c:pt>
                <c:pt idx="2">
                  <c:v>0.81357142857142861</c:v>
                </c:pt>
                <c:pt idx="3">
                  <c:v>0.75660714285714281</c:v>
                </c:pt>
                <c:pt idx="4">
                  <c:v>0.69571428571428573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4-48EE-8FD5-99CE08509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Indicadores</a:t>
            </a:r>
            <a:r>
              <a:rPr lang="es-CO" sz="1800" b="1" baseline="0">
                <a:solidFill>
                  <a:sysClr val="windowText" lastClr="000000"/>
                </a:solidFill>
              </a:rPr>
              <a:t> en Conjunto con y sin</a:t>
            </a:r>
            <a:r>
              <a:rPr lang="es-CO" sz="1800" b="1">
                <a:solidFill>
                  <a:sysClr val="windowText" lastClr="000000"/>
                </a:solidFill>
              </a:rPr>
              <a:t> Personal a Cargo</a:t>
            </a:r>
          </a:p>
        </c:rich>
      </c:tx>
      <c:layout>
        <c:manualLayout>
          <c:xMode val="edge"/>
          <c:yMode val="edge"/>
          <c:x val="0.13070100057289794"/>
          <c:y val="1.744738628649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NOV2018'!$B$28:$C$28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NOV2018'!$B$29:$C$29</c:f>
              <c:numCache>
                <c:formatCode>0%</c:formatCode>
                <c:ptCount val="2"/>
                <c:pt idx="0">
                  <c:v>0.84746578113140847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5-4FE5-9754-8611746AB5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Competencias en conjunto con y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1-4C83-BB81-7AC15DAD1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NOV2018'!$D$28:$F$28</c:f>
              <c:strCache>
                <c:ptCount val="3"/>
                <c:pt idx="0">
                  <c:v>Liderazgo </c:v>
                </c:pt>
                <c:pt idx="1">
                  <c:v>Trabajo en equipo</c:v>
                </c:pt>
                <c:pt idx="2">
                  <c:v>Innovación</c:v>
                </c:pt>
              </c:strCache>
            </c:strRef>
          </c:cat>
          <c:val>
            <c:numRef>
              <c:f>'DATOS NOV2018'!$D$29:$F$29</c:f>
              <c:numCache>
                <c:formatCode>0%</c:formatCode>
                <c:ptCount val="3"/>
                <c:pt idx="0">
                  <c:v>0.89264705882352957</c:v>
                </c:pt>
                <c:pt idx="1">
                  <c:v>0.8528151260504202</c:v>
                </c:pt>
                <c:pt idx="2">
                  <c:v>0.79088235294117648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1-4C83-BB81-7AC15DAD1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CON EQUIPO CON</a:t>
            </a:r>
            <a:r>
              <a:rPr lang="es-CO" baseline="0"/>
              <a:t> Y</a:t>
            </a:r>
            <a:r>
              <a:rPr lang="es-CO"/>
              <a:t> SIN</a:t>
            </a:r>
            <a:r>
              <a:rPr lang="es-CO" baseline="0"/>
              <a:t> PERSONAL A CARGO</a:t>
            </a:r>
            <a:endParaRPr lang="es-CO"/>
          </a:p>
        </c:rich>
      </c:tx>
      <c:layout>
        <c:manualLayout>
          <c:xMode val="edge"/>
          <c:yMode val="edge"/>
          <c:x val="0.321902201186337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NOV2018'!$B$31:$F$31</c:f>
              <c:strCache>
                <c:ptCount val="5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 En su relación con los miembros del equipo respeta sus opiniones y valora los diferentes aportes y las contribuciones de los mismos.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 NOV2018'!$B$32:$F$32</c:f>
              <c:numCache>
                <c:formatCode>0%</c:formatCode>
                <c:ptCount val="5"/>
                <c:pt idx="0">
                  <c:v>0.92</c:v>
                </c:pt>
                <c:pt idx="1">
                  <c:v>0.90382352941176469</c:v>
                </c:pt>
                <c:pt idx="2">
                  <c:v>0.89558823529411757</c:v>
                </c:pt>
                <c:pt idx="3">
                  <c:v>0.89205882352941179</c:v>
                </c:pt>
                <c:pt idx="4">
                  <c:v>0.86794117647058822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506-B8E6-F82845444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954022063927594"/>
          <c:y val="2.88600288600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2019'!$B$3:$C$3</c:f>
              <c:numCache>
                <c:formatCode>0%</c:formatCode>
                <c:ptCount val="2"/>
                <c:pt idx="0">
                  <c:v>0.85349659863945571</c:v>
                </c:pt>
                <c:pt idx="1">
                  <c:v>0.8398180272108845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B81-AB8A-8D51C9B604C8}"/>
            </c:ext>
          </c:extLst>
        </c:ser>
        <c:ser>
          <c:idx val="1"/>
          <c:order val="1"/>
          <c:tx>
            <c:strRef>
              <c:f>'DATOS_VARIAC_NOV 2018 MAY 2019'!$A$4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2019'!$B$2:$C$2</c:f>
              <c:strCache>
                <c:ptCount val="2"/>
                <c:pt idx="0">
                  <c:v>Competencias</c:v>
                </c:pt>
                <c:pt idx="1">
                  <c:v>Indicadores</c:v>
                </c:pt>
              </c:strCache>
            </c:strRef>
          </c:cat>
          <c:val>
            <c:numRef>
              <c:f>'DATOS_VARIAC_NOV 2018 MAY 2019'!$B$4:$C$4</c:f>
              <c:numCache>
                <c:formatCode>0%</c:formatCode>
                <c:ptCount val="2"/>
                <c:pt idx="0">
                  <c:v>0.82136054421768723</c:v>
                </c:pt>
                <c:pt idx="1">
                  <c:v>0.84024801587301567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B81-AB8A-8D51C9B604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2019'!$E$3:$G$3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8-4E96-917B-4AA1B42F9128}"/>
            </c:ext>
          </c:extLst>
        </c:ser>
        <c:ser>
          <c:idx val="1"/>
          <c:order val="1"/>
          <c:tx>
            <c:strRef>
              <c:f>'DATOS_VARIAC_NOV 2018 MAY 2019'!$D$4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2019'!$E$4:$G$4</c:f>
              <c:numCache>
                <c:formatCode>0%</c:formatCode>
                <c:ptCount val="3"/>
                <c:pt idx="0">
                  <c:v>0.872857142857143</c:v>
                </c:pt>
                <c:pt idx="1">
                  <c:v>0.82551020408163278</c:v>
                </c:pt>
                <c:pt idx="2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E96-917B-4AA1B42F91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0078144461653434E-2"/>
          <c:y val="0.14290994623655914"/>
          <c:w val="0.94731296053605407"/>
          <c:h val="0.641571151892303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2019'!$B$7:$H$7</c:f>
              <c:numCache>
                <c:formatCode>0%</c:formatCode>
                <c:ptCount val="7"/>
                <c:pt idx="0">
                  <c:v>0.94285714285714284</c:v>
                </c:pt>
                <c:pt idx="1">
                  <c:v>0.90857142857142859</c:v>
                </c:pt>
                <c:pt idx="2">
                  <c:v>0.89714285714285713</c:v>
                </c:pt>
                <c:pt idx="3">
                  <c:v>0.87428571428571422</c:v>
                </c:pt>
                <c:pt idx="4">
                  <c:v>0.86285714285714277</c:v>
                </c:pt>
                <c:pt idx="5">
                  <c:v>0.81142857142857139</c:v>
                </c:pt>
                <c:pt idx="6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F-476C-BD87-C967CE186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7002735149177785E-2"/>
          <c:y val="0.1337848562666167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2019'!$B$7:$H$7</c:f>
              <c:numCache>
                <c:formatCode>0%</c:formatCode>
                <c:ptCount val="7"/>
                <c:pt idx="0">
                  <c:v>0.94285714285714284</c:v>
                </c:pt>
                <c:pt idx="1">
                  <c:v>0.90857142857142859</c:v>
                </c:pt>
                <c:pt idx="2">
                  <c:v>0.89714285714285713</c:v>
                </c:pt>
                <c:pt idx="3">
                  <c:v>0.87428571428571422</c:v>
                </c:pt>
                <c:pt idx="4">
                  <c:v>0.86285714285714277</c:v>
                </c:pt>
                <c:pt idx="5">
                  <c:v>0.81142857142857139</c:v>
                </c:pt>
                <c:pt idx="6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D2D-8A87-BE0216A51F74}"/>
            </c:ext>
          </c:extLst>
        </c:ser>
        <c:ser>
          <c:idx val="1"/>
          <c:order val="1"/>
          <c:tx>
            <c:strRef>
              <c:f>'DATOS_VARIAC_NOV 2018 MAY 2019'!$A$8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2019'!$B$6:$H$6</c:f>
              <c:strCache>
                <c:ptCount val="7"/>
                <c:pt idx="0">
                  <c:v>Define roles (si aplica), tiene claras las  actividades que debe realizar en el día y como desempeñarlas de la mejor forma.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Tiene  carisma, genera en el equipo una atmosfera de entusiasmo y compromiso con la misión de la organización.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2019'!$B$8:$H$8</c:f>
              <c:numCache>
                <c:formatCode>0%</c:formatCode>
                <c:ptCount val="7"/>
                <c:pt idx="0">
                  <c:v>0.86428571428571421</c:v>
                </c:pt>
                <c:pt idx="1">
                  <c:v>0.87857142857142867</c:v>
                </c:pt>
                <c:pt idx="2">
                  <c:v>0.8928571428571429</c:v>
                </c:pt>
                <c:pt idx="3">
                  <c:v>0.83571428571428574</c:v>
                </c:pt>
                <c:pt idx="4">
                  <c:v>0.79285714285714293</c:v>
                </c:pt>
                <c:pt idx="5">
                  <c:v>0.76428571428571435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E-4D2D-8A87-BE0216A51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2019'!$C$11:$F$11</c:f>
              <c:numCache>
                <c:formatCode>0%</c:formatCode>
                <c:ptCount val="4"/>
                <c:pt idx="0">
                  <c:v>0.93142857142857149</c:v>
                </c:pt>
                <c:pt idx="1">
                  <c:v>0.91999999999999993</c:v>
                </c:pt>
                <c:pt idx="2">
                  <c:v>0.89714285714285713</c:v>
                </c:pt>
                <c:pt idx="3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1-4427-AE61-6C0E6FA6C6B0}"/>
            </c:ext>
          </c:extLst>
        </c:ser>
        <c:ser>
          <c:idx val="1"/>
          <c:order val="1"/>
          <c:tx>
            <c:strRef>
              <c:f>'DATOS_VARIAC_NOV 2018 MAY 2019'!$A$12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2019'!$C$12:$F$12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0.88571428571428579</c:v>
                </c:pt>
                <c:pt idx="2">
                  <c:v>0.85</c:v>
                </c:pt>
                <c:pt idx="3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1-4427-AE61-6C0E6FA6C6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</a:t>
            </a:r>
            <a:r>
              <a:rPr lang="es-CO" b="1" baseline="0">
                <a:solidFill>
                  <a:sysClr val="windowText" lastClr="000000"/>
                </a:solidFill>
              </a:rPr>
              <a:t>n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2019'!$A$15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2019'!$B$15:$F$15</c:f>
              <c:numCache>
                <c:formatCode>0%</c:formatCode>
                <c:ptCount val="5"/>
                <c:pt idx="0">
                  <c:v>0.86857142857142855</c:v>
                </c:pt>
                <c:pt idx="1">
                  <c:v>0.82285714285714273</c:v>
                </c:pt>
                <c:pt idx="2">
                  <c:v>0.77714285714285714</c:v>
                </c:pt>
                <c:pt idx="3">
                  <c:v>0.72571428571428576</c:v>
                </c:pt>
                <c:pt idx="4">
                  <c:v>0.6914285714285715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C7C-82A4-CE28159046AD}"/>
            </c:ext>
          </c:extLst>
        </c:ser>
        <c:ser>
          <c:idx val="1"/>
          <c:order val="1"/>
          <c:tx>
            <c:strRef>
              <c:f>'DATOS_VARIAC_NOV 2018 MAY 2019'!$A$16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2019'!$B$16:$F$16</c:f>
              <c:numCache>
                <c:formatCode>0%</c:formatCode>
                <c:ptCount val="5"/>
                <c:pt idx="0">
                  <c:v>0.7857142857142857</c:v>
                </c:pt>
                <c:pt idx="1">
                  <c:v>0.80714285714285716</c:v>
                </c:pt>
                <c:pt idx="2">
                  <c:v>0.73571428571428565</c:v>
                </c:pt>
                <c:pt idx="3">
                  <c:v>0.77857142857142858</c:v>
                </c:pt>
                <c:pt idx="4">
                  <c:v>0.72142857142857142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1-4C7C-82A4-CE28159046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954022063927594"/>
          <c:y val="2.886002886002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2019'!$C$2:$J$2</c:f>
              <c:strCache>
                <c:ptCount val="5"/>
                <c:pt idx="0">
                  <c:v>Indicadores</c:v>
                </c:pt>
                <c:pt idx="2">
                  <c:v>Trabajo en equipo</c:v>
                </c:pt>
                <c:pt idx="3">
                  <c:v>Liderazgo</c:v>
                </c:pt>
                <c:pt idx="4">
                  <c:v>Innovación</c:v>
                </c:pt>
              </c:strCache>
            </c:strRef>
          </c:cat>
          <c:val>
            <c:numRef>
              <c:f>'DATOS_VARIAC_NOV 2018 MAY 2019'!$C$3:$J$3</c:f>
              <c:numCache>
                <c:formatCode>General</c:formatCode>
                <c:ptCount val="8"/>
                <c:pt idx="0" formatCode="0%">
                  <c:v>0.8398180272108845</c:v>
                </c:pt>
                <c:pt idx="1">
                  <c:v>0</c:v>
                </c:pt>
                <c:pt idx="2" formatCode="0%">
                  <c:v>0.91314285714285737</c:v>
                </c:pt>
                <c:pt idx="3" formatCode="0%">
                  <c:v>0.87020408163265328</c:v>
                </c:pt>
                <c:pt idx="4" formatCode="0%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D41-AE59-0170704F4829}"/>
            </c:ext>
          </c:extLst>
        </c:ser>
        <c:ser>
          <c:idx val="1"/>
          <c:order val="1"/>
          <c:tx>
            <c:strRef>
              <c:f>'DATOS_VARIAC_NOV 2018 MAY 2019'!$A$4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2019'!$C$2:$J$2</c:f>
              <c:strCache>
                <c:ptCount val="5"/>
                <c:pt idx="0">
                  <c:v>Indicadores</c:v>
                </c:pt>
                <c:pt idx="2">
                  <c:v>Trabajo en equipo</c:v>
                </c:pt>
                <c:pt idx="3">
                  <c:v>Liderazgo</c:v>
                </c:pt>
                <c:pt idx="4">
                  <c:v>Innovación</c:v>
                </c:pt>
              </c:strCache>
            </c:strRef>
          </c:cat>
          <c:val>
            <c:numRef>
              <c:f>'DATOS_VARIAC_NOV 2018 MAY 2019'!$C$4:$J$4</c:f>
              <c:numCache>
                <c:formatCode>General</c:formatCode>
                <c:ptCount val="8"/>
                <c:pt idx="0" formatCode="0%">
                  <c:v>0.84024801587301567</c:v>
                </c:pt>
                <c:pt idx="1">
                  <c:v>0</c:v>
                </c:pt>
                <c:pt idx="2" formatCode="0%">
                  <c:v>0.872857142857143</c:v>
                </c:pt>
                <c:pt idx="3" formatCode="0%">
                  <c:v>0.82551020408163278</c:v>
                </c:pt>
                <c:pt idx="4" formatCode="0%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4-4D41-AE59-0170704F4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2019'!$E$3:$G$3</c:f>
              <c:numCache>
                <c:formatCode>0%</c:formatCode>
                <c:ptCount val="3"/>
                <c:pt idx="0">
                  <c:v>0.91314285714285737</c:v>
                </c:pt>
                <c:pt idx="1">
                  <c:v>0.87020408163265328</c:v>
                </c:pt>
                <c:pt idx="2">
                  <c:v>0.77714285714285725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594-A240-D7A981F4A78D}"/>
            </c:ext>
          </c:extLst>
        </c:ser>
        <c:ser>
          <c:idx val="1"/>
          <c:order val="1"/>
          <c:tx>
            <c:strRef>
              <c:f>'DATOS_VARIAC_NOV 2018 MAY 2019'!$D$4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2019'!$E$2:$G$2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2019'!$E$4:$G$4</c:f>
              <c:numCache>
                <c:formatCode>0%</c:formatCode>
                <c:ptCount val="3"/>
                <c:pt idx="0">
                  <c:v>0.872857142857143</c:v>
                </c:pt>
                <c:pt idx="1">
                  <c:v>0.82551020408163278</c:v>
                </c:pt>
                <c:pt idx="2">
                  <c:v>0.76571428571428568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594-A240-D7A981F4A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2019'!$D$6:$L$6</c:f>
              <c:strCache>
                <c:ptCount val="5"/>
                <c:pt idx="0">
                  <c:v>Tiene  carisma, genera en el equipo una atmosfera de entusiasmo y compromiso con la misión de la organización.</c:v>
                </c:pt>
                <c:pt idx="1">
                  <c:v>Reconoce  el mérito de los miembros del grupo que trabajan bien. </c:v>
                </c:pt>
                <c:pt idx="2">
                  <c:v>Retroalimenta a sus compañeros de trabajo en busca del cumplimiento de las metas.</c:v>
                </c:pt>
                <c:pt idx="3">
                  <c:v>Impulsa a sus compañeros a realizar actividades grupales para lograr objetivos comunes y comunica los resultados obtenidos.</c:v>
                </c:pt>
                <c:pt idx="4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2019'!$D$7:$L$7</c:f>
              <c:numCache>
                <c:formatCode>0%</c:formatCode>
                <c:ptCount val="9"/>
                <c:pt idx="0">
                  <c:v>0.89714285714285713</c:v>
                </c:pt>
                <c:pt idx="1">
                  <c:v>0.87428571428571422</c:v>
                </c:pt>
                <c:pt idx="2">
                  <c:v>0.86285714285714277</c:v>
                </c:pt>
                <c:pt idx="3">
                  <c:v>0.81142857142857139</c:v>
                </c:pt>
                <c:pt idx="4">
                  <c:v>0.79428571428571426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5-48D4-98B1-ECBB28E4D698}"/>
            </c:ext>
          </c:extLst>
        </c:ser>
        <c:ser>
          <c:idx val="1"/>
          <c:order val="1"/>
          <c:tx>
            <c:strRef>
              <c:f>'DATOS_VARIAC_NOV 2018 MAY 2019'!$A$8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2019'!$D$6:$L$6</c:f>
              <c:strCache>
                <c:ptCount val="5"/>
                <c:pt idx="0">
                  <c:v>Tiene  carisma, genera en el equipo una atmosfera de entusiasmo y compromiso con la misión de la organización.</c:v>
                </c:pt>
                <c:pt idx="1">
                  <c:v>Reconoce  el mérito de los miembros del grupo que trabajan bien. </c:v>
                </c:pt>
                <c:pt idx="2">
                  <c:v>Retroalimenta a sus compañeros de trabajo en busca del cumplimiento de las metas.</c:v>
                </c:pt>
                <c:pt idx="3">
                  <c:v>Impulsa a sus compañeros a realizar actividades grupales para lograr objetivos comunes y comunica los resultados obtenidos.</c:v>
                </c:pt>
                <c:pt idx="4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'DATOS_VARIAC_NOV 2018 MAY 2019'!$D$8:$L$8</c:f>
              <c:numCache>
                <c:formatCode>0%</c:formatCode>
                <c:ptCount val="9"/>
                <c:pt idx="0">
                  <c:v>0.8928571428571429</c:v>
                </c:pt>
                <c:pt idx="1">
                  <c:v>0.83571428571428574</c:v>
                </c:pt>
                <c:pt idx="2">
                  <c:v>0.79285714285714293</c:v>
                </c:pt>
                <c:pt idx="3">
                  <c:v>0.76428571428571435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5-48D4-98B1-ECBB28E4D6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2019'!$A$11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2019'!$C$11:$F$11</c:f>
              <c:numCache>
                <c:formatCode>0%</c:formatCode>
                <c:ptCount val="4"/>
                <c:pt idx="0">
                  <c:v>0.93142857142857149</c:v>
                </c:pt>
                <c:pt idx="1">
                  <c:v>0.91999999999999993</c:v>
                </c:pt>
                <c:pt idx="2">
                  <c:v>0.89714285714285713</c:v>
                </c:pt>
                <c:pt idx="3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145-85B5-98FBCE148EF6}"/>
            </c:ext>
          </c:extLst>
        </c:ser>
        <c:ser>
          <c:idx val="1"/>
          <c:order val="1"/>
          <c:tx>
            <c:strRef>
              <c:f>'DATOS_VARIAC_NOV 2018 MAY 2019'!$A$12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2019'!$C$10:$F$10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2019'!$C$12:$F$12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0.88571428571428579</c:v>
                </c:pt>
                <c:pt idx="2">
                  <c:v>0.85</c:v>
                </c:pt>
                <c:pt idx="3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145-85B5-98FBCE148E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2019'!$B$20:$C$20</c:f>
              <c:numCache>
                <c:formatCode>0%</c:formatCode>
                <c:ptCount val="2"/>
                <c:pt idx="0">
                  <c:v>0.83174230917389214</c:v>
                </c:pt>
                <c:pt idx="1">
                  <c:v>0.87214285714285711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CA8-9696-E4280E90EF11}"/>
            </c:ext>
          </c:extLst>
        </c:ser>
        <c:ser>
          <c:idx val="1"/>
          <c:order val="1"/>
          <c:tx>
            <c:strRef>
              <c:f>'DATOS_VARIAC_NOV 2018 MAY 2019'!$A$21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2019'!$B$21:$C$21</c:f>
              <c:numCache>
                <c:formatCode>0%</c:formatCode>
                <c:ptCount val="2"/>
                <c:pt idx="0">
                  <c:v>0.85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F-4CA8-9696-E4280E90EF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2019'!$D$20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2019'!$E$20:$G$20</c:f>
              <c:numCache>
                <c:formatCode>0%</c:formatCode>
                <c:ptCount val="3"/>
                <c:pt idx="0">
                  <c:v>0.92249999999999999</c:v>
                </c:pt>
                <c:pt idx="1">
                  <c:v>0.88392857142857151</c:v>
                </c:pt>
                <c:pt idx="2">
                  <c:v>0.80999999999999983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2-4487-8713-3BAA945D1ADE}"/>
            </c:ext>
          </c:extLst>
        </c:ser>
        <c:ser>
          <c:idx val="1"/>
          <c:order val="1"/>
          <c:tx>
            <c:strRef>
              <c:f>'DATOS_VARIAC_NOV 2018 MAY 2019'!$D$21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2019'!$E$21:$G$21</c:f>
              <c:numCache>
                <c:formatCode>0%</c:formatCode>
                <c:ptCount val="3"/>
                <c:pt idx="0">
                  <c:v>0.92</c:v>
                </c:pt>
                <c:pt idx="1">
                  <c:v>0.87563025210084044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2-4487-8713-3BAA945D1A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2019'!$B$24:$H$24</c:f>
              <c:numCache>
                <c:formatCode>0%</c:formatCode>
                <c:ptCount val="7"/>
                <c:pt idx="0">
                  <c:v>0.9375</c:v>
                </c:pt>
                <c:pt idx="1">
                  <c:v>0.92500000000000004</c:v>
                </c:pt>
                <c:pt idx="2">
                  <c:v>0.9</c:v>
                </c:pt>
                <c:pt idx="3">
                  <c:v>0.875</c:v>
                </c:pt>
                <c:pt idx="4">
                  <c:v>0.88749999999999996</c:v>
                </c:pt>
                <c:pt idx="5">
                  <c:v>0.83750000000000002</c:v>
                </c:pt>
                <c:pt idx="6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3-456D-8959-2171A1991B1D}"/>
            </c:ext>
          </c:extLst>
        </c:ser>
        <c:ser>
          <c:idx val="1"/>
          <c:order val="1"/>
          <c:tx>
            <c:strRef>
              <c:f>'DATOS_VARIAC_NOV 2018 MAY 2019'!$A$25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2019'!$B$23:$H$23</c:f>
              <c:strCache>
                <c:ptCount val="7"/>
                <c:pt idx="0">
                  <c:v>Revisa constantemente el desempeño de sus colaboradores y se asegura que las metas del equipo se logren.</c:v>
                </c:pt>
                <c:pt idx="1">
                  <c:v>Define los roles y los objetivos a cumplir.</c:v>
                </c:pt>
                <c:pt idx="2">
                  <c:v>Tiene  carisma, genera en el equipo una atmosfera de entusiasmo y compromiso con la misión de la organización.</c:v>
                </c:pt>
                <c:pt idx="3">
                  <c:v>Entusiasma a los demás con sus propuestas, consigue que los demás participen de sus objetivos, responsabilidades, políticas y criterios.</c:v>
                </c:pt>
                <c:pt idx="4">
                  <c:v>Se asegura de  tener  todo lo necesario para tener un buen desempeño: Recursos, información.</c:v>
                </c:pt>
                <c:pt idx="5">
                  <c:v>Reconoce públicamente el mérito de los miembros del grupo que trabajan bien. </c:v>
                </c:pt>
                <c:pt idx="6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2019'!$B$25:$H$25</c:f>
              <c:numCache>
                <c:formatCode>0%</c:formatCode>
                <c:ptCount val="7"/>
                <c:pt idx="0">
                  <c:v>0.90588235294117647</c:v>
                </c:pt>
                <c:pt idx="1">
                  <c:v>0.90588235294117647</c:v>
                </c:pt>
                <c:pt idx="2">
                  <c:v>0.90588235294117647</c:v>
                </c:pt>
                <c:pt idx="3">
                  <c:v>0.84705882352941175</c:v>
                </c:pt>
                <c:pt idx="4">
                  <c:v>0.82352941176470584</c:v>
                </c:pt>
                <c:pt idx="5">
                  <c:v>0.90588235294117647</c:v>
                </c:pt>
                <c:pt idx="6">
                  <c:v>0.83529411764705885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3-456D-8959-2171A1991B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EN EQUIPO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2019'!$B$10:$F$10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2019'!$B$11:$F$11</c:f>
              <c:numCache>
                <c:formatCode>0%</c:formatCode>
                <c:ptCount val="5"/>
                <c:pt idx="0">
                  <c:v>0.94285714285714284</c:v>
                </c:pt>
                <c:pt idx="1">
                  <c:v>0.93142857142857149</c:v>
                </c:pt>
                <c:pt idx="2">
                  <c:v>0.91999999999999993</c:v>
                </c:pt>
                <c:pt idx="3">
                  <c:v>0.89714285714285713</c:v>
                </c:pt>
                <c:pt idx="4">
                  <c:v>0.87428571428571422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973-8A98-9643BC10E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55730481637447E-2"/>
          <c:y val="0.1337848010563096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2019'!$B$28:$F$28</c:f>
              <c:numCache>
                <c:formatCode>0%</c:formatCode>
                <c:ptCount val="5"/>
                <c:pt idx="0">
                  <c:v>0.9375</c:v>
                </c:pt>
                <c:pt idx="1">
                  <c:v>0.92500000000000004</c:v>
                </c:pt>
                <c:pt idx="2">
                  <c:v>0.91249999999999998</c:v>
                </c:pt>
                <c:pt idx="3">
                  <c:v>0.92500000000000004</c:v>
                </c:pt>
                <c:pt idx="4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F-4C93-A8BF-C2D9575E4726}"/>
            </c:ext>
          </c:extLst>
        </c:ser>
        <c:ser>
          <c:idx val="1"/>
          <c:order val="1"/>
          <c:tx>
            <c:strRef>
              <c:f>'DATOS_VARIAC_NOV 2018 MAY 2019'!$A$29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2019'!$B$27:$F$27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2019'!$B$29:$F$29</c:f>
              <c:numCache>
                <c:formatCode>0%</c:formatCode>
                <c:ptCount val="5"/>
                <c:pt idx="0">
                  <c:v>0.94117647058823528</c:v>
                </c:pt>
                <c:pt idx="1">
                  <c:v>0.89411764705882357</c:v>
                </c:pt>
                <c:pt idx="2">
                  <c:v>0.91764705882352937</c:v>
                </c:pt>
                <c:pt idx="3">
                  <c:v>0.91764705882352937</c:v>
                </c:pt>
                <c:pt idx="4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F-4C93-A8BF-C2D9575E47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Innovación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55730481637447E-2"/>
          <c:y val="0.13378480105630969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2019'!$B$32:$F$32</c:f>
              <c:numCache>
                <c:formatCode>0%</c:formatCode>
                <c:ptCount val="5"/>
                <c:pt idx="0">
                  <c:v>0.86250000000000004</c:v>
                </c:pt>
                <c:pt idx="1">
                  <c:v>0.85</c:v>
                </c:pt>
                <c:pt idx="2">
                  <c:v>0.85</c:v>
                </c:pt>
                <c:pt idx="3">
                  <c:v>0.78749999999999998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FB5-BCFF-84FD8D39A108}"/>
            </c:ext>
          </c:extLst>
        </c:ser>
        <c:ser>
          <c:idx val="1"/>
          <c:order val="1"/>
          <c:tx>
            <c:strRef>
              <c:f>'DATOS_VARIAC_NOV 2018 MAY 2019'!$A$33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2019'!$B$31:$F$31</c:f>
              <c:strCache>
                <c:ptCount val="5"/>
                <c:pt idx="0">
                  <c:v>Presenta soluciones a problemas relacionados con su puesto de trabajo o clientes internos y externos.</c:v>
                </c:pt>
                <c:pt idx="1">
                  <c:v>Se anticipa a las diferentes situaciones que puedan presentarse y propone acciones que mitiguen los posibles riesgos asociados.</c:v>
                </c:pt>
                <c:pt idx="2">
                  <c:v>Convierte las debilidades y/o amenazas en oportunidades de mejora.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2019'!$B$33:$F$33</c:f>
              <c:numCache>
                <c:formatCode>0%</c:formatCode>
                <c:ptCount val="5"/>
                <c:pt idx="0">
                  <c:v>0.85882352941176465</c:v>
                </c:pt>
                <c:pt idx="1">
                  <c:v>0.81176470588235294</c:v>
                </c:pt>
                <c:pt idx="2">
                  <c:v>0.78823529411764715</c:v>
                </c:pt>
                <c:pt idx="3">
                  <c:v>0.82352941176470584</c:v>
                </c:pt>
                <c:pt idx="4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4FB5-BCFF-84FD8D39A1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'DATOS_VARIAC_NOV 2018 MAY 2019'!$B$37:$C$37</c:f>
              <c:numCache>
                <c:formatCode>0%</c:formatCode>
                <c:ptCount val="2"/>
                <c:pt idx="0">
                  <c:v>0.83578016819238832</c:v>
                </c:pt>
                <c:pt idx="1">
                  <c:v>0.86281972789115646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E-435D-B5B7-05C4B6605301}"/>
            </c:ext>
          </c:extLst>
        </c:ser>
        <c:ser>
          <c:idx val="1"/>
          <c:order val="1"/>
          <c:tx>
            <c:strRef>
              <c:f>'DATOS_VARIAC_NOV 2018 MAY 2019'!$A$38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2019'!$B$38:$C$38</c:f>
              <c:numCache>
                <c:formatCode>0%</c:formatCode>
                <c:ptCount val="2"/>
                <c:pt idx="0">
                  <c:v>0.84512400793650788</c:v>
                </c:pt>
                <c:pt idx="1">
                  <c:v>0.84568027210884367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1-4348-8721-9FEF90D0A2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3684015943902535E-2"/>
          <c:y val="1.848852700230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2019'!$E$37:$G$37</c:f>
              <c:numCache>
                <c:formatCode>0%</c:formatCode>
                <c:ptCount val="3"/>
                <c:pt idx="0">
                  <c:v>0.91782142857142868</c:v>
                </c:pt>
                <c:pt idx="1">
                  <c:v>0.87706632653061245</c:v>
                </c:pt>
                <c:pt idx="2">
                  <c:v>0.79357142857142859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A0D-936C-44A70DF8472E}"/>
            </c:ext>
          </c:extLst>
        </c:ser>
        <c:ser>
          <c:idx val="1"/>
          <c:order val="1"/>
          <c:tx>
            <c:strRef>
              <c:f>'DATOS_VARIAC_NOV 2018 MAY 2019'!$D$38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2019'!$E$36:$G$36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2019'!$E$38:$G$38</c:f>
              <c:numCache>
                <c:formatCode>0%</c:formatCode>
                <c:ptCount val="3"/>
                <c:pt idx="0">
                  <c:v>0.89642857142857157</c:v>
                </c:pt>
                <c:pt idx="1">
                  <c:v>0.85057022809123661</c:v>
                </c:pt>
                <c:pt idx="2">
                  <c:v>0.78785714285714281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B-4A0D-936C-44A70DF847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2019'!$B$41:$F$41</c:f>
              <c:numCache>
                <c:formatCode>0%</c:formatCode>
                <c:ptCount val="5"/>
                <c:pt idx="0">
                  <c:v>0.93392857142857144</c:v>
                </c:pt>
                <c:pt idx="1">
                  <c:v>0.92821428571428577</c:v>
                </c:pt>
                <c:pt idx="2">
                  <c:v>0.91625000000000001</c:v>
                </c:pt>
                <c:pt idx="3">
                  <c:v>0.91732142857142862</c:v>
                </c:pt>
                <c:pt idx="4">
                  <c:v>0.8933928571428571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434-A6FD-12186C570559}"/>
            </c:ext>
          </c:extLst>
        </c:ser>
        <c:ser>
          <c:idx val="1"/>
          <c:order val="1"/>
          <c:tx>
            <c:strRef>
              <c:f>'DATOS_VARIAC_NOV 2018 MAY 2019'!$A$42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2019'!$B$40:$F$40</c:f>
              <c:strCache>
                <c:ptCount val="5"/>
                <c:pt idx="0">
                  <c:v> En su relación con los miembros del equipo respeta sus opiniones y valora los diferentes aportes y las contribuciones de los mismos.</c:v>
                </c:pt>
                <c:pt idx="1">
                  <c:v>Tiene una actitud abierta a aprender de los demás (incluyendo subordinados y pares).</c:v>
                </c:pt>
                <c:pt idx="2">
                  <c:v>Participa en las acciones del equipo  ejecutando lo que le corresponde.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2019'!$B$42:$F$42</c:f>
              <c:numCache>
                <c:formatCode>0%</c:formatCode>
                <c:ptCount val="5"/>
                <c:pt idx="0">
                  <c:v>0.88991596638655468</c:v>
                </c:pt>
                <c:pt idx="1">
                  <c:v>0.91596638655462181</c:v>
                </c:pt>
                <c:pt idx="2">
                  <c:v>0.90168067226890758</c:v>
                </c:pt>
                <c:pt idx="3">
                  <c:v>0.89558823529411757</c:v>
                </c:pt>
                <c:pt idx="4">
                  <c:v>0.86722689075630255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434-A6FD-12186C5705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Innovación </a:t>
            </a:r>
            <a:r>
              <a:rPr lang="es-CO" b="1" baseline="0">
                <a:solidFill>
                  <a:sysClr val="windowText" lastClr="000000"/>
                </a:solidFill>
              </a:rPr>
              <a:t>Conjunto con y sin personal a cargo Nov 2018 Vs Mayo 2019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2019'!$B$46:$F$46</c:f>
              <c:numCache>
                <c:formatCode>0%</c:formatCode>
                <c:ptCount val="5"/>
                <c:pt idx="0">
                  <c:v>0.85928571428571421</c:v>
                </c:pt>
                <c:pt idx="1">
                  <c:v>0.84267857142857139</c:v>
                </c:pt>
                <c:pt idx="2">
                  <c:v>0.81357142857142861</c:v>
                </c:pt>
                <c:pt idx="3">
                  <c:v>0.75660714285714281</c:v>
                </c:pt>
                <c:pt idx="4">
                  <c:v>0.69571428571428573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A-44C2-9A72-804E2CA33642}"/>
            </c:ext>
          </c:extLst>
        </c:ser>
        <c:ser>
          <c:idx val="1"/>
          <c:order val="1"/>
          <c:tx>
            <c:strRef>
              <c:f>'DATOS_VARIAC_NOV 2018 MAY 2019'!$A$47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2019'!$B$45:$F$45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2019'!$B$47:$F$47</c:f>
              <c:numCache>
                <c:formatCode>0%</c:formatCode>
                <c:ptCount val="5"/>
                <c:pt idx="0">
                  <c:v>0.78697478991596648</c:v>
                </c:pt>
                <c:pt idx="1">
                  <c:v>0.83298319327731085</c:v>
                </c:pt>
                <c:pt idx="2">
                  <c:v>0.77373949579831924</c:v>
                </c:pt>
                <c:pt idx="3">
                  <c:v>0.80105042016806727</c:v>
                </c:pt>
                <c:pt idx="4">
                  <c:v>0.74894957983193278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A-44C2-9A72-804E2CA336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2019'!$B$20:$C$20</c:f>
              <c:numCache>
                <c:formatCode>0%</c:formatCode>
                <c:ptCount val="2"/>
                <c:pt idx="0">
                  <c:v>0.83174230917389214</c:v>
                </c:pt>
                <c:pt idx="1">
                  <c:v>0.87214285714285711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F-4566-A185-BA5F861DB677}"/>
            </c:ext>
          </c:extLst>
        </c:ser>
        <c:ser>
          <c:idx val="1"/>
          <c:order val="1"/>
          <c:tx>
            <c:strRef>
              <c:f>'DATOS_VARIAC_NOV 2018 MAY 2019'!$A$21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2019'!$B$19:$C$19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2019'!$B$21:$C$21</c:f>
              <c:numCache>
                <c:formatCode>0%</c:formatCode>
                <c:ptCount val="2"/>
                <c:pt idx="0">
                  <c:v>0.85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F-4566-A185-BA5F861DB6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2019'!$D$20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2019'!$E$20:$G$20</c:f>
              <c:numCache>
                <c:formatCode>0%</c:formatCode>
                <c:ptCount val="3"/>
                <c:pt idx="0">
                  <c:v>0.92249999999999999</c:v>
                </c:pt>
                <c:pt idx="1">
                  <c:v>0.88392857142857151</c:v>
                </c:pt>
                <c:pt idx="2">
                  <c:v>0.80999999999999983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D-468C-BC9B-56AF25701034}"/>
            </c:ext>
          </c:extLst>
        </c:ser>
        <c:ser>
          <c:idx val="1"/>
          <c:order val="1"/>
          <c:tx>
            <c:strRef>
              <c:f>'DATOS_VARIAC_NOV 2018 MAY 2019'!$D$21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2019'!$E$19:$G$19</c:f>
              <c:strCache>
                <c:ptCount val="3"/>
                <c:pt idx="0">
                  <c:v>Trabajo en equipo</c:v>
                </c:pt>
                <c:pt idx="1">
                  <c:v>Liderazgo </c:v>
                </c:pt>
                <c:pt idx="2">
                  <c:v>Innovación</c:v>
                </c:pt>
              </c:strCache>
            </c:strRef>
          </c:cat>
          <c:val>
            <c:numRef>
              <c:f>'DATOS_VARIAC_NOV 2018 MAY 2019'!$E$21:$G$21</c:f>
              <c:numCache>
                <c:formatCode>0%</c:formatCode>
                <c:ptCount val="3"/>
                <c:pt idx="0">
                  <c:v>0.92</c:v>
                </c:pt>
                <c:pt idx="1">
                  <c:v>0.87563025210084044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D-468C-BC9B-56AF257010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Liderazgo</a:t>
            </a:r>
            <a:r>
              <a:rPr lang="es-CO" b="1" baseline="0">
                <a:solidFill>
                  <a:sysClr val="windowText" lastClr="000000"/>
                </a:solidFill>
              </a:rPr>
              <a:t>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2019'!$C$23:$M$23</c:f>
              <c:strCache>
                <c:ptCount val="6"/>
                <c:pt idx="0">
                  <c:v>Define los roles y los objetivos a cumplir.</c:v>
                </c:pt>
                <c:pt idx="1">
                  <c:v>Tiene  carisma, genera en el equipo una atmosfera de entusiasmo y compromiso con la misión de la organización.</c:v>
                </c:pt>
                <c:pt idx="2">
                  <c:v>Entusiasma a los demás con sus propuestas, consigue que los demás participen de sus objetivos, responsabilidades, políticas y criterios.</c:v>
                </c:pt>
                <c:pt idx="3">
                  <c:v>Se asegura de  tener  todo lo necesario para tener un buen desempeño: Recursos, información.</c:v>
                </c:pt>
                <c:pt idx="4">
                  <c:v>Reconoce públicamente el mérito de los miembros del grupo que trabajan bien. 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2019'!$C$24:$M$24</c:f>
              <c:numCache>
                <c:formatCode>0%</c:formatCode>
                <c:ptCount val="11"/>
                <c:pt idx="0">
                  <c:v>0.92500000000000004</c:v>
                </c:pt>
                <c:pt idx="1">
                  <c:v>0.9</c:v>
                </c:pt>
                <c:pt idx="2">
                  <c:v>0.875</c:v>
                </c:pt>
                <c:pt idx="3">
                  <c:v>0.88749999999999996</c:v>
                </c:pt>
                <c:pt idx="4">
                  <c:v>0.83750000000000002</c:v>
                </c:pt>
                <c:pt idx="5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AD5-95C9-A1AD11BEE543}"/>
            </c:ext>
          </c:extLst>
        </c:ser>
        <c:ser>
          <c:idx val="1"/>
          <c:order val="1"/>
          <c:tx>
            <c:strRef>
              <c:f>'DATOS_VARIAC_NOV 2018 MAY 2019'!$A$25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2019'!$C$23:$M$23</c:f>
              <c:strCache>
                <c:ptCount val="6"/>
                <c:pt idx="0">
                  <c:v>Define los roles y los objetivos a cumplir.</c:v>
                </c:pt>
                <c:pt idx="1">
                  <c:v>Tiene  carisma, genera en el equipo una atmosfera de entusiasmo y compromiso con la misión de la organización.</c:v>
                </c:pt>
                <c:pt idx="2">
                  <c:v>Entusiasma a los demás con sus propuestas, consigue que los demás participen de sus objetivos, responsabilidades, políticas y criterios.</c:v>
                </c:pt>
                <c:pt idx="3">
                  <c:v>Se asegura de  tener  todo lo necesario para tener un buen desempeño: Recursos, información.</c:v>
                </c:pt>
                <c:pt idx="4">
                  <c:v>Reconoce públicamente el mérito de los miembros del grupo que trabajan bien. </c:v>
                </c:pt>
                <c:pt idx="5">
                  <c:v>Impulsa y dirige procesos de interacción entre los miembros de la organización  con el objeto de formar un equipo, estableciendo los resultados a alcanzar y retroalimentándolos.</c:v>
                </c:pt>
              </c:strCache>
            </c:strRef>
          </c:cat>
          <c:val>
            <c:numRef>
              <c:f>'DATOS_VARIAC_NOV 2018 MAY 2019'!$C$25:$M$25</c:f>
              <c:numCache>
                <c:formatCode>0%</c:formatCode>
                <c:ptCount val="11"/>
                <c:pt idx="0">
                  <c:v>0.90588235294117647</c:v>
                </c:pt>
                <c:pt idx="1">
                  <c:v>0.90588235294117647</c:v>
                </c:pt>
                <c:pt idx="2">
                  <c:v>0.84705882352941175</c:v>
                </c:pt>
                <c:pt idx="3">
                  <c:v>0.82352941176470584</c:v>
                </c:pt>
                <c:pt idx="4">
                  <c:v>0.90588235294117647</c:v>
                </c:pt>
                <c:pt idx="5">
                  <c:v>0.83529411764705885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AD5-95C9-A1AD11BEE5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2019'!$A$28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2019'!$B$27:$H$27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2019'!$B$28:$H$28</c:f>
              <c:numCache>
                <c:formatCode>0%</c:formatCode>
                <c:ptCount val="7"/>
                <c:pt idx="0">
                  <c:v>0.9375</c:v>
                </c:pt>
                <c:pt idx="1">
                  <c:v>0.92500000000000004</c:v>
                </c:pt>
                <c:pt idx="2">
                  <c:v>0.91249999999999998</c:v>
                </c:pt>
                <c:pt idx="3">
                  <c:v>0.92500000000000004</c:v>
                </c:pt>
                <c:pt idx="4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7-4D34-BA6B-47F08B9A3A54}"/>
            </c:ext>
          </c:extLst>
        </c:ser>
        <c:ser>
          <c:idx val="1"/>
          <c:order val="1"/>
          <c:tx>
            <c:strRef>
              <c:f>'DATOS_VARIAC_NOV 2018 MAY 2019'!$A$29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2019'!$B$27:$H$27</c:f>
              <c:strCache>
                <c:ptCount val="5"/>
                <c:pt idx="0">
                  <c:v>Comparte información y mantiene al resto de los miembros del equipo  informados sobre los temas de interés.</c:v>
                </c:pt>
                <c:pt idx="1">
                  <c:v> En su relación con los miembros del equipo respeta sus opiniones y valora los diferentes aportes y las contribuciones de los mismos.</c:v>
                </c:pt>
                <c:pt idx="2">
                  <c:v>Participa en las acciones del equipo  ejecutando lo que le corresponde.</c:v>
                </c:pt>
                <c:pt idx="3">
                  <c:v>Tiene una actitud abierta a aprender de los demás (incluyendo subordinados y pares).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2019'!$B$29:$H$29</c:f>
              <c:numCache>
                <c:formatCode>0%</c:formatCode>
                <c:ptCount val="7"/>
                <c:pt idx="0">
                  <c:v>0.94117647058823528</c:v>
                </c:pt>
                <c:pt idx="1">
                  <c:v>0.89411764705882357</c:v>
                </c:pt>
                <c:pt idx="2">
                  <c:v>0.91764705882352937</c:v>
                </c:pt>
                <c:pt idx="3">
                  <c:v>0.91764705882352937</c:v>
                </c:pt>
                <c:pt idx="4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7-4D34-BA6B-47F08B9A3A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INNOVACION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2019'!$B$14:$F$14</c:f>
              <c:strCache>
                <c:ptCount val="5"/>
                <c:pt idx="0">
                  <c:v>Convierte las debilidades y/o amenazas en oportunidades de mejora.</c:v>
                </c:pt>
                <c:pt idx="1">
                  <c:v>Presenta soluciones a problemas relacionados con su puesto de trabajo o clientes internos y externos.</c:v>
                </c:pt>
                <c:pt idx="2">
                  <c:v>Se anticipa a las diferentes situaciones que puedan presentarse y propone acciones que mitiguen los posibles riesgos asociados.</c:v>
                </c:pt>
                <c:pt idx="3">
                  <c:v>Presenta soluciones novedosas y originales aplicables tanto a su puesto como a la organización.</c:v>
                </c:pt>
                <c:pt idx="4">
                  <c:v>Es un referente en la organización   por presentar soluciones innovadoras y creativas a situaciones diversas, añadiendo valor.</c:v>
                </c:pt>
              </c:strCache>
            </c:strRef>
          </c:cat>
          <c:val>
            <c:numRef>
              <c:f>'DATOS_VARIAC_NOV 2018 MAY 2019'!$B$15:$F$15</c:f>
              <c:numCache>
                <c:formatCode>0%</c:formatCode>
                <c:ptCount val="5"/>
                <c:pt idx="0">
                  <c:v>0.86857142857142855</c:v>
                </c:pt>
                <c:pt idx="1">
                  <c:v>0.82285714285714273</c:v>
                </c:pt>
                <c:pt idx="2">
                  <c:v>0.77714285714285714</c:v>
                </c:pt>
                <c:pt idx="3">
                  <c:v>0.72571428571428576</c:v>
                </c:pt>
                <c:pt idx="4">
                  <c:v>0.6914285714285715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A-48EE-91CF-6D888E7FE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2019'!$B$37:$C$37</c:f>
              <c:numCache>
                <c:formatCode>0%</c:formatCode>
                <c:ptCount val="2"/>
                <c:pt idx="0">
                  <c:v>0.83578016819238832</c:v>
                </c:pt>
                <c:pt idx="1">
                  <c:v>0.86281972789115646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7-48C0-94BA-E4AD9B3FC0B8}"/>
            </c:ext>
          </c:extLst>
        </c:ser>
        <c:ser>
          <c:idx val="1"/>
          <c:order val="1"/>
          <c:tx>
            <c:strRef>
              <c:f>'DATOS_VARIAC_NOV 2018 MAY 2019'!$A$38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2019'!$B$36:$C$36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'DATOS_VARIAC_NOV 2018 MAY 2019'!$B$38:$C$38</c:f>
              <c:numCache>
                <c:formatCode>0%</c:formatCode>
                <c:ptCount val="2"/>
                <c:pt idx="0">
                  <c:v>0.84512400793650788</c:v>
                </c:pt>
                <c:pt idx="1">
                  <c:v>0.84568027210884367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7-48C0-94BA-E4AD9B3FC0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</a:t>
            </a:r>
            <a:r>
              <a:rPr lang="es-CO" b="1" baseline="0">
                <a:solidFill>
                  <a:sysClr val="windowText" lastClr="000000"/>
                </a:solidFill>
              </a:rPr>
              <a:t> en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05372682557699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2019'!$D$37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2019'!$F$36:$J$36</c:f>
              <c:strCache>
                <c:ptCount val="2"/>
                <c:pt idx="0">
                  <c:v>Liderazgo </c:v>
                </c:pt>
                <c:pt idx="1">
                  <c:v>Innovación</c:v>
                </c:pt>
              </c:strCache>
            </c:strRef>
          </c:cat>
          <c:val>
            <c:numRef>
              <c:f>'DATOS_VARIAC_NOV 2018 MAY 2019'!$F$37:$J$37</c:f>
              <c:numCache>
                <c:formatCode>0%</c:formatCode>
                <c:ptCount val="5"/>
                <c:pt idx="0">
                  <c:v>0.87706632653061245</c:v>
                </c:pt>
                <c:pt idx="1">
                  <c:v>0.79357142857142859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B-4CC6-9CE3-D32F719F4248}"/>
            </c:ext>
          </c:extLst>
        </c:ser>
        <c:ser>
          <c:idx val="1"/>
          <c:order val="1"/>
          <c:tx>
            <c:strRef>
              <c:f>'DATOS_VARIAC_NOV 2018 MAY 2019'!$D$38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2019'!$F$36:$J$36</c:f>
              <c:strCache>
                <c:ptCount val="2"/>
                <c:pt idx="0">
                  <c:v>Liderazgo </c:v>
                </c:pt>
                <c:pt idx="1">
                  <c:v>Innovación</c:v>
                </c:pt>
              </c:strCache>
            </c:strRef>
          </c:cat>
          <c:val>
            <c:numRef>
              <c:f>'DATOS_VARIAC_NOV 2018 MAY 2019'!$F$38:$J$38</c:f>
              <c:numCache>
                <c:formatCode>0%</c:formatCode>
                <c:ptCount val="5"/>
                <c:pt idx="0">
                  <c:v>0.85057022809123661</c:v>
                </c:pt>
                <c:pt idx="1">
                  <c:v>0.78785714285714281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B-4CC6-9CE3-D32F719F4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Trabajo</a:t>
            </a:r>
            <a:r>
              <a:rPr lang="es-CO" b="1" baseline="0">
                <a:solidFill>
                  <a:sysClr val="windowText" lastClr="000000"/>
                </a:solidFill>
              </a:rPr>
              <a:t> en equipo Conjunto con y sin personal a cargo May Vs Nov 2018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872752017108973E-2"/>
          <c:y val="0.13378472222222224"/>
          <c:w val="0.92255111629564823"/>
          <c:h val="0.7027660214348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'DATOS_VARIAC_NOV 2018 MAY 2019'!$A$41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2019'!$C$40:$F$40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2019'!$C$41:$F$41</c:f>
              <c:numCache>
                <c:formatCode>0%</c:formatCode>
                <c:ptCount val="4"/>
                <c:pt idx="0">
                  <c:v>0.92821428571428577</c:v>
                </c:pt>
                <c:pt idx="1">
                  <c:v>0.91625000000000001</c:v>
                </c:pt>
                <c:pt idx="2">
                  <c:v>0.91732142857142862</c:v>
                </c:pt>
                <c:pt idx="3">
                  <c:v>0.8933928571428571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1EE-9478-482A3CF1EC16}"/>
            </c:ext>
          </c:extLst>
        </c:ser>
        <c:ser>
          <c:idx val="1"/>
          <c:order val="1"/>
          <c:tx>
            <c:strRef>
              <c:f>'DATOS_VARIAC_NOV 2018 MAY 2019'!$A$42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'DATOS_VARIAC_NOV 2018 MAY 2019'!$C$40:$F$40</c:f>
              <c:strCache>
                <c:ptCount val="4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Comparte información y mantiene al resto de los miembros del equipo  informados sobre los temas de interés.</c:v>
                </c:pt>
                <c:pt idx="3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'DATOS_VARIAC_NOV 2018 MAY 2019'!$C$42:$F$42</c:f>
              <c:numCache>
                <c:formatCode>0%</c:formatCode>
                <c:ptCount val="4"/>
                <c:pt idx="0">
                  <c:v>0.91596638655462181</c:v>
                </c:pt>
                <c:pt idx="1">
                  <c:v>0.90168067226890758</c:v>
                </c:pt>
                <c:pt idx="2">
                  <c:v>0.89558823529411757</c:v>
                </c:pt>
                <c:pt idx="3">
                  <c:v>0.86722689075630255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1EE-9478-482A3CF1EC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879560"/>
        <c:axId val="451876608"/>
      </c:barChart>
      <c:catAx>
        <c:axId val="4518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6608"/>
        <c:crosses val="autoZero"/>
        <c:auto val="1"/>
        <c:lblAlgn val="ctr"/>
        <c:lblOffset val="100"/>
        <c:noMultiLvlLbl val="0"/>
      </c:catAx>
      <c:valAx>
        <c:axId val="451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Competencias Sin Personal a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NOV2018'!$D$2:$F$2</c:f>
              <c:strCache>
                <c:ptCount val="3"/>
                <c:pt idx="0">
                  <c:v>Trabajo en equipo</c:v>
                </c:pt>
                <c:pt idx="1">
                  <c:v>Liderazgo</c:v>
                </c:pt>
                <c:pt idx="2">
                  <c:v>Innovación</c:v>
                </c:pt>
              </c:strCache>
            </c:strRef>
          </c:cat>
          <c:val>
            <c:numRef>
              <c:f>'DATOS NOV2018'!$D$3:$F$3</c:f>
              <c:numCache>
                <c:formatCode>0%</c:formatCode>
                <c:ptCount val="3"/>
                <c:pt idx="0">
                  <c:v>0.87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1-4EB0-A95A-3F63784BE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Indicadores</a:t>
            </a:r>
            <a:r>
              <a:rPr lang="es-CO" b="1" baseline="0">
                <a:solidFill>
                  <a:sysClr val="windowText" lastClr="000000"/>
                </a:solidFill>
              </a:rPr>
              <a:t> </a:t>
            </a:r>
            <a:r>
              <a:rPr lang="es-CO" b="1">
                <a:solidFill>
                  <a:sysClr val="windowText" lastClr="000000"/>
                </a:solidFill>
              </a:rPr>
              <a:t>Sin Personal a Cargo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 NOV2018'!$B$2:$C$2</c:f>
              <c:strCache>
                <c:ptCount val="2"/>
                <c:pt idx="0">
                  <c:v>Indicadores</c:v>
                </c:pt>
                <c:pt idx="1">
                  <c:v>Competencias</c:v>
                </c:pt>
              </c:strCache>
            </c:strRef>
          </c:cat>
          <c:val>
            <c:numRef>
              <c:f>'DATOS NOV2018'!$B$3:$C$3</c:f>
              <c:numCache>
                <c:formatCode>0%</c:formatCode>
                <c:ptCount val="2"/>
                <c:pt idx="0">
                  <c:v>0.84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2-46A7-8E9D-437926B05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82618896"/>
        <c:axId val="782623160"/>
      </c:barChart>
      <c:catAx>
        <c:axId val="782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23160"/>
        <c:crosses val="autoZero"/>
        <c:auto val="1"/>
        <c:lblAlgn val="ctr"/>
        <c:lblOffset val="100"/>
        <c:noMultiLvlLbl val="0"/>
      </c:catAx>
      <c:valAx>
        <c:axId val="78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618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LIDERAZGO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NOV2018'!$B$5:$H$5</c:f>
              <c:strCache>
                <c:ptCount val="7"/>
                <c:pt idx="0">
                  <c:v>Tiene  carisma, genera en el equipo una atmosfera de entusiasmo y compromiso con la misión de la organización.</c:v>
                </c:pt>
                <c:pt idx="1">
                  <c:v>Se asegura de  tener  todo lo necesario para tener un buen desempeño: Recursos, herramientas, formatos e información.</c:v>
                </c:pt>
                <c:pt idx="2">
                  <c:v>Define roles (si aplica), tiene claras las  actividades que debe realizar en el día y como desempeñarlas de la mejor forma.</c:v>
                </c:pt>
                <c:pt idx="3">
                  <c:v>Reconoce  el mérito de los miembros del grupo que trabajan bien. </c:v>
                </c:pt>
                <c:pt idx="4">
                  <c:v>Retroalimenta a sus compañeros de trabajo en busca del cumplimiento de las metas.</c:v>
                </c:pt>
                <c:pt idx="5">
                  <c:v>Impulsa a sus compañeros a realizar actividades grupales para lograr objetivos comunes y comunica los resultados obtenidos.</c:v>
                </c:pt>
                <c:pt idx="6">
                  <c:v>Entusiasma a los demás con sus propuestas, consigue que los demás participen de sus objetivos, responsabilidades, políticas y criterios.</c:v>
                </c:pt>
              </c:strCache>
            </c:strRef>
          </c:cat>
          <c:val>
            <c:numRef>
              <c:f>'DATOS NOV2018'!$B$6:$H$6</c:f>
              <c:numCache>
                <c:formatCode>0%</c:formatCode>
                <c:ptCount val="7"/>
                <c:pt idx="0">
                  <c:v>0.89</c:v>
                </c:pt>
                <c:pt idx="1">
                  <c:v>0.88</c:v>
                </c:pt>
                <c:pt idx="2">
                  <c:v>0.86</c:v>
                </c:pt>
                <c:pt idx="3">
                  <c:v>0.84</c:v>
                </c:pt>
                <c:pt idx="4">
                  <c:v>0.79</c:v>
                </c:pt>
                <c:pt idx="5">
                  <c:v>0.76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C-4620-A8B4-349258CBD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EN EQUIPO SIN</a:t>
            </a:r>
            <a:r>
              <a:rPr lang="es-CO" baseline="0"/>
              <a:t> PERSONAL A CARGO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NOV2018'!$B$8:$F$8</c:f>
              <c:strCache>
                <c:ptCount val="5"/>
                <c:pt idx="0">
                  <c:v>Tiene una actitud abierta a aprender de los demás (incluyendo subordinados y pares).</c:v>
                </c:pt>
                <c:pt idx="1">
                  <c:v>Participa en las acciones del equipo  ejecutando lo que le corresponde.</c:v>
                </c:pt>
                <c:pt idx="2">
                  <c:v> En su relación con los miembros del equipo respeta sus opiniones y valora los diferentes aportes y las contribuciones de los mismos.</c:v>
                </c:pt>
                <c:pt idx="3">
                  <c:v>Comparte información y mantiene al resto de los miembros del equipo  informados sobre los temas de interés.</c:v>
                </c:pt>
                <c:pt idx="4">
                  <c:v>Propicia  un buen clima y espíritu de colaboración en el grupo resolviendo los conflictos que se dan dentro del equipo.</c:v>
                </c:pt>
              </c:strCache>
            </c:strRef>
          </c:cat>
          <c:val>
            <c:numRef>
              <c:f>'DATOS NOV2018'!$B$9:$F$9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0.85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446E-8824-80BA7B559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9915264"/>
        <c:axId val="789914280"/>
      </c:barChart>
      <c:catAx>
        <c:axId val="7899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4280"/>
        <c:crosses val="autoZero"/>
        <c:auto val="1"/>
        <c:lblAlgn val="ctr"/>
        <c:lblOffset val="100"/>
        <c:noMultiLvlLbl val="0"/>
      </c:catAx>
      <c:valAx>
        <c:axId val="7899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AF5B4E3-D303-4279-8B2D-AEC5C581A1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E808286-4A67-48E3-B2A3-D99DEB5F90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B9714211-2E95-4EA3-8F6D-FC86875E45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5453FEF-3C86-4007-B75A-A78B0AEA018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49D9DEA-E557-47B2-8082-36E981D12D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C3E9FDC-5BB3-4319-90CB-8D010BBC95F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F238121-A609-4296-9537-61EF901255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4D197A1C-0065-4C32-9462-77018397F1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E35E6B3D-E46A-4F53-AAF9-A034D0BF6D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4D4F233-749E-41AD-9B29-E3A15DE67E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907604F-D6A8-4BB1-AF0E-3503045AC2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3551C6C-C414-4D63-AA0E-70D5E48554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1AF3AF4-6852-48FA-ABAE-4588399BBB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48808C13-C495-4871-AE03-40B78CCF92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C99C4EF-554F-497F-8FE4-548116596C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D1DAB44-D1F5-478E-A8F1-AEC373601F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446E8D6-DE85-47E2-9E9D-99B95411E5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5CB0A4-5D6D-40D8-AE49-F76F8A6778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0822754-4DD5-45FA-9623-768D0D7D8D2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C2178AF-EF18-4913-8D0A-9C329E2620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0AE0D33-971E-49C1-AF38-12911BEA0E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3558553-70C7-47C0-B969-4C0D657A69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2C63B94-B559-428C-94D4-75251B2132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084E0D6-091F-4141-AC9F-A275605A1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85B73D9-EDB7-46D7-BC5A-DE54B8542A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ED71293-9D46-47EB-BB0C-EECF765206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1AD92DE-E3FE-4439-B96B-654C8B6457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6E04FEA-ABC1-4364-A244-526A25C29FC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CF9985A2-E65A-466E-BD56-3A6CE8716A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14DDFD8-94E6-4BCD-B1C4-A037338427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10313E6-BCFA-4AB3-AD70-433D2EF302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C456ED9-C107-4263-BE87-80126EA195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3A90B4E-303E-476F-B01A-69E9A30E6E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47FB12-E2BA-4F2B-91C2-E29C927A1F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A13A6C1-028C-48E5-BADD-EDF43DD148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4B8BD766-D2CF-4CCD-91EF-AE789372BF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E3D2D3E-B66F-4108-BE28-C17524C888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E38B33D-F363-4099-A9FB-B244E85A9D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654CF20-6587-47B4-BF35-FCEF93FE42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441C76E-CB9E-4904-8152-34DEFC3A53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04E6585-28F1-4CEC-9E00-E2ACFF9D9F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6D506D5-56F8-4B53-9D23-1DFC5A31DD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686B7CE-90F8-436F-ADFE-742BFFC3D5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D1A3ABA-A66E-406E-BD07-5E0DDCA4F7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CF5FD73-8CFC-4562-8EDE-03E2E828A5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B7567F6E-CDB2-4225-8534-03852D005E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7A5BFDEE-3113-4FE8-99E9-729830F567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591B6B7D-A543-41A2-BB99-2E20FBF504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D0A2F52-AA8B-41A4-8070-F925D8AA3CA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84F79A22-09F9-483B-903F-86675B2756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DB4B9181-ACC3-4BE0-8D17-8B03B1D255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B663D0A-8164-4DAD-BB87-BFE5C39DF6F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6E09156-90EA-41FA-8B4D-4EE05D8135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D7484C1-D895-43E2-AD2A-66F1ABAA85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B229BB74-0714-46AD-A5A6-C0AA0DCD80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DCEB8291-30DF-439F-A92E-66EB6001BA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DB75693-3BEF-4C93-86A7-EFA747A5AE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5316BB17-C115-45C9-90D8-CD24944AD4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C884BBB5-B61B-42B3-95CF-541C9F64F4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715EE03D-DCA0-4A50-877B-0B943F86C0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4578E305-188C-4B6E-9BCC-8C560F1E66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CB9597F8-C0E6-4185-8BC2-BFC07CB4B6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6FFFBCC-5738-4794-BAB5-1466F973AB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91D6C452-5B65-4A2D-AC69-C47E8019D0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54D02C12-A103-4560-A8DF-C7A55CA344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3DADC6FF-0668-445A-95EF-A6FE3C84E0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8E42C509-AA85-413A-B63C-29C7138D60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F3904796-2DDF-4EAC-82F3-CC1971CCE8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0942083D-3A05-41BA-8C30-583E1E8AC8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2E734BC3-C60B-427D-B290-C9F49C5F28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9EF02B0-6E16-499C-BF5B-6DA4B7403E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ECF80E13-C13C-416A-871F-ADB393F63B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14B1F7EF-D18E-49F6-8F86-12F23C6B9C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9C484FD9-FBE2-4702-AED0-9EECA41557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7C7F874C-C459-431F-B05E-58A21CA27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0CC05598-414F-4F78-A77D-CE9BEF730B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FDAEA0D7-AE10-44DD-BAFC-E09C4401BC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9AFFD2C-F4AB-405F-BD55-B0C2229079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53369FBA-1006-4720-99B3-108E643C45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6A90CFD3-8BB8-4AC5-86EA-1736A88FD6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3A9FFC1A-3ED7-4691-92DB-3C86479A34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5B2193A9-B4E6-445B-BC62-17D59C4D22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2195D825-2073-4D1A-8A68-D3EDAAF039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8F1A678F-AF36-4ADC-A296-34604F8FAF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9D3AB446-A877-45D0-A62B-8395B01AA6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0" name="2 Imagen">
          <a:extLst>
            <a:ext uri="{FF2B5EF4-FFF2-40B4-BE49-F238E27FC236}">
              <a16:creationId xmlns:a16="http://schemas.microsoft.com/office/drawing/2014/main" id="{995A3E17-EB82-494F-B64C-CE60C0D669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10BFAEF-0E25-4848-AA4C-AD39390462F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C763642A-90DD-48F2-AF60-B1FB73DAFF4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2B3ADCC-5044-4B8B-8B1B-5740914D32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5" name="2 Imagen">
          <a:extLst>
            <a:ext uri="{FF2B5EF4-FFF2-40B4-BE49-F238E27FC236}">
              <a16:creationId xmlns:a16="http://schemas.microsoft.com/office/drawing/2014/main" id="{44DDBA3D-4379-4F70-AC25-6EC4D0CFC0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6" name="2 Imagen">
          <a:extLst>
            <a:ext uri="{FF2B5EF4-FFF2-40B4-BE49-F238E27FC236}">
              <a16:creationId xmlns:a16="http://schemas.microsoft.com/office/drawing/2014/main" id="{BFAB7284-F7A2-42E0-BB33-16386A5E0E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7" name="2 Imagen">
          <a:extLst>
            <a:ext uri="{FF2B5EF4-FFF2-40B4-BE49-F238E27FC236}">
              <a16:creationId xmlns:a16="http://schemas.microsoft.com/office/drawing/2014/main" id="{DDB57BC8-170C-4166-A7D6-38E67EF638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8" name="2 Imagen">
          <a:extLst>
            <a:ext uri="{FF2B5EF4-FFF2-40B4-BE49-F238E27FC236}">
              <a16:creationId xmlns:a16="http://schemas.microsoft.com/office/drawing/2014/main" id="{7F70C14C-5113-403E-81C9-A894D7CBC6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9" name="2 Imagen">
          <a:extLst>
            <a:ext uri="{FF2B5EF4-FFF2-40B4-BE49-F238E27FC236}">
              <a16:creationId xmlns:a16="http://schemas.microsoft.com/office/drawing/2014/main" id="{A3CB0D8E-8434-46CE-9E1C-CC94238EDA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0" name="2 Imagen">
          <a:extLst>
            <a:ext uri="{FF2B5EF4-FFF2-40B4-BE49-F238E27FC236}">
              <a16:creationId xmlns:a16="http://schemas.microsoft.com/office/drawing/2014/main" id="{693767F8-0739-46E1-B1B7-56E34886B3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11" name="2 Imagen">
          <a:extLst>
            <a:ext uri="{FF2B5EF4-FFF2-40B4-BE49-F238E27FC236}">
              <a16:creationId xmlns:a16="http://schemas.microsoft.com/office/drawing/2014/main" id="{1E04EA2A-8038-4F91-9825-B303FC4BE2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8967C16E-5F86-447F-87AE-ECB5D24CDF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AE75623-DBD8-4D06-A153-1D6D03382B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6269410F-3305-4760-9B61-59C2A76B8B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4724B790-AE01-4161-BC16-BD35B15A29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001F53EE-88FF-4888-BE14-B1DC0F825F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42C5B6E-E5D9-4FBF-AD90-0E60090C5C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C968A79-7F42-4DE3-A0B9-583815DAF5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2263E-5346-4DDF-8AD5-471A974B7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8E39C9-448F-442E-9DF6-BFA199BA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1DFADA-E90F-4EC4-B5A3-6B9F71A5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606920-58E5-464F-B87F-C0B2B732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F6B71C-9E27-484A-B2F3-6F737196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660B27-4354-49F7-94AD-F342AF38D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6A73621-A8E2-4E76-88F3-DA712DF9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621453-5CDD-4BF0-BF20-B1F344AAA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3A8BF6-758C-4FB1-9F87-427582016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3966106-7645-4B74-9BC4-03AA31EE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EFF9B-738A-488F-BADE-68F4B157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A89DB7-A410-434B-A964-4BB692CA5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3FE0B8-7E4C-4B91-8F80-D15D85E38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97C9FA4-4FEC-4CEC-A162-D38634C54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B32E23-34E4-493E-92F1-A5DBEA0B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19</xdr:row>
      <xdr:rowOff>7620</xdr:rowOff>
    </xdr:from>
    <xdr:to>
      <xdr:col>8</xdr:col>
      <xdr:colOff>457200</xdr:colOff>
      <xdr:row>36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DBC9A-8CF6-4361-A230-804B311A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1272540</xdr:colOff>
      <xdr:row>1</xdr:row>
      <xdr:rowOff>7620</xdr:rowOff>
    </xdr:from>
    <xdr:to>
      <xdr:col>8</xdr:col>
      <xdr:colOff>373380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452E69-B643-4470-819D-29D34FE5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449580</xdr:colOff>
      <xdr:row>57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BF99BE-2528-4771-8780-6C8527C1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7620</xdr:rowOff>
    </xdr:from>
    <xdr:to>
      <xdr:col>12</xdr:col>
      <xdr:colOff>449580</xdr:colOff>
      <xdr:row>79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574C0A-64E5-476B-A723-5E8A7E8D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12</xdr:col>
      <xdr:colOff>449580</xdr:colOff>
      <xdr:row>101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6CF929-13D3-45A6-982F-6DED30FF2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0</xdr:rowOff>
    </xdr:from>
    <xdr:to>
      <xdr:col>10</xdr:col>
      <xdr:colOff>441960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CC7DD-A087-46F9-920D-9D45F1C7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22</xdr:row>
      <xdr:rowOff>175260</xdr:rowOff>
    </xdr:from>
    <xdr:to>
      <xdr:col>10</xdr:col>
      <xdr:colOff>647700</xdr:colOff>
      <xdr:row>42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75C01B-E46B-43B6-BBBB-0E80E705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13</xdr:col>
      <xdr:colOff>781050</xdr:colOff>
      <xdr:row>64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77F766-D3B2-4706-A4FE-0CFE03A79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13</xdr:col>
      <xdr:colOff>781050</xdr:colOff>
      <xdr:row>86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BEE366-073C-4F6F-8C21-D319EAA0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0</xdr:rowOff>
    </xdr:from>
    <xdr:to>
      <xdr:col>10</xdr:col>
      <xdr:colOff>441960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89947-7C8A-455B-BC73-E5A2F313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22</xdr:row>
      <xdr:rowOff>175260</xdr:rowOff>
    </xdr:from>
    <xdr:to>
      <xdr:col>10</xdr:col>
      <xdr:colOff>647700</xdr:colOff>
      <xdr:row>42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282DDB-4C46-4ECD-AD16-6308B131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13</xdr:col>
      <xdr:colOff>781050</xdr:colOff>
      <xdr:row>64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FD723F-D72E-4995-BCF1-73427DAE7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7620</xdr:rowOff>
    </xdr:from>
    <xdr:to>
      <xdr:col>11</xdr:col>
      <xdr:colOff>83820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D0E6D9-47A3-410C-8F67-F42F36C1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21</xdr:row>
      <xdr:rowOff>83820</xdr:rowOff>
    </xdr:from>
    <xdr:to>
      <xdr:col>11</xdr:col>
      <xdr:colOff>114300</xdr:colOff>
      <xdr:row>40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56494D-1AA5-42FC-9451-9299DCA33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41</xdr:row>
      <xdr:rowOff>175260</xdr:rowOff>
    </xdr:from>
    <xdr:to>
      <xdr:col>15</xdr:col>
      <xdr:colOff>137160</xdr:colOff>
      <xdr:row>61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3E4E91-3094-4137-8CD1-CA76FE30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61</xdr:row>
      <xdr:rowOff>175260</xdr:rowOff>
    </xdr:from>
    <xdr:to>
      <xdr:col>16</xdr:col>
      <xdr:colOff>205740</xdr:colOff>
      <xdr:row>89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8F8105-8029-4491-8875-3547DDC5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16</xdr:col>
      <xdr:colOff>129540</xdr:colOff>
      <xdr:row>118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2C9DCF-E16C-492D-AB2F-F80F3E3A3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7620</xdr:rowOff>
    </xdr:from>
    <xdr:to>
      <xdr:col>11</xdr:col>
      <xdr:colOff>83820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EAFEA-EDAD-41FE-AD09-697B1EAA3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21</xdr:row>
      <xdr:rowOff>83820</xdr:rowOff>
    </xdr:from>
    <xdr:to>
      <xdr:col>11</xdr:col>
      <xdr:colOff>114300</xdr:colOff>
      <xdr:row>40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2E321E-C07E-4D5A-96BE-C46C3F41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41</xdr:row>
      <xdr:rowOff>175260</xdr:rowOff>
    </xdr:from>
    <xdr:to>
      <xdr:col>15</xdr:col>
      <xdr:colOff>137160</xdr:colOff>
      <xdr:row>61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5848F1-6DEA-4B07-874C-55EA3A8DB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61</xdr:row>
      <xdr:rowOff>175260</xdr:rowOff>
    </xdr:from>
    <xdr:to>
      <xdr:col>16</xdr:col>
      <xdr:colOff>205740</xdr:colOff>
      <xdr:row>89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264125-85E4-4EE6-B193-08F1C7AB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0</xdr:rowOff>
    </xdr:from>
    <xdr:to>
      <xdr:col>11</xdr:col>
      <xdr:colOff>556260</xdr:colOff>
      <xdr:row>20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9C49D9-3548-4C42-AC08-02B23A330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21</xdr:row>
      <xdr:rowOff>53340</xdr:rowOff>
    </xdr:from>
    <xdr:to>
      <xdr:col>11</xdr:col>
      <xdr:colOff>548640</xdr:colOff>
      <xdr:row>40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994DD-27F2-449F-AB12-B1A75024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42</xdr:row>
      <xdr:rowOff>7620</xdr:rowOff>
    </xdr:from>
    <xdr:to>
      <xdr:col>15</xdr:col>
      <xdr:colOff>114300</xdr:colOff>
      <xdr:row>61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74EF2E-FC14-4A10-B826-B8BC9424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62</xdr:row>
      <xdr:rowOff>38100</xdr:rowOff>
    </xdr:from>
    <xdr:to>
      <xdr:col>16</xdr:col>
      <xdr:colOff>144780</xdr:colOff>
      <xdr:row>89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C442FF-F480-4ED2-8C27-80ED431A8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16</xdr:col>
      <xdr:colOff>129540</xdr:colOff>
      <xdr:row>118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12DA2A-3F4F-48A3-A8DC-262C1D32C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0</xdr:rowOff>
    </xdr:from>
    <xdr:to>
      <xdr:col>12</xdr:col>
      <xdr:colOff>175260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465C2C-3450-4CDB-A9B8-C604647E6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24</xdr:row>
      <xdr:rowOff>152400</xdr:rowOff>
    </xdr:from>
    <xdr:to>
      <xdr:col>12</xdr:col>
      <xdr:colOff>175260</xdr:colOff>
      <xdr:row>46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165FE3-A0EE-46A7-8539-5AE8CEB6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16</xdr:col>
      <xdr:colOff>129540</xdr:colOff>
      <xdr:row>75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ECFBC6-7A41-4E51-BA74-0E29F966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16</xdr:col>
      <xdr:colOff>129540</xdr:colOff>
      <xdr:row>104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F27B91-BF54-42EA-9E49-4CBC946A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DD583D6-ECA6-4D74-85D7-AAA61A241B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73F8182-ADBB-4F6C-9DE0-B9DD889DE4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0</xdr:rowOff>
    </xdr:from>
    <xdr:to>
      <xdr:col>11</xdr:col>
      <xdr:colOff>556260</xdr:colOff>
      <xdr:row>20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EF0009-B688-4C19-B785-4664E4D1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21</xdr:row>
      <xdr:rowOff>53340</xdr:rowOff>
    </xdr:from>
    <xdr:to>
      <xdr:col>11</xdr:col>
      <xdr:colOff>548640</xdr:colOff>
      <xdr:row>40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94DDAB-58B8-4F4B-B88D-72C9FE05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42</xdr:row>
      <xdr:rowOff>7620</xdr:rowOff>
    </xdr:from>
    <xdr:to>
      <xdr:col>15</xdr:col>
      <xdr:colOff>114300</xdr:colOff>
      <xdr:row>61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76B12F8-8211-4B8A-9975-852BBB39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62</xdr:row>
      <xdr:rowOff>38100</xdr:rowOff>
    </xdr:from>
    <xdr:to>
      <xdr:col>16</xdr:col>
      <xdr:colOff>144780</xdr:colOff>
      <xdr:row>89</xdr:row>
      <xdr:rowOff>68580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9BDBF8-F724-45A6-9DE8-164B23C4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0</xdr:rowOff>
    </xdr:from>
    <xdr:to>
      <xdr:col>11</xdr:col>
      <xdr:colOff>495300</xdr:colOff>
      <xdr:row>23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912FF7-42AE-437B-AC9F-DD14720F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746760</xdr:colOff>
      <xdr:row>24</xdr:row>
      <xdr:rowOff>160020</xdr:rowOff>
    </xdr:from>
    <xdr:to>
      <xdr:col>12</xdr:col>
      <xdr:colOff>0</xdr:colOff>
      <xdr:row>46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8BB0CB-E605-47DB-9CDD-367FF25F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16</xdr:col>
      <xdr:colOff>129540</xdr:colOff>
      <xdr:row>75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4C2A7B-BA3D-4440-B193-E5952A50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17BBE48E-8E3D-470F-AAE5-93AB9C1167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D256FEF-3616-4FCD-B70F-B39B0BE927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3174705-412D-4B29-AE6D-A5EEDA9490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542BE0C-4908-4DB9-967C-7E6D3C2649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DCE3B98-9A92-42D7-89EA-035F0041E5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05300CC-65DD-4345-8055-4E6D642DED5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74C3FFE7-0490-458A-974A-0FC2E1F79F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DE87DB85-A848-42E2-AA28-EE385081E4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E50DA9C-A73D-4F49-8AF7-A3B78B2903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BE0C7C6-2DC1-44FF-A429-B25B1803C6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CC502D8-887A-4B2F-94F3-B74F7CB19F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A092C64-3698-4E9A-8E26-CA5DF5BE5A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2EE3F622-7836-4D55-B2CB-0E7ADF3CAD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DDD7C1C-B17F-4AAB-A7CA-B952437F2E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178A1A67-80D3-40F6-9317-15A854C47CE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1E653E88-6AFF-4373-A697-794567BF63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35AB0B1-8DAB-40C1-9B56-913284FD49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CCF540A-EA1F-45F4-B335-E494B003D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F76589B7-4550-46A3-9A67-F451EE26CB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81D6932-AC51-43A0-A98B-0100FFE1C7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07841E12-BA06-460C-8D3F-5B1E98E372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AE2B19D5-718E-4F56-8B98-9EC6AA43FB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308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79CF474D-58B7-4ED3-BEDE-96E673AD87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D29FDA69-C0F8-46B4-8366-F8658040C4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85BB7790-07D0-4AF5-9972-91E34F7811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07A5DDF-BE78-4D50-9F49-50A804D14A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0D73EBAB-122C-4320-ABB9-4471A40352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A5BD72F5-74D3-4974-A78A-381CD1BD34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4" name="2 Imagen">
          <a:extLst>
            <a:ext uri="{FF2B5EF4-FFF2-40B4-BE49-F238E27FC236}">
              <a16:creationId xmlns:a16="http://schemas.microsoft.com/office/drawing/2014/main" id="{909E9F1E-6FFB-42C3-8239-AD2AF65CC4A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34C3BA2B-6157-498B-BA1E-1D9864BA3B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B25FFFC8-FD5C-4299-A6DE-85EF0BA514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C9F659E7-F052-4D08-BC79-3FB604E338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20AA740D-0390-42C0-AEEE-BB8F9AE9D3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AA301232-83C4-460B-AD5B-C3F41E1FF1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5F716F5-18DA-4ED1-9D18-C4A8C45FF2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07D4AE2F-0261-40ED-AAD2-C521F8E9DFB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1E4643FE-0BFD-4667-9DA9-F2175DF3159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948DA4C0-43C4-4DDE-A032-BEAB416908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3E2BBA6D-3A5C-4674-AD22-BDB8953014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F9B279A9-4D74-4EC9-BF00-87597868A2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3" name="2 Imagen">
          <a:extLst>
            <a:ext uri="{FF2B5EF4-FFF2-40B4-BE49-F238E27FC236}">
              <a16:creationId xmlns:a16="http://schemas.microsoft.com/office/drawing/2014/main" id="{68DCA259-C3AE-4A29-A70A-5559405AC6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1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ento.humano\OneDrive%20-%20Motoborda\PC\Desktop\RECURSOS%20HUMANOS\PERFILES%20DE%20CARGOS\EVALUACIONES%20DE%20DESEMPE&#209;O\RESULTADO%20EVALUACIONES%20DESEMPE&#209;O%20NOV%202018\RESULTADOS%20FINALES%20EVALUACIONES%20DE%20DESEMPE&#209;O%20NOV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in personal a cargo "/>
      <sheetName val="Indicadores Sin personal a Carg"/>
      <sheetName val="Asistente de Contablidad"/>
      <sheetName val="Aux. Aseo y Cafeteria."/>
      <sheetName val="Auxiliar contabilidad"/>
      <sheetName val="Auxiliar Administrativo"/>
      <sheetName val="Mensajero"/>
      <sheetName val="Lider de Procesos"/>
      <sheetName val="Auxiliar de despachos"/>
      <sheetName val="Auxiliar Almacen Cristian"/>
      <sheetName val="Auxiliar Almacen Manuel"/>
      <sheetName val="Auxiliar de logistica Cesar"/>
      <sheetName val="Auxiliar de Logistica Jhon Albe"/>
      <sheetName val="Lider de Importaciones"/>
      <sheetName val="Analista Comercial"/>
      <sheetName val="Antioquia A"/>
      <sheetName val="Analista de Mercadeo"/>
      <sheetName val="Sur Occidente A"/>
      <sheetName val="Caqueta A"/>
      <sheetName val="Caqueta B"/>
      <sheetName val="Llanos"/>
      <sheetName val="Centro"/>
      <sheetName val="Costa Sur"/>
      <sheetName val="Santander"/>
      <sheetName val="Auxiliar de ensamble Esteban"/>
      <sheetName val="Auxiliar de ensamble Yeison"/>
      <sheetName val="Tecnico Nautico Freddy G"/>
      <sheetName val="Tecnico Nautico Ciro"/>
      <sheetName val="Lider agricola"/>
      <sheetName val="Tecnico electrico"/>
      <sheetName val="Con personal a cargo"/>
      <sheetName val="Indicadores Con personal a Carg"/>
      <sheetName val="DATOS MAYO2018"/>
      <sheetName val="DATOS NOV2018"/>
      <sheetName val="DATOS MAYO 2019"/>
      <sheetName val="DATOS_VARIAC_MAY_NOV 2018"/>
      <sheetName val="DATOS_VARIAC_NOV 2018_MAYO 2019"/>
      <sheetName val="Graf_Indep_Sin_a cargo_May 2019"/>
      <sheetName val="Graf_Indep_Sin_a cargo_Nov2018"/>
      <sheetName val="Graf_Indep_Con_a cargo_May 2019"/>
      <sheetName val="Graf_Indep_Con_a cargo_Nov2018"/>
      <sheetName val="Graficas_Conjuntas_May 2019"/>
      <sheetName val="Graficas_Conjuntas_Nov2018"/>
      <sheetName val="Graf_Compar_Sin_PC_May_Nov2018"/>
      <sheetName val="Graf_Compar_Sin_PC_Nov_May 2019"/>
      <sheetName val="Graf_Compar_Con_PC_May_Nov2018"/>
      <sheetName val="Graf_Comp_Conj_May_Nov2018"/>
      <sheetName val="Graf_Comp_Conj_Nov_Mayo 2019"/>
      <sheetName val="Director Nal de Ventas"/>
      <sheetName val="Director EUN Nautico"/>
      <sheetName val="Director UEN Agroindustrial"/>
      <sheetName val="Analista de Tesoreria"/>
      <sheetName val="Asistente Talento Humano"/>
      <sheetName val="Coordinador TIC"/>
      <sheetName val="Contador"/>
      <sheetName val="Coordinadora Talento Humano"/>
      <sheetName val="Director Administrativo y finan"/>
      <sheetName val="Analista de Cartera"/>
      <sheetName val="Director Compras"/>
      <sheetName val="Planeador"/>
      <sheetName val="Coordinador CDA"/>
      <sheetName val="Lider Logistica"/>
      <sheetName val="Lider maquinaria y ensamble"/>
      <sheetName val="Coordinador Servicio Post Venta"/>
      <sheetName val="Director Operaciones"/>
      <sheetName val="Lider Servicio Tecn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2">
          <cell r="C22">
            <v>0.85493156226281697</v>
          </cell>
          <cell r="D22">
            <v>0.8675630252100841</v>
          </cell>
          <cell r="E22">
            <v>0.87563025210084044</v>
          </cell>
          <cell r="F22">
            <v>0.91529411764705904</v>
          </cell>
          <cell r="G22">
            <v>0.81176470588235294</v>
          </cell>
          <cell r="H22">
            <v>0.90588235294117647</v>
          </cell>
          <cell r="J22">
            <v>0.82352941176470584</v>
          </cell>
          <cell r="L22">
            <v>0.83529411764705885</v>
          </cell>
          <cell r="N22">
            <v>0.84705882352941175</v>
          </cell>
          <cell r="P22">
            <v>0.90588235294117647</v>
          </cell>
          <cell r="R22">
            <v>0.90588235294117647</v>
          </cell>
          <cell r="T22">
            <v>0.90588235294117647</v>
          </cell>
          <cell r="W22">
            <v>0.91764705882352937</v>
          </cell>
          <cell r="Y22">
            <v>0.94117647058823528</v>
          </cell>
          <cell r="AA22">
            <v>0.89411764705882357</v>
          </cell>
          <cell r="AC22">
            <v>0.91764705882352937</v>
          </cell>
          <cell r="AE22">
            <v>0.90588235294117647</v>
          </cell>
          <cell r="AH22">
            <v>0.82352941176470584</v>
          </cell>
          <cell r="AJ22">
            <v>0.77647058823529413</v>
          </cell>
          <cell r="AL22">
            <v>0.85882352941176465</v>
          </cell>
          <cell r="AN22">
            <v>0.78823529411764715</v>
          </cell>
          <cell r="AP22">
            <v>0.81176470588235294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ndra Lopera" id="{82CA0518-A05F-4AAD-B320-5045A3DC7BA1}" userId="S::sandra.lopera@motoborda.com::2a0b070b-a97c-4681-a49a-9c3012f21fc8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19-06-11T22:17:13.20" personId="{82CA0518-A05F-4AAD-B320-5045A3DC7BA1}" id="{1C8F6535-7783-41E9-B56E-B9A5CA347E99}">
    <text>Juan Guillermo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0"/>
  <sheetViews>
    <sheetView zoomScale="85" zoomScaleNormal="85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E39" sqref="E39"/>
    </sheetView>
  </sheetViews>
  <sheetFormatPr baseColWidth="10" defaultRowHeight="15" x14ac:dyDescent="0.25"/>
  <cols>
    <col min="1" max="1" width="25" bestFit="1" customWidth="1"/>
    <col min="2" max="2" width="30.5703125" customWidth="1"/>
    <col min="3" max="3" width="12.7109375" customWidth="1"/>
    <col min="4" max="4" width="14" bestFit="1" customWidth="1"/>
    <col min="5" max="5" width="12.42578125" customWidth="1"/>
    <col min="6" max="6" width="17.140625" bestFit="1" customWidth="1"/>
    <col min="7" max="7" width="10.7109375" bestFit="1" customWidth="1"/>
    <col min="8" max="8" width="10.85546875" customWidth="1"/>
    <col min="9" max="9" width="11.28515625" hidden="1" customWidth="1"/>
    <col min="10" max="10" width="12" customWidth="1"/>
    <col min="11" max="11" width="11.28515625" hidden="1" customWidth="1"/>
    <col min="12" max="12" width="11.28515625" customWidth="1"/>
    <col min="13" max="13" width="11.28515625" hidden="1" customWidth="1"/>
    <col min="14" max="14" width="11.7109375" customWidth="1"/>
    <col min="15" max="15" width="11.28515625" hidden="1" customWidth="1"/>
    <col min="16" max="16" width="10.42578125" customWidth="1"/>
    <col min="17" max="17" width="11.28515625" hidden="1" customWidth="1"/>
    <col min="18" max="18" width="11.85546875" customWidth="1"/>
    <col min="19" max="19" width="11.28515625" hidden="1" customWidth="1"/>
    <col min="20" max="20" width="11.140625" customWidth="1"/>
    <col min="21" max="21" width="11.28515625" hidden="1" customWidth="1"/>
    <col min="22" max="22" width="9.85546875" style="7" customWidth="1"/>
    <col min="23" max="23" width="10.5703125" customWidth="1" collapsed="1"/>
    <col min="24" max="24" width="11.7109375" hidden="1" customWidth="1"/>
    <col min="25" max="25" width="11.140625" customWidth="1"/>
    <col min="26" max="26" width="11.7109375" hidden="1" customWidth="1"/>
    <col min="27" max="27" width="12.140625" customWidth="1"/>
    <col min="28" max="28" width="12.28515625" hidden="1" customWidth="1"/>
    <col min="29" max="29" width="10.85546875" customWidth="1"/>
    <col min="30" max="30" width="11.42578125" hidden="1" customWidth="1"/>
    <col min="31" max="31" width="11.5703125" customWidth="1"/>
    <col min="32" max="32" width="11.42578125" hidden="1" customWidth="1"/>
    <col min="33" max="33" width="11.42578125" customWidth="1"/>
    <col min="34" max="34" width="10.5703125" customWidth="1" collapsed="1"/>
    <col min="35" max="35" width="11.42578125" hidden="1" customWidth="1"/>
    <col min="36" max="36" width="11.42578125" customWidth="1"/>
    <col min="37" max="37" width="15.28515625" hidden="1" customWidth="1"/>
    <col min="38" max="38" width="10.42578125" customWidth="1"/>
    <col min="39" max="39" width="12.42578125" hidden="1" customWidth="1"/>
    <col min="40" max="40" width="10.5703125" customWidth="1"/>
    <col min="41" max="41" width="11.42578125" hidden="1" customWidth="1"/>
    <col min="42" max="42" width="11.42578125" customWidth="1"/>
    <col min="43" max="43" width="11.42578125" hidden="1" customWidth="1"/>
    <col min="44" max="44" width="10.5703125" customWidth="1"/>
  </cols>
  <sheetData>
    <row r="1" spans="1:44" ht="15" customHeight="1" thickBot="1" x14ac:dyDescent="0.3">
      <c r="A1" s="350" t="s">
        <v>12</v>
      </c>
      <c r="B1" s="341" t="s">
        <v>11</v>
      </c>
      <c r="C1" s="341" t="s">
        <v>29</v>
      </c>
      <c r="D1" s="341" t="s">
        <v>30</v>
      </c>
      <c r="E1" s="341" t="s">
        <v>0</v>
      </c>
      <c r="F1" s="338" t="s">
        <v>1</v>
      </c>
      <c r="G1" s="341" t="s">
        <v>57</v>
      </c>
      <c r="H1" s="348" t="s">
        <v>0</v>
      </c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4">
        <v>0.17</v>
      </c>
      <c r="W1" s="360" t="s">
        <v>1</v>
      </c>
      <c r="X1" s="361"/>
      <c r="Y1" s="361"/>
      <c r="Z1" s="361"/>
      <c r="AA1" s="361"/>
      <c r="AB1" s="361"/>
      <c r="AC1" s="361"/>
      <c r="AD1" s="361"/>
      <c r="AE1" s="361"/>
      <c r="AF1" s="362"/>
      <c r="AG1" s="344">
        <v>0.17</v>
      </c>
      <c r="AH1" s="363" t="s">
        <v>57</v>
      </c>
      <c r="AI1" s="364"/>
      <c r="AJ1" s="364"/>
      <c r="AK1" s="364"/>
      <c r="AL1" s="364"/>
      <c r="AM1" s="364"/>
      <c r="AN1" s="364"/>
      <c r="AO1" s="364"/>
      <c r="AP1" s="364"/>
      <c r="AQ1" s="365"/>
      <c r="AR1" s="344">
        <v>0.17</v>
      </c>
    </row>
    <row r="2" spans="1:44" ht="15.75" thickBot="1" x14ac:dyDescent="0.3">
      <c r="A2" s="351"/>
      <c r="B2" s="342"/>
      <c r="C2" s="342"/>
      <c r="D2" s="342"/>
      <c r="E2" s="342"/>
      <c r="F2" s="339"/>
      <c r="G2" s="342"/>
      <c r="H2" s="140" t="s">
        <v>58</v>
      </c>
      <c r="I2" s="353" t="s">
        <v>59</v>
      </c>
      <c r="J2" s="137" t="s">
        <v>58</v>
      </c>
      <c r="K2" s="355" t="s">
        <v>59</v>
      </c>
      <c r="L2" s="137" t="s">
        <v>58</v>
      </c>
      <c r="M2" s="355" t="s">
        <v>59</v>
      </c>
      <c r="N2" s="137" t="s">
        <v>58</v>
      </c>
      <c r="O2" s="355" t="s">
        <v>59</v>
      </c>
      <c r="P2" s="137" t="s">
        <v>58</v>
      </c>
      <c r="Q2" s="355" t="s">
        <v>59</v>
      </c>
      <c r="R2" s="137" t="s">
        <v>58</v>
      </c>
      <c r="S2" s="355" t="s">
        <v>59</v>
      </c>
      <c r="T2" s="142" t="s">
        <v>58</v>
      </c>
      <c r="U2" s="355" t="s">
        <v>59</v>
      </c>
      <c r="V2" s="345"/>
      <c r="W2" s="147" t="s">
        <v>58</v>
      </c>
      <c r="X2" s="353" t="s">
        <v>59</v>
      </c>
      <c r="Y2" s="136" t="s">
        <v>58</v>
      </c>
      <c r="Z2" s="353" t="s">
        <v>59</v>
      </c>
      <c r="AA2" s="136" t="s">
        <v>58</v>
      </c>
      <c r="AB2" s="353" t="s">
        <v>59</v>
      </c>
      <c r="AC2" s="136" t="s">
        <v>58</v>
      </c>
      <c r="AD2" s="358" t="s">
        <v>59</v>
      </c>
      <c r="AE2" s="147" t="s">
        <v>58</v>
      </c>
      <c r="AF2" s="355" t="s">
        <v>59</v>
      </c>
      <c r="AG2" s="357"/>
      <c r="AH2" s="151" t="s">
        <v>58</v>
      </c>
      <c r="AI2" s="353" t="s">
        <v>59</v>
      </c>
      <c r="AJ2" s="135" t="s">
        <v>58</v>
      </c>
      <c r="AK2" s="353" t="s">
        <v>59</v>
      </c>
      <c r="AL2" s="153" t="s">
        <v>58</v>
      </c>
      <c r="AM2" s="353" t="s">
        <v>59</v>
      </c>
      <c r="AN2" s="134" t="s">
        <v>58</v>
      </c>
      <c r="AO2" s="358" t="s">
        <v>59</v>
      </c>
      <c r="AP2" s="150" t="s">
        <v>58</v>
      </c>
      <c r="AQ2" s="353" t="s">
        <v>59</v>
      </c>
      <c r="AR2" s="357">
        <v>0.17</v>
      </c>
    </row>
    <row r="3" spans="1:44" ht="90.75" thickBot="1" x14ac:dyDescent="0.3">
      <c r="A3" s="352"/>
      <c r="B3" s="343"/>
      <c r="C3" s="343"/>
      <c r="D3" s="343"/>
      <c r="E3" s="343"/>
      <c r="F3" s="340"/>
      <c r="G3" s="343"/>
      <c r="H3" s="141" t="s">
        <v>32</v>
      </c>
      <c r="I3" s="354"/>
      <c r="J3" s="35" t="s">
        <v>33</v>
      </c>
      <c r="K3" s="356"/>
      <c r="L3" s="35" t="s">
        <v>34</v>
      </c>
      <c r="M3" s="356"/>
      <c r="N3" s="36" t="s">
        <v>4</v>
      </c>
      <c r="O3" s="356"/>
      <c r="P3" s="36" t="s">
        <v>35</v>
      </c>
      <c r="Q3" s="356"/>
      <c r="R3" s="36" t="s">
        <v>36</v>
      </c>
      <c r="S3" s="356"/>
      <c r="T3" s="37" t="s">
        <v>37</v>
      </c>
      <c r="U3" s="356"/>
      <c r="V3" s="144" t="s">
        <v>60</v>
      </c>
      <c r="W3" s="13" t="s">
        <v>8</v>
      </c>
      <c r="X3" s="354"/>
      <c r="Y3" s="13" t="s">
        <v>26</v>
      </c>
      <c r="Z3" s="354"/>
      <c r="AA3" s="13" t="s">
        <v>61</v>
      </c>
      <c r="AB3" s="354"/>
      <c r="AC3" s="13" t="s">
        <v>9</v>
      </c>
      <c r="AD3" s="359"/>
      <c r="AE3" s="12" t="s">
        <v>10</v>
      </c>
      <c r="AF3" s="356"/>
      <c r="AG3" s="10" t="s">
        <v>60</v>
      </c>
      <c r="AH3" s="152" t="s">
        <v>52</v>
      </c>
      <c r="AI3" s="354"/>
      <c r="AJ3" s="15" t="s">
        <v>53</v>
      </c>
      <c r="AK3" s="354"/>
      <c r="AL3" s="15" t="s">
        <v>54</v>
      </c>
      <c r="AM3" s="354"/>
      <c r="AN3" s="15" t="s">
        <v>55</v>
      </c>
      <c r="AO3" s="359"/>
      <c r="AP3" s="15" t="s">
        <v>56</v>
      </c>
      <c r="AQ3" s="354"/>
      <c r="AR3" s="10" t="s">
        <v>60</v>
      </c>
    </row>
    <row r="4" spans="1:44" ht="15" customHeight="1" x14ac:dyDescent="0.25">
      <c r="A4" s="196" t="s">
        <v>15</v>
      </c>
      <c r="B4" s="197" t="s">
        <v>39</v>
      </c>
      <c r="C4" s="34">
        <f>('Indicadores Sin personal a Carg'!I4*100)/49</f>
        <v>0.88541666666666663</v>
      </c>
      <c r="D4" s="18">
        <f t="shared" ref="D4:D38" si="0">(($V4+$AG4+$AR4)*100)/51</f>
        <v>0.84380952380952379</v>
      </c>
      <c r="E4" s="18">
        <f>AVERAGE(I4,K4,M4,O4,Q4,S4,U4)</f>
        <v>0.77142857142857135</v>
      </c>
      <c r="F4" s="18">
        <f>AVERAGE(X4,Z4,AB4,AD4,AF4)</f>
        <v>0.84000000000000008</v>
      </c>
      <c r="G4" s="18">
        <f>AVERAGE(AI4,AK4,AM4,AO4,AQ4)</f>
        <v>0.91999999999999993</v>
      </c>
      <c r="H4" s="287">
        <f>+'Asistente de Contablidad'!E12+'Asistente de Contablidad'!G12+'Asistente de Contablidad'!I12+'Asistente de Contablidad'!K12+'Asistente de Contablidad'!M12</f>
        <v>5</v>
      </c>
      <c r="I4" s="288">
        <f t="shared" ref="I4:U38" si="1">H4/5</f>
        <v>1</v>
      </c>
      <c r="J4" s="287">
        <f>+'Asistente de Contablidad'!G13+'Asistente de Contablidad'!I13+'Asistente de Contablidad'!K13+'Asistente de Contablidad'!M13+'Asistente de Contablidad'!O13</f>
        <v>5</v>
      </c>
      <c r="K4" s="288">
        <f t="shared" si="1"/>
        <v>1</v>
      </c>
      <c r="L4" s="287">
        <f>'Asistente de Contablidad'!E14+'Asistente de Contablidad'!G14+'Asistente de Contablidad'!I14+'Asistente de Contablidad'!K14+'Asistente de Contablidad'!M14</f>
        <v>4</v>
      </c>
      <c r="M4" s="288">
        <f t="shared" si="1"/>
        <v>0.8</v>
      </c>
      <c r="N4" s="287">
        <f>+'Asistente de Contablidad'!E15+'Asistente de Contablidad'!G15+'Asistente de Contablidad'!I15+'Asistente de Contablidad'!K15+'Asistente de Contablidad'!M15</f>
        <v>3</v>
      </c>
      <c r="O4" s="288">
        <f t="shared" si="1"/>
        <v>0.6</v>
      </c>
      <c r="P4" s="287">
        <f>+'Asistente de Contablidad'!E16+'Asistente de Contablidad'!G16+'Asistente de Contablidad'!I16+'Asistente de Contablidad'!K16+'Asistente de Contablidad'!M16</f>
        <v>4</v>
      </c>
      <c r="Q4" s="288">
        <f t="shared" si="1"/>
        <v>0.8</v>
      </c>
      <c r="R4" s="287">
        <f>+'Asistente de Contablidad'!E17+'Asistente de Contablidad'!G17+'Asistente de Contablidad'!I17+'Asistente de Contablidad'!K17+'Asistente de Contablidad'!M17</f>
        <v>3</v>
      </c>
      <c r="S4" s="288">
        <f t="shared" si="1"/>
        <v>0.6</v>
      </c>
      <c r="T4" s="287">
        <f>+'Asistente de Contablidad'!E18+'Asistente de Contablidad'!G18+'Asistente de Contablidad'!I18+'Asistente de Contablidad'!K18+'Asistente de Contablidad'!M18</f>
        <v>3</v>
      </c>
      <c r="U4" s="138">
        <f t="shared" si="1"/>
        <v>0.6</v>
      </c>
      <c r="V4" s="145">
        <f>(AVERAGE($I4+$K4+$M4+$O4+$Q4+$S4+$U4)/7)*$V$1</f>
        <v>0.13114285714285714</v>
      </c>
      <c r="W4" s="289">
        <f>+'Asistente de Contablidad'!E23+'Asistente de Contablidad'!G23+'Asistente de Contablidad'!I23+'Asistente de Contablidad'!K23+'Asistente de Contablidad'!M23</f>
        <v>5</v>
      </c>
      <c r="X4" s="290">
        <f>W4/5</f>
        <v>1</v>
      </c>
      <c r="Y4" s="291">
        <f>+'Asistente de Contablidad'!E24+'Asistente de Contablidad'!G24+'Asistente de Contablidad'!I24+'Asistente de Contablidad'!K24+'Asistente de Contablidad'!M24</f>
        <v>4</v>
      </c>
      <c r="Z4" s="290">
        <f>Y4/5</f>
        <v>0.8</v>
      </c>
      <c r="AA4" s="291">
        <f>+'Asistente de Contablidad'!E25+'Asistente de Contablidad'!G25+'Asistente de Contablidad'!I25+'Asistente de Contablidad'!K25+'Asistente de Contablidad'!M25</f>
        <v>4</v>
      </c>
      <c r="AB4" s="290">
        <f>AA4/5</f>
        <v>0.8</v>
      </c>
      <c r="AC4" s="291">
        <f>+'Asistente de Contablidad'!E26+'Asistente de Contablidad'!G26+'Asistente de Contablidad'!I26+'Asistente de Contablidad'!K26+'Asistente de Contablidad'!M26</f>
        <v>4</v>
      </c>
      <c r="AD4" s="290">
        <f t="shared" ref="AD4:AD38" si="2">AC4/5</f>
        <v>0.8</v>
      </c>
      <c r="AE4" s="291">
        <f>+'Asistente de Contablidad'!E27+'Asistente de Contablidad'!G27+'Asistente de Contablidad'!I27+'Asistente de Contablidad'!K27+'Asistente de Contablidad'!M27</f>
        <v>4</v>
      </c>
      <c r="AF4" s="148">
        <f>AE4/5</f>
        <v>0.8</v>
      </c>
      <c r="AG4" s="145">
        <f t="shared" ref="AG4:AG38" si="3">(AVERAGE(X4+Z4+AB4+AD4+AF4)/5)*$AG$1</f>
        <v>0.14280000000000001</v>
      </c>
      <c r="AH4" s="292">
        <f>+'Asistente de Contablidad'!E32+'Asistente de Contablidad'!G32+'Asistente de Contablidad'!I32+'Asistente de Contablidad'!K32+'Asistente de Contablidad'!M32</f>
        <v>5</v>
      </c>
      <c r="AI4" s="290">
        <f>AH4/5</f>
        <v>1</v>
      </c>
      <c r="AJ4" s="293">
        <f>+'Asistente de Contablidad'!E33+'Asistente de Contablidad'!G33+'Asistente de Contablidad'!I33+'Asistente de Contablidad'!K33+'Asistente de Contablidad'!M33</f>
        <v>4</v>
      </c>
      <c r="AK4" s="290">
        <f>AJ4/5</f>
        <v>0.8</v>
      </c>
      <c r="AL4" s="293">
        <f>+'Asistente de Contablidad'!E34+'Asistente de Contablidad'!G34+'Asistente de Contablidad'!I34+'Asistente de Contablidad'!K34+'Asistente de Contablidad'!M34</f>
        <v>5</v>
      </c>
      <c r="AM4" s="290">
        <f>AL4/5</f>
        <v>1</v>
      </c>
      <c r="AN4" s="293">
        <f>+'Asistente de Contablidad'!E35+'Asistente de Contablidad'!G35+'Asistente de Contablidad'!I35+'Asistente de Contablidad'!K35+'Asistente de Contablidad'!M35</f>
        <v>5</v>
      </c>
      <c r="AO4" s="290">
        <f>AN4/5</f>
        <v>1</v>
      </c>
      <c r="AP4" s="293">
        <f>+'Asistente de Contablidad'!E36+'Asistente de Contablidad'!G36+'Asistente de Contablidad'!I36+'Asistente de Contablidad'!K36+'Asistente de Contablidad'!M36</f>
        <v>4</v>
      </c>
      <c r="AQ4" s="148">
        <f>AP4/5</f>
        <v>0.8</v>
      </c>
      <c r="AR4" s="145">
        <f>(AVERAGE(AI4+AK4+AM4+AO4+AQ4)/5)*$AR$2</f>
        <v>0.15640000000000001</v>
      </c>
    </row>
    <row r="5" spans="1:44" x14ac:dyDescent="0.25">
      <c r="A5" s="47" t="s">
        <v>15</v>
      </c>
      <c r="B5" s="4" t="s">
        <v>40</v>
      </c>
      <c r="C5" s="49">
        <f>('Indicadores Sin personal a Carg'!I5*100)/49</f>
        <v>0.92666666666666653</v>
      </c>
      <c r="D5" s="20">
        <f t="shared" si="0"/>
        <v>0.83238095238095244</v>
      </c>
      <c r="E5" s="20">
        <f t="shared" ref="E5:E38" si="4">AVERAGE(I5,K5,M5,O5,Q5,S5,U5)</f>
        <v>0.8571428571428571</v>
      </c>
      <c r="F5" s="20">
        <f t="shared" ref="F5:F38" si="5">AVERAGE(X5,Z5,AB5,AD5,AF5)</f>
        <v>0.91999999999999993</v>
      </c>
      <c r="G5" s="20">
        <f t="shared" ref="G5:G38" si="6">AVERAGE(AI5,AK5,AM5,AO5,AQ5)</f>
        <v>0.72</v>
      </c>
      <c r="H5" s="296">
        <f>+'Aux. Aseo y Cafeteria.'!$E12+'Aux. Aseo y Cafeteria.'!$G12+'Aux. Aseo y Cafeteria.'!$I12+'Aux. Aseo y Cafeteria.'!$K12+'Aux. Aseo y Cafeteria.'!$M12</f>
        <v>5</v>
      </c>
      <c r="I5" s="288">
        <f t="shared" si="1"/>
        <v>1</v>
      </c>
      <c r="J5" s="296">
        <f>+'Aux. Aseo y Cafeteria.'!$E13+'Aux. Aseo y Cafeteria.'!$G13+'Aux. Aseo y Cafeteria.'!$I13+'Aux. Aseo y Cafeteria.'!$K13+'Aux. Aseo y Cafeteria.'!$M13</f>
        <v>5</v>
      </c>
      <c r="K5" s="288">
        <f t="shared" si="1"/>
        <v>1</v>
      </c>
      <c r="L5" s="296">
        <f>+'Aux. Aseo y Cafeteria.'!$E14+'Aux. Aseo y Cafeteria.'!$G14+'Aux. Aseo y Cafeteria.'!$I14+'Aux. Aseo y Cafeteria.'!$K14+'Aux. Aseo y Cafeteria.'!$M14</f>
        <v>4</v>
      </c>
      <c r="M5" s="288">
        <f>L5/5</f>
        <v>0.8</v>
      </c>
      <c r="N5" s="296">
        <f>+'Aux. Aseo y Cafeteria.'!$E15+'Aux. Aseo y Cafeteria.'!$G15+'Aux. Aseo y Cafeteria.'!$I15+'Aux. Aseo y Cafeteria.'!$K15+'Aux. Aseo y Cafeteria.'!$M15</f>
        <v>3</v>
      </c>
      <c r="O5" s="288">
        <f t="shared" ref="O5:O38" si="7">N5/5</f>
        <v>0.6</v>
      </c>
      <c r="P5" s="296">
        <f>+'Aux. Aseo y Cafeteria.'!$E16+'Aux. Aseo y Cafeteria.'!$G16+'Aux. Aseo y Cafeteria.'!$I16+'Aux. Aseo y Cafeteria.'!$K16+'Aux. Aseo y Cafeteria.'!$M16</f>
        <v>4</v>
      </c>
      <c r="Q5" s="288">
        <f t="shared" ref="Q5:Q38" si="8">P5/5</f>
        <v>0.8</v>
      </c>
      <c r="R5" s="296">
        <f>+'Aux. Aseo y Cafeteria.'!$E17+'Aux. Aseo y Cafeteria.'!$G17+'Aux. Aseo y Cafeteria.'!$I17+'Aux. Aseo y Cafeteria.'!$K17+'Aux. Aseo y Cafeteria.'!$M17</f>
        <v>4</v>
      </c>
      <c r="S5" s="288">
        <f t="shared" ref="S5:S38" si="9">R5/5</f>
        <v>0.8</v>
      </c>
      <c r="T5" s="296">
        <f>+'Aux. Aseo y Cafeteria.'!$E18+'Aux. Aseo y Cafeteria.'!$G18+'Aux. Aseo y Cafeteria.'!$I18+'Aux. Aseo y Cafeteria.'!$K18+'Aux. Aseo y Cafeteria.'!$M18</f>
        <v>5</v>
      </c>
      <c r="U5" s="139">
        <f t="shared" ref="U5:U38" si="10">T5/5</f>
        <v>1</v>
      </c>
      <c r="V5" s="146">
        <f>(AVERAGE($I5+$K5+$M5+$O5+$Q5+$S5+$U5)/7)*$V$1</f>
        <v>0.14571428571428571</v>
      </c>
      <c r="W5" s="297">
        <f>+'Aux. Aseo y Cafeteria.'!$E23+'Aux. Aseo y Cafeteria.'!$G23+'Aux. Aseo y Cafeteria.'!$I23+'Aux. Aseo y Cafeteria.'!$K23+'Aux. Aseo y Cafeteria.'!$M23</f>
        <v>5</v>
      </c>
      <c r="X5" s="288">
        <f>W5/5</f>
        <v>1</v>
      </c>
      <c r="Y5" s="297">
        <f>+'Aux. Aseo y Cafeteria.'!$E24+'Aux. Aseo y Cafeteria.'!$G24+'Aux. Aseo y Cafeteria.'!$I24+'Aux. Aseo y Cafeteria.'!$K24+'Aux. Aseo y Cafeteria.'!$M24</f>
        <v>4</v>
      </c>
      <c r="Z5" s="288">
        <f>Y5/5</f>
        <v>0.8</v>
      </c>
      <c r="AA5" s="297">
        <f>+'Aux. Aseo y Cafeteria.'!$E25+'Aux. Aseo y Cafeteria.'!$G25+'Aux. Aseo y Cafeteria.'!$I25+'Aux. Aseo y Cafeteria.'!$K25+'Aux. Aseo y Cafeteria.'!$M25</f>
        <v>5</v>
      </c>
      <c r="AB5" s="288">
        <f>AA5/5</f>
        <v>1</v>
      </c>
      <c r="AC5" s="297">
        <f>+'Aux. Aseo y Cafeteria.'!$E26+'Aux. Aseo y Cafeteria.'!$G26+'Aux. Aseo y Cafeteria.'!$I26+'Aux. Aseo y Cafeteria.'!$K26+'Aux. Aseo y Cafeteria.'!$M26</f>
        <v>4</v>
      </c>
      <c r="AD5" s="288">
        <f t="shared" si="2"/>
        <v>0.8</v>
      </c>
      <c r="AE5" s="297">
        <f>+'Aux. Aseo y Cafeteria.'!$E27+'Aux. Aseo y Cafeteria.'!$G27+'Aux. Aseo y Cafeteria.'!$I27+'Aux. Aseo y Cafeteria.'!$K27+'Aux. Aseo y Cafeteria.'!$M27</f>
        <v>5</v>
      </c>
      <c r="AF5" s="149">
        <f>AE5/5</f>
        <v>1</v>
      </c>
      <c r="AG5" s="146">
        <f t="shared" si="3"/>
        <v>0.15640000000000001</v>
      </c>
      <c r="AH5" s="298">
        <f>+'Aux. Aseo y Cafeteria.'!$E32+'Aux. Aseo y Cafeteria.'!$G32+'Aux. Aseo y Cafeteria.'!$I32+'Aux. Aseo y Cafeteria.'!$K32+'Aux. Aseo y Cafeteria.'!$M32</f>
        <v>4</v>
      </c>
      <c r="AI5" s="288">
        <f>AH5/5</f>
        <v>0.8</v>
      </c>
      <c r="AJ5" s="298">
        <f>+'Aux. Aseo y Cafeteria.'!$E33+'Aux. Aseo y Cafeteria.'!$G33+'Aux. Aseo y Cafeteria.'!$I33+'Aux. Aseo y Cafeteria.'!$K33+'Aux. Aseo y Cafeteria.'!$M33</f>
        <v>2</v>
      </c>
      <c r="AK5" s="288">
        <f t="shared" ref="AK5:AK38" si="11">AJ5/5</f>
        <v>0.4</v>
      </c>
      <c r="AL5" s="298">
        <f>+'Aux. Aseo y Cafeteria.'!$E34+'Aux. Aseo y Cafeteria.'!$G34+'Aux. Aseo y Cafeteria.'!$I34+'Aux. Aseo y Cafeteria.'!$K34+'Aux. Aseo y Cafeteria.'!$M34</f>
        <v>4</v>
      </c>
      <c r="AM5" s="288">
        <f t="shared" ref="AM5:AM38" si="12">AL5/5</f>
        <v>0.8</v>
      </c>
      <c r="AN5" s="298">
        <f>+'Aux. Aseo y Cafeteria.'!$E35+'Aux. Aseo y Cafeteria.'!$G35+'Aux. Aseo y Cafeteria.'!$I35+'Aux. Aseo y Cafeteria.'!$K35+'Aux. Aseo y Cafeteria.'!$M35</f>
        <v>5</v>
      </c>
      <c r="AO5" s="288">
        <f t="shared" ref="AO5:AO38" si="13">AN5/5</f>
        <v>1</v>
      </c>
      <c r="AP5" s="298">
        <f>+'Aux. Aseo y Cafeteria.'!$E36+'Aux. Aseo y Cafeteria.'!$G36+'Aux. Aseo y Cafeteria.'!$I36+'Aux. Aseo y Cafeteria.'!$K36+'Aux. Aseo y Cafeteria.'!$M36</f>
        <v>3</v>
      </c>
      <c r="AQ5" s="149">
        <f t="shared" ref="AQ5:AQ38" si="14">AP5/5</f>
        <v>0.6</v>
      </c>
      <c r="AR5" s="146">
        <f t="shared" ref="AR5:AR38" si="15">(AVERAGE(AI5+AK5+AM5+AO5+AQ5)/5)*$AR$2</f>
        <v>0.12240000000000001</v>
      </c>
    </row>
    <row r="6" spans="1:44" ht="15" customHeight="1" x14ac:dyDescent="0.25">
      <c r="A6" s="47" t="s">
        <v>15</v>
      </c>
      <c r="B6" s="4" t="s">
        <v>42</v>
      </c>
      <c r="C6" s="49">
        <f>('Indicadores Sin personal a Carg'!I6*100)/49</f>
        <v>0.87916666666666665</v>
      </c>
      <c r="D6" s="20">
        <f t="shared" si="0"/>
        <v>0.74857142857142855</v>
      </c>
      <c r="E6" s="20">
        <f t="shared" si="4"/>
        <v>0.68571428571428572</v>
      </c>
      <c r="F6" s="20">
        <f t="shared" si="5"/>
        <v>0.87999999999999989</v>
      </c>
      <c r="G6" s="20">
        <f t="shared" si="6"/>
        <v>0.67999999999999994</v>
      </c>
      <c r="H6" s="296">
        <f>+'Auxiliar contabilidad'!$E12+'Auxiliar contabilidad'!$G12+'Auxiliar contabilidad'!$I12+'Auxiliar contabilidad'!$K12+'Auxiliar contabilidad'!$M12</f>
        <v>5</v>
      </c>
      <c r="I6" s="288">
        <f t="shared" si="1"/>
        <v>1</v>
      </c>
      <c r="J6" s="296">
        <f>+'Auxiliar contabilidad'!$E13+'Auxiliar contabilidad'!$G13+'Auxiliar contabilidad'!$I13+'Auxiliar contabilidad'!$K13+'Auxiliar contabilidad'!$M13</f>
        <v>4</v>
      </c>
      <c r="K6" s="288">
        <f t="shared" si="1"/>
        <v>0.8</v>
      </c>
      <c r="L6" s="296">
        <f>+'Auxiliar contabilidad'!$E14+'Auxiliar contabilidad'!$G14+'Auxiliar contabilidad'!$I14+'Auxiliar contabilidad'!$K14+'Auxiliar contabilidad'!$M14</f>
        <v>2</v>
      </c>
      <c r="M6" s="288">
        <f t="shared" ref="M6:M38" si="16">L6/5</f>
        <v>0.4</v>
      </c>
      <c r="N6" s="296">
        <f>+'Auxiliar contabilidad'!$E15+'Auxiliar contabilidad'!$G15+'Auxiliar contabilidad'!$I15+'Auxiliar contabilidad'!$K15+'Auxiliar contabilidad'!$M15</f>
        <v>2</v>
      </c>
      <c r="O6" s="288">
        <f t="shared" si="7"/>
        <v>0.4</v>
      </c>
      <c r="P6" s="296">
        <f>+'Auxiliar contabilidad'!$E16+'Auxiliar contabilidad'!$G16+'Auxiliar contabilidad'!$I16+'Auxiliar contabilidad'!$K16+'Auxiliar contabilidad'!$M16</f>
        <v>4</v>
      </c>
      <c r="Q6" s="288">
        <f t="shared" si="8"/>
        <v>0.8</v>
      </c>
      <c r="R6" s="296">
        <f>+'Auxiliar contabilidad'!$E17+'Auxiliar contabilidad'!$G17+'Auxiliar contabilidad'!$I17+'Auxiliar contabilidad'!$K17+'Auxiliar contabilidad'!$M17</f>
        <v>4</v>
      </c>
      <c r="S6" s="288">
        <f t="shared" si="9"/>
        <v>0.8</v>
      </c>
      <c r="T6" s="296">
        <f>+'Auxiliar contabilidad'!$E18+'Auxiliar contabilidad'!$G18+'Auxiliar contabilidad'!$I18+'Auxiliar contabilidad'!$K18+'Auxiliar contabilidad'!$M18</f>
        <v>3</v>
      </c>
      <c r="U6" s="139">
        <f t="shared" si="10"/>
        <v>0.6</v>
      </c>
      <c r="V6" s="146">
        <f t="shared" ref="V6:V38" si="17">(AVERAGE($I6+$K6+$M6+$O6+$Q6+$S6+$U6)/7)*$V$1</f>
        <v>0.11657142857142858</v>
      </c>
      <c r="W6" s="297">
        <f>+'Auxiliar contabilidad'!$E23+'Auxiliar contabilidad'!$G23+'Auxiliar contabilidad'!$I23+'Auxiliar contabilidad'!$K23+'Auxiliar contabilidad'!$M23</f>
        <v>5</v>
      </c>
      <c r="X6" s="288">
        <f t="shared" ref="X6:X38" si="18">W6/5</f>
        <v>1</v>
      </c>
      <c r="Y6" s="297">
        <f>+'Auxiliar contabilidad'!$E24+'Auxiliar contabilidad'!$G24+'Auxiliar contabilidad'!$I24+'Auxiliar contabilidad'!$K24+'Auxiliar contabilidad'!$M24</f>
        <v>4</v>
      </c>
      <c r="Z6" s="288">
        <f>Y6/5</f>
        <v>0.8</v>
      </c>
      <c r="AA6" s="297">
        <f>+'Auxiliar contabilidad'!$E25+'Auxiliar contabilidad'!$G25+'Auxiliar contabilidad'!$I25+'Auxiliar contabilidad'!$K25+'Auxiliar contabilidad'!$M25</f>
        <v>5</v>
      </c>
      <c r="AB6" s="288">
        <f>AA6/5</f>
        <v>1</v>
      </c>
      <c r="AC6" s="297">
        <f>+'Auxiliar contabilidad'!$E26+'Auxiliar contabilidad'!$G26+'Auxiliar contabilidad'!$I26+'Auxiliar contabilidad'!$K26+'Auxiliar contabilidad'!$M26</f>
        <v>4</v>
      </c>
      <c r="AD6" s="288">
        <f t="shared" si="2"/>
        <v>0.8</v>
      </c>
      <c r="AE6" s="297">
        <f>+'Auxiliar contabilidad'!$E27+'Auxiliar contabilidad'!$G27+'Auxiliar contabilidad'!$I27+'Auxiliar contabilidad'!$K27+'Auxiliar contabilidad'!$M27</f>
        <v>4</v>
      </c>
      <c r="AF6" s="149">
        <f>AE6/5</f>
        <v>0.8</v>
      </c>
      <c r="AG6" s="146">
        <f t="shared" si="3"/>
        <v>0.14959999999999998</v>
      </c>
      <c r="AH6" s="298">
        <f>+'Auxiliar contabilidad'!$E32+'Auxiliar contabilidad'!$G32+'Auxiliar contabilidad'!$I32+'Auxiliar contabilidad'!$K32+'Auxiliar contabilidad'!$M32</f>
        <v>4</v>
      </c>
      <c r="AI6" s="288">
        <f>AH6/5</f>
        <v>0.8</v>
      </c>
      <c r="AJ6" s="298">
        <f>+'Auxiliar contabilidad'!$E33+'Auxiliar contabilidad'!$G33+'Auxiliar contabilidad'!$I33+'Auxiliar contabilidad'!$K33+'Auxiliar contabilidad'!$M33</f>
        <v>2</v>
      </c>
      <c r="AK6" s="288">
        <f t="shared" si="11"/>
        <v>0.4</v>
      </c>
      <c r="AL6" s="298">
        <f>+'Auxiliar contabilidad'!$E34+'Auxiliar contabilidad'!$G34+'Auxiliar contabilidad'!$I34+'Auxiliar contabilidad'!$K34+'Auxiliar contabilidad'!$M34</f>
        <v>4</v>
      </c>
      <c r="AM6" s="288">
        <f t="shared" si="12"/>
        <v>0.8</v>
      </c>
      <c r="AN6" s="298">
        <f>+'Auxiliar contabilidad'!$E35+'Auxiliar contabilidad'!$G35+'Auxiliar contabilidad'!$I35+'Auxiliar contabilidad'!$K35+'Auxiliar contabilidad'!$M35</f>
        <v>4</v>
      </c>
      <c r="AO6" s="288">
        <f t="shared" si="13"/>
        <v>0.8</v>
      </c>
      <c r="AP6" s="298">
        <f>+'Auxiliar contabilidad'!$E36+'Auxiliar contabilidad'!$G36+'Auxiliar contabilidad'!$I36+'Auxiliar contabilidad'!$K36+'Auxiliar contabilidad'!$M36</f>
        <v>3</v>
      </c>
      <c r="AQ6" s="149">
        <f t="shared" si="14"/>
        <v>0.6</v>
      </c>
      <c r="AR6" s="146">
        <f t="shared" si="15"/>
        <v>0.11559999999999999</v>
      </c>
    </row>
    <row r="7" spans="1:44" ht="15" customHeight="1" x14ac:dyDescent="0.25">
      <c r="A7" s="47" t="s">
        <v>15</v>
      </c>
      <c r="B7" s="4" t="s">
        <v>43</v>
      </c>
      <c r="C7" s="49">
        <f>('Indicadores Sin personal a Carg'!I7*100)/49</f>
        <v>1</v>
      </c>
      <c r="D7" s="20">
        <f t="shared" si="0"/>
        <v>0.89714285714285713</v>
      </c>
      <c r="E7" s="20">
        <f t="shared" si="4"/>
        <v>0.97142857142857142</v>
      </c>
      <c r="F7" s="20">
        <f t="shared" si="5"/>
        <v>0.91999999999999993</v>
      </c>
      <c r="G7" s="20">
        <f t="shared" si="6"/>
        <v>0.8</v>
      </c>
      <c r="H7" s="296">
        <f>+'Auxiliar Administrativo'!$E12+'Auxiliar Administrativo'!$G12+'Auxiliar Administrativo'!$I12+'Auxiliar Administrativo'!$K12+'Auxiliar Administrativo'!$M12</f>
        <v>5</v>
      </c>
      <c r="I7" s="288">
        <f t="shared" si="1"/>
        <v>1</v>
      </c>
      <c r="J7" s="296">
        <f>+'Auxiliar Administrativo'!$E13+'Auxiliar Administrativo'!$G13+'Auxiliar Administrativo'!$I13+'Auxiliar Administrativo'!$K13+'Auxiliar Administrativo'!$M13</f>
        <v>5</v>
      </c>
      <c r="K7" s="288">
        <f t="shared" si="1"/>
        <v>1</v>
      </c>
      <c r="L7" s="296">
        <f>+'Auxiliar Administrativo'!$E14+'Auxiliar Administrativo'!$G14+'Auxiliar Administrativo'!$I14+'Auxiliar Administrativo'!$K14+'Auxiliar Administrativo'!$M14</f>
        <v>5</v>
      </c>
      <c r="M7" s="288">
        <f t="shared" si="16"/>
        <v>1</v>
      </c>
      <c r="N7" s="296">
        <f>+'Auxiliar Administrativo'!$E15+'Auxiliar Administrativo'!$G15+'Auxiliar Administrativo'!$I15+'Auxiliar Administrativo'!$K15+'Auxiliar Administrativo'!$M15</f>
        <v>4</v>
      </c>
      <c r="O7" s="288">
        <f t="shared" si="7"/>
        <v>0.8</v>
      </c>
      <c r="P7" s="296">
        <f>+'Auxiliar Administrativo'!$E16+'Auxiliar Administrativo'!$G16+'Auxiliar Administrativo'!$I16+'Auxiliar Administrativo'!$K16+'Auxiliar Administrativo'!$M16</f>
        <v>5</v>
      </c>
      <c r="Q7" s="288">
        <f t="shared" si="8"/>
        <v>1</v>
      </c>
      <c r="R7" s="296">
        <f>+'Auxiliar Administrativo'!$E17+'Auxiliar Administrativo'!$G17+'Auxiliar Administrativo'!$I17+'Auxiliar Administrativo'!$K17+'Auxiliar Administrativo'!$M17</f>
        <v>5</v>
      </c>
      <c r="S7" s="288">
        <f t="shared" si="9"/>
        <v>1</v>
      </c>
      <c r="T7" s="296">
        <f>+'Auxiliar Administrativo'!$E18+'Auxiliar Administrativo'!$G18+'Auxiliar Administrativo'!$I18+'Auxiliar Administrativo'!$K18+'Auxiliar Administrativo'!$M18</f>
        <v>5</v>
      </c>
      <c r="U7" s="139">
        <f t="shared" si="10"/>
        <v>1</v>
      </c>
      <c r="V7" s="146">
        <f t="shared" si="17"/>
        <v>0.16514285714285715</v>
      </c>
      <c r="W7" s="297">
        <f>+'Auxiliar Administrativo'!$E23+'Auxiliar Administrativo'!$G23+'Auxiliar Administrativo'!$I23+'Auxiliar Administrativo'!$K23+'Auxiliar Administrativo'!$M23</f>
        <v>4</v>
      </c>
      <c r="X7" s="288">
        <f t="shared" si="18"/>
        <v>0.8</v>
      </c>
      <c r="Y7" s="297">
        <f>+'Auxiliar Administrativo'!$E24+'Auxiliar Administrativo'!$G24+'Auxiliar Administrativo'!$I24+'Auxiliar Administrativo'!$K24+'Auxiliar Administrativo'!$M24</f>
        <v>5</v>
      </c>
      <c r="Z7" s="288">
        <f t="shared" ref="Z7:Z38" si="19">Y7/5</f>
        <v>1</v>
      </c>
      <c r="AA7" s="297">
        <f>+'Auxiliar Administrativo'!$E25+'Auxiliar Administrativo'!$G25+'Auxiliar Administrativo'!$I25+'Auxiliar Administrativo'!$K25+'Auxiliar Administrativo'!$M25</f>
        <v>5</v>
      </c>
      <c r="AB7" s="288">
        <f t="shared" ref="AB7:AB38" si="20">AA7/5</f>
        <v>1</v>
      </c>
      <c r="AC7" s="297">
        <f>+'Auxiliar Administrativo'!$E26+'Auxiliar Administrativo'!$G26+'Auxiliar Administrativo'!$I26+'Auxiliar Administrativo'!$K26+'Auxiliar Administrativo'!$M26</f>
        <v>4</v>
      </c>
      <c r="AD7" s="288">
        <f t="shared" si="2"/>
        <v>0.8</v>
      </c>
      <c r="AE7" s="297">
        <f>+'Auxiliar Administrativo'!$E27+'Auxiliar Administrativo'!$G27+'Auxiliar Administrativo'!$I27+'Auxiliar Administrativo'!$K27+'Auxiliar Administrativo'!$M27</f>
        <v>5</v>
      </c>
      <c r="AF7" s="149">
        <f t="shared" ref="AF7:AF38" si="21">AE7/5</f>
        <v>1</v>
      </c>
      <c r="AG7" s="146">
        <f t="shared" si="3"/>
        <v>0.15640000000000001</v>
      </c>
      <c r="AH7" s="298">
        <f>+'Auxiliar Administrativo'!$E32+'Auxiliar Administrativo'!$G32+'Auxiliar Administrativo'!$I32+'Auxiliar Administrativo'!$K32+'Auxiliar Administrativo'!$M32</f>
        <v>4</v>
      </c>
      <c r="AI7" s="288">
        <f t="shared" ref="AI7:AI38" si="22">AH7/5</f>
        <v>0.8</v>
      </c>
      <c r="AJ7" s="298">
        <f>+'Auxiliar Administrativo'!$E33+'Auxiliar Administrativo'!$G33+'Auxiliar Administrativo'!$I33+'Auxiliar Administrativo'!$K33+'Auxiliar Administrativo'!$M33</f>
        <v>3</v>
      </c>
      <c r="AK7" s="288">
        <f t="shared" si="11"/>
        <v>0.6</v>
      </c>
      <c r="AL7" s="298">
        <f>+'Auxiliar Administrativo'!$E34+'Auxiliar Administrativo'!$G34+'Auxiliar Administrativo'!$I34+'Auxiliar Administrativo'!$K34+'Auxiliar Administrativo'!$M34</f>
        <v>4</v>
      </c>
      <c r="AM7" s="288">
        <f t="shared" si="12"/>
        <v>0.8</v>
      </c>
      <c r="AN7" s="298">
        <f>+'Auxiliar Administrativo'!$E35+'Auxiliar Administrativo'!$G35+'Auxiliar Administrativo'!$I35+'Auxiliar Administrativo'!$K35+'Auxiliar Administrativo'!$M35</f>
        <v>5</v>
      </c>
      <c r="AO7" s="288">
        <f t="shared" si="13"/>
        <v>1</v>
      </c>
      <c r="AP7" s="298">
        <f>+'Auxiliar Administrativo'!$E36+'Auxiliar Administrativo'!$G36+'Auxiliar Administrativo'!$I36+'Auxiliar Administrativo'!$K36+'Auxiliar Administrativo'!$M36</f>
        <v>4</v>
      </c>
      <c r="AQ7" s="149">
        <f t="shared" si="14"/>
        <v>0.8</v>
      </c>
      <c r="AR7" s="146">
        <f t="shared" si="15"/>
        <v>0.13600000000000001</v>
      </c>
    </row>
    <row r="8" spans="1:44" ht="15" customHeight="1" x14ac:dyDescent="0.25">
      <c r="A8" s="47" t="s">
        <v>15</v>
      </c>
      <c r="B8" s="3" t="s">
        <v>44</v>
      </c>
      <c r="C8" s="49">
        <f>('Indicadores Sin personal a Carg'!I8*100)/49</f>
        <v>0.93</v>
      </c>
      <c r="D8" s="20">
        <f t="shared" si="0"/>
        <v>0.84571428571428586</v>
      </c>
      <c r="E8" s="20">
        <f t="shared" si="4"/>
        <v>0.8571428571428571</v>
      </c>
      <c r="F8" s="20">
        <f t="shared" si="5"/>
        <v>0.91999999999999993</v>
      </c>
      <c r="G8" s="20">
        <f t="shared" si="6"/>
        <v>0.76</v>
      </c>
      <c r="H8" s="296">
        <f>+Mensajero!$E$12+Mensajero!$G$12+Mensajero!$I$12+Mensajero!$K$12+Mensajero!$M$12</f>
        <v>5</v>
      </c>
      <c r="I8" s="288">
        <f t="shared" si="1"/>
        <v>1</v>
      </c>
      <c r="J8" s="296">
        <f>+Mensajero!$E13+Mensajero!$G13+Mensajero!$I13+Mensajero!$K13+Mensajero!$M13</f>
        <v>5</v>
      </c>
      <c r="K8" s="288">
        <f t="shared" si="1"/>
        <v>1</v>
      </c>
      <c r="L8" s="296">
        <f>+Mensajero!$E14+Mensajero!$G14+Mensajero!$I14+Mensajero!$K14+Mensajero!$M14</f>
        <v>3</v>
      </c>
      <c r="M8" s="288">
        <f t="shared" si="16"/>
        <v>0.6</v>
      </c>
      <c r="N8" s="296">
        <f>+Mensajero!$E15+Mensajero!$G15+Mensajero!$I15+Mensajero!$K15+Mensajero!$M15</f>
        <v>4</v>
      </c>
      <c r="O8" s="288">
        <f t="shared" si="7"/>
        <v>0.8</v>
      </c>
      <c r="P8" s="296">
        <f>+Mensajero!$E16+Mensajero!$G16+Mensajero!$I16+Mensajero!$K16+Mensajero!$M16</f>
        <v>4</v>
      </c>
      <c r="Q8" s="288">
        <f t="shared" si="8"/>
        <v>0.8</v>
      </c>
      <c r="R8" s="296">
        <f>+Mensajero!$E17+Mensajero!$G17+Mensajero!$I17+Mensajero!$K17+Mensajero!$M17</f>
        <v>4</v>
      </c>
      <c r="S8" s="288">
        <f t="shared" si="9"/>
        <v>0.8</v>
      </c>
      <c r="T8" s="296">
        <f>+Mensajero!$E18+Mensajero!$G18+Mensajero!$I18+Mensajero!$K18+Mensajero!$M18</f>
        <v>5</v>
      </c>
      <c r="U8" s="139">
        <f t="shared" si="10"/>
        <v>1</v>
      </c>
      <c r="V8" s="146">
        <f t="shared" si="17"/>
        <v>0.14571428571428571</v>
      </c>
      <c r="W8" s="297">
        <f>+Mensajero!$E23+Mensajero!$G23+Mensajero!$I23+Mensajero!$K23+Mensajero!$M23</f>
        <v>5</v>
      </c>
      <c r="X8" s="288">
        <f t="shared" si="18"/>
        <v>1</v>
      </c>
      <c r="Y8" s="297">
        <f>+Mensajero!$E24+Mensajero!$G24+Mensajero!$I24+Mensajero!$K24+Mensajero!$M24</f>
        <v>5</v>
      </c>
      <c r="Z8" s="288">
        <f t="shared" si="19"/>
        <v>1</v>
      </c>
      <c r="AA8" s="297">
        <f>+Mensajero!$E25+Mensajero!$G25+Mensajero!$I25+Mensajero!$K25+Mensajero!$M25</f>
        <v>4</v>
      </c>
      <c r="AB8" s="288">
        <f t="shared" si="20"/>
        <v>0.8</v>
      </c>
      <c r="AC8" s="297">
        <f>+Mensajero!$E26+Mensajero!$G26+Mensajero!$I26+Mensajero!$K26+Mensajero!$M26</f>
        <v>5</v>
      </c>
      <c r="AD8" s="288">
        <f t="shared" si="2"/>
        <v>1</v>
      </c>
      <c r="AE8" s="297">
        <f>+Mensajero!$E27+Mensajero!$G27+Mensajero!$I27+Mensajero!$K27+Mensajero!$M27</f>
        <v>4</v>
      </c>
      <c r="AF8" s="149">
        <f t="shared" si="21"/>
        <v>0.8</v>
      </c>
      <c r="AG8" s="146">
        <f t="shared" si="3"/>
        <v>0.15640000000000001</v>
      </c>
      <c r="AH8" s="298">
        <f>+Mensajero!$E32+Mensajero!$G32+Mensajero!$I32+Mensajero!$K32+Mensajero!$M32</f>
        <v>3</v>
      </c>
      <c r="AI8" s="288">
        <f t="shared" si="22"/>
        <v>0.6</v>
      </c>
      <c r="AJ8" s="298">
        <f>+Mensajero!$E33+Mensajero!$G33+Mensajero!$I33+Mensajero!$K33+Mensajero!$M33</f>
        <v>3</v>
      </c>
      <c r="AK8" s="288">
        <f t="shared" si="11"/>
        <v>0.6</v>
      </c>
      <c r="AL8" s="298">
        <f>+Mensajero!$E34+Mensajero!$G34+Mensajero!$I34+Mensajero!$K34+Mensajero!$M34</f>
        <v>4</v>
      </c>
      <c r="AM8" s="288">
        <f t="shared" si="12"/>
        <v>0.8</v>
      </c>
      <c r="AN8" s="298">
        <f>+Mensajero!$E35+Mensajero!$G35+Mensajero!$I35+Mensajero!$K35+Mensajero!$M35</f>
        <v>4</v>
      </c>
      <c r="AO8" s="288">
        <f t="shared" si="13"/>
        <v>0.8</v>
      </c>
      <c r="AP8" s="298">
        <f>+Mensajero!$E36+Mensajero!$G36+Mensajero!$I36+Mensajero!$K36+Mensajero!$M36</f>
        <v>5</v>
      </c>
      <c r="AQ8" s="149">
        <f t="shared" si="14"/>
        <v>1</v>
      </c>
      <c r="AR8" s="146">
        <f t="shared" si="15"/>
        <v>0.12920000000000001</v>
      </c>
    </row>
    <row r="9" spans="1:44" ht="15" customHeight="1" x14ac:dyDescent="0.25">
      <c r="A9" s="187" t="s">
        <v>15</v>
      </c>
      <c r="B9" s="43" t="s">
        <v>45</v>
      </c>
      <c r="C9" s="49">
        <f>('Indicadores Sin personal a Carg'!I9*100)/49</f>
        <v>0.34071428571428575</v>
      </c>
      <c r="D9" s="20">
        <f t="shared" si="0"/>
        <v>0.89523809523809539</v>
      </c>
      <c r="E9" s="20">
        <f t="shared" si="4"/>
        <v>0.88571428571428579</v>
      </c>
      <c r="F9" s="20">
        <f t="shared" si="5"/>
        <v>0.96</v>
      </c>
      <c r="G9" s="20">
        <f t="shared" si="6"/>
        <v>0.84000000000000008</v>
      </c>
      <c r="H9" s="296">
        <f>+'Lider de Procesos'!$E$12+'Lider de Procesos'!$G$12+'Lider de Procesos'!$I$12+'Lider de Procesos'!$K$12+'Lider de Procesos'!$M$12</f>
        <v>5</v>
      </c>
      <c r="I9" s="288">
        <f t="shared" si="1"/>
        <v>1</v>
      </c>
      <c r="J9" s="296">
        <f>+'Lider de Procesos'!$E$13+'Lider de Procesos'!$G$13+'Lider de Procesos'!$I$13+'Lider de Procesos'!$K$13+'Lider de Procesos'!$M$13</f>
        <v>4</v>
      </c>
      <c r="K9" s="288">
        <f t="shared" si="1"/>
        <v>0.8</v>
      </c>
      <c r="L9" s="296">
        <f>+'Lider de Procesos'!$E$14+'Lider de Procesos'!$G$14+'Lider de Procesos'!$I$14+'Lider de Procesos'!$K$14+'Lider de Procesos'!$M$14</f>
        <v>4</v>
      </c>
      <c r="M9" s="288">
        <f t="shared" si="16"/>
        <v>0.8</v>
      </c>
      <c r="N9" s="296">
        <f>+'Lider de Procesos'!$E$15+'Lider de Procesos'!$G$15+'Lider de Procesos'!$I$15+'Lider de Procesos'!$K$15+'Lider de Procesos'!$M$15</f>
        <v>5</v>
      </c>
      <c r="O9" s="288">
        <f t="shared" si="7"/>
        <v>1</v>
      </c>
      <c r="P9" s="296">
        <f>+'Lider de Procesos'!$E$16+'Lider de Procesos'!$G$16+'Lider de Procesos'!$I$16+'Lider de Procesos'!$K$16+'Lider de Procesos'!$M$16</f>
        <v>4</v>
      </c>
      <c r="Q9" s="288">
        <f t="shared" si="8"/>
        <v>0.8</v>
      </c>
      <c r="R9" s="296">
        <f>+'Lider de Procesos'!$E$17+'Lider de Procesos'!$G$17+'Lider de Procesos'!$I$17+'Lider de Procesos'!$K$17+'Lider de Procesos'!$M$17</f>
        <v>5</v>
      </c>
      <c r="S9" s="288">
        <f t="shared" si="9"/>
        <v>1</v>
      </c>
      <c r="T9" s="296">
        <f>+'Lider de Procesos'!$E$18+'Lider de Procesos'!$G$18+'Lider de Procesos'!$I$18+'Lider de Procesos'!$K$18+'Lider de Procesos'!$M$18</f>
        <v>4</v>
      </c>
      <c r="U9" s="139">
        <f t="shared" si="10"/>
        <v>0.8</v>
      </c>
      <c r="V9" s="146">
        <f t="shared" si="17"/>
        <v>0.15057142857142861</v>
      </c>
      <c r="W9" s="297">
        <f>+'Lider de Procesos'!$E$23+'Lider de Procesos'!$G$23+'Lider de Procesos'!$I$23+'Lider de Procesos'!$K$23+'Lider de Procesos'!$M$23</f>
        <v>5</v>
      </c>
      <c r="X9" s="288">
        <f t="shared" si="18"/>
        <v>1</v>
      </c>
      <c r="Y9" s="301">
        <f>+'Lider de Procesos'!$E$24+'Lider de Procesos'!$G$24+'Lider de Procesos'!$I$24+'Lider de Procesos'!$K$24+'Lider de Procesos'!$M$24</f>
        <v>4</v>
      </c>
      <c r="Z9" s="288">
        <f t="shared" si="19"/>
        <v>0.8</v>
      </c>
      <c r="AA9" s="301">
        <f>+'Lider de Procesos'!$E$25+'Lider de Procesos'!$G$25+'Lider de Procesos'!$I$25+'Lider de Procesos'!$K$25+'Lider de Procesos'!$M$25</f>
        <v>5</v>
      </c>
      <c r="AB9" s="288">
        <f t="shared" si="20"/>
        <v>1</v>
      </c>
      <c r="AC9" s="301">
        <f>+'Lider de Procesos'!$E$26+'Lider de Procesos'!$G$26+'Lider de Procesos'!$I$26+'Lider de Procesos'!$K$26+'Lider de Procesos'!$M$26</f>
        <v>5</v>
      </c>
      <c r="AD9" s="288">
        <f t="shared" si="2"/>
        <v>1</v>
      </c>
      <c r="AE9" s="301">
        <f>+'Lider de Procesos'!E27+'Lider de Procesos'!G27+'Lider de Procesos'!I27+'Lider de Procesos'!K27+'Lider de Procesos'!M27</f>
        <v>5</v>
      </c>
      <c r="AF9" s="149">
        <f t="shared" si="21"/>
        <v>1</v>
      </c>
      <c r="AG9" s="146">
        <f t="shared" si="3"/>
        <v>0.16320000000000001</v>
      </c>
      <c r="AH9" s="298">
        <f>+'Lider de Procesos'!$E$32+'Lider de Procesos'!$G$32+'Lider de Procesos'!$I$32+'Lider de Procesos'!$K$32+'Lider de Procesos'!$M$32</f>
        <v>4</v>
      </c>
      <c r="AI9" s="288">
        <f t="shared" si="22"/>
        <v>0.8</v>
      </c>
      <c r="AJ9" s="298">
        <f>+'Lider de Procesos'!$E$33+'Lider de Procesos'!$G$33+'Lider de Procesos'!$I$33+'Lider de Procesos'!$K$33+'Lider de Procesos'!$M$33</f>
        <v>4</v>
      </c>
      <c r="AK9" s="288">
        <f t="shared" si="11"/>
        <v>0.8</v>
      </c>
      <c r="AL9" s="298">
        <f>+'Lider de Procesos'!$E$34+'Lider de Procesos'!$G$34+'Lider de Procesos'!$I$34+'Lider de Procesos'!$K$34+'Lider de Procesos'!$M$34</f>
        <v>4</v>
      </c>
      <c r="AM9" s="288">
        <f t="shared" si="12"/>
        <v>0.8</v>
      </c>
      <c r="AN9" s="298">
        <f>+'Lider de Procesos'!$E$35+'Lider de Procesos'!$G$35+'Lider de Procesos'!$I$35+'Lider de Procesos'!$K$35+'Lider de Procesos'!$M$35</f>
        <v>5</v>
      </c>
      <c r="AO9" s="288">
        <f t="shared" si="13"/>
        <v>1</v>
      </c>
      <c r="AP9" s="298">
        <f>+'Lider de Procesos'!$E$36+'Lider de Procesos'!$G$36+'Lider de Procesos'!$I$36+'Lider de Procesos'!$K$36+'Lider de Procesos'!$M$36</f>
        <v>4</v>
      </c>
      <c r="AQ9" s="149">
        <f t="shared" si="14"/>
        <v>0.8</v>
      </c>
      <c r="AR9" s="146">
        <f t="shared" si="15"/>
        <v>0.14280000000000001</v>
      </c>
    </row>
    <row r="10" spans="1:44" s="248" customFormat="1" ht="15" customHeight="1" x14ac:dyDescent="0.25">
      <c r="A10" s="187" t="s">
        <v>15</v>
      </c>
      <c r="B10" s="43" t="s">
        <v>220</v>
      </c>
      <c r="C10" s="49">
        <f>('Indicadores Sin personal a Carg'!I11*100)/49</f>
        <v>0.8833333333333333</v>
      </c>
      <c r="D10" s="20">
        <f t="shared" si="0"/>
        <v>0.7142857142857143</v>
      </c>
      <c r="E10" s="20">
        <f t="shared" ref="E10" si="23">AVERAGE(I10,K10,M10,O10,Q10,S10,U10)</f>
        <v>0.74285714285714288</v>
      </c>
      <c r="F10" s="20">
        <f t="shared" ref="F10" si="24">AVERAGE(X10,Z10,AB10,AD10,AF10)</f>
        <v>0.88000000000000012</v>
      </c>
      <c r="G10" s="20">
        <f t="shared" ref="G10" si="25">AVERAGE(AI10,AK10,AM10,AO10,AQ10)</f>
        <v>0.52</v>
      </c>
      <c r="H10" s="296">
        <f>+'Aux Tesoreria'!$E$12+'Aux Tesoreria'!$G$12+'Aux Tesoreria'!$I$12+'Aux Tesoreria'!$K$12+'Aux Tesoreria'!$M$12</f>
        <v>3</v>
      </c>
      <c r="I10" s="288">
        <f t="shared" ref="I10" si="26">H10/5</f>
        <v>0.6</v>
      </c>
      <c r="J10" s="296">
        <f>+'Aux Tesoreria'!$E$13+'Aux Tesoreria'!$G$13+'Aux Tesoreria'!$I$13+'Aux Tesoreria'!$K$13+'Aux Tesoreria'!$M$13</f>
        <v>3</v>
      </c>
      <c r="K10" s="288">
        <f t="shared" ref="K10" si="27">J10/5</f>
        <v>0.6</v>
      </c>
      <c r="L10" s="296">
        <f>+'Aux Tesoreria'!$E$14+'Aux Tesoreria'!$G$14+'Aux Tesoreria'!$I$14+'Aux Tesoreria'!$K$14+'Aux Tesoreria'!$M$14</f>
        <v>4</v>
      </c>
      <c r="M10" s="288">
        <f t="shared" ref="M10" si="28">L10/5</f>
        <v>0.8</v>
      </c>
      <c r="N10" s="296">
        <f>+'Aux Tesoreria'!$E$15+'Aux Tesoreria'!$G$15+'Aux Tesoreria'!$I$15+'Aux Tesoreria'!$K$15+'Aux Tesoreria'!$M$15</f>
        <v>3</v>
      </c>
      <c r="O10" s="288">
        <f t="shared" ref="O10" si="29">N10/5</f>
        <v>0.6</v>
      </c>
      <c r="P10" s="296">
        <f>+'Aux Tesoreria'!$E$16+'Aux Tesoreria'!$G$16+'Aux Tesoreria'!$I$16+'Aux Tesoreria'!$K$16+'Aux Tesoreria'!$M$16</f>
        <v>5</v>
      </c>
      <c r="Q10" s="288">
        <f t="shared" ref="Q10" si="30">P10/5</f>
        <v>1</v>
      </c>
      <c r="R10" s="296">
        <f>+'Aux Tesoreria'!$E$17+'Aux Tesoreria'!$G$17+'Aux Tesoreria'!$I$17+'Aux Tesoreria'!$K$17+'Aux Tesoreria'!$M$17</f>
        <v>4</v>
      </c>
      <c r="S10" s="288">
        <f t="shared" ref="S10" si="31">R10/5</f>
        <v>0.8</v>
      </c>
      <c r="T10" s="296">
        <f>+'Aux Tesoreria'!$E$18+'Aux Tesoreria'!$G$18+'Aux Tesoreria'!$I$18+'Aux Tesoreria'!$K$18+'Aux Tesoreria'!$M$18</f>
        <v>4</v>
      </c>
      <c r="U10" s="139">
        <f t="shared" ref="U10" si="32">T10/5</f>
        <v>0.8</v>
      </c>
      <c r="V10" s="146">
        <f t="shared" si="17"/>
        <v>0.12628571428571431</v>
      </c>
      <c r="W10" s="297">
        <f>+'Aux Tesoreria'!$E$23+'Aux Tesoreria'!$G$23+'Aux Tesoreria'!$I$23+'Aux Tesoreria'!$K$23+'Aux Tesoreria'!$M$23</f>
        <v>4</v>
      </c>
      <c r="X10" s="288">
        <f t="shared" ref="X10" si="33">W10/5</f>
        <v>0.8</v>
      </c>
      <c r="Y10" s="301">
        <f>+'Aux Tesoreria'!$E$24+'Aux Tesoreria'!$G$24+'Aux Tesoreria'!$I$24+'Aux Tesoreria'!$K$24+'Aux Tesoreria'!$M$24</f>
        <v>5</v>
      </c>
      <c r="Z10" s="288">
        <f t="shared" ref="Z10" si="34">Y10/5</f>
        <v>1</v>
      </c>
      <c r="AA10" s="301">
        <f>+'Aux Tesoreria'!$E$25+'Aux Tesoreria'!$G$25+'Aux Tesoreria'!$I$25+'Aux Tesoreria'!$K$25+'Aux Tesoreria'!$M$25</f>
        <v>4</v>
      </c>
      <c r="AB10" s="288">
        <f t="shared" ref="AB10" si="35">AA10/5</f>
        <v>0.8</v>
      </c>
      <c r="AC10" s="301">
        <f>+'Aux Tesoreria'!$E$26+'Aux Tesoreria'!$G$26+'Aux Tesoreria'!$I$26+'Aux Tesoreria'!$K$26+'Aux Tesoreria'!$M$26</f>
        <v>5</v>
      </c>
      <c r="AD10" s="288">
        <f t="shared" ref="AD10" si="36">AC10/5</f>
        <v>1</v>
      </c>
      <c r="AE10" s="301">
        <f>+'Aux Tesoreria'!E27+'Aux Tesoreria'!G27+'Aux Tesoreria'!I27+'Aux Tesoreria'!K27+'Aux Tesoreria'!M27</f>
        <v>4</v>
      </c>
      <c r="AF10" s="149">
        <f t="shared" ref="AF10" si="37">AE10/5</f>
        <v>0.8</v>
      </c>
      <c r="AG10" s="146">
        <f t="shared" ref="AG10" si="38">(AVERAGE(X10+Z10+AB10+AD10+AF10)/5)*$AG$1</f>
        <v>0.14960000000000004</v>
      </c>
      <c r="AH10" s="298">
        <f>+'Aux Tesoreria'!$E$32+'Aux Tesoreria'!$G$32+'Aux Tesoreria'!$I$32+'Aux Tesoreria'!$K$32+'Aux Tesoreria'!$M$32</f>
        <v>2</v>
      </c>
      <c r="AI10" s="288">
        <f t="shared" ref="AI10" si="39">AH10/5</f>
        <v>0.4</v>
      </c>
      <c r="AJ10" s="298">
        <f>+'Aux Tesoreria'!$E$33+'Aux Tesoreria'!$G$33+'Aux Tesoreria'!$I$33+'Aux Tesoreria'!$K$33+'Aux Tesoreria'!$M$33</f>
        <v>2</v>
      </c>
      <c r="AK10" s="288">
        <f t="shared" ref="AK10" si="40">AJ10/5</f>
        <v>0.4</v>
      </c>
      <c r="AL10" s="298">
        <f>+'Aux Tesoreria'!$E$34+'Aux Tesoreria'!$G$34+'Aux Tesoreria'!$I$34+'Aux Tesoreria'!$K$34+'Aux Tesoreria'!$M$34</f>
        <v>2</v>
      </c>
      <c r="AM10" s="288">
        <f t="shared" ref="AM10" si="41">AL10/5</f>
        <v>0.4</v>
      </c>
      <c r="AN10" s="298">
        <f>+'Aux Tesoreria'!$E$35+'Aux Tesoreria'!$G$35+'Aux Tesoreria'!$I$35+'Aux Tesoreria'!$K$35+'Aux Tesoreria'!$M$35</f>
        <v>4</v>
      </c>
      <c r="AO10" s="288">
        <f t="shared" ref="AO10" si="42">AN10/5</f>
        <v>0.8</v>
      </c>
      <c r="AP10" s="298">
        <f>+'Aux Tesoreria'!$E$36+'Aux Tesoreria'!$G$36+'Aux Tesoreria'!$I$36+'Aux Tesoreria'!$K$36+'Aux Tesoreria'!$M$36</f>
        <v>3</v>
      </c>
      <c r="AQ10" s="149">
        <f t="shared" ref="AQ10" si="43">AP10/5</f>
        <v>0.6</v>
      </c>
      <c r="AR10" s="146">
        <f t="shared" ref="AR10" si="44">(AVERAGE(AI10+AK10+AM10+AO10+AQ10)/5)*$AR$2</f>
        <v>8.8400000000000006E-2</v>
      </c>
    </row>
    <row r="11" spans="1:44" ht="15" customHeight="1" x14ac:dyDescent="0.25">
      <c r="A11" s="48" t="s">
        <v>142</v>
      </c>
      <c r="B11" s="4" t="s">
        <v>154</v>
      </c>
      <c r="C11" s="49">
        <f>('Indicadores Sin personal a Carg'!I11*100)/49</f>
        <v>0.8833333333333333</v>
      </c>
      <c r="D11" s="20">
        <f t="shared" si="0"/>
        <v>0.73142857142857143</v>
      </c>
      <c r="E11" s="20">
        <f>AVERAGE(I11,K11,M11,O11,Q11,S11,U11)</f>
        <v>0.7142857142857143</v>
      </c>
      <c r="F11" s="20">
        <f t="shared" si="5"/>
        <v>0.8</v>
      </c>
      <c r="G11" s="20">
        <f t="shared" si="6"/>
        <v>0.67999999999999994</v>
      </c>
      <c r="H11" s="296">
        <f>+'Auxiliar de despachos'!E12+'Auxiliar de despachos'!G12+'Auxiliar de despachos'!I12+'Auxiliar de despachos'!K12+'Auxiliar de despachos'!M12</f>
        <v>4</v>
      </c>
      <c r="I11" s="288">
        <f t="shared" si="1"/>
        <v>0.8</v>
      </c>
      <c r="J11" s="302">
        <f>+'Auxiliar de despachos'!E13+'Auxiliar de despachos'!G13+'Auxiliar de despachos'!I13+'Auxiliar de despachos'!K13+'Auxiliar de despachos'!M13</f>
        <v>4</v>
      </c>
      <c r="K11" s="288">
        <f t="shared" si="1"/>
        <v>0.8</v>
      </c>
      <c r="L11" s="302">
        <f>+'Auxiliar de despachos'!E14+'Auxiliar de despachos'!G14+'Auxiliar de despachos'!I14+'Auxiliar de despachos'!K14+'Auxiliar de despachos'!M14</f>
        <v>3</v>
      </c>
      <c r="M11" s="288">
        <f t="shared" si="16"/>
        <v>0.6</v>
      </c>
      <c r="N11" s="302">
        <f>+'Auxiliar de despachos'!E15+'Auxiliar de despachos'!G15+'Auxiliar de despachos'!I15+'Auxiliar de despachos'!K15+'Auxiliar de despachos'!M15</f>
        <v>4</v>
      </c>
      <c r="O11" s="288">
        <f t="shared" si="7"/>
        <v>0.8</v>
      </c>
      <c r="P11" s="302">
        <f>+'Auxiliar de despachos'!E16+'Auxiliar de despachos'!G16+'Auxiliar de despachos'!I16+'Auxiliar de despachos'!K16+'Auxiliar de despachos'!M16</f>
        <v>3</v>
      </c>
      <c r="Q11" s="288">
        <f t="shared" si="8"/>
        <v>0.6</v>
      </c>
      <c r="R11" s="302">
        <f>+'Auxiliar de despachos'!E17+'Auxiliar de despachos'!G17+'Auxiliar de despachos'!I17+'Auxiliar de despachos'!K17+'Auxiliar de despachos'!M17</f>
        <v>4</v>
      </c>
      <c r="S11" s="288">
        <f t="shared" si="9"/>
        <v>0.8</v>
      </c>
      <c r="T11" s="303">
        <f>+'Auxiliar de despachos'!E18+'Auxiliar de despachos'!G18+'Auxiliar de despachos'!I18+'Auxiliar de despachos'!K18+'Auxiliar de despachos'!M18</f>
        <v>3</v>
      </c>
      <c r="U11" s="139">
        <f t="shared" si="10"/>
        <v>0.6</v>
      </c>
      <c r="V11" s="146">
        <f t="shared" si="17"/>
        <v>0.12142857142857144</v>
      </c>
      <c r="W11" s="297">
        <f>+'Auxiliar de despachos'!E23+'Auxiliar de despachos'!G23+'Auxiliar de despachos'!I23+'Auxiliar de despachos'!K23+'Auxiliar de despachos'!M23</f>
        <v>4</v>
      </c>
      <c r="X11" s="288">
        <f t="shared" si="18"/>
        <v>0.8</v>
      </c>
      <c r="Y11" s="301">
        <f>+'Auxiliar de despachos'!E24+'Auxiliar de despachos'!G24+'Auxiliar de despachos'!I24+'Auxiliar de despachos'!K24+'Auxiliar de despachos'!M24</f>
        <v>4</v>
      </c>
      <c r="Z11" s="288">
        <f t="shared" si="19"/>
        <v>0.8</v>
      </c>
      <c r="AA11" s="301">
        <f>+'Auxiliar de despachos'!E25+'Auxiliar de despachos'!G25+'Auxiliar de despachos'!I25+'Auxiliar de despachos'!K25+'Auxiliar de despachos'!M25</f>
        <v>4</v>
      </c>
      <c r="AB11" s="288">
        <f t="shared" si="20"/>
        <v>0.8</v>
      </c>
      <c r="AC11" s="301">
        <f>+'Auxiliar de despachos'!E26+'Auxiliar de despachos'!G26+'Auxiliar de despachos'!I26+'Auxiliar de despachos'!K26+'Auxiliar de despachos'!M26</f>
        <v>4</v>
      </c>
      <c r="AD11" s="288">
        <f t="shared" si="2"/>
        <v>0.8</v>
      </c>
      <c r="AE11" s="301">
        <f>+'Auxiliar de despachos'!E27+'Auxiliar de despachos'!G27+'Auxiliar de despachos'!I27+'Auxiliar de despachos'!K27+'Auxiliar de despachos'!M27</f>
        <v>4</v>
      </c>
      <c r="AF11" s="149">
        <f t="shared" si="21"/>
        <v>0.8</v>
      </c>
      <c r="AG11" s="146">
        <f t="shared" si="3"/>
        <v>0.13600000000000001</v>
      </c>
      <c r="AH11" s="298">
        <f>+'Auxiliar de despachos'!E32+'Auxiliar de despachos'!G32+'Auxiliar de despachos'!I32+'Auxiliar de despachos'!K32+'Auxiliar de despachos'!M32</f>
        <v>3</v>
      </c>
      <c r="AI11" s="288">
        <f t="shared" si="22"/>
        <v>0.6</v>
      </c>
      <c r="AJ11" s="304">
        <f>+'Auxiliar de despachos'!E33+'Auxiliar de despachos'!G33+'Auxiliar de despachos'!I33+'Auxiliar de despachos'!K33+'Auxiliar de despachos'!M33</f>
        <v>3</v>
      </c>
      <c r="AK11" s="288">
        <f t="shared" si="11"/>
        <v>0.6</v>
      </c>
      <c r="AL11" s="304">
        <f>+'Auxiliar de despachos'!E34+'Auxiliar de despachos'!G34+'Auxiliar de despachos'!I34+'Auxiliar de despachos'!K34+'Auxiliar de despachos'!M34</f>
        <v>4</v>
      </c>
      <c r="AM11" s="288">
        <f t="shared" si="12"/>
        <v>0.8</v>
      </c>
      <c r="AN11" s="304">
        <f>+'Auxiliar de despachos'!E35+'Auxiliar de despachos'!G35+'Auxiliar de despachos'!I35+'Auxiliar de despachos'!K35+'Auxiliar de despachos'!M35</f>
        <v>4</v>
      </c>
      <c r="AO11" s="288">
        <f t="shared" si="13"/>
        <v>0.8</v>
      </c>
      <c r="AP11" s="304">
        <f>+'Auxiliar de despachos'!E36+'Auxiliar de despachos'!G36+'Auxiliar de despachos'!I36+'Auxiliar de despachos'!K36+'Auxiliar de despachos'!M36</f>
        <v>3</v>
      </c>
      <c r="AQ11" s="149">
        <f t="shared" si="14"/>
        <v>0.6</v>
      </c>
      <c r="AR11" s="146">
        <f t="shared" si="15"/>
        <v>0.11559999999999999</v>
      </c>
    </row>
    <row r="12" spans="1:44" ht="15" customHeight="1" x14ac:dyDescent="0.25">
      <c r="A12" s="48" t="s">
        <v>142</v>
      </c>
      <c r="B12" s="4" t="s">
        <v>140</v>
      </c>
      <c r="C12" s="49">
        <f>('Indicadores Sin personal a Carg'!I12*100)/49</f>
        <v>0.8833333333333333</v>
      </c>
      <c r="D12" s="20">
        <f t="shared" si="0"/>
        <v>0.74095238095238103</v>
      </c>
      <c r="E12" s="20">
        <f t="shared" si="4"/>
        <v>0.74285714285714288</v>
      </c>
      <c r="F12" s="20">
        <f t="shared" si="5"/>
        <v>0.8</v>
      </c>
      <c r="G12" s="20">
        <f t="shared" si="6"/>
        <v>0.67999999999999994</v>
      </c>
      <c r="H12" s="296">
        <f>+'Auxiliar Almacen Cristian'!E12+'Auxiliar Almacen Cristian'!G12+'Auxiliar Almacen Cristian'!I12+'Auxiliar Almacen Cristian'!K12+'Auxiliar Almacen Cristian'!M12</f>
        <v>4</v>
      </c>
      <c r="I12" s="288">
        <f t="shared" si="1"/>
        <v>0.8</v>
      </c>
      <c r="J12" s="302">
        <f>+'Auxiliar Almacen Cristian'!E13+'Auxiliar Almacen Cristian'!G13+'Auxiliar Almacen Cristian'!I13+'Auxiliar Almacen Cristian'!K13+'Auxiliar Almacen Cristian'!M13</f>
        <v>4</v>
      </c>
      <c r="K12" s="288">
        <f t="shared" si="1"/>
        <v>0.8</v>
      </c>
      <c r="L12" s="302">
        <f>+'Auxiliar Almacen Cristian'!G14+'Auxiliar Almacen Cristian'!I14+'Auxiliar Almacen Cristian'!K14+'Auxiliar Almacen Cristian'!M14+'Auxiliar Almacen Cristian'!O14</f>
        <v>3</v>
      </c>
      <c r="M12" s="288">
        <f t="shared" si="16"/>
        <v>0.6</v>
      </c>
      <c r="N12" s="302">
        <f>+'Auxiliar Almacen Cristian'!E15+'Auxiliar Almacen Cristian'!G15+'Auxiliar Almacen Cristian'!I15+'Auxiliar Almacen Cristian'!K15+'Auxiliar Almacen Cristian'!M15</f>
        <v>3</v>
      </c>
      <c r="O12" s="288">
        <f t="shared" si="7"/>
        <v>0.6</v>
      </c>
      <c r="P12" s="302">
        <f>+'Auxiliar Almacen Cristian'!E16+'Auxiliar Almacen Cristian'!G16+'Auxiliar Almacen Cristian'!I16+'Auxiliar Almacen Cristian'!K16+'Auxiliar Almacen Cristian'!M16</f>
        <v>4</v>
      </c>
      <c r="Q12" s="288">
        <f t="shared" si="8"/>
        <v>0.8</v>
      </c>
      <c r="R12" s="302">
        <f>+'Auxiliar Almacen Cristian'!E17+'Auxiliar Almacen Cristian'!G17+'Auxiliar Almacen Cristian'!I17+'Auxiliar Almacen Cristian'!K17+'Auxiliar Almacen Cristian'!M17</f>
        <v>4</v>
      </c>
      <c r="S12" s="288">
        <f t="shared" si="9"/>
        <v>0.8</v>
      </c>
      <c r="T12" s="303">
        <f>+'Auxiliar Almacen Cristian'!E18+'Auxiliar Almacen Cristian'!G18+'Auxiliar Almacen Cristian'!I18+'Auxiliar Almacen Cristian'!K18+'Auxiliar Almacen Cristian'!M18</f>
        <v>4</v>
      </c>
      <c r="U12" s="139">
        <f t="shared" si="10"/>
        <v>0.8</v>
      </c>
      <c r="V12" s="146">
        <f t="shared" si="17"/>
        <v>0.12628571428571431</v>
      </c>
      <c r="W12" s="297">
        <f>+'Auxiliar Almacen Cristian'!E23+'Auxiliar Almacen Cristian'!G23+'Auxiliar Almacen Cristian'!I23+'Auxiliar Almacen Cristian'!K23+'Auxiliar Almacen Cristian'!M23</f>
        <v>4</v>
      </c>
      <c r="X12" s="288">
        <f t="shared" si="18"/>
        <v>0.8</v>
      </c>
      <c r="Y12" s="301">
        <f>+'Auxiliar Almacen Cristian'!E24+'Auxiliar Almacen Cristian'!G24+'Auxiliar Almacen Cristian'!I24+'Auxiliar Almacen Cristian'!K24+'Auxiliar Almacen Cristian'!M24</f>
        <v>4</v>
      </c>
      <c r="Z12" s="288">
        <f t="shared" si="19"/>
        <v>0.8</v>
      </c>
      <c r="AA12" s="301">
        <f>+'Auxiliar Almacen Cristian'!E25+'Auxiliar Almacen Cristian'!G25+'Auxiliar Almacen Cristian'!I25+'Auxiliar Almacen Cristian'!K25+'Auxiliar Almacen Cristian'!M25</f>
        <v>5</v>
      </c>
      <c r="AB12" s="288">
        <f t="shared" si="20"/>
        <v>1</v>
      </c>
      <c r="AC12" s="301">
        <f>+'Auxiliar Almacen Cristian'!E26+'Auxiliar Almacen Cristian'!G26+'Auxiliar Almacen Cristian'!I26+'Auxiliar Almacen Cristian'!K26+'Auxiliar Almacen Cristian'!M26</f>
        <v>4</v>
      </c>
      <c r="AD12" s="288">
        <f t="shared" si="2"/>
        <v>0.8</v>
      </c>
      <c r="AE12" s="301">
        <f>+'Auxiliar Almacen Cristian'!E27+'Auxiliar Almacen Cristian'!G27+'Auxiliar Almacen Cristian'!I27+'Auxiliar Almacen Cristian'!K27+'Auxiliar Almacen Cristian'!M27</f>
        <v>3</v>
      </c>
      <c r="AF12" s="149">
        <f t="shared" si="21"/>
        <v>0.6</v>
      </c>
      <c r="AG12" s="146">
        <f t="shared" si="3"/>
        <v>0.13600000000000001</v>
      </c>
      <c r="AH12" s="298">
        <f>+'Auxiliar Almacen Cristian'!E32+'Auxiliar Almacen Cristian'!G32+'Auxiliar Almacen Cristian'!I32+'Auxiliar Almacen Cristian'!K32+'Auxiliar Almacen Cristian'!M32</f>
        <v>3</v>
      </c>
      <c r="AI12" s="288">
        <f t="shared" si="22"/>
        <v>0.6</v>
      </c>
      <c r="AJ12" s="304">
        <f>+'Auxiliar Almacen Cristian'!E33+'Auxiliar Almacen Cristian'!G33+'Auxiliar Almacen Cristian'!I33+'Auxiliar Almacen Cristian'!K33+'Auxiliar Almacen Cristian'!M33</f>
        <v>3</v>
      </c>
      <c r="AK12" s="288">
        <f t="shared" si="11"/>
        <v>0.6</v>
      </c>
      <c r="AL12" s="304">
        <f>+'Auxiliar Almacen Cristian'!E34+'Auxiliar Almacen Cristian'!G34+'Auxiliar Almacen Cristian'!I34+'Auxiliar Almacen Cristian'!K34+'Auxiliar Almacen Cristian'!M34</f>
        <v>4</v>
      </c>
      <c r="AM12" s="288">
        <f t="shared" si="12"/>
        <v>0.8</v>
      </c>
      <c r="AN12" s="304">
        <f>+'Auxiliar Almacen Cristian'!E35+'Auxiliar Almacen Cristian'!G35+'Auxiliar Almacen Cristian'!I35+'Auxiliar Almacen Cristian'!K35+'Auxiliar Almacen Cristian'!M35</f>
        <v>4</v>
      </c>
      <c r="AO12" s="288">
        <f t="shared" si="13"/>
        <v>0.8</v>
      </c>
      <c r="AP12" s="304">
        <f>+'Auxiliar Almacen Cristian'!E36+'Auxiliar Almacen Cristian'!G36+'Auxiliar Almacen Cristian'!I36+'Auxiliar Almacen Cristian'!K36+'Auxiliar Almacen Cristian'!M36</f>
        <v>3</v>
      </c>
      <c r="AQ12" s="149">
        <f t="shared" si="14"/>
        <v>0.6</v>
      </c>
      <c r="AR12" s="146">
        <f t="shared" si="15"/>
        <v>0.11559999999999999</v>
      </c>
    </row>
    <row r="13" spans="1:44" ht="15" customHeight="1" x14ac:dyDescent="0.25">
      <c r="A13" s="48" t="s">
        <v>142</v>
      </c>
      <c r="B13" s="3" t="s">
        <v>141</v>
      </c>
      <c r="C13" s="49">
        <f>('Indicadores Sin personal a Carg'!I13*100)/49</f>
        <v>0.8833333333333333</v>
      </c>
      <c r="D13" s="20">
        <f t="shared" si="0"/>
        <v>0.75428571428571445</v>
      </c>
      <c r="E13" s="20">
        <f t="shared" si="4"/>
        <v>0.74285714285714288</v>
      </c>
      <c r="F13" s="20">
        <f t="shared" si="5"/>
        <v>0.8</v>
      </c>
      <c r="G13" s="20">
        <f t="shared" si="6"/>
        <v>0.72</v>
      </c>
      <c r="H13" s="296">
        <f>+'Auxiliar Almacen Manuel'!$E12+'Auxiliar Almacen Manuel'!$G12+'Auxiliar Almacen Manuel'!$I12+'Auxiliar Almacen Manuel'!$K12+'Auxiliar Almacen Manuel'!$M12</f>
        <v>4</v>
      </c>
      <c r="I13" s="288">
        <f t="shared" si="1"/>
        <v>0.8</v>
      </c>
      <c r="J13" s="296">
        <f>+'Auxiliar Almacen Manuel'!$E13+'Auxiliar Almacen Manuel'!$G13+'Auxiliar Almacen Manuel'!$I13+'Auxiliar Almacen Manuel'!$K13+'Auxiliar Almacen Manuel'!$M13</f>
        <v>4</v>
      </c>
      <c r="K13" s="288">
        <f t="shared" si="1"/>
        <v>0.8</v>
      </c>
      <c r="L13" s="296">
        <f>+'Auxiliar Almacen Manuel'!$E14+'Auxiliar Almacen Manuel'!$G14+'Auxiliar Almacen Manuel'!$I14+'Auxiliar Almacen Manuel'!$K14+'Auxiliar Almacen Manuel'!$M14</f>
        <v>3</v>
      </c>
      <c r="M13" s="288">
        <f t="shared" si="16"/>
        <v>0.6</v>
      </c>
      <c r="N13" s="296">
        <f>+'Auxiliar Almacen Manuel'!$E15+'Auxiliar Almacen Manuel'!$G15+'Auxiliar Almacen Manuel'!$I15+'Auxiliar Almacen Manuel'!$K15+'Auxiliar Almacen Manuel'!$M15</f>
        <v>3</v>
      </c>
      <c r="O13" s="288">
        <f t="shared" si="7"/>
        <v>0.6</v>
      </c>
      <c r="P13" s="296">
        <f>+'Auxiliar Almacen Manuel'!$E16+'Auxiliar Almacen Manuel'!$G16+'Auxiliar Almacen Manuel'!$I16+'Auxiliar Almacen Manuel'!$K16+'Auxiliar Almacen Manuel'!$M16</f>
        <v>4</v>
      </c>
      <c r="Q13" s="288">
        <f t="shared" si="8"/>
        <v>0.8</v>
      </c>
      <c r="R13" s="296">
        <f>+'Auxiliar Almacen Manuel'!$E17+'Auxiliar Almacen Manuel'!$G17+'Auxiliar Almacen Manuel'!$I17+'Auxiliar Almacen Manuel'!$K17+'Auxiliar Almacen Manuel'!$M17</f>
        <v>4</v>
      </c>
      <c r="S13" s="288">
        <f t="shared" si="9"/>
        <v>0.8</v>
      </c>
      <c r="T13" s="296">
        <f>+'Auxiliar Almacen Manuel'!$E18+'Auxiliar Almacen Manuel'!$G18+'Auxiliar Almacen Manuel'!$I18+'Auxiliar Almacen Manuel'!$K18+'Auxiliar Almacen Manuel'!$M18</f>
        <v>4</v>
      </c>
      <c r="U13" s="139">
        <f t="shared" si="10"/>
        <v>0.8</v>
      </c>
      <c r="V13" s="146">
        <f t="shared" si="17"/>
        <v>0.12628571428571431</v>
      </c>
      <c r="W13" s="297">
        <f>+'Auxiliar Almacen Manuel'!$E23+'Auxiliar Almacen Manuel'!$G23+'Auxiliar Almacen Manuel'!$I23+'Auxiliar Almacen Manuel'!$K23+'Auxiliar Almacen Manuel'!$M23</f>
        <v>4</v>
      </c>
      <c r="X13" s="288">
        <f t="shared" si="18"/>
        <v>0.8</v>
      </c>
      <c r="Y13" s="297">
        <f>+'Auxiliar Almacen Manuel'!$E24+'Auxiliar Almacen Manuel'!$G24+'Auxiliar Almacen Manuel'!$I24+'Auxiliar Almacen Manuel'!$K24+'Auxiliar Almacen Manuel'!$M24</f>
        <v>4</v>
      </c>
      <c r="Z13" s="288">
        <f t="shared" si="19"/>
        <v>0.8</v>
      </c>
      <c r="AA13" s="297">
        <f>+'Auxiliar Almacen Manuel'!$E25+'Auxiliar Almacen Manuel'!$G25+'Auxiliar Almacen Manuel'!$I25+'Auxiliar Almacen Manuel'!$K25+'Auxiliar Almacen Manuel'!$M25</f>
        <v>4</v>
      </c>
      <c r="AB13" s="288">
        <f t="shared" si="20"/>
        <v>0.8</v>
      </c>
      <c r="AC13" s="297">
        <f>+'Auxiliar Almacen Manuel'!$E26+'Auxiliar Almacen Manuel'!$G26+'Auxiliar Almacen Manuel'!$I26+'Auxiliar Almacen Manuel'!$K26+'Auxiliar Almacen Manuel'!$M26</f>
        <v>4</v>
      </c>
      <c r="AD13" s="288">
        <f t="shared" si="2"/>
        <v>0.8</v>
      </c>
      <c r="AE13" s="297">
        <f>+'Auxiliar Almacen Manuel'!$E27+'Auxiliar Almacen Manuel'!$G27+'Auxiliar Almacen Manuel'!$I27+'Auxiliar Almacen Manuel'!$K27+'Auxiliar Almacen Manuel'!$M27</f>
        <v>4</v>
      </c>
      <c r="AF13" s="149">
        <f t="shared" si="21"/>
        <v>0.8</v>
      </c>
      <c r="AG13" s="146">
        <f t="shared" si="3"/>
        <v>0.13600000000000001</v>
      </c>
      <c r="AH13" s="298">
        <f>+'Auxiliar Almacen Manuel'!$E32+'Auxiliar Almacen Manuel'!$G32+'Auxiliar Almacen Manuel'!$I32+'Auxiliar Almacen Manuel'!$K32+'Auxiliar Almacen Manuel'!$M32</f>
        <v>3</v>
      </c>
      <c r="AI13" s="288">
        <f t="shared" si="22"/>
        <v>0.6</v>
      </c>
      <c r="AJ13" s="298">
        <f>+'Auxiliar Almacen Manuel'!$E33+'Auxiliar Almacen Manuel'!$G33+'Auxiliar Almacen Manuel'!$I33+'Auxiliar Almacen Manuel'!$K33+'Auxiliar Almacen Manuel'!$M33</f>
        <v>3</v>
      </c>
      <c r="AK13" s="288">
        <f t="shared" si="11"/>
        <v>0.6</v>
      </c>
      <c r="AL13" s="298">
        <f>+'Auxiliar Almacen Manuel'!$E34+'Auxiliar Almacen Manuel'!$G34+'Auxiliar Almacen Manuel'!$I34+'Auxiliar Almacen Manuel'!$K34+'Auxiliar Almacen Manuel'!$M34</f>
        <v>4</v>
      </c>
      <c r="AM13" s="288">
        <f t="shared" si="12"/>
        <v>0.8</v>
      </c>
      <c r="AN13" s="298">
        <f>+'Auxiliar Almacen Manuel'!$E35+'Auxiliar Almacen Manuel'!$G35+'Auxiliar Almacen Manuel'!$I35+'Auxiliar Almacen Manuel'!$K35+'Auxiliar Almacen Manuel'!$M35</f>
        <v>4</v>
      </c>
      <c r="AO13" s="288">
        <f t="shared" si="13"/>
        <v>0.8</v>
      </c>
      <c r="AP13" s="298">
        <f>+'Auxiliar Almacen Manuel'!$E36+'Auxiliar Almacen Manuel'!$G36+'Auxiliar Almacen Manuel'!$I36+'Auxiliar Almacen Manuel'!$K36+'Auxiliar Almacen Manuel'!$M36</f>
        <v>4</v>
      </c>
      <c r="AQ13" s="149">
        <f t="shared" si="14"/>
        <v>0.8</v>
      </c>
      <c r="AR13" s="146">
        <f t="shared" si="15"/>
        <v>0.12240000000000001</v>
      </c>
    </row>
    <row r="14" spans="1:44" ht="15" customHeight="1" x14ac:dyDescent="0.25">
      <c r="A14" s="48" t="s">
        <v>142</v>
      </c>
      <c r="B14" s="3" t="s">
        <v>147</v>
      </c>
      <c r="C14" s="49">
        <f>('Indicadores Sin personal a Carg'!I14*100)/49</f>
        <v>0.8833333333333333</v>
      </c>
      <c r="D14" s="20">
        <f t="shared" si="0"/>
        <v>0.84190476190476193</v>
      </c>
      <c r="E14" s="20">
        <f t="shared" si="4"/>
        <v>0.88571428571428557</v>
      </c>
      <c r="F14" s="20">
        <f t="shared" si="5"/>
        <v>0.91999999999999993</v>
      </c>
      <c r="G14" s="20">
        <f t="shared" si="6"/>
        <v>0.72</v>
      </c>
      <c r="H14" s="296">
        <f>+'Auxiliar de logistica Cesar'!$E12+'Auxiliar de logistica Cesar'!$G12+'Auxiliar de logistica Cesar'!$I12+'Auxiliar de logistica Cesar'!$K12+'Auxiliar de logistica Cesar'!$M12</f>
        <v>5</v>
      </c>
      <c r="I14" s="288">
        <f t="shared" si="1"/>
        <v>1</v>
      </c>
      <c r="J14" s="296">
        <f>+'Auxiliar de logistica Cesar'!$E13+'Auxiliar de logistica Cesar'!$G13+'Auxiliar de logistica Cesar'!$I13+'Auxiliar de logistica Cesar'!$K13+'Auxiliar de logistica Cesar'!$M13</f>
        <v>4</v>
      </c>
      <c r="K14" s="288">
        <f t="shared" si="1"/>
        <v>0.8</v>
      </c>
      <c r="L14" s="296">
        <f>+'Auxiliar de logistica Cesar'!$E14+'Auxiliar de logistica Cesar'!$G14+'Auxiliar de logistica Cesar'!$I14+'Auxiliar de logistica Cesar'!$K14+'Auxiliar de logistica Cesar'!$M14</f>
        <v>5</v>
      </c>
      <c r="M14" s="288">
        <f t="shared" si="16"/>
        <v>1</v>
      </c>
      <c r="N14" s="296">
        <f>+'Auxiliar de logistica Cesar'!$E15+'Auxiliar de logistica Cesar'!$G15+'Auxiliar de logistica Cesar'!$I15+'Auxiliar de logistica Cesar'!$K15+'Auxiliar de logistica Cesar'!$M15</f>
        <v>5</v>
      </c>
      <c r="O14" s="288">
        <f t="shared" si="7"/>
        <v>1</v>
      </c>
      <c r="P14" s="296">
        <f>+'Auxiliar de logistica Cesar'!$E16+'Auxiliar de logistica Cesar'!$G16+'Auxiliar de logistica Cesar'!$I16+'Auxiliar de logistica Cesar'!$K16+'Auxiliar de logistica Cesar'!$M16</f>
        <v>4</v>
      </c>
      <c r="Q14" s="288">
        <f t="shared" si="8"/>
        <v>0.8</v>
      </c>
      <c r="R14" s="296">
        <f>+'Auxiliar de logistica Cesar'!$E17+'Auxiliar de logistica Cesar'!$G17+'Auxiliar de logistica Cesar'!$I17+'Auxiliar de logistica Cesar'!$K17+'Auxiliar de logistica Cesar'!$M17</f>
        <v>4</v>
      </c>
      <c r="S14" s="288">
        <f t="shared" si="9"/>
        <v>0.8</v>
      </c>
      <c r="T14" s="296">
        <f>+'Auxiliar de logistica Cesar'!$E18+'Auxiliar de logistica Cesar'!$G18+'Auxiliar de logistica Cesar'!$I18+'Auxiliar de logistica Cesar'!$K18+'Auxiliar de logistica Cesar'!$M18</f>
        <v>4</v>
      </c>
      <c r="U14" s="139">
        <f t="shared" si="10"/>
        <v>0.8</v>
      </c>
      <c r="V14" s="146">
        <f t="shared" si="17"/>
        <v>0.15057142857142855</v>
      </c>
      <c r="W14" s="297">
        <f>+'Auxiliar de logistica Cesar'!$E23+'Auxiliar de logistica Cesar'!$G23+'Auxiliar de logistica Cesar'!$I23+'Auxiliar de logistica Cesar'!$K23+'Auxiliar de logistica Cesar'!$M23</f>
        <v>5</v>
      </c>
      <c r="X14" s="288">
        <f t="shared" si="18"/>
        <v>1</v>
      </c>
      <c r="Y14" s="297">
        <f>+'Auxiliar de logistica Cesar'!$E24+'Auxiliar de logistica Cesar'!$G24+'Auxiliar de logistica Cesar'!$I24+'Auxiliar de logistica Cesar'!$K24+'Auxiliar de logistica Cesar'!$M24</f>
        <v>4</v>
      </c>
      <c r="Z14" s="288">
        <f t="shared" si="19"/>
        <v>0.8</v>
      </c>
      <c r="AA14" s="297">
        <f>+'Auxiliar de logistica Cesar'!$E25+'Auxiliar de logistica Cesar'!$G25+'Auxiliar de logistica Cesar'!$I25+'Auxiliar de logistica Cesar'!$K25+'Auxiliar de logistica Cesar'!$M25</f>
        <v>5</v>
      </c>
      <c r="AB14" s="288">
        <f t="shared" si="20"/>
        <v>1</v>
      </c>
      <c r="AC14" s="297">
        <f>+'Auxiliar de logistica Cesar'!$E26+'Auxiliar de logistica Cesar'!$G26+'Auxiliar de logistica Cesar'!$I26+'Auxiliar de logistica Cesar'!$K26+'Auxiliar de logistica Cesar'!$M26</f>
        <v>4</v>
      </c>
      <c r="AD14" s="288">
        <f t="shared" si="2"/>
        <v>0.8</v>
      </c>
      <c r="AE14" s="297">
        <f>+'Auxiliar de logistica Cesar'!$E27+'Auxiliar de logistica Cesar'!$G27+'Auxiliar de logistica Cesar'!$I27+'Auxiliar de logistica Cesar'!$K27+'Auxiliar de logistica Cesar'!$M27</f>
        <v>5</v>
      </c>
      <c r="AF14" s="149">
        <f t="shared" si="21"/>
        <v>1</v>
      </c>
      <c r="AG14" s="146">
        <f t="shared" si="3"/>
        <v>0.15640000000000001</v>
      </c>
      <c r="AH14" s="298">
        <f>+'Auxiliar de logistica Cesar'!$E32+'Auxiliar de logistica Cesar'!$G32+'Auxiliar de logistica Cesar'!$I32+'Auxiliar de logistica Cesar'!$K32+'Auxiliar de logistica Cesar'!$M32</f>
        <v>3</v>
      </c>
      <c r="AI14" s="288">
        <f t="shared" si="22"/>
        <v>0.6</v>
      </c>
      <c r="AJ14" s="298">
        <f>+'Auxiliar de logistica Cesar'!$E33+'Auxiliar de logistica Cesar'!$G33+'Auxiliar de logistica Cesar'!$I33+'Auxiliar de logistica Cesar'!$K33+'Auxiliar de logistica Cesar'!$M33</f>
        <v>4</v>
      </c>
      <c r="AK14" s="288">
        <f t="shared" si="11"/>
        <v>0.8</v>
      </c>
      <c r="AL14" s="298">
        <f>+'Auxiliar de logistica Cesar'!$E34+'Auxiliar de logistica Cesar'!$G34+'Auxiliar de logistica Cesar'!$I34+'Auxiliar de logistica Cesar'!$K34+'Auxiliar de logistica Cesar'!$M34</f>
        <v>4</v>
      </c>
      <c r="AM14" s="288">
        <f t="shared" si="12"/>
        <v>0.8</v>
      </c>
      <c r="AN14" s="298">
        <f>+'Auxiliar de logistica Cesar'!$E35+'Auxiliar de logistica Cesar'!$G35+'Auxiliar de logistica Cesar'!$I35+'Auxiliar de logistica Cesar'!$K35+'Auxiliar de logistica Cesar'!$M35</f>
        <v>4</v>
      </c>
      <c r="AO14" s="288">
        <f t="shared" si="13"/>
        <v>0.8</v>
      </c>
      <c r="AP14" s="298">
        <f>+'Auxiliar de logistica Cesar'!$E36+'Auxiliar de logistica Cesar'!$G36+'Auxiliar de logistica Cesar'!$I36+'Auxiliar de logistica Cesar'!$K36+'Auxiliar de logistica Cesar'!$M36</f>
        <v>3</v>
      </c>
      <c r="AQ14" s="149">
        <f t="shared" si="14"/>
        <v>0.6</v>
      </c>
      <c r="AR14" s="146">
        <f t="shared" si="15"/>
        <v>0.12240000000000001</v>
      </c>
    </row>
    <row r="15" spans="1:44" ht="15" customHeight="1" x14ac:dyDescent="0.25">
      <c r="A15" s="48" t="s">
        <v>142</v>
      </c>
      <c r="B15" s="3" t="s">
        <v>148</v>
      </c>
      <c r="C15" s="49">
        <f>('Indicadores Sin personal a Carg'!I15*100)/49</f>
        <v>0.8833333333333333</v>
      </c>
      <c r="D15" s="20">
        <f t="shared" si="0"/>
        <v>0.7695238095238095</v>
      </c>
      <c r="E15" s="20">
        <f t="shared" si="4"/>
        <v>0.8285714285714284</v>
      </c>
      <c r="F15" s="20">
        <f t="shared" si="5"/>
        <v>0.84000000000000008</v>
      </c>
      <c r="G15" s="20">
        <f t="shared" si="6"/>
        <v>0.6399999999999999</v>
      </c>
      <c r="H15" s="296">
        <f>+'Auxiliar de Logistica Jhon Albe'!$E$12+'Auxiliar de Logistica Jhon Albe'!$G$12+'Auxiliar de Logistica Jhon Albe'!$I$12+'Auxiliar de Logistica Jhon Albe'!$K$12+'Auxiliar de Logistica Jhon Albe'!$M$12</f>
        <v>5</v>
      </c>
      <c r="I15" s="288">
        <f t="shared" si="1"/>
        <v>1</v>
      </c>
      <c r="J15" s="296">
        <f>+'Auxiliar de Logistica Jhon Albe'!$E$13+'Auxiliar de Logistica Jhon Albe'!$G$13+'Auxiliar de Logistica Jhon Albe'!$I$13+'Auxiliar de Logistica Jhon Albe'!$K$13+'Auxiliar de Logistica Jhon Albe'!$M$13</f>
        <v>5</v>
      </c>
      <c r="K15" s="288">
        <f t="shared" si="1"/>
        <v>1</v>
      </c>
      <c r="L15" s="296">
        <f>+'Auxiliar de Logistica Jhon Albe'!$E$14+'Auxiliar de Logistica Jhon Albe'!$G$14+'Auxiliar de Logistica Jhon Albe'!$I$14+'Auxiliar de Logistica Jhon Albe'!$K$14+'Auxiliar de Logistica Jhon Albe'!$M$14</f>
        <v>4</v>
      </c>
      <c r="M15" s="288">
        <f t="shared" si="16"/>
        <v>0.8</v>
      </c>
      <c r="N15" s="296">
        <f>+'Auxiliar de Logistica Jhon Albe'!$E$15+'Auxiliar de Logistica Jhon Albe'!$G$15+'Auxiliar de Logistica Jhon Albe'!$I$15+'Auxiliar de Logistica Jhon Albe'!$K$15+'Auxiliar de Logistica Jhon Albe'!$M$15</f>
        <v>4</v>
      </c>
      <c r="O15" s="288">
        <f t="shared" si="7"/>
        <v>0.8</v>
      </c>
      <c r="P15" s="296">
        <f>+'Auxiliar de Logistica Jhon Albe'!$E$16+'Auxiliar de Logistica Jhon Albe'!$G$16+'Auxiliar de Logistica Jhon Albe'!$I$16+'Auxiliar de Logistica Jhon Albe'!$K$16+'Auxiliar de Logistica Jhon Albe'!$M$16</f>
        <v>4</v>
      </c>
      <c r="Q15" s="288">
        <f t="shared" si="8"/>
        <v>0.8</v>
      </c>
      <c r="R15" s="296">
        <f>+'Auxiliar de Logistica Jhon Albe'!$E$17+'Auxiliar de Logistica Jhon Albe'!$G$17+'Auxiliar de Logistica Jhon Albe'!$I$17+'Auxiliar de Logistica Jhon Albe'!$K$17+'Auxiliar de Logistica Jhon Albe'!$M$17</f>
        <v>4</v>
      </c>
      <c r="S15" s="288">
        <f t="shared" si="9"/>
        <v>0.8</v>
      </c>
      <c r="T15" s="296">
        <f>+'Auxiliar de Logistica Jhon Albe'!$E$18+'Auxiliar de Logistica Jhon Albe'!$G$18+'Auxiliar de Logistica Jhon Albe'!$I$18+'Auxiliar de Logistica Jhon Albe'!$K$18+'Auxiliar de Logistica Jhon Albe'!$M$18</f>
        <v>3</v>
      </c>
      <c r="U15" s="139">
        <f t="shared" si="10"/>
        <v>0.6</v>
      </c>
      <c r="V15" s="146">
        <f t="shared" si="17"/>
        <v>0.14085714285714285</v>
      </c>
      <c r="W15" s="297">
        <f>+'Auxiliar de Logistica Jhon Albe'!$E$23+'Auxiliar de Logistica Jhon Albe'!$G$23+'Auxiliar de Logistica Jhon Albe'!$I$23+'Auxiliar de Logistica Jhon Albe'!$K$23+'Auxiliar de Logistica Jhon Albe'!$M$23</f>
        <v>5</v>
      </c>
      <c r="X15" s="288">
        <f t="shared" si="18"/>
        <v>1</v>
      </c>
      <c r="Y15" s="297">
        <f>+'Auxiliar de Logistica Jhon Albe'!$E$24+'Auxiliar de Logistica Jhon Albe'!$G$24+'Auxiliar de Logistica Jhon Albe'!$I$24+'Auxiliar de Logistica Jhon Albe'!$K$24+'Auxiliar de Logistica Jhon Albe'!$M$24</f>
        <v>3</v>
      </c>
      <c r="Z15" s="288">
        <f t="shared" si="19"/>
        <v>0.6</v>
      </c>
      <c r="AA15" s="297">
        <f>+'Auxiliar de Logistica Jhon Albe'!$E$25+'Auxiliar de Logistica Jhon Albe'!$G$25+'Auxiliar de Logistica Jhon Albe'!$I$25+'Auxiliar de Logistica Jhon Albe'!$K$25+'Auxiliar de Logistica Jhon Albe'!$M$25</f>
        <v>5</v>
      </c>
      <c r="AB15" s="288">
        <f t="shared" si="20"/>
        <v>1</v>
      </c>
      <c r="AC15" s="297">
        <f>+'Auxiliar de Logistica Jhon Albe'!$E$26+'Auxiliar de Logistica Jhon Albe'!$G$26+'Auxiliar de Logistica Jhon Albe'!$I$26+'Auxiliar de Logistica Jhon Albe'!$K$26+'Auxiliar de Logistica Jhon Albe'!$M$26</f>
        <v>4</v>
      </c>
      <c r="AD15" s="288">
        <f t="shared" si="2"/>
        <v>0.8</v>
      </c>
      <c r="AE15" s="297">
        <f>+'Auxiliar de Logistica Jhon Albe'!$E$27+'Auxiliar de Logistica Jhon Albe'!$G$27+'Auxiliar de Logistica Jhon Albe'!$I$27+'Auxiliar de Logistica Jhon Albe'!$K$27+'Auxiliar de Logistica Jhon Albe'!$M$27</f>
        <v>4</v>
      </c>
      <c r="AF15" s="149">
        <f t="shared" si="21"/>
        <v>0.8</v>
      </c>
      <c r="AG15" s="146">
        <f t="shared" si="3"/>
        <v>0.14280000000000001</v>
      </c>
      <c r="AH15" s="298">
        <f>+'Auxiliar de Logistica Jhon Albe'!$E$32+'Auxiliar de Logistica Jhon Albe'!$G$32+'Auxiliar de Logistica Jhon Albe'!$I$32+'Auxiliar de Logistica Jhon Albe'!$K$32+'Auxiliar de Logistica Jhon Albe'!$M$32</f>
        <v>3</v>
      </c>
      <c r="AI15" s="288">
        <f t="shared" si="22"/>
        <v>0.6</v>
      </c>
      <c r="AJ15" s="298">
        <f>+'Auxiliar de Logistica Jhon Albe'!$E$33+'Auxiliar de Logistica Jhon Albe'!$G$33+'Auxiliar de Logistica Jhon Albe'!$I$33+'Auxiliar de Logistica Jhon Albe'!$K$33+'Auxiliar de Logistica Jhon Albe'!$M$33</f>
        <v>3</v>
      </c>
      <c r="AK15" s="288">
        <f t="shared" si="11"/>
        <v>0.6</v>
      </c>
      <c r="AL15" s="298">
        <f>+'Auxiliar de Logistica Jhon Albe'!$E$34+'Auxiliar de Logistica Jhon Albe'!$G$34+'Auxiliar de Logistica Jhon Albe'!$I$34+'Auxiliar de Logistica Jhon Albe'!$K$34+'Auxiliar de Logistica Jhon Albe'!$M$34</f>
        <v>3</v>
      </c>
      <c r="AM15" s="288">
        <f t="shared" si="12"/>
        <v>0.6</v>
      </c>
      <c r="AN15" s="298">
        <f>+'Auxiliar de Logistica Jhon Albe'!$E$35+'Auxiliar de Logistica Jhon Albe'!$G$35+'Auxiliar de Logistica Jhon Albe'!$I$35+'Auxiliar de Logistica Jhon Albe'!$K$35+'Auxiliar de Logistica Jhon Albe'!$M$35</f>
        <v>4</v>
      </c>
      <c r="AO15" s="288">
        <f t="shared" si="13"/>
        <v>0.8</v>
      </c>
      <c r="AP15" s="298">
        <f>+'Auxiliar de Logistica Jhon Albe'!$E$36+'Auxiliar de Logistica Jhon Albe'!$G$36+'Auxiliar de Logistica Jhon Albe'!$I$36+'Auxiliar de Logistica Jhon Albe'!$K$36+'Auxiliar de Logistica Jhon Albe'!$M$36</f>
        <v>3</v>
      </c>
      <c r="AQ15" s="149">
        <f t="shared" si="14"/>
        <v>0.6</v>
      </c>
      <c r="AR15" s="146">
        <f t="shared" si="15"/>
        <v>0.10879999999999999</v>
      </c>
    </row>
    <row r="16" spans="1:44" s="248" customFormat="1" ht="15" customHeight="1" x14ac:dyDescent="0.25">
      <c r="A16" s="48" t="s">
        <v>142</v>
      </c>
      <c r="B16" s="3" t="s">
        <v>222</v>
      </c>
      <c r="C16" s="49">
        <f>('Indicadores Sin personal a Carg'!I19*100)/49</f>
        <v>0.81733333333333325</v>
      </c>
      <c r="D16" s="20">
        <f t="shared" si="0"/>
        <v>0.7695238095238095</v>
      </c>
      <c r="E16" s="20">
        <f t="shared" ref="E16" si="45">AVERAGE(I16,K16,M16,O16,Q16,S16,U16)</f>
        <v>0.82857142857142851</v>
      </c>
      <c r="F16" s="20">
        <f t="shared" ref="F16" si="46">AVERAGE(X16,Z16,AB16,AD16,AF16)</f>
        <v>0.84000000000000008</v>
      </c>
      <c r="G16" s="20">
        <f t="shared" ref="G16" si="47">AVERAGE(AI16,AK16,AM16,AO16,AQ16)</f>
        <v>0.6399999999999999</v>
      </c>
      <c r="H16" s="296">
        <f>+'Aux Logistica Jhon'!$E$12+'Aux Logistica Jhon'!$G$12+'Aux Logistica Jhon'!$I$12+'Aux Logistica Jhon'!$K$12+'Aux Logistica Jhon'!$M$12</f>
        <v>3</v>
      </c>
      <c r="I16" s="288">
        <f t="shared" ref="I16" si="48">H16/5</f>
        <v>0.6</v>
      </c>
      <c r="J16" s="296">
        <f>+'Aux Logistica Jhon'!$E$13+'Aux Logistica Jhon'!$G$13+'Aux Logistica Jhon'!$I$13+'Aux Logistica Jhon'!$K$13+'Aux Logistica Jhon'!$M$13</f>
        <v>4</v>
      </c>
      <c r="K16" s="288">
        <f t="shared" ref="K16" si="49">J16/5</f>
        <v>0.8</v>
      </c>
      <c r="L16" s="296">
        <f>+'Aux Logistica Jhon'!$E$14+'Aux Logistica Jhon'!$G$14+'Aux Logistica Jhon'!$I$14+'Aux Logistica Jhon'!$K$14+'Aux Logistica Jhon'!$M$14</f>
        <v>5</v>
      </c>
      <c r="M16" s="288">
        <f t="shared" ref="M16" si="50">L16/5</f>
        <v>1</v>
      </c>
      <c r="N16" s="296">
        <f>+'Aux Logistica Jhon'!$E$15+'Aux Logistica Jhon'!$G$15+'Aux Logistica Jhon'!$I$15+'Aux Logistica Jhon'!$K$15+'Aux Logistica Jhon'!$M$15</f>
        <v>3</v>
      </c>
      <c r="O16" s="288">
        <f t="shared" ref="O16" si="51">N16/5</f>
        <v>0.6</v>
      </c>
      <c r="P16" s="296">
        <f>+'Aux Logistica Jhon'!$E$16+'Aux Logistica Jhon'!$G$16+'Aux Logistica Jhon'!$I$16+'Aux Logistica Jhon'!$K$16+'Aux Logistica Jhon'!$M$16</f>
        <v>4</v>
      </c>
      <c r="Q16" s="288">
        <f t="shared" ref="Q16" si="52">P16/5</f>
        <v>0.8</v>
      </c>
      <c r="R16" s="296">
        <f>+'Aux Logistica Jhon'!$E$17+'Aux Logistica Jhon'!$G$17+'Aux Logistica Jhon'!$I$17+'Aux Logistica Jhon'!$K$17+'Aux Logistica Jhon'!$M$17</f>
        <v>5</v>
      </c>
      <c r="S16" s="288">
        <f t="shared" ref="S16" si="53">R16/5</f>
        <v>1</v>
      </c>
      <c r="T16" s="296">
        <f>+'Aux Logistica Jhon'!$E$18+'Aux Logistica Jhon'!$G$18+'Aux Logistica Jhon'!$I$18+'Aux Logistica Jhon'!$K$18+'Aux Logistica Jhon'!$M$18</f>
        <v>5</v>
      </c>
      <c r="U16" s="139">
        <f t="shared" ref="U16" si="54">T16/5</f>
        <v>1</v>
      </c>
      <c r="V16" s="146">
        <f t="shared" si="17"/>
        <v>0.14085714285714285</v>
      </c>
      <c r="W16" s="297">
        <f>+'Aux Logistica Jhon'!$E$23+'Aux Logistica Jhon'!$G$23+'Aux Logistica Jhon'!$I$23+'Aux Logistica Jhon'!$K$23+'Aux Logistica Jhon'!$M$23</f>
        <v>5</v>
      </c>
      <c r="X16" s="288">
        <f t="shared" ref="X16" si="55">W16/5</f>
        <v>1</v>
      </c>
      <c r="Y16" s="297">
        <f>+'Aux Logistica Jhon'!$E$24+'Aux Logistica Jhon'!$G$24+'Aux Logistica Jhon'!$I$24+'Aux Logistica Jhon'!$K$24+'Aux Logistica Jhon'!$M$24</f>
        <v>3</v>
      </c>
      <c r="Z16" s="288">
        <f t="shared" ref="Z16" si="56">Y16/5</f>
        <v>0.6</v>
      </c>
      <c r="AA16" s="297">
        <f>+'Aux Logistica Jhon'!$E$25+'Aux Logistica Jhon'!$G$25+'Aux Logistica Jhon'!$I$25+'Aux Logistica Jhon'!$K$25+'Aux Logistica Jhon'!$M$25</f>
        <v>5</v>
      </c>
      <c r="AB16" s="288">
        <f t="shared" ref="AB16" si="57">AA16/5</f>
        <v>1</v>
      </c>
      <c r="AC16" s="297">
        <f>+'Aux Logistica Jhon'!$E$26+'Aux Logistica Jhon'!$G$26+'Aux Logistica Jhon'!$I$26+'Aux Logistica Jhon'!$K$26+'Aux Logistica Jhon'!$M$26</f>
        <v>4</v>
      </c>
      <c r="AD16" s="288">
        <f t="shared" ref="AD16" si="58">AC16/5</f>
        <v>0.8</v>
      </c>
      <c r="AE16" s="297">
        <f>+'Aux Logistica Jhon'!$E$27+'Aux Logistica Jhon'!$G$27+'Aux Logistica Jhon'!$I$27+'Aux Logistica Jhon'!$K$27+'Aux Logistica Jhon'!$M$27</f>
        <v>4</v>
      </c>
      <c r="AF16" s="149">
        <f t="shared" ref="AF16" si="59">AE16/5</f>
        <v>0.8</v>
      </c>
      <c r="AG16" s="146">
        <f t="shared" ref="AG16" si="60">(AVERAGE(X16+Z16+AB16+AD16+AF16)/5)*$AG$1</f>
        <v>0.14280000000000001</v>
      </c>
      <c r="AH16" s="298">
        <f>+'Aux Logistica Jhon'!$E$32+'Aux Logistica Jhon'!$G$32+'Aux Logistica Jhon'!$I$32+'Aux Logistica Jhon'!$K$32+'Aux Logistica Jhon'!$M$32</f>
        <v>3</v>
      </c>
      <c r="AI16" s="288">
        <f t="shared" ref="AI16" si="61">AH16/5</f>
        <v>0.6</v>
      </c>
      <c r="AJ16" s="298">
        <f>+'Aux Logistica Jhon'!$E$33+'Aux Logistica Jhon'!$G$33+'Aux Logistica Jhon'!$I$33+'Aux Logistica Jhon'!$K$33+'Aux Logistica Jhon'!$M$33</f>
        <v>3</v>
      </c>
      <c r="AK16" s="288">
        <f t="shared" ref="AK16" si="62">AJ16/5</f>
        <v>0.6</v>
      </c>
      <c r="AL16" s="298">
        <f>+'Aux Logistica Jhon'!$E$34+'Aux Logistica Jhon'!$G$34+'Aux Logistica Jhon'!$I$34+'Aux Logistica Jhon'!$K$34+'Aux Logistica Jhon'!$M$34</f>
        <v>3</v>
      </c>
      <c r="AM16" s="288">
        <f t="shared" ref="AM16" si="63">AL16/5</f>
        <v>0.6</v>
      </c>
      <c r="AN16" s="298">
        <f>+'Aux Logistica Jhon'!$E$35+'Aux Logistica Jhon'!$G$35+'Aux Logistica Jhon'!$I$35+'Aux Logistica Jhon'!$K$35+'Aux Logistica Jhon'!$M$35</f>
        <v>4</v>
      </c>
      <c r="AO16" s="288">
        <f t="shared" ref="AO16" si="64">AN16/5</f>
        <v>0.8</v>
      </c>
      <c r="AP16" s="298">
        <f>+'Aux Logistica Jhon'!$E$36+'Aux Logistica Jhon'!$G$36+'Aux Logistica Jhon'!$I$36+'Aux Logistica Jhon'!$K$36+'Aux Logistica Jhon'!$M$36</f>
        <v>3</v>
      </c>
      <c r="AQ16" s="149">
        <f t="shared" ref="AQ16" si="65">AP16/5</f>
        <v>0.6</v>
      </c>
      <c r="AR16" s="146">
        <f t="shared" ref="AR16" si="66">(AVERAGE(AI16+AK16+AM16+AO16+AQ16)/5)*$AR$2</f>
        <v>0.10879999999999999</v>
      </c>
    </row>
    <row r="17" spans="1:44" s="248" customFormat="1" ht="15" customHeight="1" x14ac:dyDescent="0.25">
      <c r="A17" s="48" t="s">
        <v>142</v>
      </c>
      <c r="B17" s="3" t="s">
        <v>224</v>
      </c>
      <c r="C17" s="49">
        <f>('Indicadores Sin personal a Carg'!I20*100)/49</f>
        <v>0.91699999999999982</v>
      </c>
      <c r="D17" s="20">
        <f t="shared" si="0"/>
        <v>0.77333333333333354</v>
      </c>
      <c r="E17" s="20">
        <f t="shared" ref="E17" si="67">AVERAGE(I17,K17,M17,O17,Q17,S17,U17)</f>
        <v>0.79999999999999993</v>
      </c>
      <c r="F17" s="20">
        <f t="shared" ref="F17" si="68">AVERAGE(X17,Z17,AB17,AD17,AF17)</f>
        <v>0.88000000000000012</v>
      </c>
      <c r="G17" s="20">
        <f t="shared" ref="G17" si="69">AVERAGE(AI17,AK17,AM17,AO17,AQ17)</f>
        <v>0.6399999999999999</v>
      </c>
      <c r="H17" s="296">
        <f>+'Aux Logistica Esteban'!$E$12+'Aux Logistica Esteban'!$G$12+'Aux Logistica Esteban'!$I$12+'Aux Logistica Esteban'!$K$12+'Aux Logistica Esteban'!$M$12</f>
        <v>5</v>
      </c>
      <c r="I17" s="288">
        <f t="shared" ref="I17" si="70">H17/5</f>
        <v>1</v>
      </c>
      <c r="J17" s="296">
        <f>+'Aux Logistica Esteban'!$E$13+'Aux Logistica Esteban'!$G$13+'Aux Logistica Esteban'!$I$13+'Aux Logistica Esteban'!$K$13+'Aux Logistica Esteban'!$M$13</f>
        <v>5</v>
      </c>
      <c r="K17" s="288">
        <f t="shared" ref="K17" si="71">J17/5</f>
        <v>1</v>
      </c>
      <c r="L17" s="296">
        <f>+'Aux Logistica Esteban'!$E$14+'Aux Logistica Esteban'!$G$14+'Aux Logistica Esteban'!$I$14+'Aux Logistica Esteban'!$K$14+'Aux Logistica Esteban'!$M$14</f>
        <v>3</v>
      </c>
      <c r="M17" s="288">
        <f t="shared" ref="M17" si="72">L17/5</f>
        <v>0.6</v>
      </c>
      <c r="N17" s="296">
        <f>+'Aux Logistica Esteban'!$E$15+'Aux Logistica Esteban'!$G$15+'Aux Logistica Esteban'!$I$15+'Aux Logistica Esteban'!$K$15+'Aux Logistica Esteban'!$M$15</f>
        <v>3</v>
      </c>
      <c r="O17" s="288">
        <f t="shared" ref="O17" si="73">N17/5</f>
        <v>0.6</v>
      </c>
      <c r="P17" s="296">
        <f>+'Aux Logistica Esteban'!$E$16+'Aux Logistica Esteban'!$G$16+'Aux Logistica Esteban'!$I$16+'Aux Logistica Esteban'!$K$16+'Aux Logistica Esteban'!$M$16</f>
        <v>4</v>
      </c>
      <c r="Q17" s="288">
        <f t="shared" ref="Q17" si="74">P17/5</f>
        <v>0.8</v>
      </c>
      <c r="R17" s="296">
        <f>+'Aux Logistica Esteban'!$E$17+'Aux Logistica Esteban'!$G$17+'Aux Logistica Esteban'!$I$17+'Aux Logistica Esteban'!$K$17+'Aux Logistica Esteban'!$M$17</f>
        <v>5</v>
      </c>
      <c r="S17" s="288">
        <f t="shared" ref="S17" si="75">R17/5</f>
        <v>1</v>
      </c>
      <c r="T17" s="296">
        <f>+'Aux Logistica Esteban'!$E$18+'Aux Logistica Esteban'!$G$18+'Aux Logistica Esteban'!$I$18+'Aux Logistica Esteban'!$K$18+'Aux Logistica Esteban'!$M$18</f>
        <v>3</v>
      </c>
      <c r="U17" s="139">
        <f t="shared" ref="U17" si="76">T17/5</f>
        <v>0.6</v>
      </c>
      <c r="V17" s="146">
        <f t="shared" si="17"/>
        <v>0.13600000000000001</v>
      </c>
      <c r="W17" s="297">
        <f>+'Aux Logistica Esteban'!$E$23+'Aux Logistica Esteban'!$G$23+'Aux Logistica Esteban'!$I$23+'Aux Logistica Esteban'!$K$23+'Aux Logistica Esteban'!$M$23</f>
        <v>5</v>
      </c>
      <c r="X17" s="288">
        <f t="shared" ref="X17" si="77">W17/5</f>
        <v>1</v>
      </c>
      <c r="Y17" s="297">
        <f>+'Aux Logistica Esteban'!$E$24+'Aux Logistica Esteban'!$G$24+'Aux Logistica Esteban'!$I$24+'Aux Logistica Esteban'!$K$24+'Aux Logistica Esteban'!$M$24</f>
        <v>3</v>
      </c>
      <c r="Z17" s="288">
        <f t="shared" ref="Z17" si="78">Y17/5</f>
        <v>0.6</v>
      </c>
      <c r="AA17" s="297">
        <f>+'Aux Logistica Esteban'!$E$25+'Aux Logistica Esteban'!$G$25+'Aux Logistica Esteban'!$I$25+'Aux Logistica Esteban'!$K$25+'Aux Logistica Esteban'!$M$25</f>
        <v>5</v>
      </c>
      <c r="AB17" s="288">
        <f t="shared" ref="AB17" si="79">AA17/5</f>
        <v>1</v>
      </c>
      <c r="AC17" s="297">
        <f>+'Aux Logistica Esteban'!$E$26+'Aux Logistica Esteban'!$G$26+'Aux Logistica Esteban'!$I$26+'Aux Logistica Esteban'!$K$26+'Aux Logistica Esteban'!$M$26</f>
        <v>5</v>
      </c>
      <c r="AD17" s="288">
        <f t="shared" ref="AD17" si="80">AC17/5</f>
        <v>1</v>
      </c>
      <c r="AE17" s="297">
        <f>+'Aux Logistica Esteban'!$E$27+'Aux Logistica Esteban'!$G$27+'Aux Logistica Esteban'!$I$27+'Aux Logistica Esteban'!$K$27+'Aux Logistica Esteban'!$M$27</f>
        <v>4</v>
      </c>
      <c r="AF17" s="149">
        <f t="shared" ref="AF17" si="81">AE17/5</f>
        <v>0.8</v>
      </c>
      <c r="AG17" s="146">
        <f t="shared" ref="AG17" si="82">(AVERAGE(X17+Z17+AB17+AD17+AF17)/5)*$AG$1</f>
        <v>0.14960000000000004</v>
      </c>
      <c r="AH17" s="298">
        <f>+'Aux Logistica Esteban'!$E$32+'Aux Logistica Esteban'!$G$32+'Aux Logistica Esteban'!$I$32+'Aux Logistica Esteban'!$K$32+'Aux Logistica Esteban'!$M$32</f>
        <v>3</v>
      </c>
      <c r="AI17" s="288">
        <f t="shared" ref="AI17" si="83">AH17/5</f>
        <v>0.6</v>
      </c>
      <c r="AJ17" s="298">
        <f>+'Aux Logistica Esteban'!$E$33+'Aux Logistica Esteban'!$G$33+'Aux Logistica Esteban'!$I$33+'Aux Logistica Esteban'!$K$33+'Aux Logistica Esteban'!$M$33</f>
        <v>3</v>
      </c>
      <c r="AK17" s="288">
        <f t="shared" ref="AK17" si="84">AJ17/5</f>
        <v>0.6</v>
      </c>
      <c r="AL17" s="298">
        <f>+'Aux Logistica Esteban'!$E$34+'Aux Logistica Esteban'!$G$34+'Aux Logistica Esteban'!$I$34+'Aux Logistica Esteban'!$K$34+'Aux Logistica Esteban'!$M$34</f>
        <v>3</v>
      </c>
      <c r="AM17" s="288">
        <f t="shared" ref="AM17" si="85">AL17/5</f>
        <v>0.6</v>
      </c>
      <c r="AN17" s="298">
        <f>+'Aux Logistica Esteban'!$E$35+'Aux Logistica Esteban'!$G$35+'Aux Logistica Esteban'!$I$35+'Aux Logistica Esteban'!$K$35+'Aux Logistica Esteban'!$M$35</f>
        <v>4</v>
      </c>
      <c r="AO17" s="288">
        <f t="shared" ref="AO17" si="86">AN17/5</f>
        <v>0.8</v>
      </c>
      <c r="AP17" s="298">
        <f>+'Aux Logistica Esteban'!$E$36+'Aux Logistica Esteban'!$G$36+'Aux Logistica Esteban'!$I$36+'Aux Logistica Esteban'!$K$36+'Aux Logistica Esteban'!$M$36</f>
        <v>3</v>
      </c>
      <c r="AQ17" s="149">
        <f t="shared" ref="AQ17" si="87">AP17/5</f>
        <v>0.6</v>
      </c>
      <c r="AR17" s="146">
        <f t="shared" ref="AR17" si="88">(AVERAGE(AI17+AK17+AM17+AO17+AQ17)/5)*$AR$2</f>
        <v>0.10879999999999999</v>
      </c>
    </row>
    <row r="18" spans="1:44" s="248" customFormat="1" ht="15" customHeight="1" x14ac:dyDescent="0.25">
      <c r="A18" s="48" t="s">
        <v>142</v>
      </c>
      <c r="B18" s="3" t="s">
        <v>225</v>
      </c>
      <c r="C18" s="49">
        <f>('Indicadores Sin personal a Carg'!I21*100)/49</f>
        <v>0.80500000000000005</v>
      </c>
      <c r="D18" s="20">
        <f t="shared" si="0"/>
        <v>0.74095238095238103</v>
      </c>
      <c r="E18" s="20">
        <f t="shared" ref="E18" si="89">AVERAGE(I18,K18,M18,O18,Q18,S18,U18)</f>
        <v>0.74285714285714288</v>
      </c>
      <c r="F18" s="20">
        <f t="shared" ref="F18" si="90">AVERAGE(X18,Z18,AB18,AD18,AF18)</f>
        <v>0.87999999999999989</v>
      </c>
      <c r="G18" s="20">
        <f t="shared" ref="G18" si="91">AVERAGE(AI18,AK18,AM18,AO18,AQ18)</f>
        <v>0.6</v>
      </c>
      <c r="H18" s="296">
        <f>+'Aux Logistica Manuela'!$E$12+'Aux Logistica Manuela'!$G$12+'Aux Logistica Manuela'!$I$12+'Aux Logistica Manuela'!$K$12+'Aux Logistica Manuela'!$M$12</f>
        <v>5</v>
      </c>
      <c r="I18" s="288">
        <f t="shared" ref="I18" si="92">H18/5</f>
        <v>1</v>
      </c>
      <c r="J18" s="296">
        <f>+'Aux Logistica Manuela'!$E$13+'Aux Logistica Manuela'!$G$13+'Aux Logistica Manuela'!$I$13+'Aux Logistica Manuela'!$K$13+'Aux Logistica Manuela'!$M$13</f>
        <v>3</v>
      </c>
      <c r="K18" s="288">
        <f t="shared" ref="K18" si="93">J18/5</f>
        <v>0.6</v>
      </c>
      <c r="L18" s="296">
        <f>+'Aux Logistica Manuela'!$E$14+'Aux Logistica Manuela'!$G$14+'Aux Logistica Manuela'!$I$14+'Aux Logistica Manuela'!$K$14+'Aux Logistica Manuela'!$M$14</f>
        <v>4</v>
      </c>
      <c r="M18" s="288">
        <f t="shared" ref="M18" si="94">L18/5</f>
        <v>0.8</v>
      </c>
      <c r="N18" s="296">
        <f>+'Aux Logistica Manuela'!$E$15+'Aux Logistica Manuela'!$G$15+'Aux Logistica Manuela'!$I$15+'Aux Logistica Manuela'!$K$15+'Aux Logistica Manuela'!$M$15</f>
        <v>2</v>
      </c>
      <c r="O18" s="288">
        <f t="shared" ref="O18" si="95">N18/5</f>
        <v>0.4</v>
      </c>
      <c r="P18" s="296">
        <f>+'Aux Logistica Manuela'!$E$16+'Aux Logistica Manuela'!$G$16+'Aux Logistica Manuela'!$I$16+'Aux Logistica Manuela'!$K$16+'Aux Logistica Manuela'!$M$16</f>
        <v>4</v>
      </c>
      <c r="Q18" s="288">
        <f t="shared" ref="Q18" si="96">P18/5</f>
        <v>0.8</v>
      </c>
      <c r="R18" s="296">
        <f>+'Aux Logistica Manuela'!$E$17+'Aux Logistica Manuela'!$G$17+'Aux Logistica Manuela'!$I$17+'Aux Logistica Manuela'!$K$17+'Aux Logistica Manuela'!$M$17</f>
        <v>4</v>
      </c>
      <c r="S18" s="288">
        <f t="shared" ref="S18" si="97">R18/5</f>
        <v>0.8</v>
      </c>
      <c r="T18" s="296">
        <f>+'Aux Logistica Manuela'!$E$18+'Aux Logistica Manuela'!$G$18+'Aux Logistica Manuela'!$I$18+'Aux Logistica Manuela'!$K$18+'Aux Logistica Manuela'!$M$18</f>
        <v>4</v>
      </c>
      <c r="U18" s="139">
        <f t="shared" ref="U18" si="98">T18/5</f>
        <v>0.8</v>
      </c>
      <c r="V18" s="146">
        <f t="shared" si="17"/>
        <v>0.12628571428571431</v>
      </c>
      <c r="W18" s="297">
        <f>+'Aux Logistica Manuela'!$E$23+'Aux Logistica Manuela'!$G$23+'Aux Logistica Manuela'!$I$23+'Aux Logistica Manuela'!$K$23+'Aux Logistica Manuela'!$M$23</f>
        <v>5</v>
      </c>
      <c r="X18" s="288">
        <f t="shared" ref="X18" si="99">W18/5</f>
        <v>1</v>
      </c>
      <c r="Y18" s="297">
        <f>+'Aux Logistica Manuela'!$E$24+'Aux Logistica Manuela'!$G$24+'Aux Logistica Manuela'!$I$24+'Aux Logistica Manuela'!$K$24+'Aux Logistica Manuela'!$M$24</f>
        <v>4</v>
      </c>
      <c r="Z18" s="288">
        <f t="shared" ref="Z18" si="100">Y18/5</f>
        <v>0.8</v>
      </c>
      <c r="AA18" s="297">
        <f>+'Aux Logistica Manuela'!$E$25+'Aux Logistica Manuela'!$G$25+'Aux Logistica Manuela'!$I$25+'Aux Logistica Manuela'!$K$25+'Aux Logistica Manuela'!$M$25</f>
        <v>5</v>
      </c>
      <c r="AB18" s="288">
        <f t="shared" ref="AB18" si="101">AA18/5</f>
        <v>1</v>
      </c>
      <c r="AC18" s="297">
        <f>+'Aux Logistica Manuela'!$E$26+'Aux Logistica Manuela'!$G$26+'Aux Logistica Manuela'!$I$26+'Aux Logistica Manuela'!$K$26+'Aux Logistica Manuela'!$M$26</f>
        <v>5</v>
      </c>
      <c r="AD18" s="288">
        <f t="shared" ref="AD18" si="102">AC18/5</f>
        <v>1</v>
      </c>
      <c r="AE18" s="297">
        <f>+'Aux Logistica Manuela'!$E$27+'Aux Logistica Manuela'!$G$27+'Aux Logistica Manuela'!$I$27+'Aux Logistica Manuela'!$K$27+'Aux Logistica Manuela'!$M$27</f>
        <v>3</v>
      </c>
      <c r="AF18" s="149">
        <f t="shared" ref="AF18" si="103">AE18/5</f>
        <v>0.6</v>
      </c>
      <c r="AG18" s="146">
        <f t="shared" ref="AG18" si="104">(AVERAGE(X18+Z18+AB18+AD18+AF18)/5)*$AG$1</f>
        <v>0.14959999999999998</v>
      </c>
      <c r="AH18" s="298">
        <f>+'Aux Logistica Manuela'!$E$32+'Aux Logistica Manuela'!$G$32+'Aux Logistica Manuela'!$I$32+'Aux Logistica Manuela'!$K$32+'Aux Logistica Manuela'!$M$32</f>
        <v>2</v>
      </c>
      <c r="AI18" s="288">
        <f t="shared" ref="AI18" si="105">AH18/5</f>
        <v>0.4</v>
      </c>
      <c r="AJ18" s="298">
        <f>+'Aux Logistica Manuela'!$E$33+'Aux Logistica Manuela'!$G$33+'Aux Logistica Manuela'!$I$33+'Aux Logistica Manuela'!$K$33+'Aux Logistica Manuela'!$M$33</f>
        <v>2</v>
      </c>
      <c r="AK18" s="288">
        <f t="shared" ref="AK18" si="106">AJ18/5</f>
        <v>0.4</v>
      </c>
      <c r="AL18" s="298">
        <f>+'Aux Logistica Manuela'!$E$34+'Aux Logistica Manuela'!$G$34+'Aux Logistica Manuela'!$I$34+'Aux Logistica Manuela'!$K$34+'Aux Logistica Manuela'!$M$34</f>
        <v>4</v>
      </c>
      <c r="AM18" s="288">
        <f t="shared" ref="AM18" si="107">AL18/5</f>
        <v>0.8</v>
      </c>
      <c r="AN18" s="298">
        <f>+'Aux Logistica Manuela'!$E$35+'Aux Logistica Manuela'!$G$35+'Aux Logistica Manuela'!$I$35+'Aux Logistica Manuela'!$K$35+'Aux Logistica Manuela'!$M$35</f>
        <v>3</v>
      </c>
      <c r="AO18" s="288">
        <f t="shared" ref="AO18" si="108">AN18/5</f>
        <v>0.6</v>
      </c>
      <c r="AP18" s="298">
        <f>+'Aux Logistica Manuela'!$E$36+'Aux Logistica Manuela'!$G$36+'Aux Logistica Manuela'!$I$36+'Aux Logistica Manuela'!$K$36+'Aux Logistica Manuela'!$M$36</f>
        <v>4</v>
      </c>
      <c r="AQ18" s="149">
        <f t="shared" ref="AQ18" si="109">AP18/5</f>
        <v>0.8</v>
      </c>
      <c r="AR18" s="146">
        <f t="shared" ref="AR18" si="110">(AVERAGE(AI18+AK18+AM18+AO18+AQ18)/5)*$AR$2</f>
        <v>0.10200000000000001</v>
      </c>
    </row>
    <row r="19" spans="1:44" ht="15" customHeight="1" x14ac:dyDescent="0.25">
      <c r="A19" s="48" t="s">
        <v>156</v>
      </c>
      <c r="B19" s="4" t="s">
        <v>46</v>
      </c>
      <c r="C19" s="49">
        <f>('Indicadores Sin personal a Carg'!I19*100)/49</f>
        <v>0.81733333333333325</v>
      </c>
      <c r="D19" s="20">
        <f t="shared" si="0"/>
        <v>0.92761904761904768</v>
      </c>
      <c r="E19" s="20">
        <f t="shared" si="4"/>
        <v>0.94285714285714284</v>
      </c>
      <c r="F19" s="20">
        <f t="shared" si="5"/>
        <v>1</v>
      </c>
      <c r="G19" s="20">
        <f t="shared" si="6"/>
        <v>0.84000000000000008</v>
      </c>
      <c r="H19" s="296">
        <f>+'Lider de Importaciones'!$E12+'Lider de Importaciones'!$G12+'Lider de Importaciones'!$I12+'Lider de Importaciones'!$K12+'Lider de Importaciones'!$M12</f>
        <v>5</v>
      </c>
      <c r="I19" s="288">
        <f t="shared" si="1"/>
        <v>1</v>
      </c>
      <c r="J19" s="296">
        <f>+'Lider de Importaciones'!$E13+'Lider de Importaciones'!$G13+'Lider de Importaciones'!$I13+'Lider de Importaciones'!$K13+'Lider de Importaciones'!$M13</f>
        <v>5</v>
      </c>
      <c r="K19" s="288">
        <f t="shared" si="1"/>
        <v>1</v>
      </c>
      <c r="L19" s="296">
        <f>+'Lider de Importaciones'!$E14+'Lider de Importaciones'!$G14+'Lider de Importaciones'!$I14+'Lider de Importaciones'!$K14+'Lider de Importaciones'!$M14</f>
        <v>5</v>
      </c>
      <c r="M19" s="288">
        <f t="shared" si="16"/>
        <v>1</v>
      </c>
      <c r="N19" s="296">
        <f>+'Lider de Importaciones'!$E15+'Lider de Importaciones'!$G15+'Lider de Importaciones'!$I15+'Lider de Importaciones'!$K15+'Lider de Importaciones'!$M15</f>
        <v>4</v>
      </c>
      <c r="O19" s="288">
        <f t="shared" si="7"/>
        <v>0.8</v>
      </c>
      <c r="P19" s="296">
        <f>+'Lider de Importaciones'!$E16+'Lider de Importaciones'!$G16+'Lider de Importaciones'!$I16+'Lider de Importaciones'!$K16+'Lider de Importaciones'!$M16</f>
        <v>5</v>
      </c>
      <c r="Q19" s="288">
        <f t="shared" si="8"/>
        <v>1</v>
      </c>
      <c r="R19" s="296">
        <f>+'Lider de Importaciones'!$E17+'Lider de Importaciones'!$G17+'Lider de Importaciones'!$I17+'Lider de Importaciones'!$K17+'Lider de Importaciones'!$M17</f>
        <v>5</v>
      </c>
      <c r="S19" s="288">
        <f t="shared" si="9"/>
        <v>1</v>
      </c>
      <c r="T19" s="296">
        <f>+'Lider de Importaciones'!$E18+'Lider de Importaciones'!$G18+'Lider de Importaciones'!$I18+'Lider de Importaciones'!$K18+'Lider de Importaciones'!$M18</f>
        <v>4</v>
      </c>
      <c r="U19" s="139">
        <f t="shared" si="10"/>
        <v>0.8</v>
      </c>
      <c r="V19" s="146">
        <f t="shared" si="17"/>
        <v>0.16028571428571428</v>
      </c>
      <c r="W19" s="297">
        <f>+'Lider de Importaciones'!$E23+'Lider de Importaciones'!$G23+'Lider de Importaciones'!$I23+'Lider de Importaciones'!$K23+'Lider de Importaciones'!$M23</f>
        <v>5</v>
      </c>
      <c r="X19" s="288">
        <f t="shared" si="18"/>
        <v>1</v>
      </c>
      <c r="Y19" s="297">
        <f>+'Lider de Importaciones'!$E24+'Lider de Importaciones'!$G24+'Lider de Importaciones'!$I24+'Lider de Importaciones'!$K24+'Lider de Importaciones'!$M24</f>
        <v>5</v>
      </c>
      <c r="Z19" s="288">
        <f t="shared" si="19"/>
        <v>1</v>
      </c>
      <c r="AA19" s="297">
        <f>+'Lider de Importaciones'!$E25+'Lider de Importaciones'!$G25+'Lider de Importaciones'!$I25+'Lider de Importaciones'!$K25+'Lider de Importaciones'!$M25</f>
        <v>5</v>
      </c>
      <c r="AB19" s="288">
        <f t="shared" si="20"/>
        <v>1</v>
      </c>
      <c r="AC19" s="297">
        <f>+'Lider de Importaciones'!$E26+'Lider de Importaciones'!$G26+'Lider de Importaciones'!$I26+'Lider de Importaciones'!$K26+'Lider de Importaciones'!$M26</f>
        <v>5</v>
      </c>
      <c r="AD19" s="288">
        <f t="shared" si="2"/>
        <v>1</v>
      </c>
      <c r="AE19" s="297">
        <f>+'Lider de Importaciones'!$E27+'Lider de Importaciones'!$G27+'Lider de Importaciones'!$I27+'Lider de Importaciones'!$K27+'Lider de Importaciones'!$M27</f>
        <v>5</v>
      </c>
      <c r="AF19" s="149">
        <f t="shared" si="21"/>
        <v>1</v>
      </c>
      <c r="AG19" s="146">
        <f t="shared" si="3"/>
        <v>0.17</v>
      </c>
      <c r="AH19" s="298">
        <f>+'Lider de Importaciones'!$E32+'Lider de Importaciones'!$G32+'Lider de Importaciones'!$I32+'Lider de Importaciones'!$K32+'Lider de Importaciones'!$M32</f>
        <v>4</v>
      </c>
      <c r="AI19" s="288">
        <f t="shared" si="22"/>
        <v>0.8</v>
      </c>
      <c r="AJ19" s="298">
        <f>+'Lider de Importaciones'!$E33+'Lider de Importaciones'!$G33+'Lider de Importaciones'!$I33+'Lider de Importaciones'!$K33+'Lider de Importaciones'!$M33</f>
        <v>3</v>
      </c>
      <c r="AK19" s="288">
        <f t="shared" si="11"/>
        <v>0.6</v>
      </c>
      <c r="AL19" s="298">
        <f>+'Lider de Importaciones'!$E34+'Lider de Importaciones'!$G34+'Lider de Importaciones'!$I34+'Lider de Importaciones'!$K34+'Lider de Importaciones'!$M34</f>
        <v>5</v>
      </c>
      <c r="AM19" s="288">
        <f t="shared" si="12"/>
        <v>1</v>
      </c>
      <c r="AN19" s="298">
        <f>+'Lider de Importaciones'!$E35+'Lider de Importaciones'!$G35+'Lider de Importaciones'!$I35+'Lider de Importaciones'!$K35+'Lider de Importaciones'!$M35</f>
        <v>5</v>
      </c>
      <c r="AO19" s="288">
        <f t="shared" si="13"/>
        <v>1</v>
      </c>
      <c r="AP19" s="298">
        <f>+'Lider de Importaciones'!$E36+'Lider de Importaciones'!$G36+'Lider de Importaciones'!$I36+'Lider de Importaciones'!$K36+'Lider de Importaciones'!$M36</f>
        <v>4</v>
      </c>
      <c r="AQ19" s="149">
        <f t="shared" si="14"/>
        <v>0.8</v>
      </c>
      <c r="AR19" s="146">
        <f t="shared" si="15"/>
        <v>0.14280000000000001</v>
      </c>
    </row>
    <row r="20" spans="1:44" ht="15" customHeight="1" x14ac:dyDescent="0.25">
      <c r="A20" s="48" t="s">
        <v>13</v>
      </c>
      <c r="B20" s="4" t="s">
        <v>129</v>
      </c>
      <c r="C20" s="49">
        <f>('Indicadores Sin personal a Carg'!I20*100)/49</f>
        <v>0.91699999999999982</v>
      </c>
      <c r="D20" s="20">
        <f t="shared" si="0"/>
        <v>0.94095238095238087</v>
      </c>
      <c r="E20" s="20">
        <f t="shared" si="4"/>
        <v>0.94285714285714284</v>
      </c>
      <c r="F20" s="20">
        <f t="shared" si="5"/>
        <v>0.96</v>
      </c>
      <c r="G20" s="20">
        <f t="shared" si="6"/>
        <v>0.91999999999999993</v>
      </c>
      <c r="H20" s="296">
        <f>+'Analista Comercial'!$E12+'Analista Comercial'!$G12+'Analista Comercial'!$I12+'Analista Comercial'!$K12+'Analista Comercial'!$M12</f>
        <v>5</v>
      </c>
      <c r="I20" s="288">
        <f t="shared" si="1"/>
        <v>1</v>
      </c>
      <c r="J20" s="296">
        <f>+'Analista Comercial'!$E13+'Analista Comercial'!$G13+'Analista Comercial'!$I13+'Analista Comercial'!$K13+'Analista Comercial'!$M13</f>
        <v>5</v>
      </c>
      <c r="K20" s="288">
        <f t="shared" si="1"/>
        <v>1</v>
      </c>
      <c r="L20" s="296">
        <f>+'Analista Comercial'!$E14+'Analista Comercial'!$G14+'Analista Comercial'!$I14+'Analista Comercial'!$K14+'Analista Comercial'!$M14</f>
        <v>5</v>
      </c>
      <c r="M20" s="288">
        <f t="shared" si="16"/>
        <v>1</v>
      </c>
      <c r="N20" s="296">
        <f>+'Analista Comercial'!$E15+'Analista Comercial'!$G15+'Analista Comercial'!$I15+'Analista Comercial'!$K15+'Analista Comercial'!$M15</f>
        <v>4</v>
      </c>
      <c r="O20" s="288">
        <f t="shared" si="7"/>
        <v>0.8</v>
      </c>
      <c r="P20" s="296">
        <f>+'Analista Comercial'!$E16+'Analista Comercial'!$G16+'Analista Comercial'!$I16+'Analista Comercial'!$K16+'Analista Comercial'!$M16</f>
        <v>5</v>
      </c>
      <c r="Q20" s="288">
        <f t="shared" si="8"/>
        <v>1</v>
      </c>
      <c r="R20" s="296">
        <f>+'Analista Comercial'!$E17+'Analista Comercial'!$G17+'Analista Comercial'!$I17+'Analista Comercial'!$K17+'Analista Comercial'!$M17</f>
        <v>5</v>
      </c>
      <c r="S20" s="288">
        <f t="shared" si="9"/>
        <v>1</v>
      </c>
      <c r="T20" s="296">
        <f>+'Analista Comercial'!$E18+'Analista Comercial'!$G18+'Analista Comercial'!$I18+'Analista Comercial'!$K18+'Analista Comercial'!$M18</f>
        <v>4</v>
      </c>
      <c r="U20" s="139">
        <f t="shared" si="10"/>
        <v>0.8</v>
      </c>
      <c r="V20" s="146">
        <f t="shared" si="17"/>
        <v>0.16028571428571428</v>
      </c>
      <c r="W20" s="297">
        <f>+'Analista Comercial'!$E23+'Analista Comercial'!$G23+'Analista Comercial'!$I23+'Analista Comercial'!$K23+'Analista Comercial'!$M23</f>
        <v>4</v>
      </c>
      <c r="X20" s="288">
        <f t="shared" si="18"/>
        <v>0.8</v>
      </c>
      <c r="Y20" s="297">
        <f>+'Analista Comercial'!$E24+'Analista Comercial'!$G24+'Analista Comercial'!$I24+'Analista Comercial'!$K24+'Analista Comercial'!$M24</f>
        <v>5</v>
      </c>
      <c r="Z20" s="288">
        <f t="shared" si="19"/>
        <v>1</v>
      </c>
      <c r="AA20" s="297">
        <f>+'Analista Comercial'!$E25+'Analista Comercial'!$G25+'Analista Comercial'!$I25+'Analista Comercial'!$K25+'Analista Comercial'!$M25</f>
        <v>5</v>
      </c>
      <c r="AB20" s="288">
        <f t="shared" si="20"/>
        <v>1</v>
      </c>
      <c r="AC20" s="297">
        <f>+'Analista Comercial'!$E26+'Analista Comercial'!$G26+'Analista Comercial'!$I26+'Analista Comercial'!$K26+'Analista Comercial'!$M26</f>
        <v>5</v>
      </c>
      <c r="AD20" s="288">
        <f t="shared" si="2"/>
        <v>1</v>
      </c>
      <c r="AE20" s="297">
        <f>+'Analista Comercial'!$E27+'Analista Comercial'!$G27+'Analista Comercial'!$I27+'Analista Comercial'!$K27+'Analista Comercial'!$M27</f>
        <v>5</v>
      </c>
      <c r="AF20" s="149">
        <f t="shared" si="21"/>
        <v>1</v>
      </c>
      <c r="AG20" s="146">
        <f t="shared" si="3"/>
        <v>0.16320000000000001</v>
      </c>
      <c r="AH20" s="298">
        <f>+'Analista Comercial'!$E32+'Analista Comercial'!$G32+'Analista Comercial'!$I32+'Analista Comercial'!$K32+'Analista Comercial'!$M32</f>
        <v>3</v>
      </c>
      <c r="AI20" s="288">
        <f t="shared" si="22"/>
        <v>0.6</v>
      </c>
      <c r="AJ20" s="298">
        <f>+'Analista Comercial'!$E33+'Analista Comercial'!$G33+'Analista Comercial'!$I33+'Analista Comercial'!$K33+'Analista Comercial'!$M33</f>
        <v>5</v>
      </c>
      <c r="AK20" s="288">
        <f t="shared" si="11"/>
        <v>1</v>
      </c>
      <c r="AL20" s="298">
        <f>+'Analista Comercial'!$E34+'Analista Comercial'!$G34+'Analista Comercial'!$I34+'Analista Comercial'!$K34+'Analista Comercial'!$M34</f>
        <v>5</v>
      </c>
      <c r="AM20" s="288">
        <f t="shared" si="12"/>
        <v>1</v>
      </c>
      <c r="AN20" s="298">
        <f>+'Analista Comercial'!$E35+'Analista Comercial'!$G35+'Analista Comercial'!$I35+'Analista Comercial'!$K35+'Analista Comercial'!$M35</f>
        <v>5</v>
      </c>
      <c r="AO20" s="288">
        <f t="shared" si="13"/>
        <v>1</v>
      </c>
      <c r="AP20" s="298">
        <f>+'Analista Comercial'!$E36+'Analista Comercial'!$G36+'Analista Comercial'!$I36+'Analista Comercial'!$K36+'Analista Comercial'!$M36</f>
        <v>5</v>
      </c>
      <c r="AQ20" s="149">
        <f t="shared" si="14"/>
        <v>1</v>
      </c>
      <c r="AR20" s="146">
        <f t="shared" si="15"/>
        <v>0.15640000000000001</v>
      </c>
    </row>
    <row r="21" spans="1:44" ht="15" customHeight="1" x14ac:dyDescent="0.25">
      <c r="A21" s="48" t="s">
        <v>13</v>
      </c>
      <c r="B21" s="4" t="s">
        <v>150</v>
      </c>
      <c r="C21" s="49">
        <f>('Indicadores Sin personal a Carg'!I21*100)/49</f>
        <v>0.80500000000000005</v>
      </c>
      <c r="D21" s="20">
        <f t="shared" si="0"/>
        <v>0.88571428571428568</v>
      </c>
      <c r="E21" s="20">
        <f t="shared" si="4"/>
        <v>0.8571428571428571</v>
      </c>
      <c r="F21" s="20">
        <f t="shared" si="5"/>
        <v>0.96</v>
      </c>
      <c r="G21" s="20">
        <f t="shared" si="6"/>
        <v>0.84000000000000008</v>
      </c>
      <c r="H21" s="296">
        <f>+'Sur Occidente A'!$E12+'Sur Occidente A'!$G12+'Sur Occidente A'!$I12+'Sur Occidente A'!$K12+'Sur Occidente A'!$M12</f>
        <v>5</v>
      </c>
      <c r="I21" s="288">
        <f t="shared" si="1"/>
        <v>1</v>
      </c>
      <c r="J21" s="296">
        <f>+'Sur Occidente A'!$E13+'Sur Occidente A'!$G13+'Sur Occidente A'!$I13+'Sur Occidente A'!$K13+'Sur Occidente A'!$M13</f>
        <v>5</v>
      </c>
      <c r="K21" s="288">
        <f t="shared" si="1"/>
        <v>1</v>
      </c>
      <c r="L21" s="296">
        <f>+'Sur Occidente A'!$E14+'Sur Occidente A'!$G14+'Sur Occidente A'!$I14+'Sur Occidente A'!$K14+'Sur Occidente A'!$M14</f>
        <v>3</v>
      </c>
      <c r="M21" s="288">
        <f t="shared" si="16"/>
        <v>0.6</v>
      </c>
      <c r="N21" s="296">
        <f>+'Sur Occidente A'!$E15+'Sur Occidente A'!$G15+'Sur Occidente A'!$I15+'Sur Occidente A'!$K15+'Sur Occidente A'!$M15</f>
        <v>4</v>
      </c>
      <c r="O21" s="288">
        <f t="shared" si="7"/>
        <v>0.8</v>
      </c>
      <c r="P21" s="296">
        <f>+'Sur Occidente A'!$E16+'Sur Occidente A'!$G16+'Sur Occidente A'!$I16+'Sur Occidente A'!$K16+'Sur Occidente A'!$M16</f>
        <v>4</v>
      </c>
      <c r="Q21" s="288">
        <f t="shared" si="8"/>
        <v>0.8</v>
      </c>
      <c r="R21" s="296">
        <f>+'Sur Occidente A'!$E17+'Sur Occidente A'!$G17+'Sur Occidente A'!$I17+'Sur Occidente A'!$K17+'Sur Occidente A'!$M17</f>
        <v>4</v>
      </c>
      <c r="S21" s="288">
        <f t="shared" si="9"/>
        <v>0.8</v>
      </c>
      <c r="T21" s="296">
        <f>+'Sur Occidente A'!$E18+'Sur Occidente A'!$G18+'Sur Occidente A'!$I18+'Sur Occidente A'!$K18+'Sur Occidente A'!$M18</f>
        <v>5</v>
      </c>
      <c r="U21" s="139">
        <f t="shared" si="10"/>
        <v>1</v>
      </c>
      <c r="V21" s="146">
        <f>(AVERAGE($I21+$K21+$M21+$O21+$Q21+$S21+$U21)/7)*$V$1</f>
        <v>0.14571428571428571</v>
      </c>
      <c r="W21" s="297">
        <f>+'Sur Occidente A'!$E23+'Sur Occidente A'!$G23+'Sur Occidente A'!$I23+'Sur Occidente A'!$K23+'Sur Occidente A'!$M23</f>
        <v>5</v>
      </c>
      <c r="X21" s="288">
        <f t="shared" si="18"/>
        <v>1</v>
      </c>
      <c r="Y21" s="297">
        <f>+'Sur Occidente A'!$E24+'Sur Occidente A'!$G24+'Sur Occidente A'!$I24+'Sur Occidente A'!$K24+'Sur Occidente A'!$M24</f>
        <v>5</v>
      </c>
      <c r="Z21" s="288">
        <f t="shared" si="19"/>
        <v>1</v>
      </c>
      <c r="AA21" s="297">
        <f>+'Sur Occidente A'!$E25+'Sur Occidente A'!$G25+'Sur Occidente A'!$I25+'Sur Occidente A'!$K25+'Sur Occidente A'!$M25</f>
        <v>5</v>
      </c>
      <c r="AB21" s="288">
        <f t="shared" si="20"/>
        <v>1</v>
      </c>
      <c r="AC21" s="297">
        <f>+'Sur Occidente A'!$E26+'Sur Occidente A'!$G26+'Sur Occidente A'!$I26+'Sur Occidente A'!$K26+'Sur Occidente A'!$M26</f>
        <v>5</v>
      </c>
      <c r="AD21" s="288">
        <f t="shared" si="2"/>
        <v>1</v>
      </c>
      <c r="AE21" s="297">
        <f>+'Sur Occidente A'!$E27+'Sur Occidente A'!$G27+'Sur Occidente A'!$I27+'Sur Occidente A'!$K27+'Sur Occidente A'!$M27</f>
        <v>4</v>
      </c>
      <c r="AF21" s="149">
        <f t="shared" si="21"/>
        <v>0.8</v>
      </c>
      <c r="AG21" s="146">
        <f t="shared" si="3"/>
        <v>0.16320000000000001</v>
      </c>
      <c r="AH21" s="298">
        <f>+'Sur Occidente A'!$E32+'Sur Occidente A'!$G32+'Sur Occidente A'!$I32+'Sur Occidente A'!$K32+'Sur Occidente A'!$M32</f>
        <v>4</v>
      </c>
      <c r="AI21" s="288">
        <f t="shared" si="22"/>
        <v>0.8</v>
      </c>
      <c r="AJ21" s="298">
        <f>+'Sur Occidente A'!$E33+'Sur Occidente A'!$G33+'Sur Occidente A'!$I33+'Sur Occidente A'!$K33+'Sur Occidente A'!$M33</f>
        <v>4</v>
      </c>
      <c r="AK21" s="288">
        <f t="shared" si="11"/>
        <v>0.8</v>
      </c>
      <c r="AL21" s="298">
        <f>+'Sur Occidente A'!$E34+'Sur Occidente A'!$G34+'Sur Occidente A'!$I34+'Sur Occidente A'!$K34+'Sur Occidente A'!$M34</f>
        <v>5</v>
      </c>
      <c r="AM21" s="288">
        <f t="shared" si="12"/>
        <v>1</v>
      </c>
      <c r="AN21" s="298">
        <f>+'Sur Occidente A'!$E35+'Sur Occidente A'!$G35+'Sur Occidente A'!$I35+'Sur Occidente A'!$K35+'Sur Occidente A'!$M35</f>
        <v>4</v>
      </c>
      <c r="AO21" s="288">
        <f t="shared" si="13"/>
        <v>0.8</v>
      </c>
      <c r="AP21" s="298">
        <f>+'Sur Occidente A'!$E36+'Sur Occidente A'!$G36+'Sur Occidente A'!$I36+'Sur Occidente A'!$K36+'Sur Occidente A'!$M36</f>
        <v>4</v>
      </c>
      <c r="AQ21" s="149">
        <f t="shared" si="14"/>
        <v>0.8</v>
      </c>
      <c r="AR21" s="146">
        <f t="shared" si="15"/>
        <v>0.14280000000000001</v>
      </c>
    </row>
    <row r="22" spans="1:44" ht="15" customHeight="1" x14ac:dyDescent="0.25">
      <c r="A22" s="48" t="s">
        <v>13</v>
      </c>
      <c r="B22" s="4" t="s">
        <v>47</v>
      </c>
      <c r="C22" s="49">
        <f>('Indicadores Sin personal a Carg'!I22*100)/49</f>
        <v>0.68833333333333335</v>
      </c>
      <c r="D22" s="20">
        <f t="shared" si="0"/>
        <v>0.95428571428571418</v>
      </c>
      <c r="E22" s="20">
        <f t="shared" si="4"/>
        <v>0.94285714285714284</v>
      </c>
      <c r="F22" s="20">
        <f t="shared" si="5"/>
        <v>0.96</v>
      </c>
      <c r="G22" s="20">
        <f t="shared" si="6"/>
        <v>0.96</v>
      </c>
      <c r="H22" s="296">
        <f>+'Caqueta A'!$E12+'Caqueta A'!$G12+'Caqueta A'!$I12+'Caqueta A'!$K12+'Caqueta A'!$M12</f>
        <v>5</v>
      </c>
      <c r="I22" s="288">
        <f t="shared" si="1"/>
        <v>1</v>
      </c>
      <c r="J22" s="296">
        <f>+'Caqueta A'!$E13+'Caqueta A'!$G13+'Caqueta A'!$I13+'Caqueta A'!$K13+'Caqueta A'!$M13</f>
        <v>5</v>
      </c>
      <c r="K22" s="288">
        <f t="shared" si="1"/>
        <v>1</v>
      </c>
      <c r="L22" s="296">
        <f>+'Caqueta A'!$E14+'Caqueta A'!$G14+'Caqueta A'!$I14+'Caqueta A'!$K14+'Caqueta A'!$M14</f>
        <v>4</v>
      </c>
      <c r="M22" s="288">
        <f t="shared" si="16"/>
        <v>0.8</v>
      </c>
      <c r="N22" s="296">
        <f>+'Caqueta A'!$E15+'Caqueta A'!$G15+'Caqueta A'!$I15+'Caqueta A'!$K15+'Caqueta A'!$M15</f>
        <v>5</v>
      </c>
      <c r="O22" s="288">
        <f t="shared" si="7"/>
        <v>1</v>
      </c>
      <c r="P22" s="296">
        <f>+'Caqueta A'!$E16+'Caqueta A'!$G16+'Caqueta A'!$I16+'Caqueta A'!$K16+'Caqueta A'!$M16</f>
        <v>5</v>
      </c>
      <c r="Q22" s="288">
        <f t="shared" si="8"/>
        <v>1</v>
      </c>
      <c r="R22" s="296">
        <f>+'Caqueta A'!$E17+'Caqueta A'!$G17+'Caqueta A'!$I17+'Caqueta A'!$K17+'Caqueta A'!$M17</f>
        <v>4</v>
      </c>
      <c r="S22" s="288">
        <f t="shared" si="9"/>
        <v>0.8</v>
      </c>
      <c r="T22" s="296">
        <f>+'Caqueta A'!$E18+'Caqueta A'!$G18+'Caqueta A'!$I18+'Caqueta A'!$K18+'Caqueta A'!$M18</f>
        <v>5</v>
      </c>
      <c r="U22" s="139">
        <f t="shared" si="10"/>
        <v>1</v>
      </c>
      <c r="V22" s="146">
        <f t="shared" si="17"/>
        <v>0.16028571428571428</v>
      </c>
      <c r="W22" s="297">
        <f>+'Caqueta A'!$E23+'Caqueta A'!$G23+'Caqueta A'!$I23+'Caqueta A'!$K23+'Caqueta A'!$M23</f>
        <v>5</v>
      </c>
      <c r="X22" s="288">
        <f t="shared" si="18"/>
        <v>1</v>
      </c>
      <c r="Y22" s="297">
        <f>+'Caqueta A'!$E24+'Caqueta A'!$G24+'Caqueta A'!$I24+'Caqueta A'!$K24+'Caqueta A'!$M24</f>
        <v>5</v>
      </c>
      <c r="Z22" s="288">
        <f t="shared" si="19"/>
        <v>1</v>
      </c>
      <c r="AA22" s="297">
        <f>+'Caqueta A'!$E25+'Caqueta A'!$G25+'Caqueta A'!$I25+'Caqueta A'!$K25+'Caqueta A'!$M25</f>
        <v>5</v>
      </c>
      <c r="AB22" s="288">
        <f t="shared" si="20"/>
        <v>1</v>
      </c>
      <c r="AC22" s="297">
        <f>+'Caqueta A'!$E26+'Caqueta A'!$G26+'Caqueta A'!$I26+'Caqueta A'!$K26+'Caqueta A'!$M26</f>
        <v>5</v>
      </c>
      <c r="AD22" s="288">
        <f t="shared" si="2"/>
        <v>1</v>
      </c>
      <c r="AE22" s="297">
        <f>+'Caqueta A'!$E27+'Caqueta A'!$G27+'Caqueta A'!$I27+'Caqueta A'!$K27+'Caqueta A'!$M27</f>
        <v>4</v>
      </c>
      <c r="AF22" s="149">
        <f t="shared" si="21"/>
        <v>0.8</v>
      </c>
      <c r="AG22" s="146">
        <f t="shared" si="3"/>
        <v>0.16320000000000001</v>
      </c>
      <c r="AH22" s="298">
        <f>+'Caqueta A'!$E32+'Caqueta A'!$G32+'Caqueta A'!$I32+'Caqueta A'!$K32+'Caqueta A'!$M32</f>
        <v>5</v>
      </c>
      <c r="AI22" s="288">
        <f t="shared" si="22"/>
        <v>1</v>
      </c>
      <c r="AJ22" s="298">
        <f>+'Caqueta A'!$E33+'Caqueta A'!$G33+'Caqueta A'!$I33+'Caqueta A'!$K33+'Caqueta A'!$M33</f>
        <v>5</v>
      </c>
      <c r="AK22" s="288">
        <f t="shared" si="11"/>
        <v>1</v>
      </c>
      <c r="AL22" s="298">
        <f>+'Caqueta A'!$E34+'Caqueta A'!$G34+'Caqueta A'!$I34+'Caqueta A'!$K34+'Caqueta A'!$M34</f>
        <v>5</v>
      </c>
      <c r="AM22" s="288">
        <f t="shared" si="12"/>
        <v>1</v>
      </c>
      <c r="AN22" s="298">
        <f>+'Caqueta A'!$E35+'Caqueta A'!$G35+'Caqueta A'!$I35+'Caqueta A'!$K35+'Caqueta A'!$M35</f>
        <v>4</v>
      </c>
      <c r="AO22" s="288">
        <f t="shared" si="13"/>
        <v>0.8</v>
      </c>
      <c r="AP22" s="298">
        <f>+'Caqueta A'!$E36+'Caqueta A'!$G36+'Caqueta A'!$I36+'Caqueta A'!$K36+'Caqueta A'!$M36</f>
        <v>5</v>
      </c>
      <c r="AQ22" s="149">
        <f t="shared" si="14"/>
        <v>1</v>
      </c>
      <c r="AR22" s="146">
        <f t="shared" si="15"/>
        <v>0.16320000000000001</v>
      </c>
    </row>
    <row r="23" spans="1:44" ht="15" customHeight="1" x14ac:dyDescent="0.25">
      <c r="A23" s="48" t="s">
        <v>13</v>
      </c>
      <c r="B23" s="4" t="s">
        <v>48</v>
      </c>
      <c r="C23" s="49">
        <f>('Indicadores Sin personal a Carg'!I23*100)/49</f>
        <v>0.74499999999999988</v>
      </c>
      <c r="D23" s="20">
        <f t="shared" si="0"/>
        <v>0.90095238095238095</v>
      </c>
      <c r="E23" s="20">
        <f t="shared" si="4"/>
        <v>0.94285714285714284</v>
      </c>
      <c r="F23" s="20">
        <f t="shared" si="5"/>
        <v>0.96</v>
      </c>
      <c r="G23" s="20">
        <f t="shared" si="6"/>
        <v>0.8</v>
      </c>
      <c r="H23" s="296">
        <f>+'Caqueta B'!$E12+'Caqueta B'!$G12+'Caqueta B'!$I12+'Caqueta B'!$K12+'Caqueta B'!$M12</f>
        <v>5</v>
      </c>
      <c r="I23" s="288">
        <f t="shared" si="1"/>
        <v>1</v>
      </c>
      <c r="J23" s="296">
        <f>+'Caqueta B'!$E13+'Caqueta B'!$G13+'Caqueta B'!$I13+'Caqueta B'!$K13+'Caqueta B'!$M13</f>
        <v>5</v>
      </c>
      <c r="K23" s="288">
        <f t="shared" si="1"/>
        <v>1</v>
      </c>
      <c r="L23" s="296">
        <f>+'Caqueta B'!$E14+'Caqueta B'!$G14+'Caqueta B'!$I14+'Caqueta B'!$K14+'Caqueta B'!$M14</f>
        <v>5</v>
      </c>
      <c r="M23" s="288">
        <f t="shared" si="16"/>
        <v>1</v>
      </c>
      <c r="N23" s="296">
        <f>+'Caqueta B'!$E15+'Caqueta B'!$G15+'Caqueta B'!$I15+'Caqueta B'!$K15+'Caqueta B'!$M15</f>
        <v>4</v>
      </c>
      <c r="O23" s="288">
        <f t="shared" si="7"/>
        <v>0.8</v>
      </c>
      <c r="P23" s="296">
        <f>+'Caqueta B'!$E16+'Caqueta B'!$G16+'Caqueta B'!$I16+'Caqueta B'!$K16+'Caqueta B'!$M16</f>
        <v>4</v>
      </c>
      <c r="Q23" s="288">
        <f t="shared" si="8"/>
        <v>0.8</v>
      </c>
      <c r="R23" s="296">
        <f>+'Caqueta B'!$E17+'Caqueta B'!$G17+'Caqueta B'!$I17+'Caqueta B'!$K17+'Caqueta B'!$M17</f>
        <v>5</v>
      </c>
      <c r="S23" s="288">
        <f t="shared" si="9"/>
        <v>1</v>
      </c>
      <c r="T23" s="296">
        <f>+'Caqueta B'!$E18+'Caqueta B'!$G18+'Caqueta B'!$I18+'Caqueta B'!$K18+'Caqueta B'!$M18</f>
        <v>5</v>
      </c>
      <c r="U23" s="139">
        <f t="shared" si="10"/>
        <v>1</v>
      </c>
      <c r="V23" s="146">
        <f t="shared" si="17"/>
        <v>0.16028571428571428</v>
      </c>
      <c r="W23" s="297">
        <f>+'Caqueta B'!$E23+'Caqueta B'!$G23+'Caqueta B'!$I23+'Caqueta B'!$K23+'Caqueta B'!$M23</f>
        <v>4</v>
      </c>
      <c r="X23" s="288">
        <f t="shared" si="18"/>
        <v>0.8</v>
      </c>
      <c r="Y23" s="297">
        <f>+'Caqueta B'!$E24+'Caqueta B'!$G24+'Caqueta B'!$I24+'Caqueta B'!$K24+'Caqueta B'!$M24</f>
        <v>5</v>
      </c>
      <c r="Z23" s="288">
        <f t="shared" si="19"/>
        <v>1</v>
      </c>
      <c r="AA23" s="297">
        <f>+'Caqueta B'!$E25+'Caqueta B'!$G25+'Caqueta B'!$I25+'Caqueta B'!$K25+'Caqueta B'!$M25</f>
        <v>5</v>
      </c>
      <c r="AB23" s="288">
        <f t="shared" si="20"/>
        <v>1</v>
      </c>
      <c r="AC23" s="297">
        <f>+'Caqueta B'!$E26+'Caqueta B'!$G26+'Caqueta B'!$I26+'Caqueta B'!$K26+'Caqueta B'!$M26</f>
        <v>5</v>
      </c>
      <c r="AD23" s="288">
        <f t="shared" si="2"/>
        <v>1</v>
      </c>
      <c r="AE23" s="297">
        <f>+'Caqueta B'!$E27+'Caqueta B'!$G27+'Caqueta B'!$I27+'Caqueta B'!$K27+'Caqueta B'!$M27</f>
        <v>5</v>
      </c>
      <c r="AF23" s="149">
        <f t="shared" si="21"/>
        <v>1</v>
      </c>
      <c r="AG23" s="146">
        <f t="shared" si="3"/>
        <v>0.16320000000000001</v>
      </c>
      <c r="AH23" s="298">
        <f>+'Caqueta B'!$E32+'Caqueta B'!$G32+'Caqueta B'!$I32+'Caqueta B'!$K32+'Caqueta B'!$M32</f>
        <v>4</v>
      </c>
      <c r="AI23" s="288">
        <f t="shared" si="22"/>
        <v>0.8</v>
      </c>
      <c r="AJ23" s="298">
        <f>+'Caqueta B'!$E33+'Caqueta B'!$G33+'Caqueta B'!$I33+'Caqueta B'!$K33+'Caqueta B'!$M33</f>
        <v>4</v>
      </c>
      <c r="AK23" s="288">
        <f t="shared" si="11"/>
        <v>0.8</v>
      </c>
      <c r="AL23" s="298">
        <f>+'Caqueta B'!$E34+'Caqueta B'!$G34+'Caqueta B'!$I34+'Caqueta B'!$K34+'Caqueta B'!$M34</f>
        <v>4</v>
      </c>
      <c r="AM23" s="288">
        <f t="shared" si="12"/>
        <v>0.8</v>
      </c>
      <c r="AN23" s="298">
        <f>+'Caqueta B'!$E35+'Caqueta B'!$G35+'Caqueta B'!$I35+'Caqueta B'!$K35+'Caqueta B'!$M35</f>
        <v>4</v>
      </c>
      <c r="AO23" s="288">
        <f t="shared" si="13"/>
        <v>0.8</v>
      </c>
      <c r="AP23" s="298">
        <f>+'Caqueta B'!$E36+'Caqueta B'!$G36+'Caqueta B'!$I36+'Caqueta B'!$K36+'Caqueta B'!$M36</f>
        <v>4</v>
      </c>
      <c r="AQ23" s="149">
        <f t="shared" si="14"/>
        <v>0.8</v>
      </c>
      <c r="AR23" s="146">
        <f t="shared" si="15"/>
        <v>0.13600000000000001</v>
      </c>
    </row>
    <row r="24" spans="1:44" ht="15" customHeight="1" x14ac:dyDescent="0.25">
      <c r="A24" s="48" t="s">
        <v>13</v>
      </c>
      <c r="B24" s="4" t="s">
        <v>49</v>
      </c>
      <c r="C24" s="49">
        <f>('Indicadores Sin personal a Carg'!I24*100)/49</f>
        <v>0.9</v>
      </c>
      <c r="D24" s="20">
        <f t="shared" si="0"/>
        <v>0.90095238095238095</v>
      </c>
      <c r="E24" s="20">
        <f t="shared" si="4"/>
        <v>0.94285714285714284</v>
      </c>
      <c r="F24" s="20">
        <f t="shared" si="5"/>
        <v>0.96</v>
      </c>
      <c r="G24" s="20">
        <f t="shared" si="6"/>
        <v>0.8</v>
      </c>
      <c r="H24" s="296">
        <f>+Llanos!$E12+Llanos!$G12+Llanos!$I12+Llanos!$K12+Llanos!$M12</f>
        <v>4</v>
      </c>
      <c r="I24" s="288">
        <f t="shared" si="1"/>
        <v>0.8</v>
      </c>
      <c r="J24" s="296">
        <f>+Llanos!$E13+Llanos!$G13+Llanos!$I13+Llanos!$K13+Llanos!$M13</f>
        <v>5</v>
      </c>
      <c r="K24" s="288">
        <f t="shared" si="1"/>
        <v>1</v>
      </c>
      <c r="L24" s="296">
        <f>+Llanos!$E14+Llanos!$G14+Llanos!$I14+Llanos!$K14+Llanos!$M14</f>
        <v>4</v>
      </c>
      <c r="M24" s="288">
        <f t="shared" si="16"/>
        <v>0.8</v>
      </c>
      <c r="N24" s="296">
        <f>+Llanos!$E15+Llanos!$G15+Llanos!$I15+Llanos!$K15+Llanos!$M15</f>
        <v>5</v>
      </c>
      <c r="O24" s="288">
        <f t="shared" si="7"/>
        <v>1</v>
      </c>
      <c r="P24" s="296">
        <f>+Llanos!$E16+Llanos!$G16+Llanos!$I16+Llanos!$K16+Llanos!$M16</f>
        <v>5</v>
      </c>
      <c r="Q24" s="288">
        <f t="shared" si="8"/>
        <v>1</v>
      </c>
      <c r="R24" s="296">
        <f>+Llanos!$E17+Llanos!$G17+Llanos!$I17+Llanos!$K17+Llanos!$M17</f>
        <v>5</v>
      </c>
      <c r="S24" s="288">
        <f t="shared" si="9"/>
        <v>1</v>
      </c>
      <c r="T24" s="296">
        <f>+Llanos!$E18+Llanos!$G18+Llanos!$I18+Llanos!$K18+Llanos!$M18</f>
        <v>5</v>
      </c>
      <c r="U24" s="139">
        <f t="shared" si="10"/>
        <v>1</v>
      </c>
      <c r="V24" s="146">
        <f t="shared" si="17"/>
        <v>0.16028571428571428</v>
      </c>
      <c r="W24" s="297">
        <f>+Llanos!$E23+Llanos!$G23+Llanos!$I23+Llanos!$K23+Llanos!$M23</f>
        <v>4</v>
      </c>
      <c r="X24" s="288">
        <f t="shared" si="18"/>
        <v>0.8</v>
      </c>
      <c r="Y24" s="297">
        <f>+Llanos!$E24+Llanos!$G24+Llanos!$I24+Llanos!$K24+Llanos!$M24</f>
        <v>5</v>
      </c>
      <c r="Z24" s="288">
        <f t="shared" si="19"/>
        <v>1</v>
      </c>
      <c r="AA24" s="297">
        <f>+Llanos!$E25+Llanos!$G25+Llanos!$I25+Llanos!$K25+Llanos!$M25</f>
        <v>5</v>
      </c>
      <c r="AB24" s="288">
        <f t="shared" si="20"/>
        <v>1</v>
      </c>
      <c r="AC24" s="297">
        <f>+Llanos!$E26+Llanos!$G26+Llanos!$I26+Llanos!$K26+Llanos!$M26</f>
        <v>5</v>
      </c>
      <c r="AD24" s="288">
        <f t="shared" si="2"/>
        <v>1</v>
      </c>
      <c r="AE24" s="297">
        <f>+Llanos!$E27+Llanos!$G27+Llanos!$I27+Llanos!$K27+Llanos!$M27</f>
        <v>5</v>
      </c>
      <c r="AF24" s="149">
        <f t="shared" si="21"/>
        <v>1</v>
      </c>
      <c r="AG24" s="146">
        <f t="shared" si="3"/>
        <v>0.16320000000000001</v>
      </c>
      <c r="AH24" s="298">
        <f>+Llanos!$E32+Llanos!$G32+Llanos!$I32+Llanos!$K32+Llanos!$M32</f>
        <v>4</v>
      </c>
      <c r="AI24" s="288">
        <f t="shared" si="22"/>
        <v>0.8</v>
      </c>
      <c r="AJ24" s="298">
        <f>+Llanos!$E33+Llanos!$G33+Llanos!$I33+Llanos!$K33+Llanos!$M33</f>
        <v>4</v>
      </c>
      <c r="AK24" s="288">
        <f t="shared" si="11"/>
        <v>0.8</v>
      </c>
      <c r="AL24" s="298">
        <f>+Llanos!$E34+Llanos!$G34+Llanos!$I34+Llanos!$K34+Llanos!$M34</f>
        <v>4</v>
      </c>
      <c r="AM24" s="288">
        <f t="shared" si="12"/>
        <v>0.8</v>
      </c>
      <c r="AN24" s="298">
        <f>+Llanos!$E35+Llanos!$G35+Llanos!$I35+Llanos!$K35+Llanos!$M35</f>
        <v>4</v>
      </c>
      <c r="AO24" s="288">
        <f t="shared" si="13"/>
        <v>0.8</v>
      </c>
      <c r="AP24" s="298">
        <f>+Llanos!$E36+Llanos!$G36+Llanos!$I36+Llanos!$K36+Llanos!$M36</f>
        <v>4</v>
      </c>
      <c r="AQ24" s="149">
        <f t="shared" si="14"/>
        <v>0.8</v>
      </c>
      <c r="AR24" s="146">
        <f t="shared" si="15"/>
        <v>0.13600000000000001</v>
      </c>
    </row>
    <row r="25" spans="1:44" ht="15" customHeight="1" x14ac:dyDescent="0.25">
      <c r="A25" s="48" t="s">
        <v>13</v>
      </c>
      <c r="B25" s="4" t="s">
        <v>50</v>
      </c>
      <c r="C25" s="49">
        <f>('Indicadores Sin personal a Carg'!I25*100)/49</f>
        <v>0.75666666666666671</v>
      </c>
      <c r="D25" s="20">
        <f t="shared" si="0"/>
        <v>0.80571428571428572</v>
      </c>
      <c r="E25" s="20">
        <f t="shared" si="4"/>
        <v>0.8571428571428571</v>
      </c>
      <c r="F25" s="20">
        <f t="shared" si="5"/>
        <v>0.84000000000000008</v>
      </c>
      <c r="G25" s="20">
        <f t="shared" si="6"/>
        <v>0.72</v>
      </c>
      <c r="H25" s="296">
        <f>+Centro!$E12+Centro!$G12+Centro!$I12+Centro!$K12+Centro!$M12</f>
        <v>4</v>
      </c>
      <c r="I25" s="288">
        <f t="shared" si="1"/>
        <v>0.8</v>
      </c>
      <c r="J25" s="296">
        <f>+Centro!$E13+Centro!$G13+Centro!$I13+Centro!$K13+Centro!$M13</f>
        <v>5</v>
      </c>
      <c r="K25" s="288">
        <f t="shared" si="1"/>
        <v>1</v>
      </c>
      <c r="L25" s="296">
        <f>+Centro!$E14+Centro!$G14+Centro!$I14+Centro!$K14+Centro!$M14</f>
        <v>4</v>
      </c>
      <c r="M25" s="288">
        <f t="shared" si="16"/>
        <v>0.8</v>
      </c>
      <c r="N25" s="296">
        <f>+Centro!$E15+Centro!$G15+Centro!$I15+Centro!$K15+Centro!$M15</f>
        <v>4</v>
      </c>
      <c r="O25" s="288">
        <f t="shared" si="7"/>
        <v>0.8</v>
      </c>
      <c r="P25" s="296">
        <f>+Centro!$E16+Centro!$G16+Centro!$I16+Centro!$K16+Centro!$M16</f>
        <v>4</v>
      </c>
      <c r="Q25" s="288">
        <f t="shared" si="8"/>
        <v>0.8</v>
      </c>
      <c r="R25" s="296">
        <f>+Centro!$E17+Centro!$G17+Centro!$I17+Centro!$K17+Centro!$M17</f>
        <v>4</v>
      </c>
      <c r="S25" s="288">
        <f t="shared" si="9"/>
        <v>0.8</v>
      </c>
      <c r="T25" s="296">
        <f>+Centro!$E18+Centro!$G18+Centro!$I18+Centro!$K18+Centro!$M18</f>
        <v>5</v>
      </c>
      <c r="U25" s="139">
        <f t="shared" si="10"/>
        <v>1</v>
      </c>
      <c r="V25" s="146">
        <f t="shared" si="17"/>
        <v>0.14571428571428571</v>
      </c>
      <c r="W25" s="297">
        <f>+Centro!$E23+Centro!$G23+Centro!$I23+Centro!$K23+Centro!$M23</f>
        <v>4</v>
      </c>
      <c r="X25" s="288">
        <f t="shared" si="18"/>
        <v>0.8</v>
      </c>
      <c r="Y25" s="297">
        <f>+Centro!$E24+Centro!$G24+Centro!$I24+Centro!$K24+Centro!$M24</f>
        <v>5</v>
      </c>
      <c r="Z25" s="288">
        <f t="shared" si="19"/>
        <v>1</v>
      </c>
      <c r="AA25" s="297">
        <f>+Centro!$E25+Centro!$G25+Centro!$I25+Centro!$K25+Centro!$M25</f>
        <v>4</v>
      </c>
      <c r="AB25" s="288">
        <f t="shared" si="20"/>
        <v>0.8</v>
      </c>
      <c r="AC25" s="297">
        <f>+Centro!$E26+Centro!$G26+Centro!$I26+Centro!$K26+Centro!$M26</f>
        <v>4</v>
      </c>
      <c r="AD25" s="288">
        <f t="shared" si="2"/>
        <v>0.8</v>
      </c>
      <c r="AE25" s="297">
        <f>+Centro!$E27+Centro!$G27+Centro!$I27+Centro!$K27+Centro!$M27</f>
        <v>4</v>
      </c>
      <c r="AF25" s="149">
        <f t="shared" si="21"/>
        <v>0.8</v>
      </c>
      <c r="AG25" s="146">
        <f t="shared" si="3"/>
        <v>0.14280000000000001</v>
      </c>
      <c r="AH25" s="298">
        <f>+Centro!$E32+Centro!$G32+Centro!$I32+Centro!$K32+Centro!$M32</f>
        <v>3</v>
      </c>
      <c r="AI25" s="288">
        <f t="shared" si="22"/>
        <v>0.6</v>
      </c>
      <c r="AJ25" s="298">
        <f>+Centro!$E33+Centro!$G33+Centro!$I33+Centro!$K33+Centro!$M33</f>
        <v>3</v>
      </c>
      <c r="AK25" s="288">
        <f t="shared" si="11"/>
        <v>0.6</v>
      </c>
      <c r="AL25" s="298">
        <f>+Centro!$E34+Centro!$G34+Centro!$I34+Centro!$K34+Centro!$M34</f>
        <v>4</v>
      </c>
      <c r="AM25" s="288">
        <f t="shared" si="12"/>
        <v>0.8</v>
      </c>
      <c r="AN25" s="298">
        <f>+Centro!$E35+Centro!$G35+Centro!$I35+Centro!$K35+Centro!$M35</f>
        <v>4</v>
      </c>
      <c r="AO25" s="288">
        <f t="shared" si="13"/>
        <v>0.8</v>
      </c>
      <c r="AP25" s="298">
        <f>+Centro!$E36+Centro!$G36+Centro!$I36+Centro!$K36+Centro!$M36</f>
        <v>4</v>
      </c>
      <c r="AQ25" s="149">
        <f t="shared" si="14"/>
        <v>0.8</v>
      </c>
      <c r="AR25" s="146">
        <f t="shared" si="15"/>
        <v>0.12240000000000001</v>
      </c>
    </row>
    <row r="26" spans="1:44" ht="15" customHeight="1" x14ac:dyDescent="0.25">
      <c r="A26" s="48" t="s">
        <v>13</v>
      </c>
      <c r="B26" s="4" t="s">
        <v>151</v>
      </c>
      <c r="C26" s="49">
        <f>('Indicadores Sin personal a Carg'!I26*100)/49</f>
        <v>0.79666666666666675</v>
      </c>
      <c r="D26" s="20">
        <f t="shared" si="0"/>
        <v>0.89142857142857146</v>
      </c>
      <c r="E26" s="20">
        <f t="shared" si="4"/>
        <v>0.91428571428571426</v>
      </c>
      <c r="F26" s="20">
        <f t="shared" si="5"/>
        <v>0.96</v>
      </c>
      <c r="G26" s="20">
        <f t="shared" si="6"/>
        <v>0.8</v>
      </c>
      <c r="H26" s="296">
        <f>+'Costa Sur'!$E12+'Costa Sur'!$G12+'Costa Sur'!$I12+'Costa Sur'!$K12+'Costa Sur'!$M12</f>
        <v>5</v>
      </c>
      <c r="I26" s="288">
        <f t="shared" si="1"/>
        <v>1</v>
      </c>
      <c r="J26" s="296">
        <f>+'Costa Sur'!$E13+'Costa Sur'!$G13+'Costa Sur'!$I13+'Costa Sur'!$K13+'Costa Sur'!$M13</f>
        <v>5</v>
      </c>
      <c r="K26" s="288">
        <f t="shared" si="1"/>
        <v>1</v>
      </c>
      <c r="L26" s="296">
        <f>+'Costa Sur'!$E14+'Costa Sur'!$G14+'Costa Sur'!$I14+'Costa Sur'!$K14+'Costa Sur'!$M14</f>
        <v>4</v>
      </c>
      <c r="M26" s="288">
        <f t="shared" si="16"/>
        <v>0.8</v>
      </c>
      <c r="N26" s="296">
        <f>+'Costa Sur'!$E15+'Costa Sur'!$G15+'Costa Sur'!$I15+'Costa Sur'!$K15+'Costa Sur'!$M15</f>
        <v>4</v>
      </c>
      <c r="O26" s="288">
        <f t="shared" si="7"/>
        <v>0.8</v>
      </c>
      <c r="P26" s="296">
        <f>+'Costa Sur'!$E16+'Costa Sur'!$G16+'Costa Sur'!$I16+'Costa Sur'!$K16+'Costa Sur'!$M16</f>
        <v>4</v>
      </c>
      <c r="Q26" s="288">
        <f t="shared" si="8"/>
        <v>0.8</v>
      </c>
      <c r="R26" s="296">
        <f>+'Costa Sur'!$E17+'Costa Sur'!$G17+'Costa Sur'!$I17+'Costa Sur'!$K17+'Costa Sur'!$M17</f>
        <v>5</v>
      </c>
      <c r="S26" s="288">
        <f t="shared" si="9"/>
        <v>1</v>
      </c>
      <c r="T26" s="296">
        <f>+'Costa Sur'!$E18+'Costa Sur'!$G18+'Costa Sur'!$I18+'Costa Sur'!$K18+'Costa Sur'!$M18</f>
        <v>5</v>
      </c>
      <c r="U26" s="139">
        <f t="shared" si="10"/>
        <v>1</v>
      </c>
      <c r="V26" s="146">
        <f t="shared" si="17"/>
        <v>0.15542857142857144</v>
      </c>
      <c r="W26" s="297">
        <f>+'Costa Sur'!$E23+'Costa Sur'!$G23+'Costa Sur'!$I23+'Costa Sur'!$K23+'Costa Sur'!$M23</f>
        <v>4</v>
      </c>
      <c r="X26" s="288">
        <f t="shared" si="18"/>
        <v>0.8</v>
      </c>
      <c r="Y26" s="297">
        <f>+'Costa Sur'!$E24+'Costa Sur'!$G24+'Costa Sur'!$I24+'Costa Sur'!$K24+'Costa Sur'!$M24</f>
        <v>5</v>
      </c>
      <c r="Z26" s="288">
        <f t="shared" si="19"/>
        <v>1</v>
      </c>
      <c r="AA26" s="297">
        <f>+'Costa Sur'!$E25+'Costa Sur'!$G25+'Costa Sur'!$I25+'Costa Sur'!$K25+'Costa Sur'!$M25</f>
        <v>5</v>
      </c>
      <c r="AB26" s="288">
        <f t="shared" si="20"/>
        <v>1</v>
      </c>
      <c r="AC26" s="297">
        <f>+'Costa Sur'!$E26+'Costa Sur'!$G26+'Costa Sur'!$I26+'Costa Sur'!$K26+'Costa Sur'!$M26</f>
        <v>5</v>
      </c>
      <c r="AD26" s="288">
        <f t="shared" si="2"/>
        <v>1</v>
      </c>
      <c r="AE26" s="297">
        <f>+'Costa Sur'!$E27+'Costa Sur'!$G27+'Costa Sur'!$I27+'Costa Sur'!$K27+'Costa Sur'!$M27</f>
        <v>5</v>
      </c>
      <c r="AF26" s="149">
        <f t="shared" si="21"/>
        <v>1</v>
      </c>
      <c r="AG26" s="146">
        <f t="shared" si="3"/>
        <v>0.16320000000000001</v>
      </c>
      <c r="AH26" s="298">
        <f>+'Costa Sur'!$E32+'Costa Sur'!$G32+'Costa Sur'!$I32+'Costa Sur'!$K32+'Costa Sur'!$M32</f>
        <v>4</v>
      </c>
      <c r="AI26" s="288">
        <f t="shared" si="22"/>
        <v>0.8</v>
      </c>
      <c r="AJ26" s="298">
        <f>+'Costa Sur'!$E33+'Costa Sur'!$G33+'Costa Sur'!$I33+'Costa Sur'!$K33+'Costa Sur'!$M33</f>
        <v>3</v>
      </c>
      <c r="AK26" s="288">
        <f t="shared" si="11"/>
        <v>0.6</v>
      </c>
      <c r="AL26" s="298">
        <f>+'Costa Sur'!$E34+'Costa Sur'!$G34+'Costa Sur'!$I34+'Costa Sur'!$K34+'Costa Sur'!$M34</f>
        <v>5</v>
      </c>
      <c r="AM26" s="288">
        <f t="shared" si="12"/>
        <v>1</v>
      </c>
      <c r="AN26" s="298">
        <f>+'Costa Sur'!$E35+'Costa Sur'!$G35+'Costa Sur'!$I35+'Costa Sur'!$K35+'Costa Sur'!$M35</f>
        <v>4</v>
      </c>
      <c r="AO26" s="288">
        <f t="shared" si="13"/>
        <v>0.8</v>
      </c>
      <c r="AP26" s="298">
        <f>+'Costa Sur'!$E36+'Costa Sur'!$G36+'Costa Sur'!$I36+'Costa Sur'!$K36+'Costa Sur'!$M36</f>
        <v>4</v>
      </c>
      <c r="AQ26" s="149">
        <f t="shared" si="14"/>
        <v>0.8</v>
      </c>
      <c r="AR26" s="146">
        <f t="shared" si="15"/>
        <v>0.13600000000000001</v>
      </c>
    </row>
    <row r="27" spans="1:44" ht="15" customHeight="1" x14ac:dyDescent="0.25">
      <c r="A27" s="185" t="s">
        <v>13</v>
      </c>
      <c r="B27" s="43" t="s">
        <v>152</v>
      </c>
      <c r="C27" s="49">
        <f>('Indicadores Sin personal a Carg'!I27*100)/49</f>
        <v>0.93</v>
      </c>
      <c r="D27" s="20">
        <f t="shared" si="0"/>
        <v>0.80952380952380931</v>
      </c>
      <c r="E27" s="20">
        <f t="shared" si="4"/>
        <v>0.82857142857142851</v>
      </c>
      <c r="F27" s="20">
        <f t="shared" si="5"/>
        <v>0.84000000000000008</v>
      </c>
      <c r="G27" s="20">
        <f t="shared" si="6"/>
        <v>0.76</v>
      </c>
      <c r="H27" s="296">
        <f>+Santander!$E$12+Santander!$G$12+Santander!$I$12+Santander!$K$12+Santander!$M$12</f>
        <v>4</v>
      </c>
      <c r="I27" s="288">
        <f t="shared" si="1"/>
        <v>0.8</v>
      </c>
      <c r="J27" s="296">
        <f>+Santander!$E$13+Santander!$G$13+Santander!$I$13+Santander!$K$13+Santander!$M$13</f>
        <v>5</v>
      </c>
      <c r="K27" s="288">
        <f t="shared" si="1"/>
        <v>1</v>
      </c>
      <c r="L27" s="296">
        <f>+Santander!$E$14+Santander!$G$14+Santander!$I$14+Santander!$K$14+Santander!$M$14</f>
        <v>4</v>
      </c>
      <c r="M27" s="288">
        <f t="shared" si="16"/>
        <v>0.8</v>
      </c>
      <c r="N27" s="296">
        <f>+Santander!$E$15+Santander!$G$15+Santander!$I$15+Santander!$K$15+Santander!$M$15</f>
        <v>4</v>
      </c>
      <c r="O27" s="288">
        <f t="shared" si="7"/>
        <v>0.8</v>
      </c>
      <c r="P27" s="296">
        <f>+Santander!$E$16+Santander!$G$16+Santander!$I$16+Santander!$K$16+Santander!$M$16</f>
        <v>4</v>
      </c>
      <c r="Q27" s="288">
        <f t="shared" si="8"/>
        <v>0.8</v>
      </c>
      <c r="R27" s="296">
        <f>+Santander!$E$17+Santander!$G$17+Santander!$I$17+Santander!$K$17+Santander!$M$17</f>
        <v>4</v>
      </c>
      <c r="S27" s="288">
        <f t="shared" si="9"/>
        <v>0.8</v>
      </c>
      <c r="T27" s="296">
        <f>+Santander!$E$18+Santander!$G$18+Santander!$I$18+Santander!$K$18+Santander!$M$18</f>
        <v>4</v>
      </c>
      <c r="U27" s="139">
        <f t="shared" si="10"/>
        <v>0.8</v>
      </c>
      <c r="V27" s="146">
        <f t="shared" si="17"/>
        <v>0.14085714285714285</v>
      </c>
      <c r="W27" s="297">
        <f>+Santander!$E23+Santander!$G23+Santander!$I23+Santander!$K23+Santander!$M23</f>
        <v>4</v>
      </c>
      <c r="X27" s="288">
        <f t="shared" si="18"/>
        <v>0.8</v>
      </c>
      <c r="Y27" s="297">
        <f>+Santander!$E24+Santander!$G24+Santander!$I24+Santander!$K24+Santander!$M24</f>
        <v>4</v>
      </c>
      <c r="Z27" s="288">
        <f t="shared" si="19"/>
        <v>0.8</v>
      </c>
      <c r="AA27" s="297">
        <f>+Santander!$E25+Santander!$G25+Santander!$I25+Santander!$K25+Santander!$M25</f>
        <v>4</v>
      </c>
      <c r="AB27" s="288">
        <f t="shared" si="20"/>
        <v>0.8</v>
      </c>
      <c r="AC27" s="297">
        <f>+Santander!$E26+Santander!$G26+Santander!$I26+Santander!$K26+Santander!$M26</f>
        <v>5</v>
      </c>
      <c r="AD27" s="288">
        <f t="shared" si="2"/>
        <v>1</v>
      </c>
      <c r="AE27" s="297">
        <f>+Santander!$E27+Santander!$G27+Santander!$I27+Santander!$K27+Santander!$M27</f>
        <v>4</v>
      </c>
      <c r="AF27" s="149">
        <f t="shared" si="21"/>
        <v>0.8</v>
      </c>
      <c r="AG27" s="146">
        <f t="shared" si="3"/>
        <v>0.14280000000000001</v>
      </c>
      <c r="AH27" s="298">
        <f>+Santander!$E32+Santander!$G32+Santander!$I32+Santander!$K32+Santander!$M32</f>
        <v>4</v>
      </c>
      <c r="AI27" s="288">
        <f t="shared" si="22"/>
        <v>0.8</v>
      </c>
      <c r="AJ27" s="298">
        <f>+Santander!$E33+Santander!$G33+Santander!$I33+Santander!$K33+Santander!$M33</f>
        <v>3</v>
      </c>
      <c r="AK27" s="288">
        <f t="shared" si="11"/>
        <v>0.6</v>
      </c>
      <c r="AL27" s="298">
        <f>+Santander!$E34+Santander!$G34+Santander!$I34+Santander!$K34+Santander!$M34</f>
        <v>4</v>
      </c>
      <c r="AM27" s="288">
        <f t="shared" si="12"/>
        <v>0.8</v>
      </c>
      <c r="AN27" s="298">
        <f>+Santander!$E35+Santander!$G35+Santander!$I35+Santander!$K35+Santander!$M35</f>
        <v>4</v>
      </c>
      <c r="AO27" s="288">
        <f t="shared" si="13"/>
        <v>0.8</v>
      </c>
      <c r="AP27" s="298">
        <f>+Santander!$E36+Santander!$G36+Santander!$I36+Santander!$K36+Santander!$M36</f>
        <v>4</v>
      </c>
      <c r="AQ27" s="149">
        <f t="shared" si="14"/>
        <v>0.8</v>
      </c>
      <c r="AR27" s="146">
        <f t="shared" si="15"/>
        <v>0.12920000000000001</v>
      </c>
    </row>
    <row r="28" spans="1:44" s="248" customFormat="1" ht="15" customHeight="1" x14ac:dyDescent="0.25">
      <c r="A28" s="185" t="s">
        <v>13</v>
      </c>
      <c r="B28" s="43" t="s">
        <v>210</v>
      </c>
      <c r="C28" s="49">
        <f>('Indicadores Sin personal a Carg'!I33*100)/49</f>
        <v>0.8181666666666666</v>
      </c>
      <c r="D28" s="20">
        <f t="shared" si="0"/>
        <v>0.93714285714285728</v>
      </c>
      <c r="E28" s="20">
        <f t="shared" ref="E28" si="111">AVERAGE(I28,K28,M28,O28,Q28,S28,U28)</f>
        <v>0.97142857142857142</v>
      </c>
      <c r="F28" s="20">
        <f t="shared" ref="F28" si="112">AVERAGE(X28,Z28,AB28,AD28,AF28)</f>
        <v>1</v>
      </c>
      <c r="G28" s="20">
        <f t="shared" ref="G28" si="113">AVERAGE(AI28,AK28,AM28,AO28,AQ28)</f>
        <v>0.84000000000000008</v>
      </c>
      <c r="H28" s="296">
        <f>+'Eje Cafetero'!$E12+'Eje Cafetero'!$G12+'Eje Cafetero'!$I12+'Eje Cafetero'!$K12+'Eje Cafetero'!$M12</f>
        <v>5</v>
      </c>
      <c r="I28" s="288">
        <f t="shared" ref="I28" si="114">H28/5</f>
        <v>1</v>
      </c>
      <c r="J28" s="296">
        <f>+'Eje Cafetero'!$E13+'Eje Cafetero'!$G13+'Eje Cafetero'!$I13+'Eje Cafetero'!$K13+'Eje Cafetero'!$M13</f>
        <v>5</v>
      </c>
      <c r="K28" s="288">
        <f t="shared" ref="K28" si="115">J28/5</f>
        <v>1</v>
      </c>
      <c r="L28" s="296">
        <f>+'Eje Cafetero'!$E14+'Eje Cafetero'!$G14+'Eje Cafetero'!$I14+'Eje Cafetero'!$K14+'Eje Cafetero'!$M14</f>
        <v>5</v>
      </c>
      <c r="M28" s="288">
        <f t="shared" ref="M28" si="116">L28/5</f>
        <v>1</v>
      </c>
      <c r="N28" s="296">
        <f>+'Eje Cafetero'!$E15+'Eje Cafetero'!$G15+'Eje Cafetero'!$I15+'Eje Cafetero'!$K15+'Eje Cafetero'!$M15</f>
        <v>5</v>
      </c>
      <c r="O28" s="288">
        <f t="shared" ref="O28" si="117">N28/5</f>
        <v>1</v>
      </c>
      <c r="P28" s="296">
        <f>+'Eje Cafetero'!$E16+'Eje Cafetero'!$G16+'Eje Cafetero'!$I16+'Eje Cafetero'!$K16+'Eje Cafetero'!$M16</f>
        <v>4</v>
      </c>
      <c r="Q28" s="288">
        <f t="shared" ref="Q28" si="118">P28/5</f>
        <v>0.8</v>
      </c>
      <c r="R28" s="296">
        <f>+'Eje Cafetero'!$E17+'Eje Cafetero'!$G17+'Eje Cafetero'!$I17+'Eje Cafetero'!$K17+'Eje Cafetero'!$M17</f>
        <v>5</v>
      </c>
      <c r="S28" s="288">
        <f t="shared" ref="S28" si="119">R28/5</f>
        <v>1</v>
      </c>
      <c r="T28" s="296">
        <f>+'Eje Cafetero'!$E18+'Eje Cafetero'!$G18+'Eje Cafetero'!$I18+'Eje Cafetero'!$K18+'Eje Cafetero'!$M18</f>
        <v>5</v>
      </c>
      <c r="U28" s="139">
        <f t="shared" ref="U28" si="120">T28/5</f>
        <v>1</v>
      </c>
      <c r="V28" s="146">
        <f t="shared" si="17"/>
        <v>0.16514285714285715</v>
      </c>
      <c r="W28" s="297">
        <f>+'Eje Cafetero'!$E$23+'Eje Cafetero'!$G$23+'Eje Cafetero'!$I$23+'Eje Cafetero'!$K$23+'Eje Cafetero'!$M$23</f>
        <v>5</v>
      </c>
      <c r="X28" s="288">
        <f t="shared" ref="X28" si="121">W28/5</f>
        <v>1</v>
      </c>
      <c r="Y28" s="297">
        <f>+'Eje Cafetero'!$E$24+'Eje Cafetero'!$G$24+'Eje Cafetero'!$I$24+'Eje Cafetero'!$K$24+'Eje Cafetero'!$M$24</f>
        <v>5</v>
      </c>
      <c r="Z28" s="288">
        <f t="shared" ref="Z28" si="122">Y28/5</f>
        <v>1</v>
      </c>
      <c r="AA28" s="297">
        <f>+'Eje Cafetero'!$E$25+'Eje Cafetero'!$G$25+'Eje Cafetero'!$I$25+'Eje Cafetero'!$K$25+'Eje Cafetero'!$M$25</f>
        <v>5</v>
      </c>
      <c r="AB28" s="288">
        <f t="shared" ref="AB28" si="123">AA28/5</f>
        <v>1</v>
      </c>
      <c r="AC28" s="297">
        <f>+'Eje Cafetero'!$E$26+'Eje Cafetero'!$G$26+'Eje Cafetero'!$I$26+'Eje Cafetero'!$K$26+'Eje Cafetero'!$M$26</f>
        <v>5</v>
      </c>
      <c r="AD28" s="288">
        <f t="shared" ref="AD28" si="124">AC28/5</f>
        <v>1</v>
      </c>
      <c r="AE28" s="297">
        <f>+'Eje Cafetero'!$E$27+'Eje Cafetero'!$G$27+'Eje Cafetero'!$I$27+'Eje Cafetero'!$K$27+'Eje Cafetero'!$M$27</f>
        <v>5</v>
      </c>
      <c r="AF28" s="149">
        <f t="shared" ref="AF28" si="125">AE28/5</f>
        <v>1</v>
      </c>
      <c r="AG28" s="146">
        <f t="shared" ref="AG28" si="126">(AVERAGE(X28+Z28+AB28+AD28+AF28)/5)*$AG$1</f>
        <v>0.17</v>
      </c>
      <c r="AH28" s="298">
        <f>+'Eje Cafetero'!$E$32+'Eje Cafetero'!$G$32+'Eje Cafetero'!$I$32+'Eje Cafetero'!$K$32+'Eje Cafetero'!$M$32</f>
        <v>4</v>
      </c>
      <c r="AI28" s="288">
        <f t="shared" ref="AI28" si="127">AH28/5</f>
        <v>0.8</v>
      </c>
      <c r="AJ28" s="298">
        <f>+'Eje Cafetero'!$E$33+'Eje Cafetero'!$G$33+'Eje Cafetero'!$I$33+'Eje Cafetero'!$K$33+'Eje Cafetero'!$M$33</f>
        <v>4</v>
      </c>
      <c r="AK28" s="288">
        <f t="shared" ref="AK28" si="128">AJ28/5</f>
        <v>0.8</v>
      </c>
      <c r="AL28" s="298">
        <f>+'Eje Cafetero'!$E$34+'Eje Cafetero'!$G$34+'Eje Cafetero'!$I$34+'Eje Cafetero'!$K$34+'Eje Cafetero'!$M$34</f>
        <v>5</v>
      </c>
      <c r="AM28" s="288">
        <f t="shared" ref="AM28" si="129">AL28/5</f>
        <v>1</v>
      </c>
      <c r="AN28" s="298">
        <f>+'Eje Cafetero'!$E$35+'Eje Cafetero'!$G$35+'Eje Cafetero'!$I$35+'Eje Cafetero'!$K$35+'Eje Cafetero'!$M$35</f>
        <v>4</v>
      </c>
      <c r="AO28" s="288">
        <f t="shared" ref="AO28" si="130">AN28/5</f>
        <v>0.8</v>
      </c>
      <c r="AP28" s="298">
        <f>+'Eje Cafetero'!$E$36+'Eje Cafetero'!$G$36+'Eje Cafetero'!$I$36+'Eje Cafetero'!$K$36+'Eje Cafetero'!$M$36</f>
        <v>4</v>
      </c>
      <c r="AQ28" s="149">
        <f t="shared" ref="AQ28" si="131">AP28/5</f>
        <v>0.8</v>
      </c>
      <c r="AR28" s="146">
        <f t="shared" ref="AR28" si="132">(AVERAGE(AI28+AK28+AM28+AO28+AQ28)/5)*$AR$2</f>
        <v>0.14280000000000001</v>
      </c>
    </row>
    <row r="29" spans="1:44" s="248" customFormat="1" ht="15" customHeight="1" x14ac:dyDescent="0.25">
      <c r="A29" s="185" t="s">
        <v>13</v>
      </c>
      <c r="B29" s="43" t="s">
        <v>212</v>
      </c>
      <c r="C29" s="49">
        <f>('Indicadores Sin personal a Carg'!I34*100)/49</f>
        <v>0.79999999999999993</v>
      </c>
      <c r="D29" s="20">
        <f t="shared" si="0"/>
        <v>0.87809523809523815</v>
      </c>
      <c r="E29" s="20">
        <f t="shared" ref="E29:E30" si="133">AVERAGE(I29,K29,M29,O29,Q29,S29,U29)</f>
        <v>0.91428571428571426</v>
      </c>
      <c r="F29" s="20">
        <f t="shared" ref="F29:F30" si="134">AVERAGE(X29,Z29,AB29,AD29,AF29)</f>
        <v>0.91999999999999993</v>
      </c>
      <c r="G29" s="20">
        <f t="shared" ref="G29:G30" si="135">AVERAGE(AI29,AK29,AM29,AO29,AQ29)</f>
        <v>0.8</v>
      </c>
      <c r="H29" s="296">
        <f>+Costa!$E$12+Costa!$G$12+Costa!$I$12+Costa!$K$12+Costa!$M$12</f>
        <v>5</v>
      </c>
      <c r="I29" s="288">
        <f t="shared" ref="I29:I30" si="136">H29/5</f>
        <v>1</v>
      </c>
      <c r="J29" s="296">
        <f>+Costa!$E13+Costa!$G13+Costa!$I13+Costa!$K13+Costa!$M13</f>
        <v>5</v>
      </c>
      <c r="K29" s="288">
        <f t="shared" ref="K29:K30" si="137">J29/5</f>
        <v>1</v>
      </c>
      <c r="L29" s="296">
        <f>+Costa!$E14+Costa!$G14+Costa!$I14+Costa!$K14+Costa!$M14</f>
        <v>4</v>
      </c>
      <c r="M29" s="288">
        <f t="shared" ref="M29:M30" si="138">L29/5</f>
        <v>0.8</v>
      </c>
      <c r="N29" s="296">
        <f>+Costa!$E15+Costa!$G15+Costa!$I15+Costa!$K15+Costa!$M15</f>
        <v>5</v>
      </c>
      <c r="O29" s="288">
        <f t="shared" ref="O29:O30" si="139">N29/5</f>
        <v>1</v>
      </c>
      <c r="P29" s="296">
        <f>+Costa!$E16+Costa!$G16+Costa!$I16+Costa!$K16+Costa!$M16</f>
        <v>4</v>
      </c>
      <c r="Q29" s="288">
        <f t="shared" ref="Q29:Q30" si="140">P29/5</f>
        <v>0.8</v>
      </c>
      <c r="R29" s="296">
        <f>+Costa!$E17+Costa!$G17+Costa!$I17+Costa!$K17+Costa!$M17</f>
        <v>5</v>
      </c>
      <c r="S29" s="288">
        <f t="shared" ref="S29:S30" si="141">R29/5</f>
        <v>1</v>
      </c>
      <c r="T29" s="296">
        <f>+Costa!$E18+Costa!$G18+Costa!$I18+Costa!$K18+Costa!$M18</f>
        <v>4</v>
      </c>
      <c r="U29" s="139">
        <f t="shared" ref="U29:U30" si="142">T29/5</f>
        <v>0.8</v>
      </c>
      <c r="V29" s="146">
        <f t="shared" si="17"/>
        <v>0.15542857142857144</v>
      </c>
      <c r="W29" s="297">
        <f>+Costa!$E$23+Costa!$G$23+Costa!$I$23+Costa!$K$23+Costa!$M$23</f>
        <v>4</v>
      </c>
      <c r="X29" s="288">
        <f t="shared" ref="X29:X30" si="143">W29/5</f>
        <v>0.8</v>
      </c>
      <c r="Y29" s="297">
        <f>+Costa!$E$24+Costa!$G$24+Costa!$I$24+Costa!$K$24+Costa!$M$24</f>
        <v>4</v>
      </c>
      <c r="Z29" s="288">
        <f t="shared" ref="Z29:Z30" si="144">Y29/5</f>
        <v>0.8</v>
      </c>
      <c r="AA29" s="297">
        <f>+Costa!$E$25+Costa!$G$25+Costa!$I$25+Costa!$K$25+Costa!$M$25</f>
        <v>5</v>
      </c>
      <c r="AB29" s="288">
        <f t="shared" ref="AB29:AB30" si="145">AA29/5</f>
        <v>1</v>
      </c>
      <c r="AC29" s="297">
        <f>+Costa!$E$26+Costa!$G$26+Costa!$I$26+Costa!$K$26+Costa!$M$26</f>
        <v>5</v>
      </c>
      <c r="AD29" s="288">
        <f t="shared" ref="AD29:AD30" si="146">AC29/5</f>
        <v>1</v>
      </c>
      <c r="AE29" s="297">
        <f>+Costa!$E$27+Costa!$G$27+Costa!$I$27+Costa!$K$27+Costa!$M$27</f>
        <v>5</v>
      </c>
      <c r="AF29" s="149">
        <f t="shared" ref="AF29:AF30" si="147">AE29/5</f>
        <v>1</v>
      </c>
      <c r="AG29" s="146">
        <f t="shared" ref="AG29:AG30" si="148">(AVERAGE(X29+Z29+AB29+AD29+AF29)/5)*$AG$1</f>
        <v>0.15640000000000001</v>
      </c>
      <c r="AH29" s="298">
        <f>+Costa!$E$32+Costa!$G$32+Costa!$I$32+Costa!$K$32+Costa!$M$32</f>
        <v>3</v>
      </c>
      <c r="AI29" s="288">
        <f t="shared" ref="AI29:AI30" si="149">AH29/5</f>
        <v>0.6</v>
      </c>
      <c r="AJ29" s="298">
        <f>+Costa!$E$33+Costa!$G$33+Costa!$I$33+Costa!$K$33+Costa!$M$33</f>
        <v>3</v>
      </c>
      <c r="AK29" s="288">
        <f t="shared" ref="AK29:AK30" si="150">AJ29/5</f>
        <v>0.6</v>
      </c>
      <c r="AL29" s="298">
        <f>+Costa!$E$34+Costa!$G$34+Costa!$I$34+Costa!$K$34+Costa!$M$34</f>
        <v>4</v>
      </c>
      <c r="AM29" s="288">
        <f t="shared" ref="AM29:AM30" si="151">AL29/5</f>
        <v>0.8</v>
      </c>
      <c r="AN29" s="298">
        <f>+Costa!$E$35+Costa!$G$35+Costa!$I$35+Costa!$K$35+Costa!$M$35</f>
        <v>5</v>
      </c>
      <c r="AO29" s="288">
        <f t="shared" ref="AO29" si="152">AN29/5</f>
        <v>1</v>
      </c>
      <c r="AP29" s="298">
        <f>+Costa!$E$36+Costa!$G$36+Costa!$I$36+Costa!$K$36+Costa!$M$36</f>
        <v>5</v>
      </c>
      <c r="AQ29" s="149">
        <f t="shared" ref="AQ29" si="153">AP29/5</f>
        <v>1</v>
      </c>
      <c r="AR29" s="146">
        <f t="shared" ref="AR29:AR30" si="154">(AVERAGE(AI29+AK29+AM29+AO29+AQ29)/5)*$AR$2</f>
        <v>0.13600000000000001</v>
      </c>
    </row>
    <row r="30" spans="1:44" s="248" customFormat="1" x14ac:dyDescent="0.25">
      <c r="A30" s="185" t="s">
        <v>13</v>
      </c>
      <c r="B30" s="43" t="s">
        <v>215</v>
      </c>
      <c r="C30" s="49">
        <f>('Indicadores Sin personal a Carg'!I33*100)/49</f>
        <v>0.8181666666666666</v>
      </c>
      <c r="D30" s="20">
        <f t="shared" si="0"/>
        <v>0.87428571428571444</v>
      </c>
      <c r="E30" s="20">
        <f t="shared" si="133"/>
        <v>0.94285714285714284</v>
      </c>
      <c r="F30" s="20">
        <f t="shared" si="134"/>
        <v>0.91999999999999993</v>
      </c>
      <c r="G30" s="20">
        <f t="shared" si="135"/>
        <v>0.76</v>
      </c>
      <c r="H30" s="296">
        <f>+'Antioquia B'!$E$12+'Antioquia B'!$G$12+'Antioquia B'!$I$12+'Antioquia B'!$K$12+'Antioquia B'!$M$12</f>
        <v>5</v>
      </c>
      <c r="I30" s="288">
        <f t="shared" si="136"/>
        <v>1</v>
      </c>
      <c r="J30" s="296">
        <f>+'Antioquia B'!$E$13+'Antioquia B'!$G$13+'Antioquia B'!$I$13+'Antioquia B'!$K$13+'Antioquia B'!$M$13</f>
        <v>5</v>
      </c>
      <c r="K30" s="288">
        <f t="shared" si="137"/>
        <v>1</v>
      </c>
      <c r="L30" s="296">
        <f>+'Antioquia B'!$E$14+'Antioquia B'!$G$14+'Antioquia B'!$I$14+'Antioquia B'!$K$14+'Antioquia B'!$M$14</f>
        <v>4</v>
      </c>
      <c r="M30" s="288">
        <f t="shared" si="138"/>
        <v>0.8</v>
      </c>
      <c r="N30" s="296">
        <f>+'Antioquia B'!$E$15+'Antioquia B'!$G$15+'Antioquia B'!$I$15+'Antioquia B'!$K$15+'Antioquia B'!$M$15</f>
        <v>4</v>
      </c>
      <c r="O30" s="288">
        <f t="shared" si="139"/>
        <v>0.8</v>
      </c>
      <c r="P30" s="296">
        <f>+'Antioquia B'!$E$16+'Antioquia B'!$G$16+'Antioquia B'!$I$16+'Antioquia B'!$K$16+'Antioquia B'!$M$16</f>
        <v>5</v>
      </c>
      <c r="Q30" s="288">
        <f t="shared" si="140"/>
        <v>1</v>
      </c>
      <c r="R30" s="296">
        <f>+'Antioquia B'!$E$17+'Antioquia B'!$G$17+'Antioquia B'!$I$17+'Antioquia B'!$K$17+'Antioquia B'!$M$17</f>
        <v>5</v>
      </c>
      <c r="S30" s="288">
        <f t="shared" si="141"/>
        <v>1</v>
      </c>
      <c r="T30" s="296">
        <f>+'Antioquia B'!$E$18+'Antioquia B'!$G$18+'Antioquia B'!$I$18+'Antioquia B'!$K$18+'Antioquia B'!$M$18</f>
        <v>5</v>
      </c>
      <c r="U30" s="139">
        <f t="shared" si="142"/>
        <v>1</v>
      </c>
      <c r="V30" s="146">
        <f t="shared" si="17"/>
        <v>0.16028571428571428</v>
      </c>
      <c r="W30" s="297">
        <f>+'Antioquia B'!$E$23+'Antioquia B'!$G$23+'Antioquia B'!$I$23+'Antioquia B'!$K$23+'Antioquia B'!$M$23</f>
        <v>4</v>
      </c>
      <c r="X30" s="288">
        <f t="shared" si="143"/>
        <v>0.8</v>
      </c>
      <c r="Y30" s="297">
        <f>+'Antioquia B'!$E$24+'Antioquia B'!$G$24+'Antioquia B'!$I$24+'Antioquia B'!$K$24+'Antioquia B'!$M$24</f>
        <v>5</v>
      </c>
      <c r="Z30" s="288">
        <f t="shared" si="144"/>
        <v>1</v>
      </c>
      <c r="AA30" s="297">
        <f>+'Antioquia B'!$E$25+'Antioquia B'!$G$25+'Antioquia B'!$I$25+'Antioquia B'!$K$25+'Antioquia B'!$M$25</f>
        <v>5</v>
      </c>
      <c r="AB30" s="288">
        <f t="shared" si="145"/>
        <v>1</v>
      </c>
      <c r="AC30" s="297">
        <f>+'Antioquia B'!$E$26+'Antioquia B'!$G$26+'Antioquia B'!$I$26+'Antioquia B'!$K$26+'Antioquia B'!$M$26</f>
        <v>5</v>
      </c>
      <c r="AD30" s="288">
        <f t="shared" si="146"/>
        <v>1</v>
      </c>
      <c r="AE30" s="297">
        <f>+'Antioquia B'!$E$27+'Antioquia B'!$G$27+'Antioquia B'!$I$27+'Antioquia B'!$K$27+'Antioquia B'!$M$27</f>
        <v>4</v>
      </c>
      <c r="AF30" s="149">
        <f t="shared" si="147"/>
        <v>0.8</v>
      </c>
      <c r="AG30" s="146">
        <f t="shared" si="148"/>
        <v>0.15640000000000001</v>
      </c>
      <c r="AH30" s="298">
        <f>+'Antioquia B'!$E$32+'Antioquia B'!$G$32+'Antioquia B'!$I$32+'Antioquia B'!$K$32+'Antioquia B'!$M$32</f>
        <v>3</v>
      </c>
      <c r="AI30" s="288">
        <f t="shared" si="149"/>
        <v>0.6</v>
      </c>
      <c r="AJ30" s="298">
        <f>+'Antioquia B'!$E$33+'Antioquia B'!$G$33+'Antioquia B'!$I$33+'Antioquia B'!$K$33+'Antioquia B'!$M$33</f>
        <v>3</v>
      </c>
      <c r="AK30" s="288">
        <f t="shared" si="150"/>
        <v>0.6</v>
      </c>
      <c r="AL30" s="298">
        <f>+'Antioquia B'!$E$34+'Antioquia B'!$G$34+'Antioquia B'!$I$34+'Antioquia B'!$K$34+'Antioquia B'!$M$34</f>
        <v>4</v>
      </c>
      <c r="AM30" s="288">
        <f t="shared" si="151"/>
        <v>0.8</v>
      </c>
      <c r="AN30" s="298">
        <f>+'Antioquia B'!$E$35+'Antioquia B'!$G$35+'Antioquia B'!$I$35+'Antioquia B'!$K$35+'Antioquia B'!$M$35</f>
        <v>5</v>
      </c>
      <c r="AO30" s="288">
        <f>AN30/5</f>
        <v>1</v>
      </c>
      <c r="AP30" s="298">
        <f>+'Antioquia B'!$E$36+'Antioquia B'!$G$36+'Antioquia B'!$I$36+'Antioquia B'!$K$36+'Antioquia B'!$M$36</f>
        <v>4</v>
      </c>
      <c r="AQ30" s="149">
        <f>AP30/5</f>
        <v>0.8</v>
      </c>
      <c r="AR30" s="146">
        <f t="shared" si="154"/>
        <v>0.12920000000000001</v>
      </c>
    </row>
    <row r="31" spans="1:44" s="248" customFormat="1" ht="15" customHeight="1" x14ac:dyDescent="0.25">
      <c r="A31" s="185" t="s">
        <v>13</v>
      </c>
      <c r="B31" s="43" t="s">
        <v>216</v>
      </c>
      <c r="C31" s="49">
        <f>('Indicadores Sin personal a Carg'!I34*100)/49</f>
        <v>0.79999999999999993</v>
      </c>
      <c r="D31" s="20">
        <f t="shared" si="0"/>
        <v>0.8304761904761907</v>
      </c>
      <c r="E31" s="20">
        <f t="shared" ref="E31" si="155">AVERAGE(I31,K31,M31,O31,Q31,S31,U31)</f>
        <v>0.77142857142857146</v>
      </c>
      <c r="F31" s="20">
        <f t="shared" ref="F31" si="156">AVERAGE(X31,Z31,AB31,AD31,AF31)</f>
        <v>0.88000000000000012</v>
      </c>
      <c r="G31" s="20">
        <f t="shared" ref="G31" si="157">AVERAGE(AI31,AK31,AM31,AO31,AQ31)</f>
        <v>0.84000000000000008</v>
      </c>
      <c r="H31" s="296">
        <f>+'Suroccidente B'!$E$12+'Suroccidente B'!$G$12+'Suroccidente B'!$I$12+'Suroccidente B'!$K$12+'Suroccidente B'!$M$12</f>
        <v>5</v>
      </c>
      <c r="I31" s="288">
        <f t="shared" ref="I31" si="158">H31/5</f>
        <v>1</v>
      </c>
      <c r="J31" s="296">
        <f>+'Suroccidente B'!$E$13+'Suroccidente B'!$G$13+'Suroccidente B'!$I$13+'Suroccidente B'!$K$13+'Suroccidente B'!$M$13</f>
        <v>5</v>
      </c>
      <c r="K31" s="288">
        <f t="shared" ref="K31" si="159">J31/5</f>
        <v>1</v>
      </c>
      <c r="L31" s="296">
        <f>+'Suroccidente B'!$E$14+'Suroccidente B'!$G$14+'Suroccidente B'!$I$14+'Suroccidente B'!$K$14+'Suroccidente B'!$M$14</f>
        <v>3</v>
      </c>
      <c r="M31" s="288">
        <f t="shared" ref="M31" si="160">L31/5</f>
        <v>0.6</v>
      </c>
      <c r="N31" s="296">
        <f>+'Suroccidente B'!$E$15+'Suroccidente B'!$G$15+'Suroccidente B'!$I$15+'Suroccidente B'!$K$15+'Suroccidente B'!$M$15</f>
        <v>3</v>
      </c>
      <c r="O31" s="288">
        <f t="shared" ref="O31" si="161">N31/5</f>
        <v>0.6</v>
      </c>
      <c r="P31" s="296">
        <f>+'Suroccidente B'!$E$16+'Suroccidente B'!$G$16+'Suroccidente B'!$I$16+'Suroccidente B'!$K$16+'Suroccidente B'!$M$16</f>
        <v>3</v>
      </c>
      <c r="Q31" s="288">
        <f t="shared" ref="Q31" si="162">P31/5</f>
        <v>0.6</v>
      </c>
      <c r="R31" s="296">
        <f>+'Suroccidente B'!$E$17+'Suroccidente B'!$G$17+'Suroccidente B'!$I$17+'Suroccidente B'!$K$17+'Suroccidente B'!$M$17</f>
        <v>4</v>
      </c>
      <c r="S31" s="288">
        <f t="shared" ref="S31" si="163">R31/5</f>
        <v>0.8</v>
      </c>
      <c r="T31" s="296">
        <f>+'Suroccidente B'!$E$18+'Suroccidente B'!$G$18+'Suroccidente B'!$I$18+'Suroccidente B'!$K$18+'Suroccidente B'!$M$18</f>
        <v>4</v>
      </c>
      <c r="U31" s="139">
        <f t="shared" ref="U31" si="164">T31/5</f>
        <v>0.8</v>
      </c>
      <c r="V31" s="146">
        <f t="shared" si="17"/>
        <v>0.13114285714285714</v>
      </c>
      <c r="W31" s="297">
        <f>+'Suroccidente B'!$E$23+'Suroccidente B'!$G$23+'Suroccidente B'!$I$23+'Suroccidente B'!$K$23+'Suroccidente B'!$M$23</f>
        <v>4</v>
      </c>
      <c r="X31" s="288">
        <f t="shared" ref="X31" si="165">W31/5</f>
        <v>0.8</v>
      </c>
      <c r="Y31" s="297">
        <f>+'Suroccidente B'!$E$24+'Suroccidente B'!$G$24+'Suroccidente B'!$I$24+'Suroccidente B'!$K$24+'Suroccidente B'!$M$24</f>
        <v>4</v>
      </c>
      <c r="Z31" s="288">
        <f t="shared" ref="Z31" si="166">Y31/5</f>
        <v>0.8</v>
      </c>
      <c r="AA31" s="297">
        <f>+'Suroccidente B'!$E$25+'Suroccidente B'!$G$25+'Suroccidente B'!$I$25+'Suroccidente B'!$K$25+'Suroccidente B'!$M$25</f>
        <v>5</v>
      </c>
      <c r="AB31" s="288">
        <f t="shared" ref="AB31" si="167">AA31/5</f>
        <v>1</v>
      </c>
      <c r="AC31" s="297">
        <f>+'Suroccidente B'!$E$26+'Suroccidente B'!$G$26+'Suroccidente B'!$I$26+'Suroccidente B'!$K$26+'Suroccidente B'!$M$26</f>
        <v>5</v>
      </c>
      <c r="AD31" s="288">
        <f t="shared" ref="AD31" si="168">AC31/5</f>
        <v>1</v>
      </c>
      <c r="AE31" s="297">
        <f>+'Suroccidente B'!$E$27+'Suroccidente B'!$G$27+'Suroccidente B'!$I$27+'Suroccidente B'!$K$27+'Suroccidente B'!$M$27</f>
        <v>4</v>
      </c>
      <c r="AF31" s="149">
        <f t="shared" ref="AF31" si="169">AE31/5</f>
        <v>0.8</v>
      </c>
      <c r="AG31" s="146">
        <f t="shared" ref="AG31" si="170">(AVERAGE(X31+Z31+AB31+AD31+AF31)/5)*$AG$1</f>
        <v>0.14960000000000004</v>
      </c>
      <c r="AH31" s="298">
        <f>+'Suroccidente B'!$E$32+'Suroccidente B'!$G$32+'Suroccidente B'!$I$32+'Suroccidente B'!$K$32+'Suroccidente B'!$M$32</f>
        <v>5</v>
      </c>
      <c r="AI31" s="288">
        <f t="shared" ref="AI31" si="171">AH31/5</f>
        <v>1</v>
      </c>
      <c r="AJ31" s="298">
        <f>+'Suroccidente B'!$E$33+'Suroccidente B'!$G$33+'Suroccidente B'!$I$33+'Suroccidente B'!$K$33+'Suroccidente B'!$M$33</f>
        <v>4</v>
      </c>
      <c r="AK31" s="288">
        <f t="shared" ref="AK31" si="172">AJ31/5</f>
        <v>0.8</v>
      </c>
      <c r="AL31" s="298">
        <f>+'Suroccidente B'!$E$34+'Suroccidente B'!$G$34+'Suroccidente B'!$I$34+'Suroccidente B'!$K$34+'Suroccidente B'!$M$34</f>
        <v>4</v>
      </c>
      <c r="AM31" s="288">
        <f t="shared" ref="AM31" si="173">AL31/5</f>
        <v>0.8</v>
      </c>
      <c r="AN31" s="298">
        <f>+'Suroccidente B'!$E$35+'Suroccidente B'!$G$35+'Suroccidente B'!$I$35+'Suroccidente B'!$K$35+'Suroccidente B'!$M$35</f>
        <v>4</v>
      </c>
      <c r="AO31" s="288">
        <f>AN31/5</f>
        <v>0.8</v>
      </c>
      <c r="AP31" s="298">
        <f>+'Suroccidente B'!$E$36+'Suroccidente B'!$G$36+'Suroccidente B'!$I$36+'Suroccidente B'!$K$36+'Suroccidente B'!$M$36</f>
        <v>4</v>
      </c>
      <c r="AQ31" s="149">
        <f>AP31/5</f>
        <v>0.8</v>
      </c>
      <c r="AR31" s="146">
        <f t="shared" ref="AR31" si="174">(AVERAGE(AI31+AK31+AM31+AO31+AQ31)/5)*$AR$2</f>
        <v>0.14280000000000001</v>
      </c>
    </row>
    <row r="32" spans="1:44" s="248" customFormat="1" ht="15" customHeight="1" x14ac:dyDescent="0.25">
      <c r="A32" s="185" t="s">
        <v>13</v>
      </c>
      <c r="B32" s="43" t="s">
        <v>218</v>
      </c>
      <c r="C32" s="49">
        <f>('Indicadores Sin personal a Carg'!I35*100)/49</f>
        <v>0.86666666666666681</v>
      </c>
      <c r="D32" s="20">
        <f t="shared" si="0"/>
        <v>0.85142857142857142</v>
      </c>
      <c r="E32" s="20">
        <f t="shared" ref="E32" si="175">AVERAGE(I32,K32,M32,O32,Q32,S32,U32)</f>
        <v>0.91428571428571426</v>
      </c>
      <c r="F32" s="20">
        <f t="shared" ref="F32" si="176">AVERAGE(X32,Z32,AB32,AD32,AF32)</f>
        <v>0.87999999999999989</v>
      </c>
      <c r="G32" s="20">
        <f t="shared" ref="G32" si="177">AVERAGE(AI32,AK32,AM32,AO32,AQ32)</f>
        <v>0.76</v>
      </c>
      <c r="H32" s="296">
        <f>+'Aux Servicio cliente'!$E$12+'Aux Servicio cliente'!$G$12+'Aux Servicio cliente'!$I$12+'Aux Servicio cliente'!$K$12+'Aux Servicio cliente'!$M$12</f>
        <v>5</v>
      </c>
      <c r="I32" s="288">
        <f t="shared" ref="I32" si="178">H32/5</f>
        <v>1</v>
      </c>
      <c r="J32" s="296">
        <f>+'Aux Servicio cliente'!$E$13+'Aux Servicio cliente'!$G$13+'Aux Servicio cliente'!$I$13+'Aux Servicio cliente'!$K$13+'Aux Servicio cliente'!$M$13</f>
        <v>5</v>
      </c>
      <c r="K32" s="288">
        <f t="shared" ref="K32" si="179">J32/5</f>
        <v>1</v>
      </c>
      <c r="L32" s="296">
        <f>+'Aux Servicio cliente'!$E$14+'Aux Servicio cliente'!$G$14+'Aux Servicio cliente'!$I$14+'Aux Servicio cliente'!$K$14+'Aux Servicio cliente'!$M$14</f>
        <v>5</v>
      </c>
      <c r="M32" s="288">
        <f t="shared" ref="M32" si="180">L32/5</f>
        <v>1</v>
      </c>
      <c r="N32" s="296">
        <f>+'Aux Servicio cliente'!$E$15+'Aux Servicio cliente'!$G$15+'Aux Servicio cliente'!$I$15+'Aux Servicio cliente'!$K$15+'Aux Servicio cliente'!$M$15</f>
        <v>4</v>
      </c>
      <c r="O32" s="288">
        <f t="shared" ref="O32" si="181">N32/5</f>
        <v>0.8</v>
      </c>
      <c r="P32" s="296">
        <f>+'Aux Servicio cliente'!$E$16+'Aux Servicio cliente'!$G$16+'Aux Servicio cliente'!$I$16+'Aux Servicio cliente'!$K$16+'Aux Servicio cliente'!$M$16</f>
        <v>4</v>
      </c>
      <c r="Q32" s="288">
        <f t="shared" ref="Q32" si="182">P32/5</f>
        <v>0.8</v>
      </c>
      <c r="R32" s="296">
        <f>+'Aux Servicio cliente'!$E$17+'Aux Servicio cliente'!$G$17+'Aux Servicio cliente'!$I$17+'Aux Servicio cliente'!$K$17+'Aux Servicio cliente'!$M$17</f>
        <v>4</v>
      </c>
      <c r="S32" s="288">
        <f t="shared" ref="S32" si="183">R32/5</f>
        <v>0.8</v>
      </c>
      <c r="T32" s="296">
        <f>+'Aux Servicio cliente'!$E$18+'Aux Servicio cliente'!$G$18+'Aux Servicio cliente'!$I$18+'Aux Servicio cliente'!$K$18+'Aux Servicio cliente'!$M$18</f>
        <v>5</v>
      </c>
      <c r="U32" s="139">
        <f t="shared" ref="U32" si="184">T32/5</f>
        <v>1</v>
      </c>
      <c r="V32" s="146">
        <f t="shared" si="17"/>
        <v>0.15542857142857144</v>
      </c>
      <c r="W32" s="297">
        <f>+'Aux Servicio cliente'!$E$23+'Aux Servicio cliente'!$G$23+'Aux Servicio cliente'!$I$23+'Aux Servicio cliente'!$K$23+'Aux Servicio cliente'!$M$23</f>
        <v>5</v>
      </c>
      <c r="X32" s="288">
        <f t="shared" ref="X32" si="185">W32/5</f>
        <v>1</v>
      </c>
      <c r="Y32" s="297">
        <f>+'Aux Servicio cliente'!$E$24+'Aux Servicio cliente'!$G$24+'Aux Servicio cliente'!$I$24+'Aux Servicio cliente'!$K$24+'Aux Servicio cliente'!$M$24</f>
        <v>5</v>
      </c>
      <c r="Z32" s="288">
        <f t="shared" ref="Z32" si="186">Y32/5</f>
        <v>1</v>
      </c>
      <c r="AA32" s="297">
        <f>+'Aux Servicio cliente'!$E$25+'Aux Servicio cliente'!$G$25+'Aux Servicio cliente'!$I$25+'Aux Servicio cliente'!$K$25+'Aux Servicio cliente'!$M$25</f>
        <v>4</v>
      </c>
      <c r="AB32" s="288">
        <f t="shared" ref="AB32" si="187">AA32/5</f>
        <v>0.8</v>
      </c>
      <c r="AC32" s="297">
        <f>+'Aux Servicio cliente'!$E$26+'Aux Servicio cliente'!$G$26+'Aux Servicio cliente'!$I$26+'Aux Servicio cliente'!$K$26+'Aux Servicio cliente'!$M$26</f>
        <v>4</v>
      </c>
      <c r="AD32" s="288">
        <f t="shared" ref="AD32" si="188">AC32/5</f>
        <v>0.8</v>
      </c>
      <c r="AE32" s="297">
        <f>+'Aux Servicio cliente'!$E$27+'Aux Servicio cliente'!$G$27+'Aux Servicio cliente'!$I$27+'Aux Servicio cliente'!$K$27+'Aux Servicio cliente'!$M$27</f>
        <v>4</v>
      </c>
      <c r="AF32" s="149">
        <f t="shared" ref="AF32" si="189">AE32/5</f>
        <v>0.8</v>
      </c>
      <c r="AG32" s="146">
        <f t="shared" ref="AG32" si="190">(AVERAGE(X32+Z32+AB32+AD32+AF32)/5)*$AG$1</f>
        <v>0.14959999999999998</v>
      </c>
      <c r="AH32" s="298">
        <f>+'Aux Servicio cliente'!$E$32+'Aux Servicio cliente'!$G$32+'Aux Servicio cliente'!$I$32+'Aux Servicio cliente'!$K$32+'Aux Servicio cliente'!$M$32</f>
        <v>3</v>
      </c>
      <c r="AI32" s="288">
        <f t="shared" ref="AI32" si="191">AH32/5</f>
        <v>0.6</v>
      </c>
      <c r="AJ32" s="298">
        <f>+'Aux Servicio cliente'!$E$33+'Aux Servicio cliente'!$G$33+'Aux Servicio cliente'!$I$33+'Aux Servicio cliente'!$K$33+'Aux Servicio cliente'!$M$33</f>
        <v>3</v>
      </c>
      <c r="AK32" s="288">
        <f t="shared" ref="AK32" si="192">AJ32/5</f>
        <v>0.6</v>
      </c>
      <c r="AL32" s="298">
        <f>+'Aux Servicio cliente'!$E$34+'Aux Servicio cliente'!$G$34+'Aux Servicio cliente'!$I$34+'Aux Servicio cliente'!$K$34+'Aux Servicio cliente'!$M$34</f>
        <v>5</v>
      </c>
      <c r="AM32" s="288">
        <f t="shared" ref="AM32" si="193">AL32/5</f>
        <v>1</v>
      </c>
      <c r="AN32" s="298">
        <f>+'Aux Servicio cliente'!$E$35+'Aux Servicio cliente'!$G$35+'Aux Servicio cliente'!$I$35+'Aux Servicio cliente'!$K$35+'Aux Servicio cliente'!$M$35</f>
        <v>4</v>
      </c>
      <c r="AO32" s="288">
        <f>AN32/5</f>
        <v>0.8</v>
      </c>
      <c r="AP32" s="298">
        <f>+'Aux Servicio cliente'!$E$36+'Aux Servicio cliente'!$G$36+'Aux Servicio cliente'!$I$36+'Aux Servicio cliente'!$K$36+'Aux Servicio cliente'!$M$36</f>
        <v>4</v>
      </c>
      <c r="AQ32" s="149">
        <f>AP32/5</f>
        <v>0.8</v>
      </c>
      <c r="AR32" s="146">
        <f t="shared" ref="AR32" si="194">(AVERAGE(AI32+AK32+AM32+AO32+AQ32)/5)*$AR$2</f>
        <v>0.12920000000000001</v>
      </c>
    </row>
    <row r="33" spans="1:44" s="248" customFormat="1" ht="15" customHeight="1" x14ac:dyDescent="0.25">
      <c r="A33" s="185" t="s">
        <v>13</v>
      </c>
      <c r="B33" s="43" t="s">
        <v>209</v>
      </c>
      <c r="C33" s="49">
        <f>('Indicadores Sin personal a Carg'!I34*100)/49</f>
        <v>0.79999999999999993</v>
      </c>
      <c r="D33" s="20">
        <f t="shared" si="0"/>
        <v>0.91809523809523819</v>
      </c>
      <c r="E33" s="20">
        <f t="shared" ref="E33" si="195">AVERAGE(I33,K33,M33,O33,Q33,S33,U33)</f>
        <v>0.91428571428571426</v>
      </c>
      <c r="F33" s="20">
        <f t="shared" ref="F33" si="196">AVERAGE(X33,Z33,AB33,AD33,AF33)</f>
        <v>1</v>
      </c>
      <c r="G33" s="20">
        <f t="shared" ref="G33" si="197">AVERAGE(AI33,AK33,AM33,AO33,AQ33)</f>
        <v>0.84000000000000008</v>
      </c>
      <c r="H33" s="296">
        <f>+'Lider de Repuestos'!$E$12+'Lider de Repuestos'!G$12+'Lider de Repuestos'!$I$12+'Lider de Repuestos'!$K$12+'Lider de Repuestos'!$M12</f>
        <v>5</v>
      </c>
      <c r="I33" s="288">
        <f t="shared" ref="I33" si="198">H33/5</f>
        <v>1</v>
      </c>
      <c r="J33" s="296">
        <f>+'Lider de Repuestos'!E13+'Lider de Repuestos'!G13+'Lider de Repuestos'!I13+'Lider de Repuestos'!K13+'Lider de Repuestos'!M13</f>
        <v>4</v>
      </c>
      <c r="K33" s="288">
        <f t="shared" ref="K33" si="199">J33/5</f>
        <v>0.8</v>
      </c>
      <c r="L33" s="296">
        <f>+'Lider de Repuestos'!E14+'Lider de Repuestos'!G14+'Lider de Repuestos'!I14+'Lider de Repuestos'!K14+'Lider de Repuestos'!M14</f>
        <v>4</v>
      </c>
      <c r="M33" s="288">
        <f t="shared" ref="M33" si="200">L33/5</f>
        <v>0.8</v>
      </c>
      <c r="N33" s="296">
        <f>+'Lider de Repuestos'!E15+'Lider de Repuestos'!G15+'Lider de Repuestos'!I15+'Lider de Repuestos'!K15+'Lider de Repuestos'!M15</f>
        <v>5</v>
      </c>
      <c r="O33" s="288">
        <f t="shared" ref="O33" si="201">N33/5</f>
        <v>1</v>
      </c>
      <c r="P33" s="296">
        <f>+'Lider de Repuestos'!E16+'Lider de Repuestos'!G16+'Lider de Repuestos'!I16+'Lider de Repuestos'!K16+'Lider de Repuestos'!M16</f>
        <v>5</v>
      </c>
      <c r="Q33" s="288">
        <f t="shared" ref="Q33" si="202">P33/5</f>
        <v>1</v>
      </c>
      <c r="R33" s="296">
        <f>+'Lider de Repuestos'!E17+'Lider de Repuestos'!G17+'Lider de Repuestos'!I17+'Lider de Repuestos'!K17+'Lider de Repuestos'!M17</f>
        <v>5</v>
      </c>
      <c r="S33" s="288">
        <f t="shared" ref="S33" si="203">R33/5</f>
        <v>1</v>
      </c>
      <c r="T33" s="296">
        <f>+'Lider de Repuestos'!E18+'Lider de Repuestos'!G18+'Lider de Repuestos'!I18+'Lider de Repuestos'!K18+'Lider de Repuestos'!M18</f>
        <v>4</v>
      </c>
      <c r="U33" s="139">
        <f t="shared" ref="U33" si="204">T33/5</f>
        <v>0.8</v>
      </c>
      <c r="V33" s="146">
        <f t="shared" si="17"/>
        <v>0.15542857142857144</v>
      </c>
      <c r="W33" s="297">
        <f>+'Lider de Repuestos'!E23+'Lider de Repuestos'!G23+'Lider de Repuestos'!I23+'Lider de Repuestos'!K23+'Lider de Repuestos'!M23</f>
        <v>5</v>
      </c>
      <c r="X33" s="288">
        <f t="shared" ref="X33" si="205">W33/5</f>
        <v>1</v>
      </c>
      <c r="Y33" s="297">
        <f>+'Lider de Repuestos'!E24+'Lider de Repuestos'!G24+'Lider de Repuestos'!I24+'Lider de Repuestos'!K24+'Lider de Repuestos'!M24</f>
        <v>5</v>
      </c>
      <c r="Z33" s="288">
        <f t="shared" ref="Z33" si="206">Y33/5</f>
        <v>1</v>
      </c>
      <c r="AA33" s="297">
        <f>+'Lider de Repuestos'!E25+'Lider de Repuestos'!G25+'Lider de Repuestos'!I25+'Lider de Repuestos'!K25+'Lider de Repuestos'!M25</f>
        <v>5</v>
      </c>
      <c r="AB33" s="288">
        <f t="shared" ref="AB33" si="207">AA33/5</f>
        <v>1</v>
      </c>
      <c r="AC33" s="297">
        <f>+'Lider de Repuestos'!E26+'Lider de Repuestos'!G26+'Lider de Repuestos'!I26+'Lider de Repuestos'!K26+'Lider de Repuestos'!M26</f>
        <v>5</v>
      </c>
      <c r="AD33" s="288">
        <f t="shared" ref="AD33" si="208">AC33/5</f>
        <v>1</v>
      </c>
      <c r="AE33" s="297">
        <f>+'Lider de Repuestos'!E27+'Lider de Repuestos'!G27+'Lider de Repuestos'!I27+'Lider de Repuestos'!K27+'Lider de Repuestos'!M27</f>
        <v>5</v>
      </c>
      <c r="AF33" s="149">
        <f t="shared" ref="AF33" si="209">AE33/5</f>
        <v>1</v>
      </c>
      <c r="AG33" s="146">
        <f t="shared" ref="AG33" si="210">(AVERAGE(X33+Z33+AB33+AD33+AF33)/5)*$AG$1</f>
        <v>0.17</v>
      </c>
      <c r="AH33" s="298">
        <f>+'Lider de Repuestos'!E32+'Lider de Repuestos'!G32+'Lider de Repuestos'!I32+'Lider de Repuestos'!K32+'Lider de Repuestos'!M32</f>
        <v>4</v>
      </c>
      <c r="AI33" s="288">
        <f t="shared" ref="AI33" si="211">AH33/5</f>
        <v>0.8</v>
      </c>
      <c r="AJ33" s="298">
        <f>+'Lider de Repuestos'!E33+'Lider de Repuestos'!G33+'Lider de Repuestos'!I33+'Lider de Repuestos'!K33+'Lider de Repuestos'!M33</f>
        <v>4</v>
      </c>
      <c r="AK33" s="288">
        <f t="shared" ref="AK33" si="212">AJ33/5</f>
        <v>0.8</v>
      </c>
      <c r="AL33" s="298">
        <f>+'Lider de Repuestos'!E34+'Lider de Repuestos'!G34+'Lider de Repuestos'!I34+'Lider de Repuestos'!K34+'Lider de Repuestos'!M34</f>
        <v>4</v>
      </c>
      <c r="AM33" s="288">
        <f t="shared" ref="AM33" si="213">AL33/5</f>
        <v>0.8</v>
      </c>
      <c r="AN33" s="298">
        <f>+'Lider de Repuestos'!E35+'Lider de Repuestos'!G35+'Lider de Repuestos'!I35+'Lider de Repuestos'!K35+'Lider de Repuestos'!M35</f>
        <v>5</v>
      </c>
      <c r="AO33" s="288">
        <f t="shared" ref="AO33" si="214">AN33/5</f>
        <v>1</v>
      </c>
      <c r="AP33" s="298">
        <f>+'Lider de Repuestos'!E36+'Lider de Repuestos'!G36+'Lider de Repuestos'!I36+'Lider de Repuestos'!K36+'Lider de Repuestos'!M36</f>
        <v>4</v>
      </c>
      <c r="AQ33" s="149">
        <f t="shared" ref="AQ33" si="215">AP33/5</f>
        <v>0.8</v>
      </c>
      <c r="AR33" s="146">
        <f t="shared" ref="AR33" si="216">(AVERAGE(AI33+AK33+AM33+AO33+AQ33)/5)*$AR$2</f>
        <v>0.14280000000000001</v>
      </c>
    </row>
    <row r="34" spans="1:44" ht="15" customHeight="1" x14ac:dyDescent="0.25">
      <c r="A34" s="185" t="s">
        <v>142</v>
      </c>
      <c r="B34" s="186" t="s">
        <v>128</v>
      </c>
      <c r="C34" s="49">
        <f>('Indicadores Sin personal a Carg'!I34*100)/49</f>
        <v>0.79999999999999993</v>
      </c>
      <c r="D34" s="20">
        <f t="shared" si="0"/>
        <v>0.93714285714285728</v>
      </c>
      <c r="E34" s="20">
        <f t="shared" si="4"/>
        <v>0.97142857142857142</v>
      </c>
      <c r="F34" s="20">
        <f t="shared" si="5"/>
        <v>1</v>
      </c>
      <c r="G34" s="20">
        <f t="shared" si="6"/>
        <v>0.84000000000000008</v>
      </c>
      <c r="H34" s="296">
        <f>+'Tecnico electrico'!$E12+'Tecnico electrico'!$G12+'Tecnico electrico'!$I12+'Tecnico electrico'!$K12+'Tecnico electrico'!$M12</f>
        <v>5</v>
      </c>
      <c r="I34" s="288">
        <f t="shared" si="1"/>
        <v>1</v>
      </c>
      <c r="J34" s="296">
        <f>+'Tecnico electrico'!$E13+'Tecnico electrico'!$G13+'Tecnico electrico'!$I13+'Tecnico electrico'!$K13+'Tecnico electrico'!$M13</f>
        <v>4</v>
      </c>
      <c r="K34" s="288">
        <f t="shared" si="1"/>
        <v>0.8</v>
      </c>
      <c r="L34" s="296">
        <f>+'Tecnico electrico'!$E14+'Tecnico electrico'!$G14+'Tecnico electrico'!$I14+'Tecnico electrico'!$K14+'Tecnico electrico'!$M14</f>
        <v>5</v>
      </c>
      <c r="M34" s="288">
        <f t="shared" si="16"/>
        <v>1</v>
      </c>
      <c r="N34" s="296">
        <f>+'Tecnico electrico'!$E15+'Tecnico electrico'!$G15+'Tecnico electrico'!$I15+'Tecnico electrico'!$K15+'Tecnico electrico'!$M15</f>
        <v>5</v>
      </c>
      <c r="O34" s="288">
        <f t="shared" si="7"/>
        <v>1</v>
      </c>
      <c r="P34" s="296">
        <f>+'Tecnico electrico'!$E16+'Tecnico electrico'!$G16+'Tecnico electrico'!$I16+'Tecnico electrico'!$K16+'Tecnico electrico'!$M16</f>
        <v>5</v>
      </c>
      <c r="Q34" s="288">
        <f t="shared" si="8"/>
        <v>1</v>
      </c>
      <c r="R34" s="296">
        <f>+'Tecnico electrico'!$E17+'Tecnico electrico'!$G17+'Tecnico electrico'!$I17+'Tecnico electrico'!$K17+'Tecnico electrico'!$M17</f>
        <v>5</v>
      </c>
      <c r="S34" s="288">
        <f t="shared" si="9"/>
        <v>1</v>
      </c>
      <c r="T34" s="296">
        <f>+'Tecnico electrico'!$E18+'Tecnico electrico'!$G18+'Tecnico electrico'!$I18+'Tecnico electrico'!$K18+'Tecnico electrico'!$M18</f>
        <v>5</v>
      </c>
      <c r="U34" s="139">
        <f t="shared" si="10"/>
        <v>1</v>
      </c>
      <c r="V34" s="146">
        <f t="shared" si="17"/>
        <v>0.16514285714285715</v>
      </c>
      <c r="W34" s="297">
        <f>+'Tecnico electrico'!$E23+'Tecnico electrico'!$G23+'Tecnico electrico'!$I23+'Tecnico electrico'!$K23+'Tecnico electrico'!$M23</f>
        <v>5</v>
      </c>
      <c r="X34" s="288">
        <f t="shared" si="18"/>
        <v>1</v>
      </c>
      <c r="Y34" s="297">
        <f>+'Tecnico electrico'!$E24+'Tecnico electrico'!$G24+'Tecnico electrico'!$I24+'Tecnico electrico'!$K24+'Tecnico electrico'!$M24</f>
        <v>5</v>
      </c>
      <c r="Z34" s="288">
        <f t="shared" si="19"/>
        <v>1</v>
      </c>
      <c r="AA34" s="297">
        <f>+'Tecnico electrico'!$E25+'Tecnico electrico'!$G25+'Tecnico electrico'!$I25+'Tecnico electrico'!$K25+'Tecnico electrico'!$M25</f>
        <v>5</v>
      </c>
      <c r="AB34" s="288">
        <f t="shared" si="20"/>
        <v>1</v>
      </c>
      <c r="AC34" s="297">
        <f>+'Tecnico electrico'!$E26+'Tecnico electrico'!$G26+'Tecnico electrico'!$I26+'Tecnico electrico'!$K26+'Tecnico electrico'!$M26</f>
        <v>5</v>
      </c>
      <c r="AD34" s="288">
        <f t="shared" si="2"/>
        <v>1</v>
      </c>
      <c r="AE34" s="297">
        <f>+'Tecnico electrico'!$E27+'Tecnico electrico'!$G27+'Tecnico electrico'!$I27+'Tecnico electrico'!$K27+'Tecnico electrico'!$M27</f>
        <v>5</v>
      </c>
      <c r="AF34" s="149">
        <f t="shared" si="21"/>
        <v>1</v>
      </c>
      <c r="AG34" s="146">
        <f t="shared" si="3"/>
        <v>0.17</v>
      </c>
      <c r="AH34" s="298">
        <f>+'Tecnico electrico'!$E32+'Tecnico electrico'!$G32+'Tecnico electrico'!$I32+'Tecnico electrico'!$K32+'Tecnico electrico'!$M32</f>
        <v>4</v>
      </c>
      <c r="AI34" s="288">
        <f t="shared" si="22"/>
        <v>0.8</v>
      </c>
      <c r="AJ34" s="298">
        <f>+'Tecnico electrico'!$E33+'Tecnico electrico'!$G33+'Tecnico electrico'!$I33+'Tecnico electrico'!$K33+'Tecnico electrico'!$M33</f>
        <v>4</v>
      </c>
      <c r="AK34" s="288">
        <f t="shared" si="11"/>
        <v>0.8</v>
      </c>
      <c r="AL34" s="298">
        <f>+'Tecnico electrico'!$E34+'Tecnico electrico'!$G34+'Tecnico electrico'!$I34+'Tecnico electrico'!$K34+'Tecnico electrico'!$M34</f>
        <v>4</v>
      </c>
      <c r="AM34" s="288">
        <f t="shared" si="12"/>
        <v>0.8</v>
      </c>
      <c r="AN34" s="298">
        <f>+'Tecnico electrico'!$E35+'Tecnico electrico'!$G35+'Tecnico electrico'!$I35+'Tecnico electrico'!$K35+'Tecnico electrico'!$M35</f>
        <v>5</v>
      </c>
      <c r="AO34" s="288">
        <f t="shared" si="13"/>
        <v>1</v>
      </c>
      <c r="AP34" s="298">
        <f>+'Tecnico electrico'!$E36+'Tecnico electrico'!$G36+'Tecnico electrico'!$I36+'Tecnico electrico'!$K36+'Tecnico electrico'!$M36</f>
        <v>4</v>
      </c>
      <c r="AQ34" s="149">
        <f t="shared" si="14"/>
        <v>0.8</v>
      </c>
      <c r="AR34" s="146">
        <f t="shared" si="15"/>
        <v>0.14280000000000001</v>
      </c>
    </row>
    <row r="35" spans="1:44" ht="15" customHeight="1" x14ac:dyDescent="0.25">
      <c r="A35" s="185" t="s">
        <v>142</v>
      </c>
      <c r="B35" s="43" t="s">
        <v>153</v>
      </c>
      <c r="C35" s="49">
        <f>('Indicadores Sin personal a Carg'!I35*100)/49</f>
        <v>0.86666666666666681</v>
      </c>
      <c r="D35" s="20">
        <f t="shared" si="0"/>
        <v>0.92761904761904768</v>
      </c>
      <c r="E35" s="20">
        <f t="shared" si="4"/>
        <v>0.94285714285714284</v>
      </c>
      <c r="F35" s="20">
        <f t="shared" si="5"/>
        <v>0.96</v>
      </c>
      <c r="G35" s="20">
        <f t="shared" si="6"/>
        <v>0.88000000000000012</v>
      </c>
      <c r="H35" s="296">
        <f>+'Auxiliar de ensamble Yeison'!$E12+'Auxiliar de ensamble Yeison'!$G12+'Auxiliar de ensamble Yeison'!$I12+'Auxiliar de ensamble Yeison'!$K12+'Auxiliar de ensamble Yeison'!$M12</f>
        <v>5</v>
      </c>
      <c r="I35" s="288">
        <f t="shared" si="1"/>
        <v>1</v>
      </c>
      <c r="J35" s="296">
        <f>+'Auxiliar de ensamble Yeison'!$E13+'Auxiliar de ensamble Yeison'!$G13+'Auxiliar de ensamble Yeison'!$I13+'Auxiliar de ensamble Yeison'!$K13+'Auxiliar de ensamble Yeison'!$M13</f>
        <v>4</v>
      </c>
      <c r="K35" s="288">
        <f t="shared" si="1"/>
        <v>0.8</v>
      </c>
      <c r="L35" s="296">
        <f>+'Auxiliar de ensamble Yeison'!$E14+'Auxiliar de ensamble Yeison'!$G14+'Auxiliar de ensamble Yeison'!$I14+'Auxiliar de ensamble Yeison'!$K14+'Auxiliar de ensamble Yeison'!$M14</f>
        <v>4</v>
      </c>
      <c r="M35" s="288">
        <f t="shared" si="16"/>
        <v>0.8</v>
      </c>
      <c r="N35" s="296">
        <f>+'Auxiliar de ensamble Yeison'!$E15+'Auxiliar de ensamble Yeison'!$G15+'Auxiliar de ensamble Yeison'!$I15+'Auxiliar de ensamble Yeison'!$K15+'Auxiliar de ensamble Yeison'!$M15</f>
        <v>5</v>
      </c>
      <c r="O35" s="288">
        <f t="shared" si="7"/>
        <v>1</v>
      </c>
      <c r="P35" s="296">
        <f>+'Auxiliar de ensamble Yeison'!$E16+'Auxiliar de ensamble Yeison'!$G16+'Auxiliar de ensamble Yeison'!$I16+'Auxiliar de ensamble Yeison'!$K16+'Auxiliar de ensamble Yeison'!$M16</f>
        <v>5</v>
      </c>
      <c r="Q35" s="288">
        <f t="shared" si="8"/>
        <v>1</v>
      </c>
      <c r="R35" s="296">
        <f>+'Auxiliar de ensamble Yeison'!$E17+'Auxiliar de ensamble Yeison'!$G17+'Auxiliar de ensamble Yeison'!$I17+'Auxiliar de ensamble Yeison'!$K17+'Auxiliar de ensamble Yeison'!$M17</f>
        <v>5</v>
      </c>
      <c r="S35" s="288">
        <f t="shared" si="9"/>
        <v>1</v>
      </c>
      <c r="T35" s="296">
        <f>+'Auxiliar de ensamble Yeison'!$E18+'Auxiliar de ensamble Yeison'!$G18+'Auxiliar de ensamble Yeison'!$I18+'Auxiliar de ensamble Yeison'!$K18+'Auxiliar de ensamble Yeison'!$M18</f>
        <v>5</v>
      </c>
      <c r="U35" s="139">
        <f t="shared" si="10"/>
        <v>1</v>
      </c>
      <c r="V35" s="146">
        <f t="shared" si="17"/>
        <v>0.16028571428571428</v>
      </c>
      <c r="W35" s="297">
        <f>+'Auxiliar de ensamble Yeison'!$E23+'Auxiliar de ensamble Yeison'!$G23+'Auxiliar de ensamble Yeison'!$I23+'Auxiliar de ensamble Yeison'!$K23+'Auxiliar de ensamble Yeison'!$M23</f>
        <v>5</v>
      </c>
      <c r="X35" s="288">
        <f t="shared" si="18"/>
        <v>1</v>
      </c>
      <c r="Y35" s="297">
        <f>+'Auxiliar de ensamble Yeison'!$E24+'Auxiliar de ensamble Yeison'!$G24+'Auxiliar de ensamble Yeison'!$I24+'Auxiliar de ensamble Yeison'!$K24+'Auxiliar de ensamble Yeison'!$M24</f>
        <v>5</v>
      </c>
      <c r="Z35" s="288">
        <f t="shared" si="19"/>
        <v>1</v>
      </c>
      <c r="AA35" s="297">
        <f>+'Auxiliar de ensamble Yeison'!$E25+'Auxiliar de ensamble Yeison'!$G25+'Auxiliar de ensamble Yeison'!$I25+'Auxiliar de ensamble Yeison'!$K25+'Auxiliar de ensamble Yeison'!$M25</f>
        <v>5</v>
      </c>
      <c r="AB35" s="288">
        <f t="shared" si="20"/>
        <v>1</v>
      </c>
      <c r="AC35" s="297">
        <f>+'Auxiliar de ensamble Yeison'!$E26+'Auxiliar de ensamble Yeison'!$G26+'Auxiliar de ensamble Yeison'!$I26+'Auxiliar de ensamble Yeison'!$K26+'Auxiliar de ensamble Yeison'!$M26</f>
        <v>5</v>
      </c>
      <c r="AD35" s="288">
        <f t="shared" si="2"/>
        <v>1</v>
      </c>
      <c r="AE35" s="297">
        <f>+'Auxiliar de ensamble Yeison'!$E27+'Auxiliar de ensamble Yeison'!$G27+'Auxiliar de ensamble Yeison'!$I27+'Auxiliar de ensamble Yeison'!$K27+'Auxiliar de ensamble Yeison'!$M27</f>
        <v>4</v>
      </c>
      <c r="AF35" s="149">
        <f t="shared" si="21"/>
        <v>0.8</v>
      </c>
      <c r="AG35" s="146">
        <f t="shared" si="3"/>
        <v>0.16320000000000001</v>
      </c>
      <c r="AH35" s="298">
        <f>+'Auxiliar de ensamble Yeison'!$E32+'Auxiliar de ensamble Yeison'!$G32+'Auxiliar de ensamble Yeison'!$I32+'Auxiliar de ensamble Yeison'!$K32+'Auxiliar de ensamble Yeison'!$M32</f>
        <v>4</v>
      </c>
      <c r="AI35" s="288">
        <f t="shared" si="22"/>
        <v>0.8</v>
      </c>
      <c r="AJ35" s="298">
        <f>+'Auxiliar de ensamble Yeison'!$E33+'Auxiliar de ensamble Yeison'!$G33+'Auxiliar de ensamble Yeison'!$I33+'Auxiliar de ensamble Yeison'!$K33+'Auxiliar de ensamble Yeison'!$M33</f>
        <v>4</v>
      </c>
      <c r="AK35" s="288">
        <f t="shared" si="11"/>
        <v>0.8</v>
      </c>
      <c r="AL35" s="298">
        <f>+'Auxiliar de ensamble Yeison'!$E34+'Auxiliar de ensamble Yeison'!$G34+'Auxiliar de ensamble Yeison'!$I34+'Auxiliar de ensamble Yeison'!$K34+'Auxiliar de ensamble Yeison'!$M34</f>
        <v>4</v>
      </c>
      <c r="AM35" s="288">
        <f t="shared" si="12"/>
        <v>0.8</v>
      </c>
      <c r="AN35" s="298">
        <f>+'Auxiliar de ensamble Yeison'!$E35+'Auxiliar de ensamble Yeison'!$G35+'Auxiliar de ensamble Yeison'!$I35+'Auxiliar de ensamble Yeison'!$K35+'Auxiliar de ensamble Yeison'!$M35</f>
        <v>5</v>
      </c>
      <c r="AO35" s="288">
        <f t="shared" si="13"/>
        <v>1</v>
      </c>
      <c r="AP35" s="298">
        <f>+'Auxiliar de ensamble Yeison'!$E36+'Auxiliar de ensamble Yeison'!$G36+'Auxiliar de ensamble Yeison'!$I36+'Auxiliar de ensamble Yeison'!$K36+'Auxiliar de ensamble Yeison'!$M36</f>
        <v>5</v>
      </c>
      <c r="AQ35" s="149">
        <f t="shared" si="14"/>
        <v>1</v>
      </c>
      <c r="AR35" s="146">
        <f t="shared" si="15"/>
        <v>0.14960000000000004</v>
      </c>
    </row>
    <row r="36" spans="1:44" ht="15" customHeight="1" x14ac:dyDescent="0.25">
      <c r="A36" s="185" t="s">
        <v>142</v>
      </c>
      <c r="B36" s="43" t="s">
        <v>127</v>
      </c>
      <c r="C36" s="49">
        <f>('Indicadores Sin personal a Carg'!I36*100)/49</f>
        <v>0.79999999999999993</v>
      </c>
      <c r="D36" s="20">
        <f t="shared" si="0"/>
        <v>0.92380952380952397</v>
      </c>
      <c r="E36" s="20">
        <f t="shared" si="4"/>
        <v>0.97142857142857142</v>
      </c>
      <c r="F36" s="20">
        <f t="shared" si="5"/>
        <v>0.96</v>
      </c>
      <c r="G36" s="20">
        <f t="shared" si="6"/>
        <v>0.84000000000000008</v>
      </c>
      <c r="H36" s="296">
        <f>+'Tecnico Nautico Freddy G'!$E12+'Tecnico Nautico Freddy G'!$G12+'Tecnico Nautico Freddy G'!$I12+'Tecnico Nautico Freddy G'!$K12+'Tecnico Nautico Freddy G'!$M12</f>
        <v>5</v>
      </c>
      <c r="I36" s="288">
        <f t="shared" si="1"/>
        <v>1</v>
      </c>
      <c r="J36" s="296">
        <f>+'Tecnico Nautico Freddy G'!$E13+'Tecnico Nautico Freddy G'!$G13+'Tecnico Nautico Freddy G'!$I13+'Tecnico Nautico Freddy G'!$K13+'Tecnico Nautico Freddy G'!$M13</f>
        <v>4</v>
      </c>
      <c r="K36" s="288">
        <f t="shared" si="1"/>
        <v>0.8</v>
      </c>
      <c r="L36" s="296">
        <f>+'Tecnico Nautico Freddy G'!$E14+'Tecnico Nautico Freddy G'!$G14+'Tecnico Nautico Freddy G'!$I14+'Tecnico Nautico Freddy G'!$K14+'Tecnico Nautico Freddy G'!$M14</f>
        <v>5</v>
      </c>
      <c r="M36" s="288">
        <f t="shared" si="16"/>
        <v>1</v>
      </c>
      <c r="N36" s="296">
        <f>+'Tecnico Nautico Freddy G'!$E15+'Tecnico Nautico Freddy G'!$G15+'Tecnico Nautico Freddy G'!$I15+'Tecnico Nautico Freddy G'!$K15+'Tecnico Nautico Freddy G'!$M15</f>
        <v>5</v>
      </c>
      <c r="O36" s="288">
        <f t="shared" si="7"/>
        <v>1</v>
      </c>
      <c r="P36" s="296">
        <f>+'Tecnico Nautico Freddy G'!$E16+'Tecnico Nautico Freddy G'!$G16+'Tecnico Nautico Freddy G'!$I16+'Tecnico Nautico Freddy G'!$K16+'Tecnico Nautico Freddy G'!$M16</f>
        <v>5</v>
      </c>
      <c r="Q36" s="288">
        <f t="shared" si="8"/>
        <v>1</v>
      </c>
      <c r="R36" s="296">
        <f>+'Tecnico Nautico Freddy G'!$E17+'Tecnico Nautico Freddy G'!$G17+'Tecnico Nautico Freddy G'!$I17+'Tecnico Nautico Freddy G'!$K17+'Tecnico Nautico Freddy G'!$M17</f>
        <v>5</v>
      </c>
      <c r="S36" s="288">
        <f t="shared" si="9"/>
        <v>1</v>
      </c>
      <c r="T36" s="296">
        <f>+'Tecnico Nautico Freddy G'!$E18+'Tecnico Nautico Freddy G'!$G18+'Tecnico Nautico Freddy G'!$I18+'Tecnico Nautico Freddy G'!$K18+'Tecnico Nautico Freddy G'!$M18</f>
        <v>5</v>
      </c>
      <c r="U36" s="139">
        <f t="shared" si="10"/>
        <v>1</v>
      </c>
      <c r="V36" s="146">
        <f t="shared" si="17"/>
        <v>0.16514285714285715</v>
      </c>
      <c r="W36" s="297">
        <f>+'Tecnico Nautico Freddy G'!$E23+'Tecnico Nautico Freddy G'!$G23+'Tecnico Nautico Freddy G'!$I23+'Tecnico Nautico Freddy G'!$K23+'Tecnico Nautico Freddy G'!$M23</f>
        <v>5</v>
      </c>
      <c r="X36" s="288">
        <f t="shared" si="18"/>
        <v>1</v>
      </c>
      <c r="Y36" s="297">
        <f>+'Tecnico Nautico Freddy G'!$E24+'Tecnico Nautico Freddy G'!$G24+'Tecnico Nautico Freddy G'!$I24+'Tecnico Nautico Freddy G'!$K24+'Tecnico Nautico Freddy G'!$M24</f>
        <v>5</v>
      </c>
      <c r="Z36" s="288">
        <f t="shared" si="19"/>
        <v>1</v>
      </c>
      <c r="AA36" s="297">
        <f>+'Tecnico Nautico Freddy G'!$E25+'Tecnico Nautico Freddy G'!$G25+'Tecnico Nautico Freddy G'!$I25+'Tecnico Nautico Freddy G'!$K25+'Tecnico Nautico Freddy G'!$M25</f>
        <v>4</v>
      </c>
      <c r="AB36" s="288">
        <f t="shared" si="20"/>
        <v>0.8</v>
      </c>
      <c r="AC36" s="297">
        <f>+'Tecnico Nautico Freddy G'!$E26+'Tecnico Nautico Freddy G'!$G26+'Tecnico Nautico Freddy G'!$I26+'Tecnico Nautico Freddy G'!$K26+'Tecnico Nautico Freddy G'!$M26</f>
        <v>5</v>
      </c>
      <c r="AD36" s="288">
        <f t="shared" si="2"/>
        <v>1</v>
      </c>
      <c r="AE36" s="297">
        <f>+'Tecnico Nautico Freddy G'!$E27+'Tecnico Nautico Freddy G'!$G27+'Tecnico Nautico Freddy G'!$I27+'Tecnico Nautico Freddy G'!$K27+'Tecnico Nautico Freddy G'!$M27</f>
        <v>5</v>
      </c>
      <c r="AF36" s="149">
        <f t="shared" si="21"/>
        <v>1</v>
      </c>
      <c r="AG36" s="146">
        <f t="shared" si="3"/>
        <v>0.16320000000000001</v>
      </c>
      <c r="AH36" s="298">
        <f>+'Tecnico Nautico Freddy G'!$E32+'Tecnico Nautico Freddy G'!$G32+'Tecnico Nautico Freddy G'!$I32+'Tecnico Nautico Freddy G'!$K32+'Tecnico Nautico Freddy G'!$M32</f>
        <v>4</v>
      </c>
      <c r="AI36" s="288">
        <f t="shared" si="22"/>
        <v>0.8</v>
      </c>
      <c r="AJ36" s="298">
        <f>+'Tecnico Nautico Freddy G'!$E33+'Tecnico Nautico Freddy G'!$G33+'Tecnico Nautico Freddy G'!$I33+'Tecnico Nautico Freddy G'!$K33+'Tecnico Nautico Freddy G'!$M33</f>
        <v>4</v>
      </c>
      <c r="AK36" s="288">
        <f t="shared" si="11"/>
        <v>0.8</v>
      </c>
      <c r="AL36" s="298">
        <f>+'Tecnico Nautico Freddy G'!$E34+'Tecnico Nautico Freddy G'!$G34+'Tecnico Nautico Freddy G'!$I34+'Tecnico Nautico Freddy G'!$K34+'Tecnico Nautico Freddy G'!$M34</f>
        <v>4</v>
      </c>
      <c r="AM36" s="288">
        <f t="shared" si="12"/>
        <v>0.8</v>
      </c>
      <c r="AN36" s="298">
        <f>+'Tecnico Nautico Freddy G'!$E35+'Tecnico Nautico Freddy G'!$G35+'Tecnico Nautico Freddy G'!$I35+'Tecnico Nautico Freddy G'!$K35+'Tecnico Nautico Freddy G'!$M35</f>
        <v>5</v>
      </c>
      <c r="AO36" s="288">
        <f t="shared" si="13"/>
        <v>1</v>
      </c>
      <c r="AP36" s="298">
        <f>+'Tecnico Nautico Freddy G'!$E36+'Tecnico Nautico Freddy G'!$G36+'Tecnico Nautico Freddy G'!$I36+'Tecnico Nautico Freddy G'!$K36+'Tecnico Nautico Freddy G'!$M36</f>
        <v>4</v>
      </c>
      <c r="AQ36" s="149">
        <f t="shared" si="14"/>
        <v>0.8</v>
      </c>
      <c r="AR36" s="146">
        <f t="shared" si="15"/>
        <v>0.14280000000000001</v>
      </c>
    </row>
    <row r="37" spans="1:44" ht="15" customHeight="1" x14ac:dyDescent="0.25">
      <c r="A37" s="48" t="s">
        <v>142</v>
      </c>
      <c r="B37" s="4" t="s">
        <v>146</v>
      </c>
      <c r="C37" s="49">
        <f>('Indicadores Sin personal a Carg'!I37*100)/49</f>
        <v>1</v>
      </c>
      <c r="D37" s="20">
        <f t="shared" si="0"/>
        <v>0.91428571428571437</v>
      </c>
      <c r="E37" s="20">
        <f t="shared" si="4"/>
        <v>0.94285714285714284</v>
      </c>
      <c r="F37" s="20">
        <f t="shared" si="5"/>
        <v>0.91999999999999993</v>
      </c>
      <c r="G37" s="20">
        <f t="shared" si="6"/>
        <v>0.87999999999999989</v>
      </c>
      <c r="H37" s="296">
        <f>+'Tecnico Nautico Ciro'!$E12+'Tecnico Nautico Ciro'!$G12+'Tecnico Nautico Ciro'!$I12+'Tecnico Nautico Ciro'!$K12+'Tecnico Nautico Ciro'!$M12</f>
        <v>5</v>
      </c>
      <c r="I37" s="288">
        <f t="shared" si="1"/>
        <v>1</v>
      </c>
      <c r="J37" s="296">
        <f>+'Tecnico Nautico Ciro'!$E13+'Tecnico Nautico Ciro'!$G13+'Tecnico Nautico Ciro'!$I13+'Tecnico Nautico Ciro'!$K13+'Tecnico Nautico Ciro'!$M13</f>
        <v>5</v>
      </c>
      <c r="K37" s="288">
        <f t="shared" si="1"/>
        <v>1</v>
      </c>
      <c r="L37" s="296">
        <f>+'Tecnico Nautico Ciro'!$E14+'Tecnico Nautico Ciro'!$G14+'Tecnico Nautico Ciro'!$I14+'Tecnico Nautico Ciro'!$K14+'Tecnico Nautico Ciro'!$M14</f>
        <v>4</v>
      </c>
      <c r="M37" s="288">
        <f t="shared" si="16"/>
        <v>0.8</v>
      </c>
      <c r="N37" s="296">
        <f>+'Tecnico Nautico Ciro'!$E15+'Tecnico Nautico Ciro'!$G15+'Tecnico Nautico Ciro'!$I15+'Tecnico Nautico Ciro'!$K15+'Tecnico Nautico Ciro'!$M15</f>
        <v>4</v>
      </c>
      <c r="O37" s="288">
        <f t="shared" si="7"/>
        <v>0.8</v>
      </c>
      <c r="P37" s="296">
        <f>+'Tecnico Nautico Ciro'!$E16+'Tecnico Nautico Ciro'!$G16+'Tecnico Nautico Ciro'!$I16+'Tecnico Nautico Ciro'!$K16+'Tecnico Nautico Ciro'!$M16</f>
        <v>5</v>
      </c>
      <c r="Q37" s="288">
        <f t="shared" si="8"/>
        <v>1</v>
      </c>
      <c r="R37" s="296">
        <f>+'Tecnico Nautico Ciro'!$E17+'Tecnico Nautico Ciro'!$G17+'Tecnico Nautico Ciro'!$I17+'Tecnico Nautico Ciro'!$K17+'Tecnico Nautico Ciro'!$M17</f>
        <v>5</v>
      </c>
      <c r="S37" s="288">
        <f t="shared" si="9"/>
        <v>1</v>
      </c>
      <c r="T37" s="296">
        <f>+'Tecnico Nautico Ciro'!$E18+'Tecnico Nautico Ciro'!$G18+'Tecnico Nautico Ciro'!$I18+'Tecnico Nautico Ciro'!$K18+'Tecnico Nautico Ciro'!$M18</f>
        <v>5</v>
      </c>
      <c r="U37" s="139">
        <f t="shared" si="10"/>
        <v>1</v>
      </c>
      <c r="V37" s="146">
        <f t="shared" si="17"/>
        <v>0.16028571428571428</v>
      </c>
      <c r="W37" s="297">
        <f>+'Tecnico Nautico Ciro'!$E23+'Tecnico Nautico Ciro'!$G23+'Tecnico Nautico Ciro'!$I23+'Tecnico Nautico Ciro'!$K23+'Tecnico Nautico Ciro'!$M23</f>
        <v>5</v>
      </c>
      <c r="X37" s="288">
        <f t="shared" si="18"/>
        <v>1</v>
      </c>
      <c r="Y37" s="297">
        <f>+'Tecnico Nautico Ciro'!$E24+'Tecnico Nautico Ciro'!$G24+'Tecnico Nautico Ciro'!$I24+'Tecnico Nautico Ciro'!$K24+'Tecnico Nautico Ciro'!$M24</f>
        <v>5</v>
      </c>
      <c r="Z37" s="288">
        <f t="shared" si="19"/>
        <v>1</v>
      </c>
      <c r="AA37" s="297">
        <f>+'Tecnico Nautico Ciro'!$E25+'Tecnico Nautico Ciro'!$G25+'Tecnico Nautico Ciro'!$I25+'Tecnico Nautico Ciro'!$K25+'Tecnico Nautico Ciro'!$M25</f>
        <v>4</v>
      </c>
      <c r="AB37" s="288">
        <f t="shared" si="20"/>
        <v>0.8</v>
      </c>
      <c r="AC37" s="297">
        <f>+'Tecnico Nautico Ciro'!$E26+'Tecnico Nautico Ciro'!$G26+'Tecnico Nautico Ciro'!$I26+'Tecnico Nautico Ciro'!$K26+'Tecnico Nautico Ciro'!$M26</f>
        <v>5</v>
      </c>
      <c r="AD37" s="288">
        <f t="shared" si="2"/>
        <v>1</v>
      </c>
      <c r="AE37" s="297">
        <f>+'Tecnico Nautico Ciro'!$E27+'Tecnico Nautico Ciro'!$G27+'Tecnico Nautico Ciro'!$I27+'Tecnico Nautico Ciro'!$K27+'Tecnico Nautico Ciro'!$M27</f>
        <v>4</v>
      </c>
      <c r="AF37" s="149">
        <f t="shared" si="21"/>
        <v>0.8</v>
      </c>
      <c r="AG37" s="146">
        <f t="shared" si="3"/>
        <v>0.15640000000000001</v>
      </c>
      <c r="AH37" s="298">
        <f>+'Tecnico Nautico Ciro'!$E32+'Tecnico Nautico Ciro'!$G32+'Tecnico Nautico Ciro'!$I32+'Tecnico Nautico Ciro'!$K32+'Tecnico Nautico Ciro'!$M32</f>
        <v>5</v>
      </c>
      <c r="AI37" s="288">
        <f t="shared" si="22"/>
        <v>1</v>
      </c>
      <c r="AJ37" s="298">
        <f>+'Tecnico Nautico Ciro'!$E33+'Tecnico Nautico Ciro'!$G33+'Tecnico Nautico Ciro'!$I33+'Tecnico Nautico Ciro'!$K33+'Tecnico Nautico Ciro'!$M33</f>
        <v>5</v>
      </c>
      <c r="AK37" s="288">
        <f t="shared" si="11"/>
        <v>1</v>
      </c>
      <c r="AL37" s="298">
        <f>+'Tecnico Nautico Ciro'!$E34+'Tecnico Nautico Ciro'!$G34+'Tecnico Nautico Ciro'!$I34+'Tecnico Nautico Ciro'!$K34+'Tecnico Nautico Ciro'!$M34</f>
        <v>4</v>
      </c>
      <c r="AM37" s="288">
        <f t="shared" si="12"/>
        <v>0.8</v>
      </c>
      <c r="AN37" s="298">
        <f>+'Tecnico Nautico Ciro'!$E35+'Tecnico Nautico Ciro'!$G35+'Tecnico Nautico Ciro'!$I35+'Tecnico Nautico Ciro'!$K35+'Tecnico Nautico Ciro'!$M35</f>
        <v>4</v>
      </c>
      <c r="AO37" s="288">
        <f t="shared" si="13"/>
        <v>0.8</v>
      </c>
      <c r="AP37" s="298">
        <f>+'Tecnico Nautico Ciro'!$E36+'Tecnico Nautico Ciro'!$G36+'Tecnico Nautico Ciro'!$I36+'Tecnico Nautico Ciro'!$K36+'Tecnico Nautico Ciro'!$M36</f>
        <v>4</v>
      </c>
      <c r="AQ37" s="149">
        <f t="shared" si="14"/>
        <v>0.8</v>
      </c>
      <c r="AR37" s="146">
        <f t="shared" si="15"/>
        <v>0.14959999999999998</v>
      </c>
    </row>
    <row r="38" spans="1:44" ht="15" customHeight="1" thickBot="1" x14ac:dyDescent="0.3">
      <c r="A38" s="235" t="s">
        <v>142</v>
      </c>
      <c r="B38" s="236" t="s">
        <v>51</v>
      </c>
      <c r="C38" s="237">
        <f>('Indicadores Sin personal a Carg'!I38*100)/49</f>
        <v>0.86666666666666681</v>
      </c>
      <c r="D38" s="238">
        <f t="shared" si="0"/>
        <v>0.96380952380952389</v>
      </c>
      <c r="E38" s="238">
        <f t="shared" si="4"/>
        <v>0.97142857142857142</v>
      </c>
      <c r="F38" s="238">
        <f t="shared" si="5"/>
        <v>1</v>
      </c>
      <c r="G38" s="238">
        <f t="shared" si="6"/>
        <v>0.91999999999999993</v>
      </c>
      <c r="H38" s="296">
        <f>+'Lider agricola'!$E12+'Lider agricola'!$G12+'Lider agricola'!$I12+'Lider agricola'!$K12+'Lider agricola'!$M12</f>
        <v>5</v>
      </c>
      <c r="I38" s="288">
        <f t="shared" si="1"/>
        <v>1</v>
      </c>
      <c r="J38" s="296">
        <f>+'Lider agricola'!$E13+'Lider agricola'!$G13+'Lider agricola'!$I13+'Lider agricola'!$K13+'Lider agricola'!$M13</f>
        <v>4</v>
      </c>
      <c r="K38" s="288">
        <f t="shared" si="1"/>
        <v>0.8</v>
      </c>
      <c r="L38" s="296">
        <f>+'Lider agricola'!$E14+'Lider agricola'!$G14+'Lider agricola'!$I14+'Lider agricola'!$K14+'Lider agricola'!$M14</f>
        <v>5</v>
      </c>
      <c r="M38" s="288">
        <f t="shared" si="16"/>
        <v>1</v>
      </c>
      <c r="N38" s="296">
        <f>+'Lider agricola'!$E15+'Lider agricola'!$G15+'Lider agricola'!$I15+'Lider agricola'!$K15+'Lider agricola'!$M15</f>
        <v>5</v>
      </c>
      <c r="O38" s="288">
        <f t="shared" si="7"/>
        <v>1</v>
      </c>
      <c r="P38" s="296">
        <f>+'Lider agricola'!$E16+'Lider agricola'!$G16+'Lider agricola'!$I16+'Lider agricola'!$K16+'Lider agricola'!$M16</f>
        <v>5</v>
      </c>
      <c r="Q38" s="288">
        <f t="shared" si="8"/>
        <v>1</v>
      </c>
      <c r="R38" s="296">
        <f>+'Lider agricola'!$E17+'Lider agricola'!$G17+'Lider agricola'!$I17+'Lider agricola'!$K17+'Lider agricola'!$M17</f>
        <v>5</v>
      </c>
      <c r="S38" s="288">
        <f t="shared" si="9"/>
        <v>1</v>
      </c>
      <c r="T38" s="296">
        <f>+'Lider agricola'!$E18+'Lider agricola'!$G18+'Lider agricola'!$I18+'Lider agricola'!$K18+'Lider agricola'!$M18</f>
        <v>5</v>
      </c>
      <c r="U38" s="139">
        <f t="shared" si="10"/>
        <v>1</v>
      </c>
      <c r="V38" s="146">
        <f t="shared" si="17"/>
        <v>0.16514285714285715</v>
      </c>
      <c r="W38" s="297">
        <f>+'Lider agricola'!$E23+'Lider agricola'!$G23+'Lider agricola'!$I23+'Lider agricola'!$K23+'Lider agricola'!$M23</f>
        <v>5</v>
      </c>
      <c r="X38" s="288">
        <f t="shared" si="18"/>
        <v>1</v>
      </c>
      <c r="Y38" s="297">
        <f>+'Lider agricola'!$E24+'Lider agricola'!$G24+'Lider agricola'!$I24+'Lider agricola'!$K24+'Lider agricola'!$M24</f>
        <v>5</v>
      </c>
      <c r="Z38" s="288">
        <f t="shared" si="19"/>
        <v>1</v>
      </c>
      <c r="AA38" s="297">
        <f>+'Lider agricola'!$E25+'Lider agricola'!$G25+'Lider agricola'!$I25+'Lider agricola'!$K25+'Lider agricola'!$M25</f>
        <v>5</v>
      </c>
      <c r="AB38" s="288">
        <f t="shared" si="20"/>
        <v>1</v>
      </c>
      <c r="AC38" s="297">
        <f>+'Lider agricola'!$E26+'Lider agricola'!$G26+'Lider agricola'!$I26+'Lider agricola'!$K26+'Lider agricola'!$M26</f>
        <v>5</v>
      </c>
      <c r="AD38" s="288">
        <f t="shared" si="2"/>
        <v>1</v>
      </c>
      <c r="AE38" s="297">
        <f>+'Lider agricola'!$E27+'Lider agricola'!$G27+'Lider agricola'!$I27+'Lider agricola'!$K27+'Lider agricola'!$M27</f>
        <v>5</v>
      </c>
      <c r="AF38" s="149">
        <f t="shared" si="21"/>
        <v>1</v>
      </c>
      <c r="AG38" s="146">
        <f t="shared" si="3"/>
        <v>0.17</v>
      </c>
      <c r="AH38" s="298">
        <f>+'Lider agricola'!$E32+'Lider agricola'!$G32+'Lider agricola'!$I32+'Lider agricola'!$K32+'Lider agricola'!$M32</f>
        <v>4</v>
      </c>
      <c r="AI38" s="288">
        <f t="shared" si="22"/>
        <v>0.8</v>
      </c>
      <c r="AJ38" s="298">
        <f>+'Lider agricola'!$E33+'Lider agricola'!$G33+'Lider agricola'!$I33+'Lider agricola'!$K33+'Lider agricola'!$M33</f>
        <v>5</v>
      </c>
      <c r="AK38" s="288">
        <f t="shared" si="11"/>
        <v>1</v>
      </c>
      <c r="AL38" s="298">
        <f>+'Lider agricola'!$E34+'Lider agricola'!$G34+'Lider agricola'!$I34+'Lider agricola'!$K34+'Lider agricola'!$M34</f>
        <v>5</v>
      </c>
      <c r="AM38" s="288">
        <f t="shared" si="12"/>
        <v>1</v>
      </c>
      <c r="AN38" s="298">
        <f>+'Lider agricola'!$E35+'Lider agricola'!$G35+'Lider agricola'!$I35+'Lider agricola'!$K35+'Lider agricola'!$M35</f>
        <v>5</v>
      </c>
      <c r="AO38" s="288">
        <f t="shared" si="13"/>
        <v>1</v>
      </c>
      <c r="AP38" s="298">
        <f>+'Lider agricola'!$E36+'Lider agricola'!$G36+'Lider agricola'!$I36+'Lider agricola'!$K36+'Lider agricola'!$M36</f>
        <v>4</v>
      </c>
      <c r="AQ38" s="149">
        <f t="shared" si="14"/>
        <v>0.8</v>
      </c>
      <c r="AR38" s="146">
        <f t="shared" si="15"/>
        <v>0.15640000000000001</v>
      </c>
    </row>
    <row r="39" spans="1:44" ht="26.25" customHeight="1" thickBot="1" x14ac:dyDescent="0.3">
      <c r="A39" s="346" t="s">
        <v>71</v>
      </c>
      <c r="B39" s="347"/>
      <c r="C39" s="39">
        <f>AVERAGE(C4:C38)</f>
        <v>0.8398180272108845</v>
      </c>
      <c r="D39" s="39">
        <f>AVERAGE(D4:D38)</f>
        <v>0.85349659863945571</v>
      </c>
      <c r="E39" s="239">
        <f>AVERAGE(E4:E38)</f>
        <v>0.87020408163265328</v>
      </c>
      <c r="F39" s="240">
        <f>AVERAGE(F4:F38)</f>
        <v>0.91314285714285737</v>
      </c>
      <c r="G39" s="241">
        <f>AVERAGE(G4:G38)</f>
        <v>0.77714285714285725</v>
      </c>
      <c r="H39" s="184">
        <f t="shared" ref="H39:T39" si="217">AVERAGE(H4:H38)/5</f>
        <v>0.94285714285714284</v>
      </c>
      <c r="I39" s="184">
        <f t="shared" si="217"/>
        <v>0.18857142857142856</v>
      </c>
      <c r="J39" s="184">
        <f t="shared" si="217"/>
        <v>0.90857142857142859</v>
      </c>
      <c r="K39" s="184">
        <f t="shared" si="217"/>
        <v>0.18171428571428574</v>
      </c>
      <c r="L39" s="184">
        <f t="shared" si="217"/>
        <v>0.81142857142857139</v>
      </c>
      <c r="M39" s="184">
        <f t="shared" si="217"/>
        <v>0.16228571428571431</v>
      </c>
      <c r="N39" s="184">
        <f t="shared" si="217"/>
        <v>0.79428571428571426</v>
      </c>
      <c r="O39" s="184">
        <f t="shared" si="217"/>
        <v>0.15885714285714289</v>
      </c>
      <c r="P39" s="184">
        <f t="shared" si="217"/>
        <v>0.86285714285714277</v>
      </c>
      <c r="Q39" s="184">
        <f t="shared" si="217"/>
        <v>0.17257142857142863</v>
      </c>
      <c r="R39" s="184">
        <f t="shared" si="217"/>
        <v>0.89714285714285713</v>
      </c>
      <c r="S39" s="184">
        <f t="shared" si="217"/>
        <v>0.17942857142857147</v>
      </c>
      <c r="T39" s="184">
        <f t="shared" si="217"/>
        <v>0.87428571428571422</v>
      </c>
      <c r="U39" s="188"/>
      <c r="V39" s="143">
        <f>+AVERAGE(V4:V38)</f>
        <v>0.14793469387755104</v>
      </c>
      <c r="W39" s="182">
        <f t="shared" ref="W39:AE39" si="218">AVERAGE(W4:W38)/5</f>
        <v>0.91999999999999993</v>
      </c>
      <c r="X39" s="182">
        <f t="shared" si="218"/>
        <v>0.184</v>
      </c>
      <c r="Y39" s="182">
        <f t="shared" si="218"/>
        <v>0.89714285714285713</v>
      </c>
      <c r="Z39" s="182">
        <f t="shared" si="218"/>
        <v>0.17942857142857144</v>
      </c>
      <c r="AA39" s="182">
        <f t="shared" si="218"/>
        <v>0.94285714285714284</v>
      </c>
      <c r="AB39" s="182">
        <f t="shared" si="218"/>
        <v>0.18857142857142856</v>
      </c>
      <c r="AC39" s="182">
        <f t="shared" si="218"/>
        <v>0.93142857142857149</v>
      </c>
      <c r="AD39" s="182">
        <f t="shared" si="218"/>
        <v>0.1862857142857143</v>
      </c>
      <c r="AE39" s="182">
        <f t="shared" si="218"/>
        <v>0.87428571428571422</v>
      </c>
      <c r="AF39" s="190"/>
      <c r="AG39" s="143">
        <f>+AVERAGE(AG4:AG38)</f>
        <v>0.15523428571428566</v>
      </c>
      <c r="AH39" s="183">
        <f t="shared" ref="AH39:AN39" si="219">AVERAGE(AH4:AH38)/5</f>
        <v>0.72571428571428576</v>
      </c>
      <c r="AI39" s="183">
        <f t="shared" si="219"/>
        <v>0.14514285714285718</v>
      </c>
      <c r="AJ39" s="183">
        <f t="shared" si="219"/>
        <v>0.6914285714285715</v>
      </c>
      <c r="AK39" s="183">
        <f t="shared" si="219"/>
        <v>0.13828571428571432</v>
      </c>
      <c r="AL39" s="183">
        <f t="shared" si="219"/>
        <v>0.82285714285714273</v>
      </c>
      <c r="AM39" s="183">
        <f t="shared" si="219"/>
        <v>0.16457142857142862</v>
      </c>
      <c r="AN39" s="183">
        <f t="shared" si="219"/>
        <v>0.86857142857142855</v>
      </c>
      <c r="AO39" s="183">
        <f t="shared" ref="AO39" si="220">AVERAGE(AO4:AO38)/5</f>
        <v>0.17371428571428577</v>
      </c>
      <c r="AP39" s="183">
        <f>AVERAGE(AP4:AP38)/5</f>
        <v>0.77714285714285714</v>
      </c>
      <c r="AQ39" s="192"/>
      <c r="AR39" s="143">
        <f>+AVERAGE(AR4:AR38)</f>
        <v>0.13211428571428574</v>
      </c>
    </row>
    <row r="40" spans="1:44" x14ac:dyDescent="0.25"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6"/>
      <c r="W40" s="2"/>
      <c r="X40" s="2"/>
      <c r="Y40" s="2"/>
      <c r="Z40" s="2"/>
      <c r="AA40" s="2"/>
      <c r="AB40" s="2"/>
      <c r="AC40" s="2"/>
      <c r="AD40" s="2"/>
      <c r="AE40" s="2"/>
    </row>
  </sheetData>
  <mergeCells count="31">
    <mergeCell ref="U2:U3"/>
    <mergeCell ref="AQ2:AQ3"/>
    <mergeCell ref="Z2:Z3"/>
    <mergeCell ref="AB2:AB3"/>
    <mergeCell ref="X2:X3"/>
    <mergeCell ref="AR1:AR2"/>
    <mergeCell ref="AD2:AD3"/>
    <mergeCell ref="AF2:AF3"/>
    <mergeCell ref="AG1:AG2"/>
    <mergeCell ref="AI2:AI3"/>
    <mergeCell ref="AK2:AK3"/>
    <mergeCell ref="AM2:AM3"/>
    <mergeCell ref="AO2:AO3"/>
    <mergeCell ref="W1:AF1"/>
    <mergeCell ref="AH1:AQ1"/>
    <mergeCell ref="F1:F3"/>
    <mergeCell ref="G1:G3"/>
    <mergeCell ref="V1:V2"/>
    <mergeCell ref="A39:B39"/>
    <mergeCell ref="H1:U1"/>
    <mergeCell ref="A1:A3"/>
    <mergeCell ref="B1:B3"/>
    <mergeCell ref="C1:C3"/>
    <mergeCell ref="D1:D3"/>
    <mergeCell ref="E1:E3"/>
    <mergeCell ref="I2:I3"/>
    <mergeCell ref="K2:K3"/>
    <mergeCell ref="M2:M3"/>
    <mergeCell ref="O2:O3"/>
    <mergeCell ref="Q2:Q3"/>
    <mergeCell ref="S2:S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3594-4E5B-461D-9F99-03B701B555D4}">
  <sheetPr>
    <tabColor rgb="FF92D050"/>
  </sheetPr>
  <dimension ref="A1:R93"/>
  <sheetViews>
    <sheetView topLeftCell="A33" workbookViewId="0">
      <selection activeCell="C37" sqref="C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0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125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125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125">
        <v>3</v>
      </c>
      <c r="J27" s="1" t="str">
        <f t="shared" si="11"/>
        <v/>
      </c>
      <c r="K27" s="68"/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125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03" priority="1" operator="greaterThan">
      <formula>79.9</formula>
    </cfRule>
    <cfRule type="cellIs" dxfId="202" priority="2" operator="between">
      <formula>70.1</formula>
      <formula>79.9</formula>
    </cfRule>
    <cfRule type="cellIs" dxfId="201" priority="3" operator="between">
      <formula>60.1</formula>
      <formula>70</formula>
    </cfRule>
    <cfRule type="cellIs" dxfId="200" priority="4" operator="lessThan">
      <formula>60.1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05E5-DA3F-47C9-8E05-3186B8D13D7C}">
  <sheetPr>
    <tabColor rgb="FF92D050"/>
  </sheetPr>
  <dimension ref="A1:R93"/>
  <sheetViews>
    <sheetView topLeftCell="A37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125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125"/>
      <c r="H15" s="66" t="str">
        <f t="shared" si="3"/>
        <v/>
      </c>
      <c r="I15" s="125">
        <v>3</v>
      </c>
      <c r="J15" s="1" t="str">
        <f t="shared" si="4"/>
        <v/>
      </c>
      <c r="K15" s="125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125">
        <v>4</v>
      </c>
      <c r="L16" s="1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133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125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9" priority="1" operator="greaterThan">
      <formula>79.9</formula>
    </cfRule>
    <cfRule type="cellIs" dxfId="198" priority="2" operator="between">
      <formula>70.1</formula>
      <formula>79.9</formula>
    </cfRule>
    <cfRule type="cellIs" dxfId="197" priority="3" operator="between">
      <formula>60.1</formula>
      <formula>70</formula>
    </cfRule>
    <cfRule type="cellIs" dxfId="196" priority="4" operator="lessThan">
      <formula>60.1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60D4-4E77-42E1-81F0-A22526168888}">
  <sheetPr>
    <tabColor rgb="FF92D050"/>
  </sheetPr>
  <dimension ref="A1:R93"/>
  <sheetViews>
    <sheetView topLeftCell="A38" workbookViewId="0">
      <selection activeCell="D71" sqref="D71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8.5" customHeight="1" x14ac:dyDescent="0.25">
      <c r="B12" s="385" t="s">
        <v>0</v>
      </c>
      <c r="C12" s="388" t="s">
        <v>80</v>
      </c>
      <c r="D12" s="67" t="s">
        <v>32</v>
      </c>
      <c r="E12" s="305"/>
      <c r="F12" s="306" t="str">
        <f>IF(E12="X",1,"")</f>
        <v/>
      </c>
      <c r="G12" s="305"/>
      <c r="H12" s="306" t="str">
        <f>IF(G12="X",2,"")</f>
        <v/>
      </c>
      <c r="I12" s="133"/>
      <c r="J12" s="306" t="str">
        <f>IF(I12="X",3,"")</f>
        <v/>
      </c>
      <c r="K12" s="305"/>
      <c r="L12" s="306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305"/>
      <c r="F13" s="306" t="str">
        <f t="shared" ref="F13:F18" si="2">IF(E13="X",1,"")</f>
        <v/>
      </c>
      <c r="G13" s="305"/>
      <c r="H13" s="306" t="str">
        <f t="shared" ref="H13:H18" si="3">IF(G13="X",2,"")</f>
        <v/>
      </c>
      <c r="I13" s="305"/>
      <c r="J13" s="306" t="str">
        <f t="shared" ref="J13:J18" si="4">IF(I13="X",3,"")</f>
        <v/>
      </c>
      <c r="K13" s="133">
        <v>4</v>
      </c>
      <c r="L13" s="306" t="str">
        <f t="shared" ref="L13:L18" si="5">IF(K13="X",4,"")</f>
        <v/>
      </c>
      <c r="M13" s="133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25">
      <c r="B14" s="386"/>
      <c r="C14" s="389"/>
      <c r="D14" s="67" t="s">
        <v>34</v>
      </c>
      <c r="E14" s="305"/>
      <c r="F14" s="306" t="str">
        <f t="shared" si="2"/>
        <v/>
      </c>
      <c r="G14" s="305"/>
      <c r="H14" s="306" t="str">
        <f t="shared" si="3"/>
        <v/>
      </c>
      <c r="I14" s="305"/>
      <c r="J14" s="306" t="str">
        <f t="shared" si="4"/>
        <v/>
      </c>
      <c r="K14" s="305"/>
      <c r="L14" s="306" t="str">
        <f t="shared" si="5"/>
        <v/>
      </c>
      <c r="M14" s="133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305"/>
      <c r="F15" s="306" t="str">
        <f t="shared" si="2"/>
        <v/>
      </c>
      <c r="G15" s="305"/>
      <c r="H15" s="306" t="str">
        <f t="shared" si="3"/>
        <v/>
      </c>
      <c r="I15" s="305"/>
      <c r="J15" s="306" t="str">
        <f t="shared" si="4"/>
        <v/>
      </c>
      <c r="K15" s="133"/>
      <c r="L15" s="306" t="str">
        <f t="shared" si="5"/>
        <v/>
      </c>
      <c r="M15" s="133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305"/>
      <c r="F16" s="306" t="str">
        <f t="shared" si="2"/>
        <v/>
      </c>
      <c r="G16" s="305"/>
      <c r="H16" s="306" t="str">
        <f t="shared" si="3"/>
        <v/>
      </c>
      <c r="I16" s="305"/>
      <c r="J16" s="306" t="str">
        <f t="shared" si="4"/>
        <v/>
      </c>
      <c r="K16" s="133">
        <v>4</v>
      </c>
      <c r="L16" s="306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33"/>
      <c r="F17" s="268" t="str">
        <f t="shared" si="2"/>
        <v/>
      </c>
      <c r="G17" s="133"/>
      <c r="H17" s="268" t="str">
        <f t="shared" si="3"/>
        <v/>
      </c>
      <c r="I17" s="133"/>
      <c r="J17" s="268" t="str">
        <f t="shared" si="4"/>
        <v/>
      </c>
      <c r="K17" s="133">
        <v>4</v>
      </c>
      <c r="L17" s="269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133"/>
      <c r="F18" s="268" t="str">
        <f t="shared" si="2"/>
        <v/>
      </c>
      <c r="G18" s="133"/>
      <c r="H18" s="268" t="str">
        <f t="shared" si="3"/>
        <v/>
      </c>
      <c r="I18" s="133"/>
      <c r="J18" s="268" t="str">
        <f t="shared" si="4"/>
        <v/>
      </c>
      <c r="K18" s="133">
        <v>4</v>
      </c>
      <c r="L18" s="269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133"/>
      <c r="F23" s="268" t="str">
        <f>IF(E23="X",1,"")</f>
        <v/>
      </c>
      <c r="G23" s="133"/>
      <c r="H23" s="268" t="str">
        <f>IF(G23="X",2,"")</f>
        <v/>
      </c>
      <c r="I23" s="133"/>
      <c r="J23" s="268" t="str">
        <f>IF(I23="X",3,"")</f>
        <v/>
      </c>
      <c r="K23" s="133"/>
      <c r="L23" s="268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133"/>
      <c r="F24" s="268" t="str">
        <f t="shared" ref="F24:F27" si="9">IF(E24="X",1,"")</f>
        <v/>
      </c>
      <c r="G24" s="133"/>
      <c r="H24" s="268" t="str">
        <f t="shared" ref="H24:H27" si="10">IF(G24="X",2,"")</f>
        <v/>
      </c>
      <c r="I24" s="133"/>
      <c r="J24" s="268" t="str">
        <f t="shared" ref="J24:J27" si="11">IF(I24="X",3,"")</f>
        <v/>
      </c>
      <c r="K24" s="133">
        <v>4</v>
      </c>
      <c r="L24" s="268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133"/>
      <c r="F25" s="268" t="str">
        <f t="shared" si="9"/>
        <v/>
      </c>
      <c r="G25" s="133"/>
      <c r="H25" s="268" t="str">
        <f t="shared" si="10"/>
        <v/>
      </c>
      <c r="I25" s="133"/>
      <c r="J25" s="268" t="str">
        <f t="shared" si="11"/>
        <v/>
      </c>
      <c r="K25" s="133"/>
      <c r="L25" s="268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133"/>
      <c r="F26" s="268" t="str">
        <f t="shared" si="9"/>
        <v/>
      </c>
      <c r="G26" s="133"/>
      <c r="H26" s="268" t="str">
        <f t="shared" si="10"/>
        <v/>
      </c>
      <c r="I26" s="133"/>
      <c r="J26" s="268" t="str">
        <f t="shared" si="11"/>
        <v/>
      </c>
      <c r="K26" s="133">
        <v>4</v>
      </c>
      <c r="L26" s="268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133"/>
      <c r="F27" s="268" t="str">
        <f t="shared" si="9"/>
        <v/>
      </c>
      <c r="G27" s="133"/>
      <c r="H27" s="268" t="str">
        <f t="shared" si="10"/>
        <v/>
      </c>
      <c r="I27" s="133"/>
      <c r="J27" s="268" t="str">
        <f t="shared" si="11"/>
        <v/>
      </c>
      <c r="K27" s="133"/>
      <c r="L27" s="268" t="str">
        <f t="shared" si="12"/>
        <v/>
      </c>
      <c r="M27" s="133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>
        <v>3</v>
      </c>
      <c r="J32" s="268" t="str">
        <f>IF(I32="X",3,"")</f>
        <v/>
      </c>
      <c r="K32" s="133"/>
      <c r="L32" s="268" t="str">
        <f>IF(K32="X",4,"")</f>
        <v/>
      </c>
      <c r="M32" s="307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/>
      <c r="H33" s="268" t="str">
        <f t="shared" ref="H33:H36" si="16">IF(G33="X",2,"")</f>
        <v/>
      </c>
      <c r="I33" s="133"/>
      <c r="J33" s="268" t="str">
        <f t="shared" ref="J33:J36" si="17">IF(I33="X",3,"")</f>
        <v/>
      </c>
      <c r="K33" s="133">
        <v>4</v>
      </c>
      <c r="L33" s="268" t="str">
        <f t="shared" ref="L33:L36" si="18">IF(K33="X",4,"")</f>
        <v/>
      </c>
      <c r="M33" s="307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/>
      <c r="J34" s="268" t="str">
        <f t="shared" si="17"/>
        <v/>
      </c>
      <c r="K34" s="133">
        <v>4</v>
      </c>
      <c r="L34" s="268" t="str">
        <f t="shared" si="18"/>
        <v/>
      </c>
      <c r="M34" s="307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>
        <v>4</v>
      </c>
      <c r="L35" s="268" t="str">
        <f t="shared" si="18"/>
        <v/>
      </c>
      <c r="M35" s="307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>
        <v>3</v>
      </c>
      <c r="J36" s="268" t="str">
        <f t="shared" si="17"/>
        <v/>
      </c>
      <c r="K36" s="133"/>
      <c r="L36" s="268" t="str">
        <f t="shared" si="18"/>
        <v/>
      </c>
      <c r="M36" s="307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5" priority="1" operator="greaterThan">
      <formula>79.9</formula>
    </cfRule>
    <cfRule type="cellIs" dxfId="194" priority="2" operator="between">
      <formula>70.1</formula>
      <formula>79.9</formula>
    </cfRule>
    <cfRule type="cellIs" dxfId="193" priority="3" operator="between">
      <formula>60.1</formula>
      <formula>70</formula>
    </cfRule>
    <cfRule type="cellIs" dxfId="192" priority="4" operator="lessThan">
      <formula>60.1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3E1-C074-48BF-8DF1-64F2F04CAF93}">
  <sheetPr>
    <tabColor rgb="FF92D050"/>
  </sheetPr>
  <dimension ref="A1:R93"/>
  <sheetViews>
    <sheetView topLeftCell="A35" workbookViewId="0">
      <selection activeCell="I37" sqref="I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5.8554687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8.5" customHeight="1" x14ac:dyDescent="0.25">
      <c r="B12" s="385" t="s">
        <v>0</v>
      </c>
      <c r="C12" s="388" t="s">
        <v>80</v>
      </c>
      <c r="D12" s="67" t="s">
        <v>32</v>
      </c>
      <c r="E12" s="133"/>
      <c r="F12" s="268" t="str">
        <f>IF(E12="X",1,"")</f>
        <v/>
      </c>
      <c r="G12" s="133"/>
      <c r="H12" s="268" t="str">
        <f>IF(G12="X",2,"")</f>
        <v/>
      </c>
      <c r="I12" s="133"/>
      <c r="J12" s="268" t="str">
        <f>IF(I12="X",3,"")</f>
        <v/>
      </c>
      <c r="K12" s="133"/>
      <c r="L12" s="268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33"/>
      <c r="F13" s="268" t="str">
        <f t="shared" ref="F13:F18" si="2">IF(E13="X",1,"")</f>
        <v/>
      </c>
      <c r="G13" s="133"/>
      <c r="H13" s="268" t="str">
        <f t="shared" ref="H13:H18" si="3">IF(G13="X",2,"")</f>
        <v/>
      </c>
      <c r="I13" s="133"/>
      <c r="J13" s="268" t="str">
        <f t="shared" ref="J13:J18" si="4">IF(I13="X",3,"")</f>
        <v/>
      </c>
      <c r="K13" s="133"/>
      <c r="L13" s="268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25">
      <c r="B14" s="386"/>
      <c r="C14" s="389"/>
      <c r="D14" s="67" t="s">
        <v>34</v>
      </c>
      <c r="E14" s="133"/>
      <c r="F14" s="268" t="str">
        <f t="shared" si="2"/>
        <v/>
      </c>
      <c r="G14" s="133"/>
      <c r="H14" s="268" t="str">
        <f t="shared" si="3"/>
        <v/>
      </c>
      <c r="I14" s="133"/>
      <c r="J14" s="268" t="str">
        <f t="shared" si="4"/>
        <v/>
      </c>
      <c r="K14" s="133">
        <v>4</v>
      </c>
      <c r="L14" s="268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60" x14ac:dyDescent="0.25">
      <c r="B15" s="386"/>
      <c r="C15" s="389"/>
      <c r="D15" s="105" t="s">
        <v>4</v>
      </c>
      <c r="E15" s="133"/>
      <c r="F15" s="268" t="str">
        <f t="shared" si="2"/>
        <v/>
      </c>
      <c r="G15" s="133"/>
      <c r="H15" s="268" t="str">
        <f t="shared" si="3"/>
        <v/>
      </c>
      <c r="I15" s="133"/>
      <c r="J15" s="268" t="str">
        <f t="shared" si="4"/>
        <v/>
      </c>
      <c r="K15" s="133">
        <v>4</v>
      </c>
      <c r="L15" s="268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33"/>
      <c r="F16" s="268" t="str">
        <f t="shared" si="2"/>
        <v/>
      </c>
      <c r="G16" s="133"/>
      <c r="H16" s="268" t="str">
        <f t="shared" si="3"/>
        <v/>
      </c>
      <c r="I16" s="133"/>
      <c r="J16" s="268" t="str">
        <f t="shared" si="4"/>
        <v/>
      </c>
      <c r="K16" s="133">
        <v>4</v>
      </c>
      <c r="L16" s="268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33"/>
      <c r="F17" s="268" t="str">
        <f t="shared" si="2"/>
        <v/>
      </c>
      <c r="G17" s="133"/>
      <c r="H17" s="268" t="str">
        <f t="shared" si="3"/>
        <v/>
      </c>
      <c r="I17" s="133"/>
      <c r="J17" s="268" t="str">
        <f t="shared" si="4"/>
        <v/>
      </c>
      <c r="K17" s="133">
        <v>4</v>
      </c>
      <c r="L17" s="269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4.25" customHeight="1" x14ac:dyDescent="0.25">
      <c r="B18" s="387"/>
      <c r="C18" s="390"/>
      <c r="D18" s="105" t="s">
        <v>7</v>
      </c>
      <c r="E18" s="133"/>
      <c r="F18" s="268" t="str">
        <f t="shared" si="2"/>
        <v/>
      </c>
      <c r="G18" s="133"/>
      <c r="H18" s="268" t="str">
        <f t="shared" si="3"/>
        <v/>
      </c>
      <c r="I18" s="133">
        <v>3</v>
      </c>
      <c r="J18" s="268" t="str">
        <f t="shared" si="4"/>
        <v/>
      </c>
      <c r="K18" s="133"/>
      <c r="L18" s="269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305"/>
      <c r="F23" s="306" t="str">
        <f>IF(E23="X",1,"")</f>
        <v/>
      </c>
      <c r="G23" s="305"/>
      <c r="H23" s="306" t="str">
        <f>IF(G23="X",2,"")</f>
        <v/>
      </c>
      <c r="I23" s="305"/>
      <c r="J23" s="306" t="str">
        <f>IF(I23="X",3,"")</f>
        <v/>
      </c>
      <c r="K23" s="305"/>
      <c r="L23" s="306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305"/>
      <c r="F24" s="306" t="str">
        <f t="shared" ref="F24:F27" si="9">IF(E24="X",1,"")</f>
        <v/>
      </c>
      <c r="G24" s="305"/>
      <c r="H24" s="306" t="str">
        <f t="shared" ref="H24:H27" si="10">IF(G24="X",2,"")</f>
        <v/>
      </c>
      <c r="I24" s="133">
        <v>3</v>
      </c>
      <c r="J24" s="306" t="str">
        <f t="shared" ref="J24:J27" si="11">IF(I24="X",3,"")</f>
        <v/>
      </c>
      <c r="K24" s="133"/>
      <c r="L24" s="306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305"/>
      <c r="F25" s="306" t="str">
        <f t="shared" si="9"/>
        <v/>
      </c>
      <c r="G25" s="305"/>
      <c r="H25" s="306" t="str">
        <f t="shared" si="10"/>
        <v/>
      </c>
      <c r="I25" s="305"/>
      <c r="J25" s="306" t="str">
        <f t="shared" si="11"/>
        <v/>
      </c>
      <c r="K25" s="305"/>
      <c r="L25" s="306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305"/>
      <c r="F26" s="306" t="str">
        <f t="shared" si="9"/>
        <v/>
      </c>
      <c r="G26" s="305"/>
      <c r="H26" s="306" t="str">
        <f t="shared" si="10"/>
        <v/>
      </c>
      <c r="I26" s="305"/>
      <c r="J26" s="306" t="str">
        <f t="shared" si="11"/>
        <v/>
      </c>
      <c r="K26" s="133">
        <v>4</v>
      </c>
      <c r="L26" s="306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305"/>
      <c r="F27" s="306" t="str">
        <f t="shared" si="9"/>
        <v/>
      </c>
      <c r="G27" s="305"/>
      <c r="H27" s="306" t="str">
        <f t="shared" si="10"/>
        <v/>
      </c>
      <c r="I27" s="305"/>
      <c r="J27" s="306" t="str">
        <f t="shared" si="11"/>
        <v/>
      </c>
      <c r="K27" s="133">
        <v>4</v>
      </c>
      <c r="L27" s="306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>
        <v>3</v>
      </c>
      <c r="J32" s="268" t="str">
        <f>IF(I32="X",3,"")</f>
        <v/>
      </c>
      <c r="K32" s="133"/>
      <c r="L32" s="268" t="str">
        <f>IF(K32="X",4,"")</f>
        <v/>
      </c>
      <c r="M32" s="307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/>
      <c r="H33" s="268" t="str">
        <f t="shared" ref="H33:H36" si="16">IF(G33="X",2,"")</f>
        <v/>
      </c>
      <c r="I33" s="133">
        <v>3</v>
      </c>
      <c r="J33" s="268" t="str">
        <f t="shared" ref="J33:J36" si="17">IF(I33="X",3,"")</f>
        <v/>
      </c>
      <c r="K33" s="133"/>
      <c r="L33" s="268" t="str">
        <f t="shared" ref="L33:L36" si="18">IF(K33="X",4,"")</f>
        <v/>
      </c>
      <c r="M33" s="307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>
        <v>3</v>
      </c>
      <c r="J34" s="268" t="str">
        <f t="shared" si="17"/>
        <v/>
      </c>
      <c r="K34" s="133"/>
      <c r="L34" s="268" t="str">
        <f t="shared" si="18"/>
        <v/>
      </c>
      <c r="M34" s="307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>
        <v>4</v>
      </c>
      <c r="L35" s="268" t="str">
        <f t="shared" si="18"/>
        <v/>
      </c>
      <c r="M35" s="307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>
        <v>3</v>
      </c>
      <c r="J36" s="268" t="str">
        <f t="shared" si="17"/>
        <v/>
      </c>
      <c r="K36" s="133"/>
      <c r="L36" s="268" t="str">
        <f t="shared" si="18"/>
        <v/>
      </c>
      <c r="M36" s="307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1" priority="1" operator="greaterThan">
      <formula>79.9</formula>
    </cfRule>
    <cfRule type="cellIs" dxfId="190" priority="2" operator="between">
      <formula>70.1</formula>
      <formula>79.9</formula>
    </cfRule>
    <cfRule type="cellIs" dxfId="189" priority="3" operator="between">
      <formula>60.1</formula>
      <formula>70</formula>
    </cfRule>
    <cfRule type="cellIs" dxfId="188" priority="4" operator="lessThan">
      <formula>60.1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109F-F9BA-4676-8AD4-51811E151A3C}">
  <sheetPr>
    <tabColor rgb="FF92D050"/>
  </sheetPr>
  <dimension ref="A1:R93"/>
  <sheetViews>
    <sheetView topLeftCell="A33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7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7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7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127"/>
      <c r="H32" s="64" t="str">
        <f>IF(G32="X",2,"")</f>
        <v/>
      </c>
      <c r="I32" s="127"/>
      <c r="J32" s="64" t="str">
        <f>IF(I32="X",3,"")</f>
        <v/>
      </c>
      <c r="K32" s="127">
        <v>4</v>
      </c>
      <c r="L32" s="64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127"/>
      <c r="H33" s="64" t="str">
        <f t="shared" ref="H33:H36" si="16">IF(G33="X",2,"")</f>
        <v/>
      </c>
      <c r="I33" s="127">
        <v>3</v>
      </c>
      <c r="J33" s="64" t="str">
        <f t="shared" ref="J33:J36" si="17">IF(I33="X",3,"")</f>
        <v/>
      </c>
      <c r="K33" s="127"/>
      <c r="L33" s="64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127"/>
      <c r="H34" s="64" t="str">
        <f t="shared" si="16"/>
        <v/>
      </c>
      <c r="I34" s="127"/>
      <c r="J34" s="64" t="str">
        <f t="shared" si="17"/>
        <v/>
      </c>
      <c r="K34" s="127"/>
      <c r="L34" s="64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127"/>
      <c r="H35" s="64" t="str">
        <f t="shared" si="16"/>
        <v/>
      </c>
      <c r="I35" s="127"/>
      <c r="J35" s="64" t="str">
        <f t="shared" si="17"/>
        <v/>
      </c>
      <c r="K35" s="127"/>
      <c r="L35" s="64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127"/>
      <c r="H36" s="64" t="str">
        <f t="shared" si="16"/>
        <v/>
      </c>
      <c r="I36" s="127"/>
      <c r="J36" s="64" t="str">
        <f t="shared" si="17"/>
        <v/>
      </c>
      <c r="K36" s="127">
        <v>4</v>
      </c>
      <c r="L36" s="64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0.40866666666666668</v>
      </c>
    </row>
    <row r="49" spans="2:17" ht="17.25" customHeight="1" x14ac:dyDescent="0.25">
      <c r="B49" s="1" t="s">
        <v>28</v>
      </c>
      <c r="N49" s="285">
        <f>C58*B50</f>
        <v>0.40866666666666668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0.73699999999999999</v>
      </c>
    </row>
    <row r="55" spans="2:17" x14ac:dyDescent="0.25">
      <c r="B55" s="1" t="s">
        <v>65</v>
      </c>
      <c r="C55" s="114">
        <v>0.72799999999999998</v>
      </c>
    </row>
    <row r="56" spans="2:17" x14ac:dyDescent="0.25">
      <c r="B56" s="1" t="s">
        <v>66</v>
      </c>
      <c r="C56" s="114">
        <v>0.72799999999999998</v>
      </c>
    </row>
    <row r="57" spans="2:17" x14ac:dyDescent="0.25">
      <c r="B57" s="1" t="s">
        <v>67</v>
      </c>
      <c r="C57" s="114">
        <v>0.91100000000000003</v>
      </c>
      <c r="K57" s="115" t="s">
        <v>99</v>
      </c>
      <c r="M57" s="116">
        <f>(I48*100)+(N37+N28+N19)*100</f>
        <v>40.866666666666667</v>
      </c>
    </row>
    <row r="58" spans="2:17" x14ac:dyDescent="0.25">
      <c r="B58" s="286" t="s">
        <v>68</v>
      </c>
      <c r="C58" s="308">
        <f>AVERAGE(C52:C57)</f>
        <v>0.81733333333333336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87" priority="1" operator="greaterThan">
      <formula>79.9</formula>
    </cfRule>
    <cfRule type="cellIs" dxfId="186" priority="2" operator="between">
      <formula>70.1</formula>
      <formula>79.9</formula>
    </cfRule>
    <cfRule type="cellIs" dxfId="185" priority="3" operator="between">
      <formula>60.1</formula>
      <formula>70</formula>
    </cfRule>
    <cfRule type="cellIs" dxfId="184" priority="4" operator="lessThan">
      <formula>60.1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E96-926C-4B05-9EBE-7BE8908CAED6}">
  <sheetPr>
    <tabColor rgb="FF92D050"/>
  </sheetPr>
  <dimension ref="A1:R93"/>
  <sheetViews>
    <sheetView topLeftCell="A32" workbookViewId="0">
      <selection activeCell="M37" sqref="M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7.57031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38.25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60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5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9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0.45849999999999996</v>
      </c>
    </row>
    <row r="49" spans="2:17" ht="17.25" customHeight="1" x14ac:dyDescent="0.25">
      <c r="B49" s="1" t="s">
        <v>28</v>
      </c>
      <c r="N49" s="285">
        <f>C58*B50</f>
        <v>0.45849999999999996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0.86499999999999999</v>
      </c>
      <c r="D52" s="309" t="s">
        <v>173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  <c r="D53" s="309" t="s">
        <v>174</v>
      </c>
    </row>
    <row r="54" spans="2:17" x14ac:dyDescent="0.25">
      <c r="B54" s="1" t="s">
        <v>64</v>
      </c>
      <c r="C54" s="114">
        <v>0.9</v>
      </c>
      <c r="D54" s="309" t="s">
        <v>175</v>
      </c>
    </row>
    <row r="55" spans="2:17" x14ac:dyDescent="0.25">
      <c r="B55" s="1" t="s">
        <v>65</v>
      </c>
      <c r="C55" s="114">
        <v>0.85899999999999999</v>
      </c>
      <c r="D55" s="309" t="s">
        <v>176</v>
      </c>
    </row>
    <row r="56" spans="2:17" x14ac:dyDescent="0.25">
      <c r="B56" s="1" t="s">
        <v>66</v>
      </c>
      <c r="C56" s="114">
        <v>0.878</v>
      </c>
      <c r="D56" s="309" t="s">
        <v>177</v>
      </c>
    </row>
    <row r="57" spans="2:17" x14ac:dyDescent="0.25">
      <c r="B57" s="1" t="s">
        <v>67</v>
      </c>
      <c r="C57" s="114">
        <v>1</v>
      </c>
      <c r="D57" s="309" t="s">
        <v>178</v>
      </c>
      <c r="K57" s="115" t="s">
        <v>99</v>
      </c>
      <c r="M57" s="116">
        <f>(I48*100)+(N37+N28+N19)*100</f>
        <v>45.849999999999994</v>
      </c>
    </row>
    <row r="58" spans="2:17" x14ac:dyDescent="0.25">
      <c r="B58" s="286" t="s">
        <v>68</v>
      </c>
      <c r="C58" s="77">
        <f>AVERAGE(C52:C57)</f>
        <v>0.91699999999999993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83" priority="1" operator="greaterThan">
      <formula>79.9</formula>
    </cfRule>
    <cfRule type="cellIs" dxfId="182" priority="2" operator="between">
      <formula>70.1</formula>
      <formula>79.9</formula>
    </cfRule>
    <cfRule type="cellIs" dxfId="181" priority="3" operator="between">
      <formula>60.1</formula>
      <formula>70</formula>
    </cfRule>
    <cfRule type="cellIs" dxfId="180" priority="4" operator="lessThan">
      <formula>60.1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A6E4-A2E7-46B5-A8FB-2D95EEF51382}">
  <dimension ref="A1:R93"/>
  <sheetViews>
    <sheetView workbookViewId="0">
      <selection activeCell="D54" sqref="D54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115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 t="s">
        <v>116</v>
      </c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/>
      <c r="I13" s="68"/>
      <c r="J13" s="1"/>
      <c r="K13" s="68"/>
      <c r="L13" s="1"/>
      <c r="M13" s="69"/>
      <c r="N13" s="1" t="str">
        <f t="shared" ref="N13:N18" si="3">IF(M13="X",5,"")</f>
        <v/>
      </c>
      <c r="O13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/>
      <c r="I14" s="68"/>
      <c r="J14" s="1"/>
      <c r="K14" s="68"/>
      <c r="L14" s="1"/>
      <c r="M14" s="69"/>
      <c r="N14" s="1" t="str">
        <f t="shared" si="3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 t="str">
        <f t="shared" si="2"/>
        <v/>
      </c>
      <c r="G15" s="68"/>
      <c r="H15" s="1"/>
      <c r="I15" s="68"/>
      <c r="J15" s="1"/>
      <c r="K15" s="68"/>
      <c r="L15" s="1"/>
      <c r="M15" s="69"/>
      <c r="N15" s="1" t="str">
        <f t="shared" si="3"/>
        <v/>
      </c>
      <c r="O15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71" t="s">
        <v>35</v>
      </c>
      <c r="E16" s="68"/>
      <c r="F16" s="1" t="str">
        <f t="shared" si="2"/>
        <v/>
      </c>
      <c r="G16" s="68"/>
      <c r="H16" s="1"/>
      <c r="I16" s="68"/>
      <c r="J16" s="1"/>
      <c r="K16" s="68"/>
      <c r="L16" s="1"/>
      <c r="M16" s="72"/>
      <c r="N16" s="1" t="str">
        <f t="shared" si="3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 t="str">
        <f t="shared" si="2"/>
        <v/>
      </c>
      <c r="G17" s="68"/>
      <c r="H17" s="1"/>
      <c r="I17" s="68"/>
      <c r="J17" s="1"/>
      <c r="K17" s="68"/>
      <c r="L17" s="73"/>
      <c r="M17" s="69"/>
      <c r="N17" s="1" t="str">
        <f t="shared" si="3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 t="str">
        <f t="shared" si="2"/>
        <v/>
      </c>
      <c r="G18" s="68"/>
      <c r="H18" s="1"/>
      <c r="I18" s="68"/>
      <c r="J18" s="1"/>
      <c r="K18" s="68"/>
      <c r="L18" s="73"/>
      <c r="M18" s="69"/>
      <c r="N18" s="1" t="str">
        <f t="shared" si="3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/>
      <c r="N23" s="1" t="str">
        <f t="shared" ref="N23:N44" si="4">IF(M23="X",5,"")</f>
        <v/>
      </c>
      <c r="O23">
        <f>SUM(F23,H23,J23,L23,N23)</f>
        <v>0</v>
      </c>
      <c r="P23" s="50">
        <f t="shared" ref="P23:P44" si="5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6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4"/>
        <v/>
      </c>
      <c r="O24">
        <f>SUM(F24,H24,J24,L24,N24)</f>
        <v>0</v>
      </c>
      <c r="P24" s="50">
        <f t="shared" si="5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6"/>
        <v/>
      </c>
      <c r="G25" s="68"/>
      <c r="H25" s="1"/>
      <c r="I25" s="68"/>
      <c r="J25" s="1"/>
      <c r="K25" s="68"/>
      <c r="L25" s="1"/>
      <c r="M25" s="69"/>
      <c r="N25" s="1" t="str">
        <f t="shared" si="4"/>
        <v/>
      </c>
      <c r="O25">
        <f>SUM(F25,H25,J25,L25,N25)</f>
        <v>0</v>
      </c>
      <c r="P25" s="50">
        <f t="shared" si="5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6"/>
        <v/>
      </c>
      <c r="G26" s="68"/>
      <c r="H26" s="1"/>
      <c r="I26" s="68"/>
      <c r="J26" s="1"/>
      <c r="K26" s="68"/>
      <c r="L26" s="1"/>
      <c r="M26" s="69"/>
      <c r="N26" s="1" t="str">
        <f t="shared" si="4"/>
        <v/>
      </c>
      <c r="O26">
        <f>SUM(F26,H26,J26,L26,N26)</f>
        <v>0</v>
      </c>
      <c r="P26" s="50">
        <f t="shared" si="5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6"/>
        <v/>
      </c>
      <c r="G27" s="68"/>
      <c r="H27" s="1"/>
      <c r="I27" s="68"/>
      <c r="J27" s="1"/>
      <c r="K27" s="68"/>
      <c r="L27" s="1"/>
      <c r="M27" s="69"/>
      <c r="N27" s="1" t="str">
        <f t="shared" si="4"/>
        <v/>
      </c>
      <c r="O27">
        <f>SUM(F27,H27,J27,L27,N27)</f>
        <v>0</v>
      </c>
      <c r="P27" s="50">
        <f t="shared" si="5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 t="str">
        <f>IF(K32="X",4,"")</f>
        <v/>
      </c>
      <c r="M32" s="69"/>
      <c r="N32" s="1" t="str">
        <f t="shared" ref="N32:N36" si="7">IF(M32="X",5,"")</f>
        <v/>
      </c>
      <c r="O32">
        <f>SUM(F32,H32,J32,L32,N32)</f>
        <v>0</v>
      </c>
      <c r="P32" s="50">
        <f t="shared" ref="P32:P36" si="8"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 t="str">
        <f t="shared" ref="F33:F36" si="9">IF(E33="X",1,"")</f>
        <v/>
      </c>
      <c r="G33" s="68"/>
      <c r="H33" s="1"/>
      <c r="I33" s="68"/>
      <c r="J33" s="1"/>
      <c r="K33" s="68"/>
      <c r="L33" s="1" t="str">
        <f t="shared" ref="L33:L36" si="10">IF(K33="X",4,"")</f>
        <v/>
      </c>
      <c r="M33" s="69"/>
      <c r="N33" s="1" t="str">
        <f t="shared" si="7"/>
        <v/>
      </c>
      <c r="O33">
        <f>SUM(F33,H33,J33,L33,N33)</f>
        <v>0</v>
      </c>
      <c r="P33" s="50">
        <f t="shared" si="8"/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 t="str">
        <f t="shared" si="9"/>
        <v/>
      </c>
      <c r="G34" s="68"/>
      <c r="H34" s="1"/>
      <c r="I34" s="68"/>
      <c r="J34" s="1"/>
      <c r="K34" s="68"/>
      <c r="L34" s="1" t="str">
        <f t="shared" si="10"/>
        <v/>
      </c>
      <c r="M34" s="69"/>
      <c r="N34" s="1" t="str">
        <f t="shared" si="7"/>
        <v/>
      </c>
      <c r="O34">
        <f>SUM(F34,H34,J34,L34,N34)</f>
        <v>0</v>
      </c>
      <c r="P34" s="50">
        <f t="shared" si="8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 t="str">
        <f t="shared" si="9"/>
        <v/>
      </c>
      <c r="G35" s="68"/>
      <c r="H35" s="1"/>
      <c r="I35" s="68"/>
      <c r="J35" s="1"/>
      <c r="K35" s="68"/>
      <c r="L35" s="1" t="str">
        <f t="shared" si="10"/>
        <v/>
      </c>
      <c r="M35" s="69"/>
      <c r="N35" s="1" t="str">
        <f t="shared" si="7"/>
        <v/>
      </c>
      <c r="O35">
        <f>SUM(F35,H35,J35,L35,N35)</f>
        <v>0</v>
      </c>
      <c r="P35" s="50">
        <f t="shared" si="8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 t="str">
        <f t="shared" si="9"/>
        <v/>
      </c>
      <c r="G36" s="68"/>
      <c r="H36" s="1"/>
      <c r="I36" s="68"/>
      <c r="J36" s="1"/>
      <c r="K36" s="68"/>
      <c r="L36" s="1" t="str">
        <f t="shared" si="10"/>
        <v/>
      </c>
      <c r="M36" s="69"/>
      <c r="N36" s="1" t="str">
        <f t="shared" si="7"/>
        <v/>
      </c>
      <c r="O36">
        <f>SUM(F36,H36,J36,L36,N36)</f>
        <v>0</v>
      </c>
      <c r="P36" s="50">
        <f t="shared" si="8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1">IF(K42="X",4,"")</f>
        <v/>
      </c>
      <c r="M42" s="1" t="s">
        <v>91</v>
      </c>
      <c r="N42" s="1">
        <f t="shared" si="4"/>
        <v>5</v>
      </c>
      <c r="O42">
        <f>SUM(F42,H42,J42,L42,N42)</f>
        <v>5</v>
      </c>
      <c r="P42" s="50">
        <f t="shared" si="5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1"/>
        <v/>
      </c>
      <c r="M43" s="1" t="s">
        <v>91</v>
      </c>
      <c r="N43" s="1">
        <f t="shared" si="4"/>
        <v>5</v>
      </c>
      <c r="O43">
        <f>SUM(F43,H43,J43,L43,N43)</f>
        <v>5</v>
      </c>
      <c r="P43" s="50">
        <f t="shared" si="5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1"/>
        <v/>
      </c>
      <c r="M44" s="1" t="s">
        <v>91</v>
      </c>
      <c r="N44" s="108">
        <f t="shared" si="4"/>
        <v>5</v>
      </c>
      <c r="O44">
        <f>SUM(F44,H44,J44,L44,N44)</f>
        <v>5</v>
      </c>
      <c r="P44" s="50">
        <f t="shared" si="5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25">
      <c r="B58" s="17" t="s">
        <v>68</v>
      </c>
      <c r="C58" s="128">
        <f>AVERAGE(C52:C57)</f>
        <v>0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9" priority="1" operator="greaterThan">
      <formula>79.9</formula>
    </cfRule>
    <cfRule type="cellIs" dxfId="178" priority="2" operator="between">
      <formula>70.1</formula>
      <formula>79.9</formula>
    </cfRule>
    <cfRule type="cellIs" dxfId="177" priority="3" operator="between">
      <formula>60.1</formula>
      <formula>70</formula>
    </cfRule>
    <cfRule type="cellIs" dxfId="176" priority="4" operator="lessThan">
      <formula>60.1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349-6683-4925-A6CC-18FE9C4B672F}">
  <dimension ref="A1:R93"/>
  <sheetViews>
    <sheetView topLeftCell="A34" workbookViewId="0">
      <selection activeCell="C57" sqref="C57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9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8"/>
      <c r="J15" s="1"/>
      <c r="K15" s="69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96" customHeight="1" x14ac:dyDescent="0.25">
      <c r="B18" s="387"/>
      <c r="C18" s="390"/>
      <c r="D18" s="71" t="s">
        <v>7</v>
      </c>
      <c r="E18" s="68"/>
      <c r="F18" s="1"/>
      <c r="G18" s="68"/>
      <c r="H18" s="1"/>
      <c r="I18" s="69"/>
      <c r="J18" s="1"/>
      <c r="K18" s="69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/>
      <c r="G23" s="68"/>
      <c r="H23" s="1"/>
      <c r="I23" s="68"/>
      <c r="J23" s="1"/>
      <c r="K23" s="68"/>
      <c r="L23" s="1"/>
      <c r="M23" s="69"/>
      <c r="N23" s="1"/>
      <c r="Q23" s="70"/>
    </row>
    <row r="24" spans="1:18" ht="69" customHeight="1" x14ac:dyDescent="0.25">
      <c r="B24" s="372"/>
      <c r="C24" s="373"/>
      <c r="D24" s="71" t="s">
        <v>83</v>
      </c>
      <c r="E24" s="68"/>
      <c r="F24" s="1"/>
      <c r="G24" s="68"/>
      <c r="H24" s="1"/>
      <c r="I24" s="68"/>
      <c r="J24" s="1"/>
      <c r="K24" s="69"/>
      <c r="L24" s="1"/>
      <c r="M24" s="69"/>
      <c r="N24" s="1"/>
      <c r="Q24" s="70"/>
    </row>
    <row r="25" spans="1:18" ht="60" x14ac:dyDescent="0.25">
      <c r="B25" s="372"/>
      <c r="C25" s="373"/>
      <c r="D25" s="87" t="s">
        <v>113</v>
      </c>
      <c r="E25" s="68"/>
      <c r="F25" s="1"/>
      <c r="G25" s="68"/>
      <c r="H25" s="1"/>
      <c r="I25" s="68"/>
      <c r="J25" s="1"/>
      <c r="K25" s="68"/>
      <c r="L25" s="1"/>
      <c r="M25" s="69"/>
      <c r="N25" s="1"/>
      <c r="Q25" s="70"/>
    </row>
    <row r="26" spans="1:18" ht="45" x14ac:dyDescent="0.25">
      <c r="B26" s="372"/>
      <c r="C26" s="373"/>
      <c r="D26" s="71" t="s">
        <v>9</v>
      </c>
      <c r="E26" s="68"/>
      <c r="F26" s="1"/>
      <c r="G26" s="68"/>
      <c r="H26" s="1"/>
      <c r="I26" s="68"/>
      <c r="J26" s="1"/>
      <c r="K26" s="68"/>
      <c r="L26" s="1"/>
      <c r="M26" s="69"/>
      <c r="N26" s="1"/>
      <c r="Q26" s="70"/>
    </row>
    <row r="27" spans="1:18" ht="60" x14ac:dyDescent="0.25">
      <c r="B27" s="372"/>
      <c r="C27" s="373"/>
      <c r="D27" s="71" t="s">
        <v>10</v>
      </c>
      <c r="E27" s="68"/>
      <c r="F27" s="1"/>
      <c r="G27" s="68"/>
      <c r="H27" s="1"/>
      <c r="I27" s="69"/>
      <c r="J27" s="1"/>
      <c r="K27" s="68"/>
      <c r="L27" s="1"/>
      <c r="M27" s="69"/>
      <c r="N27" s="1"/>
      <c r="Q27" s="70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/>
      <c r="M32" s="69"/>
      <c r="N32" s="1"/>
      <c r="Q32" s="70"/>
    </row>
    <row r="33" spans="1:17" ht="54" customHeight="1" x14ac:dyDescent="0.25">
      <c r="B33" s="372"/>
      <c r="C33" s="373"/>
      <c r="D33" s="71" t="s">
        <v>53</v>
      </c>
      <c r="E33" s="68"/>
      <c r="F33" s="1" t="str">
        <f t="shared" ref="F33:F36" si="3">IF(E33="X",1,"")</f>
        <v/>
      </c>
      <c r="G33" s="68"/>
      <c r="H33" s="1"/>
      <c r="I33" s="68"/>
      <c r="J33" s="1"/>
      <c r="K33" s="68"/>
      <c r="L33" s="1"/>
      <c r="M33" s="69"/>
      <c r="N33" s="1"/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 t="str">
        <f t="shared" si="3"/>
        <v/>
      </c>
      <c r="G34" s="68"/>
      <c r="H34" s="1"/>
      <c r="I34" s="68"/>
      <c r="J34" s="1"/>
      <c r="K34" s="68"/>
      <c r="L34" s="1"/>
      <c r="M34" s="69"/>
      <c r="N34" s="1"/>
      <c r="Q34" s="70"/>
    </row>
    <row r="35" spans="1:17" ht="45" x14ac:dyDescent="0.25">
      <c r="B35" s="372"/>
      <c r="C35" s="373"/>
      <c r="D35" s="71" t="s">
        <v>55</v>
      </c>
      <c r="E35" s="68"/>
      <c r="F35" s="1" t="str">
        <f t="shared" si="3"/>
        <v/>
      </c>
      <c r="G35" s="68"/>
      <c r="H35" s="1"/>
      <c r="I35" s="68"/>
      <c r="J35" s="1"/>
      <c r="K35" s="69"/>
      <c r="L35" s="1"/>
      <c r="M35" s="69"/>
      <c r="N35" s="1"/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 t="str">
        <f t="shared" si="3"/>
        <v/>
      </c>
      <c r="G36" s="68"/>
      <c r="H36" s="1"/>
      <c r="I36" s="68"/>
      <c r="J36" s="1"/>
      <c r="K36" s="69"/>
      <c r="L36" s="1"/>
      <c r="M36" s="69"/>
      <c r="N36" s="1"/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4">IF(K42="X",4,"")</f>
        <v/>
      </c>
      <c r="M42" s="1" t="s">
        <v>91</v>
      </c>
      <c r="N42" s="1">
        <f t="shared" ref="N42:N44" si="5">IF(M42="X",5,"")</f>
        <v>5</v>
      </c>
      <c r="O42">
        <f>SUM(F42,H42,J42,L42,N42)</f>
        <v>5</v>
      </c>
      <c r="P42" s="50">
        <f t="shared" ref="P42:P44" si="6"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4"/>
        <v/>
      </c>
      <c r="M43" s="1" t="s">
        <v>91</v>
      </c>
      <c r="N43" s="1">
        <f t="shared" si="5"/>
        <v>5</v>
      </c>
      <c r="O43">
        <f>SUM(F43,H43,J43,L43,N43)</f>
        <v>5</v>
      </c>
      <c r="P43" s="50">
        <f t="shared" si="6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4"/>
        <v/>
      </c>
      <c r="M44" s="1" t="s">
        <v>91</v>
      </c>
      <c r="N44" s="108">
        <f t="shared" si="5"/>
        <v>5</v>
      </c>
      <c r="O44">
        <f>SUM(F44,H44,J44,L44,N44)</f>
        <v>5</v>
      </c>
      <c r="P44" s="50">
        <f t="shared" si="6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25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5" priority="1" operator="greaterThan">
      <formula>79.9</formula>
    </cfRule>
    <cfRule type="cellIs" dxfId="174" priority="2" operator="between">
      <formula>70.1</formula>
      <formula>79.9</formula>
    </cfRule>
    <cfRule type="cellIs" dxfId="173" priority="3" operator="between">
      <formula>60.1</formula>
      <formula>70</formula>
    </cfRule>
    <cfRule type="cellIs" dxfId="172" priority="4" operator="lessThan">
      <formula>60.1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55E9-DF30-4E62-9051-7F3AF999CC66}">
  <sheetPr>
    <tabColor rgb="FF92D050"/>
  </sheetPr>
  <dimension ref="A1:R93"/>
  <sheetViews>
    <sheetView topLeftCell="A48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0.140625" style="248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179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>
        <v>3</v>
      </c>
      <c r="J14" s="1" t="str">
        <f t="shared" si="4"/>
        <v/>
      </c>
      <c r="K14" s="68"/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180</v>
      </c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8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8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0.40250000000000002</v>
      </c>
    </row>
    <row r="49" spans="2:17" ht="17.25" customHeight="1" x14ac:dyDescent="0.25">
      <c r="B49" s="1" t="s">
        <v>28</v>
      </c>
      <c r="N49" s="285">
        <f>C58*B50</f>
        <v>0.40250000000000002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0.91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0.71</v>
      </c>
    </row>
    <row r="56" spans="2:17" x14ac:dyDescent="0.25">
      <c r="B56" s="1" t="s">
        <v>66</v>
      </c>
      <c r="C56" s="114">
        <v>0.6</v>
      </c>
    </row>
    <row r="57" spans="2:17" x14ac:dyDescent="0.25">
      <c r="B57" s="1" t="s">
        <v>67</v>
      </c>
      <c r="C57" s="114">
        <v>0.61</v>
      </c>
      <c r="K57" s="115" t="s">
        <v>99</v>
      </c>
      <c r="M57" s="116">
        <f>(I48*100)+(N37+N28+N19)*100</f>
        <v>40.25</v>
      </c>
    </row>
    <row r="58" spans="2:17" x14ac:dyDescent="0.25">
      <c r="B58" s="286" t="s">
        <v>68</v>
      </c>
      <c r="C58" s="77">
        <f>AVERAGE(C52:C57)</f>
        <v>0.80500000000000005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71" priority="1" operator="greaterThan">
      <formula>79.9</formula>
    </cfRule>
    <cfRule type="cellIs" dxfId="170" priority="2" operator="between">
      <formula>70.1</formula>
      <formula>79.9</formula>
    </cfRule>
    <cfRule type="cellIs" dxfId="169" priority="3" operator="between">
      <formula>60.1</formula>
      <formula>70</formula>
    </cfRule>
    <cfRule type="cellIs" dxfId="168" priority="4" operator="lessThan">
      <formula>60.1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438C-C63D-455C-8C6D-8A2F97F56151}">
  <sheetPr>
    <tabColor rgb="FF92D050"/>
  </sheetPr>
  <dimension ref="A1:R93"/>
  <sheetViews>
    <sheetView topLeftCell="A33" workbookViewId="0">
      <selection activeCell="B60" sqref="B60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0.140625" style="248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179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12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2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0.34416666666666668</v>
      </c>
    </row>
    <row r="49" spans="1:17" ht="17.25" customHeight="1" x14ac:dyDescent="0.25">
      <c r="B49" s="1" t="s">
        <v>28</v>
      </c>
      <c r="N49" s="285">
        <f>C58*B50</f>
        <v>0.34416666666666668</v>
      </c>
    </row>
    <row r="50" spans="1:17" x14ac:dyDescent="0.25">
      <c r="B50" s="16">
        <v>0.5</v>
      </c>
    </row>
    <row r="52" spans="1:17" x14ac:dyDescent="0.25">
      <c r="B52" s="1" t="s">
        <v>181</v>
      </c>
      <c r="C52" s="310">
        <v>1</v>
      </c>
      <c r="F52" s="248">
        <f>COUNTIF(C52:C57,"&gt;,01%")</f>
        <v>6</v>
      </c>
    </row>
    <row r="53" spans="1:17" x14ac:dyDescent="0.25">
      <c r="B53" s="1" t="s">
        <v>182</v>
      </c>
      <c r="C53" s="310">
        <v>1</v>
      </c>
    </row>
    <row r="54" spans="1:17" x14ac:dyDescent="0.25">
      <c r="B54" s="1" t="s">
        <v>183</v>
      </c>
      <c r="C54" s="114">
        <v>0.73</v>
      </c>
    </row>
    <row r="55" spans="1:17" x14ac:dyDescent="0.25">
      <c r="A55" s="248" t="s">
        <v>184</v>
      </c>
      <c r="B55" s="1" t="s">
        <v>183</v>
      </c>
      <c r="C55" s="311">
        <v>0.2</v>
      </c>
    </row>
    <row r="56" spans="1:17" x14ac:dyDescent="0.25">
      <c r="B56" s="1" t="s">
        <v>185</v>
      </c>
      <c r="C56" s="311">
        <v>0.4</v>
      </c>
    </row>
    <row r="57" spans="1:17" x14ac:dyDescent="0.25">
      <c r="B57" s="1" t="s">
        <v>186</v>
      </c>
      <c r="C57" s="114">
        <v>0.8</v>
      </c>
      <c r="K57" s="115" t="s">
        <v>99</v>
      </c>
      <c r="M57" s="116">
        <f>(I48*100)+(N37+N28+N19)*100</f>
        <v>34.416666666666664</v>
      </c>
    </row>
    <row r="58" spans="1:17" x14ac:dyDescent="0.25">
      <c r="B58" s="286" t="s">
        <v>68</v>
      </c>
      <c r="C58" s="77">
        <f>AVERAGE(C52:C57)</f>
        <v>0.68833333333333335</v>
      </c>
    </row>
    <row r="61" spans="1:17" ht="15.75" x14ac:dyDescent="0.25">
      <c r="B61" s="61" t="s">
        <v>100</v>
      </c>
    </row>
    <row r="62" spans="1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1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1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67" priority="1" operator="greaterThan">
      <formula>79.9</formula>
    </cfRule>
    <cfRule type="cellIs" dxfId="166" priority="2" operator="between">
      <formula>70.1</formula>
      <formula>79.9</formula>
    </cfRule>
    <cfRule type="cellIs" dxfId="165" priority="3" operator="between">
      <formula>60.1</formula>
      <formula>70</formula>
    </cfRule>
    <cfRule type="cellIs" dxfId="164" priority="4" operator="lessThan">
      <formula>60.1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1882-8D61-48EF-8F34-714900282EFE}">
  <dimension ref="A1:T52"/>
  <sheetViews>
    <sheetView topLeftCell="A7" workbookViewId="0">
      <selection activeCell="I24" sqref="I24"/>
    </sheetView>
  </sheetViews>
  <sheetFormatPr baseColWidth="10" defaultRowHeight="15" x14ac:dyDescent="0.25"/>
  <cols>
    <col min="1" max="1" width="25" bestFit="1" customWidth="1"/>
    <col min="2" max="2" width="33.140625" customWidth="1"/>
    <col min="3" max="8" width="6.140625" style="22" bestFit="1" customWidth="1"/>
    <col min="9" max="9" width="22.140625" style="22" bestFit="1" customWidth="1"/>
  </cols>
  <sheetData>
    <row r="1" spans="1:9" x14ac:dyDescent="0.25">
      <c r="A1" s="366" t="s">
        <v>70</v>
      </c>
      <c r="B1" s="366"/>
      <c r="C1" s="366"/>
      <c r="D1" s="366"/>
      <c r="E1" s="366"/>
      <c r="F1" s="366"/>
      <c r="G1" s="366"/>
      <c r="H1" s="366"/>
      <c r="I1" s="367"/>
    </row>
    <row r="2" spans="1:9" ht="15.75" thickBot="1" x14ac:dyDescent="0.3">
      <c r="A2" s="368"/>
      <c r="B2" s="368"/>
      <c r="C2" s="368"/>
      <c r="D2" s="368"/>
      <c r="E2" s="368"/>
      <c r="F2" s="368"/>
      <c r="G2" s="368"/>
      <c r="H2" s="368"/>
      <c r="I2" s="369"/>
    </row>
    <row r="3" spans="1:9" ht="27.75" customHeight="1" thickBot="1" x14ac:dyDescent="0.3">
      <c r="A3" s="25" t="s">
        <v>69</v>
      </c>
      <c r="B3" s="25" t="s">
        <v>72</v>
      </c>
      <c r="C3" s="26" t="s">
        <v>62</v>
      </c>
      <c r="D3" s="27" t="s">
        <v>63</v>
      </c>
      <c r="E3" s="27" t="s">
        <v>64</v>
      </c>
      <c r="F3" s="27" t="s">
        <v>65</v>
      </c>
      <c r="G3" s="27" t="s">
        <v>66</v>
      </c>
      <c r="H3" s="28" t="s">
        <v>67</v>
      </c>
      <c r="I3" s="28" t="s">
        <v>60</v>
      </c>
    </row>
    <row r="4" spans="1:9" ht="15" customHeight="1" x14ac:dyDescent="0.25">
      <c r="A4" s="45" t="s">
        <v>15</v>
      </c>
      <c r="B4" s="46" t="s">
        <v>39</v>
      </c>
      <c r="C4" s="299">
        <f>+'Asistente de Contablidad'!$C52</f>
        <v>0.86499999999999999</v>
      </c>
      <c r="D4" s="299">
        <f>+'Asistente de Contablidad'!$C53</f>
        <v>0.88249999999999995</v>
      </c>
      <c r="E4" s="299">
        <f>+'Asistente de Contablidad'!$C54</f>
        <v>0.88249999999999995</v>
      </c>
      <c r="F4" s="299">
        <f>+'Asistente de Contablidad'!$C55</f>
        <v>0.9</v>
      </c>
      <c r="G4" s="299">
        <f>+'Asistente de Contablidad'!$C56</f>
        <v>0.88249999999999995</v>
      </c>
      <c r="H4" s="299">
        <f>+'Asistente de Contablidad'!$C57</f>
        <v>0.9</v>
      </c>
      <c r="I4" s="29">
        <f>AVERAGE(C4:H4)*49%</f>
        <v>0.43385416666666665</v>
      </c>
    </row>
    <row r="5" spans="1:9" ht="15" customHeight="1" x14ac:dyDescent="0.25">
      <c r="A5" s="44" t="s">
        <v>15</v>
      </c>
      <c r="B5" s="43" t="s">
        <v>40</v>
      </c>
      <c r="C5" s="300">
        <f>+'Aux. Aseo y Cafeteria.'!$C52</f>
        <v>1</v>
      </c>
      <c r="D5" s="300">
        <f>+'Aux. Aseo y Cafeteria.'!$C53</f>
        <v>0.89</v>
      </c>
      <c r="E5" s="300">
        <f>+'Aux. Aseo y Cafeteria.'!$C54</f>
        <v>0.89</v>
      </c>
      <c r="F5" s="300">
        <f>+'Aux. Aseo y Cafeteria.'!$C55</f>
        <v>0.89</v>
      </c>
      <c r="G5" s="300">
        <f>+'Aux. Aseo y Cafeteria.'!$C56</f>
        <v>1</v>
      </c>
      <c r="H5" s="300">
        <f>+'Aux. Aseo y Cafeteria.'!$C57</f>
        <v>0.89</v>
      </c>
      <c r="I5" s="30">
        <f>AVERAGE(C5:H5)*49%</f>
        <v>0.45406666666666662</v>
      </c>
    </row>
    <row r="6" spans="1:9" ht="15" customHeight="1" x14ac:dyDescent="0.25">
      <c r="A6" s="44" t="s">
        <v>15</v>
      </c>
      <c r="B6" s="43" t="s">
        <v>42</v>
      </c>
      <c r="C6" s="300">
        <f>+'Auxiliar contabilidad'!$C52</f>
        <v>0.88749999999999996</v>
      </c>
      <c r="D6" s="300">
        <f>+'Auxiliar contabilidad'!$C53</f>
        <v>0.88749999999999996</v>
      </c>
      <c r="E6" s="300">
        <f>+'Auxiliar contabilidad'!$C54</f>
        <v>0.875</v>
      </c>
      <c r="F6" s="300">
        <f>+'Auxiliar contabilidad'!$C55</f>
        <v>0.875</v>
      </c>
      <c r="G6" s="300">
        <f>+'Auxiliar contabilidad'!$C56</f>
        <v>0.875</v>
      </c>
      <c r="H6" s="300">
        <f>+'Auxiliar contabilidad'!$C57</f>
        <v>0.875</v>
      </c>
      <c r="I6" s="30">
        <f t="shared" ref="I6:I38" si="0">AVERAGE(C6:H6)*49%</f>
        <v>0.43079166666666668</v>
      </c>
    </row>
    <row r="7" spans="1:9" ht="15" customHeight="1" x14ac:dyDescent="0.25">
      <c r="A7" s="44" t="s">
        <v>15</v>
      </c>
      <c r="B7" s="43" t="s">
        <v>43</v>
      </c>
      <c r="C7" s="300">
        <f>+'Auxiliar Administrativo'!$C52</f>
        <v>1</v>
      </c>
      <c r="D7" s="300">
        <f>+'Auxiliar Administrativo'!$C53</f>
        <v>1</v>
      </c>
      <c r="E7" s="300">
        <f>+'Auxiliar Administrativo'!$C54</f>
        <v>1</v>
      </c>
      <c r="F7" s="300">
        <f>+'Auxiliar Administrativo'!$C55</f>
        <v>1</v>
      </c>
      <c r="G7" s="300">
        <f>+'Auxiliar Administrativo'!$C56</f>
        <v>1</v>
      </c>
      <c r="H7" s="300">
        <f>+'Auxiliar Administrativo'!$C57</f>
        <v>1</v>
      </c>
      <c r="I7" s="30">
        <f t="shared" si="0"/>
        <v>0.49</v>
      </c>
    </row>
    <row r="8" spans="1:9" ht="15" customHeight="1" x14ac:dyDescent="0.25">
      <c r="A8" s="44" t="s">
        <v>15</v>
      </c>
      <c r="B8" s="44" t="s">
        <v>44</v>
      </c>
      <c r="C8" s="300">
        <f>+Mensajero!$C52</f>
        <v>0.93</v>
      </c>
      <c r="D8" s="300">
        <f>+Mensajero!$C53</f>
        <v>0.9</v>
      </c>
      <c r="E8" s="300">
        <f>+Mensajero!$C54</f>
        <v>0.93</v>
      </c>
      <c r="F8" s="300">
        <f>+Mensajero!$C55</f>
        <v>0.95</v>
      </c>
      <c r="G8" s="300">
        <f>+Mensajero!$C56</f>
        <v>0.94</v>
      </c>
      <c r="H8" s="300">
        <f>+Mensajero!$C57</f>
        <v>0.93</v>
      </c>
      <c r="I8" s="30">
        <f t="shared" si="0"/>
        <v>0.45569999999999999</v>
      </c>
    </row>
    <row r="9" spans="1:9" ht="15" customHeight="1" x14ac:dyDescent="0.25">
      <c r="A9" s="42" t="s">
        <v>15</v>
      </c>
      <c r="B9" s="43" t="s">
        <v>45</v>
      </c>
      <c r="C9" s="300">
        <f>+'Lider de Procesos'!$C52</f>
        <v>0</v>
      </c>
      <c r="D9" s="300">
        <f>+'Lider de Procesos'!$C53</f>
        <v>0</v>
      </c>
      <c r="E9" s="300">
        <f>+'Lider de Procesos'!$C54</f>
        <v>0</v>
      </c>
      <c r="F9" s="300">
        <f>+'Lider de Procesos'!$C55</f>
        <v>0.78</v>
      </c>
      <c r="G9" s="300">
        <f>+'Lider de Procesos'!$C56</f>
        <v>0.60357142857142854</v>
      </c>
      <c r="H9" s="300">
        <f>+'Lider de Procesos'!$C57</f>
        <v>0.6607142857142857</v>
      </c>
      <c r="I9" s="30">
        <f t="shared" si="0"/>
        <v>0.16694999999999999</v>
      </c>
    </row>
    <row r="10" spans="1:9" s="248" customFormat="1" ht="15" customHeight="1" x14ac:dyDescent="0.25">
      <c r="A10" s="42" t="s">
        <v>15</v>
      </c>
      <c r="B10" s="43" t="s">
        <v>221</v>
      </c>
      <c r="C10" s="300">
        <f>+'Aux Tesoreria'!$C52</f>
        <v>0.85200000000000009</v>
      </c>
      <c r="D10" s="300">
        <f>+'Aux Tesoreria'!$C53</f>
        <v>0.77153374681480646</v>
      </c>
      <c r="E10" s="300">
        <f>+'Aux Tesoreria'!$C54</f>
        <v>0.80815304016165523</v>
      </c>
      <c r="F10" s="300">
        <f>+'Aux Tesoreria'!$C55</f>
        <v>0.90000000000000013</v>
      </c>
      <c r="G10" s="300">
        <f>+'Aux Tesoreria'!$C56</f>
        <v>0.87226994597195295</v>
      </c>
      <c r="H10" s="300">
        <f>+'Aux Tesoreria'!$C57</f>
        <v>0.99562080468127523</v>
      </c>
      <c r="I10" s="30">
        <f t="shared" ref="I10" si="1">AVERAGE(C10:H10)*49%</f>
        <v>0.4246321655730913</v>
      </c>
    </row>
    <row r="11" spans="1:9" ht="15" customHeight="1" x14ac:dyDescent="0.25">
      <c r="A11" s="43" t="s">
        <v>142</v>
      </c>
      <c r="B11" s="44" t="s">
        <v>154</v>
      </c>
      <c r="C11" s="300">
        <f>+'Auxiliar de despachos'!$C52</f>
        <v>0.9</v>
      </c>
      <c r="D11" s="300">
        <f>+'Auxiliar de despachos'!$C53</f>
        <v>0.7</v>
      </c>
      <c r="E11" s="300">
        <f>+'Auxiliar de despachos'!$C54</f>
        <v>0.9</v>
      </c>
      <c r="F11" s="300">
        <f>+'Auxiliar de despachos'!$C55</f>
        <v>0.9</v>
      </c>
      <c r="G11" s="300">
        <f>+'Auxiliar de despachos'!$C56</f>
        <v>0.9</v>
      </c>
      <c r="H11" s="300">
        <f>+'Auxiliar de despachos'!$C57</f>
        <v>1</v>
      </c>
      <c r="I11" s="30">
        <f t="shared" ref="I11" si="2">AVERAGE(C11:H11)*49%</f>
        <v>0.43283333333333329</v>
      </c>
    </row>
    <row r="12" spans="1:9" ht="15" customHeight="1" x14ac:dyDescent="0.25">
      <c r="A12" s="43" t="s">
        <v>142</v>
      </c>
      <c r="B12" s="44" t="s">
        <v>140</v>
      </c>
      <c r="C12" s="300">
        <f>+'Auxiliar de despachos'!$C52</f>
        <v>0.9</v>
      </c>
      <c r="D12" s="300">
        <f>+'Auxiliar de despachos'!$C53</f>
        <v>0.7</v>
      </c>
      <c r="E12" s="300">
        <f>+'Auxiliar de despachos'!$C54</f>
        <v>0.9</v>
      </c>
      <c r="F12" s="300">
        <f>+'Auxiliar de despachos'!$C55</f>
        <v>0.9</v>
      </c>
      <c r="G12" s="300">
        <f>+'Auxiliar de despachos'!$C56</f>
        <v>0.9</v>
      </c>
      <c r="H12" s="300">
        <f>+'Auxiliar de despachos'!$C57</f>
        <v>1</v>
      </c>
      <c r="I12" s="30">
        <f t="shared" si="0"/>
        <v>0.43283333333333329</v>
      </c>
    </row>
    <row r="13" spans="1:9" ht="15" customHeight="1" x14ac:dyDescent="0.25">
      <c r="A13" s="43" t="s">
        <v>142</v>
      </c>
      <c r="B13" s="44" t="s">
        <v>141</v>
      </c>
      <c r="C13" s="300">
        <f>+'Auxiliar Almacen Manuel'!$C52</f>
        <v>0.9</v>
      </c>
      <c r="D13" s="300">
        <f>+'Auxiliar Almacen Manuel'!$C53</f>
        <v>0.7</v>
      </c>
      <c r="E13" s="300">
        <f>+'Auxiliar Almacen Manuel'!$C54</f>
        <v>0.9</v>
      </c>
      <c r="F13" s="300">
        <f>+'Auxiliar Almacen Manuel'!$C55</f>
        <v>0.9</v>
      </c>
      <c r="G13" s="300">
        <f>+'Auxiliar Almacen Manuel'!$C56</f>
        <v>0.9</v>
      </c>
      <c r="H13" s="300">
        <f>+'Auxiliar Almacen Manuel'!$C57</f>
        <v>1</v>
      </c>
      <c r="I13" s="30">
        <f t="shared" si="0"/>
        <v>0.43283333333333329</v>
      </c>
    </row>
    <row r="14" spans="1:9" ht="15" customHeight="1" x14ac:dyDescent="0.25">
      <c r="A14" s="43" t="s">
        <v>142</v>
      </c>
      <c r="B14" s="44" t="s">
        <v>147</v>
      </c>
      <c r="C14" s="300">
        <f>+'Auxiliar de logistica Cesar'!$C52</f>
        <v>0.9</v>
      </c>
      <c r="D14" s="300">
        <f>+'Auxiliar de logistica Cesar'!$C53</f>
        <v>0.7</v>
      </c>
      <c r="E14" s="300">
        <f>+'Auxiliar de logistica Cesar'!$C54</f>
        <v>0.9</v>
      </c>
      <c r="F14" s="300">
        <f>+'Auxiliar de logistica Cesar'!$C55</f>
        <v>0.9</v>
      </c>
      <c r="G14" s="300">
        <f>+'Auxiliar de logistica Cesar'!$C56</f>
        <v>0.9</v>
      </c>
      <c r="H14" s="300">
        <f>+'Auxiliar de logistica Cesar'!$C57</f>
        <v>1</v>
      </c>
      <c r="I14" s="30">
        <f t="shared" si="0"/>
        <v>0.43283333333333329</v>
      </c>
    </row>
    <row r="15" spans="1:9" ht="15" customHeight="1" x14ac:dyDescent="0.25">
      <c r="A15" s="43" t="s">
        <v>142</v>
      </c>
      <c r="B15" s="44" t="s">
        <v>148</v>
      </c>
      <c r="C15" s="300">
        <f>+'Auxiliar de Logistica Jhon Albe'!$C52</f>
        <v>0.9</v>
      </c>
      <c r="D15" s="300">
        <f>+'Auxiliar de Logistica Jhon Albe'!$C53</f>
        <v>0.7</v>
      </c>
      <c r="E15" s="300">
        <f>+'Auxiliar de Logistica Jhon Albe'!$C54</f>
        <v>0.9</v>
      </c>
      <c r="F15" s="300">
        <f>+'Auxiliar de Logistica Jhon Albe'!$C55</f>
        <v>0.9</v>
      </c>
      <c r="G15" s="300">
        <f>+'Auxiliar de Logistica Jhon Albe'!$C56</f>
        <v>0.9</v>
      </c>
      <c r="H15" s="300">
        <f>+'Auxiliar de Logistica Jhon Albe'!$C57</f>
        <v>1</v>
      </c>
      <c r="I15" s="30">
        <f t="shared" si="0"/>
        <v>0.43283333333333329</v>
      </c>
    </row>
    <row r="16" spans="1:9" s="248" customFormat="1" ht="15" customHeight="1" x14ac:dyDescent="0.25">
      <c r="A16" s="43" t="s">
        <v>142</v>
      </c>
      <c r="B16" s="44" t="s">
        <v>223</v>
      </c>
      <c r="C16" s="300">
        <f>+'Aux Logistica Jhon'!$C52</f>
        <v>0.9</v>
      </c>
      <c r="D16" s="300">
        <f>+'Aux Logistica Jhon'!$C53</f>
        <v>0.7</v>
      </c>
      <c r="E16" s="300">
        <f>+'Aux Logistica Jhon'!$C54</f>
        <v>0.9</v>
      </c>
      <c r="F16" s="300">
        <f>+'Aux Logistica Jhon'!$C55</f>
        <v>0.9</v>
      </c>
      <c r="G16" s="300">
        <f>+'Aux Logistica Jhon'!$C56</f>
        <v>0.9</v>
      </c>
      <c r="H16" s="300">
        <f>+'Aux Logistica Jhon'!$C57</f>
        <v>1</v>
      </c>
      <c r="I16" s="30">
        <f t="shared" ref="I16" si="3">AVERAGE(C16:H16)*49%</f>
        <v>0.43283333333333329</v>
      </c>
    </row>
    <row r="17" spans="1:9" s="248" customFormat="1" ht="15" customHeight="1" x14ac:dyDescent="0.25">
      <c r="A17" s="43" t="s">
        <v>142</v>
      </c>
      <c r="B17" s="44" t="s">
        <v>224</v>
      </c>
      <c r="C17" s="300">
        <f>+'Aux Logistica Esteban'!$C52</f>
        <v>0.9</v>
      </c>
      <c r="D17" s="300">
        <f>+'Aux Logistica Esteban'!$C53</f>
        <v>0.7</v>
      </c>
      <c r="E17" s="300">
        <f>+'Aux Logistica Esteban'!$C54</f>
        <v>0.9</v>
      </c>
      <c r="F17" s="300">
        <f>+'Aux Logistica Esteban'!$C55</f>
        <v>0.9</v>
      </c>
      <c r="G17" s="300">
        <f>+'Aux Logistica Esteban'!$C56</f>
        <v>0.9</v>
      </c>
      <c r="H17" s="300">
        <f>+'Aux Logistica Esteban'!$C57</f>
        <v>1</v>
      </c>
      <c r="I17" s="30">
        <f t="shared" ref="I17" si="4">AVERAGE(C17:H17)*49%</f>
        <v>0.43283333333333329</v>
      </c>
    </row>
    <row r="18" spans="1:9" s="248" customFormat="1" ht="15" customHeight="1" x14ac:dyDescent="0.25">
      <c r="A18" s="43" t="s">
        <v>142</v>
      </c>
      <c r="B18" s="44" t="s">
        <v>225</v>
      </c>
      <c r="C18" s="300">
        <f>+'Aux Logistica Manuela'!$C52</f>
        <v>0.9</v>
      </c>
      <c r="D18" s="300">
        <f>+'Aux Logistica Manuela'!$C53</f>
        <v>0.7</v>
      </c>
      <c r="E18" s="300">
        <f>+'Aux Logistica Manuela'!$C54</f>
        <v>0.9</v>
      </c>
      <c r="F18" s="300">
        <f>+'Aux Logistica Manuela'!$C55</f>
        <v>0.9</v>
      </c>
      <c r="G18" s="300">
        <f>+'Aux Logistica Manuela'!$C56</f>
        <v>0.9</v>
      </c>
      <c r="H18" s="300">
        <f>+'Aux Logistica Manuela'!$C57</f>
        <v>1</v>
      </c>
      <c r="I18" s="30">
        <f t="shared" ref="I18" si="5">AVERAGE(C18:H18)*49%</f>
        <v>0.43283333333333329</v>
      </c>
    </row>
    <row r="19" spans="1:9" ht="15" customHeight="1" x14ac:dyDescent="0.25">
      <c r="A19" s="43" t="s">
        <v>156</v>
      </c>
      <c r="B19" s="43" t="s">
        <v>46</v>
      </c>
      <c r="C19" s="300">
        <f>+'Lider de Importaciones'!$C52</f>
        <v>0.8</v>
      </c>
      <c r="D19" s="300">
        <f>+'Lider de Importaciones'!$C53</f>
        <v>1</v>
      </c>
      <c r="E19" s="300">
        <f>+'Lider de Importaciones'!$C54</f>
        <v>0.73699999999999999</v>
      </c>
      <c r="F19" s="300">
        <f>+'Lider de Importaciones'!$C55</f>
        <v>0.72799999999999998</v>
      </c>
      <c r="G19" s="300">
        <f>+'Lider de Importaciones'!$C56</f>
        <v>0.72799999999999998</v>
      </c>
      <c r="H19" s="300">
        <f>+'Lider de Importaciones'!$C57</f>
        <v>0.91100000000000003</v>
      </c>
      <c r="I19" s="30">
        <f t="shared" si="0"/>
        <v>0.40049333333333331</v>
      </c>
    </row>
    <row r="20" spans="1:9" ht="15" customHeight="1" x14ac:dyDescent="0.25">
      <c r="A20" s="43" t="s">
        <v>13</v>
      </c>
      <c r="B20" s="43" t="s">
        <v>149</v>
      </c>
      <c r="C20" s="300">
        <f>+'Analista Comercial'!$C52</f>
        <v>0.86499999999999999</v>
      </c>
      <c r="D20" s="300">
        <f>+'Analista Comercial'!$C53</f>
        <v>1</v>
      </c>
      <c r="E20" s="300">
        <f>+'Analista Comercial'!$C54</f>
        <v>0.9</v>
      </c>
      <c r="F20" s="300">
        <f>+'Analista Comercial'!$C55</f>
        <v>0.85899999999999999</v>
      </c>
      <c r="G20" s="300">
        <f>+'Analista Comercial'!$C56</f>
        <v>0.878</v>
      </c>
      <c r="H20" s="300">
        <f>+'Analista Comercial'!$C57</f>
        <v>1</v>
      </c>
      <c r="I20" s="30">
        <f t="shared" si="0"/>
        <v>0.44932999999999995</v>
      </c>
    </row>
    <row r="21" spans="1:9" ht="15" customHeight="1" x14ac:dyDescent="0.25">
      <c r="A21" s="43" t="s">
        <v>13</v>
      </c>
      <c r="B21" s="43" t="s">
        <v>150</v>
      </c>
      <c r="C21" s="300">
        <f>+'Sur Occidente A'!$C52</f>
        <v>1</v>
      </c>
      <c r="D21" s="300">
        <f>+'Sur Occidente A'!$C53</f>
        <v>0.91</v>
      </c>
      <c r="E21" s="300">
        <f>+'Sur Occidente A'!$C54</f>
        <v>1</v>
      </c>
      <c r="F21" s="300">
        <f>+'Sur Occidente A'!$C55</f>
        <v>0.71</v>
      </c>
      <c r="G21" s="300">
        <f>+'Sur Occidente A'!$C56</f>
        <v>0.6</v>
      </c>
      <c r="H21" s="300">
        <f>+'Sur Occidente A'!$C57</f>
        <v>0.61</v>
      </c>
      <c r="I21" s="30">
        <f t="shared" si="0"/>
        <v>0.39445000000000002</v>
      </c>
    </row>
    <row r="22" spans="1:9" ht="15" customHeight="1" x14ac:dyDescent="0.25">
      <c r="A22" s="43" t="s">
        <v>13</v>
      </c>
      <c r="B22" s="43" t="s">
        <v>47</v>
      </c>
      <c r="C22" s="300">
        <f>+'Caqueta A'!$C52</f>
        <v>1</v>
      </c>
      <c r="D22" s="300">
        <f>+'Caqueta A'!$C53</f>
        <v>1</v>
      </c>
      <c r="E22" s="300">
        <f>+'Caqueta A'!$C54</f>
        <v>0.73</v>
      </c>
      <c r="F22" s="300">
        <f>+'Caqueta A'!$C55</f>
        <v>0.2</v>
      </c>
      <c r="G22" s="300">
        <f>+'Caqueta A'!$C56</f>
        <v>0.4</v>
      </c>
      <c r="H22" s="300">
        <f>+'Caqueta A'!$C57</f>
        <v>0.8</v>
      </c>
      <c r="I22" s="30">
        <f t="shared" si="0"/>
        <v>0.33728333333333332</v>
      </c>
    </row>
    <row r="23" spans="1:9" ht="15" customHeight="1" x14ac:dyDescent="0.25">
      <c r="A23" s="43" t="s">
        <v>13</v>
      </c>
      <c r="B23" s="43" t="s">
        <v>48</v>
      </c>
      <c r="C23" s="300">
        <f>+'Caqueta B'!$C52</f>
        <v>1</v>
      </c>
      <c r="D23" s="300">
        <f>+'Caqueta B'!$C53</f>
        <v>0.98</v>
      </c>
      <c r="E23" s="300">
        <f>+'Caqueta B'!$C54</f>
        <v>1</v>
      </c>
      <c r="F23" s="300">
        <f>+'Caqueta B'!$C55</f>
        <v>0.79</v>
      </c>
      <c r="G23" s="300">
        <f>+'Caqueta B'!$C56</f>
        <v>0.44</v>
      </c>
      <c r="H23" s="300">
        <f>+'Caqueta B'!$C57</f>
        <v>0.26</v>
      </c>
      <c r="I23" s="30">
        <f t="shared" si="0"/>
        <v>0.36504999999999999</v>
      </c>
    </row>
    <row r="24" spans="1:9" ht="15" customHeight="1" x14ac:dyDescent="0.25">
      <c r="A24" s="43" t="s">
        <v>13</v>
      </c>
      <c r="B24" s="43" t="s">
        <v>49</v>
      </c>
      <c r="C24" s="300">
        <f>+Llanos!$C52</f>
        <v>1</v>
      </c>
      <c r="D24" s="300">
        <f>+Llanos!$C53</f>
        <v>0.9</v>
      </c>
      <c r="E24" s="300">
        <f>+Llanos!$C54</f>
        <v>1</v>
      </c>
      <c r="F24" s="300">
        <f>+Llanos!$C55</f>
        <v>0.9</v>
      </c>
      <c r="G24" s="300">
        <f>+Llanos!$C56</f>
        <v>0.9</v>
      </c>
      <c r="H24" s="300">
        <f>+Llanos!$C57</f>
        <v>0.7</v>
      </c>
      <c r="I24" s="30">
        <f t="shared" si="0"/>
        <v>0.441</v>
      </c>
    </row>
    <row r="25" spans="1:9" ht="15" customHeight="1" x14ac:dyDescent="0.25">
      <c r="A25" s="43" t="s">
        <v>13</v>
      </c>
      <c r="B25" s="43" t="s">
        <v>50</v>
      </c>
      <c r="C25" s="300">
        <f>+Centro!$C52</f>
        <v>1</v>
      </c>
      <c r="D25" s="300">
        <f>+Centro!$C53</f>
        <v>1</v>
      </c>
      <c r="E25" s="300">
        <f>+Centro!$C54</f>
        <v>1</v>
      </c>
      <c r="F25" s="300">
        <f>+Centro!$C55</f>
        <v>0.4</v>
      </c>
      <c r="G25" s="300">
        <f>+Centro!$C56</f>
        <v>0.59</v>
      </c>
      <c r="H25" s="300">
        <f>+Centro!$C57</f>
        <v>0.55000000000000004</v>
      </c>
      <c r="I25" s="30">
        <f t="shared" si="0"/>
        <v>0.37076666666666669</v>
      </c>
    </row>
    <row r="26" spans="1:9" ht="15" customHeight="1" x14ac:dyDescent="0.25">
      <c r="A26" s="43" t="s">
        <v>13</v>
      </c>
      <c r="B26" s="43" t="s">
        <v>151</v>
      </c>
      <c r="C26" s="300">
        <f>+'Costa Sur'!$C52</f>
        <v>0.94</v>
      </c>
      <c r="D26" s="300">
        <f>+'Costa Sur'!$C53</f>
        <v>1</v>
      </c>
      <c r="E26" s="300">
        <f>+'Costa Sur'!$C54</f>
        <v>0.72</v>
      </c>
      <c r="F26" s="300">
        <f>+'Costa Sur'!$C55</f>
        <v>0.91</v>
      </c>
      <c r="G26" s="300">
        <f>+'Costa Sur'!$C56</f>
        <v>0.78</v>
      </c>
      <c r="H26" s="300">
        <f>+'Costa Sur'!$C57</f>
        <v>0.43</v>
      </c>
      <c r="I26" s="30">
        <f t="shared" si="0"/>
        <v>0.3903666666666667</v>
      </c>
    </row>
    <row r="27" spans="1:9" ht="15" customHeight="1" x14ac:dyDescent="0.25">
      <c r="A27" s="43" t="s">
        <v>13</v>
      </c>
      <c r="B27" s="43" t="s">
        <v>152</v>
      </c>
      <c r="C27" s="300">
        <f>+Santander!$C52</f>
        <v>1</v>
      </c>
      <c r="D27" s="300">
        <f>+Santander!$C53</f>
        <v>1</v>
      </c>
      <c r="E27" s="300">
        <f>+Santander!$C54</f>
        <v>1</v>
      </c>
      <c r="F27" s="300">
        <f>+Santander!$C55</f>
        <v>1</v>
      </c>
      <c r="G27" s="300">
        <f>+Santander!$C56</f>
        <v>1</v>
      </c>
      <c r="H27" s="300">
        <f>+Santander!$C57</f>
        <v>0.57999999999999996</v>
      </c>
      <c r="I27" s="30">
        <f t="shared" si="0"/>
        <v>0.45569999999999999</v>
      </c>
    </row>
    <row r="28" spans="1:9" s="248" customFormat="1" ht="15" customHeight="1" x14ac:dyDescent="0.25">
      <c r="A28" s="43" t="s">
        <v>13</v>
      </c>
      <c r="B28" s="43" t="s">
        <v>211</v>
      </c>
      <c r="C28" s="300">
        <f>+'Eje Cafetero'!$C52</f>
        <v>0.97</v>
      </c>
      <c r="D28" s="300">
        <f>+'Eje Cafetero'!$C53</f>
        <v>0.89</v>
      </c>
      <c r="E28" s="300">
        <f>+'Eje Cafetero'!$C54</f>
        <v>1</v>
      </c>
      <c r="F28" s="300">
        <f>+'Eje Cafetero'!$C55</f>
        <v>0.62</v>
      </c>
      <c r="G28" s="300">
        <f>+'Eje Cafetero'!$C56</f>
        <v>0.76</v>
      </c>
      <c r="H28" s="300">
        <f>+'Eje Cafetero'!$C57</f>
        <v>0.49</v>
      </c>
      <c r="I28" s="30">
        <f t="shared" ref="I28" si="6">AVERAGE(C28:H28)*49%</f>
        <v>0.38628333333333337</v>
      </c>
    </row>
    <row r="29" spans="1:9" s="248" customFormat="1" ht="15" customHeight="1" x14ac:dyDescent="0.25">
      <c r="A29" s="43" t="s">
        <v>13</v>
      </c>
      <c r="B29" s="43" t="s">
        <v>213</v>
      </c>
      <c r="C29" s="300">
        <f>+Costa!$C52</f>
        <v>1</v>
      </c>
      <c r="D29" s="300">
        <f>+Costa!$C53</f>
        <v>0.56999999999999995</v>
      </c>
      <c r="E29" s="300">
        <f>+Costa!$C54</f>
        <v>0.73</v>
      </c>
      <c r="F29" s="300">
        <f>+Costa!$C55</f>
        <v>0.56000000000000005</v>
      </c>
      <c r="G29" s="300">
        <f>+Costa!$C56</f>
        <v>1</v>
      </c>
      <c r="H29" s="300">
        <f>+Costa!$C57</f>
        <v>0.7</v>
      </c>
      <c r="I29" s="30">
        <f t="shared" ref="I29" si="7">AVERAGE(C29:H29)*49%</f>
        <v>0.37239999999999995</v>
      </c>
    </row>
    <row r="30" spans="1:9" s="248" customFormat="1" ht="15" customHeight="1" x14ac:dyDescent="0.25">
      <c r="A30" s="43" t="s">
        <v>13</v>
      </c>
      <c r="B30" s="43" t="s">
        <v>215</v>
      </c>
      <c r="C30" s="300">
        <f>+'Antioquia B'!$C52</f>
        <v>0.8</v>
      </c>
      <c r="D30" s="300">
        <f>+'Antioquia B'!$C53</f>
        <v>0.86</v>
      </c>
      <c r="E30" s="300">
        <f>+'Antioquia B'!$C54</f>
        <v>1</v>
      </c>
      <c r="F30" s="300">
        <f>+'Antioquia B'!$C55</f>
        <v>0.88</v>
      </c>
      <c r="G30" s="300">
        <f>+'Antioquia B'!$C56</f>
        <v>0.84</v>
      </c>
      <c r="H30" s="300">
        <f>+'Antioquia B'!$C57</f>
        <v>0.38</v>
      </c>
      <c r="I30" s="30">
        <f t="shared" ref="I30" si="8">AVERAGE(C30:H30)*49%</f>
        <v>0.38873333333333332</v>
      </c>
    </row>
    <row r="31" spans="1:9" s="248" customFormat="1" ht="15" customHeight="1" x14ac:dyDescent="0.25">
      <c r="A31" s="43" t="s">
        <v>13</v>
      </c>
      <c r="B31" s="43" t="s">
        <v>217</v>
      </c>
      <c r="C31" s="300">
        <f>+'Suroccidente B'!$C52</f>
        <v>0.76</v>
      </c>
      <c r="D31" s="300">
        <f>+'Suroccidente B'!$C53</f>
        <v>0.91</v>
      </c>
      <c r="E31" s="300">
        <f>+'Suroccidente B'!$C54</f>
        <v>1</v>
      </c>
      <c r="F31" s="300">
        <f>+'Suroccidente B'!$C55</f>
        <v>0.61</v>
      </c>
      <c r="G31" s="300">
        <f>+'Suroccidente B'!$C56</f>
        <v>0.7</v>
      </c>
      <c r="H31" s="300">
        <f>+'Suroccidente B'!$C57</f>
        <v>0.42</v>
      </c>
      <c r="I31" s="30">
        <f t="shared" ref="I31" si="9">AVERAGE(C31:H31)*49%</f>
        <v>0.35933333333333328</v>
      </c>
    </row>
    <row r="32" spans="1:9" s="248" customFormat="1" ht="15" customHeight="1" x14ac:dyDescent="0.25">
      <c r="A32" s="43" t="s">
        <v>13</v>
      </c>
      <c r="B32" s="43" t="s">
        <v>219</v>
      </c>
      <c r="C32" s="300">
        <f>+'Aux Servicio cliente'!$C52</f>
        <v>1</v>
      </c>
      <c r="D32" s="300">
        <f>+'Aux Servicio cliente'!$C53</f>
        <v>0.9</v>
      </c>
      <c r="E32" s="300">
        <f>+'Aux Servicio cliente'!$C54</f>
        <v>1</v>
      </c>
      <c r="F32" s="300">
        <f>+'Aux Servicio cliente'!$C55</f>
        <v>0.9</v>
      </c>
      <c r="G32" s="300">
        <f>+'Aux Servicio cliente'!$C56</f>
        <v>0.9</v>
      </c>
      <c r="H32" s="300">
        <f>+'Aux Servicio cliente'!$C57</f>
        <v>0.7</v>
      </c>
      <c r="I32" s="30">
        <f t="shared" ref="I32" si="10">AVERAGE(C32:H32)*49%</f>
        <v>0.441</v>
      </c>
    </row>
    <row r="33" spans="1:20" s="248" customFormat="1" ht="15" customHeight="1" x14ac:dyDescent="0.25">
      <c r="A33" s="43" t="s">
        <v>13</v>
      </c>
      <c r="B33" s="43" t="s">
        <v>209</v>
      </c>
      <c r="C33" s="300">
        <f>+'Lider de Repuestos'!$C52</f>
        <v>0.77700000000000002</v>
      </c>
      <c r="D33" s="300">
        <f>+'Lider de Repuestos'!$C53</f>
        <v>0.98399999999999999</v>
      </c>
      <c r="E33" s="300">
        <f>+'Lider de Repuestos'!$C54</f>
        <v>0.78</v>
      </c>
      <c r="F33" s="300">
        <f>+'Lider de Repuestos'!$C55</f>
        <v>0.77600000000000002</v>
      </c>
      <c r="G33" s="300">
        <f>+'Lider de Repuestos'!$C56</f>
        <v>0.72299999999999998</v>
      </c>
      <c r="H33" s="300">
        <f>+'Lider de Repuestos'!$C57</f>
        <v>0.86899999999999999</v>
      </c>
      <c r="I33" s="30">
        <f t="shared" ref="I33" si="11">AVERAGE(C33:H33)*49%</f>
        <v>0.4009016666666666</v>
      </c>
    </row>
    <row r="34" spans="1:20" ht="15" customHeight="1" x14ac:dyDescent="0.25">
      <c r="A34" s="194" t="s">
        <v>142</v>
      </c>
      <c r="B34" s="194" t="s">
        <v>128</v>
      </c>
      <c r="C34" s="300">
        <f>+'Tecnico electrico'!$C52</f>
        <v>0.8</v>
      </c>
      <c r="D34" s="300">
        <f>+'Tecnico electrico'!$C53</f>
        <v>0.8</v>
      </c>
      <c r="E34" s="300">
        <f>+'Tecnico electrico'!$C54</f>
        <v>0.8</v>
      </c>
      <c r="F34" s="300">
        <f>+'Tecnico electrico'!$C55</f>
        <v>0.8</v>
      </c>
      <c r="G34" s="300">
        <f>+'Tecnico electrico'!$C56</f>
        <v>0.8</v>
      </c>
      <c r="H34" s="300">
        <f>+'Tecnico electrico'!$C57</f>
        <v>0.8</v>
      </c>
      <c r="I34" s="30">
        <f t="shared" si="0"/>
        <v>0.39199999999999996</v>
      </c>
    </row>
    <row r="35" spans="1:20" ht="15" customHeight="1" x14ac:dyDescent="0.25">
      <c r="A35" s="194" t="s">
        <v>142</v>
      </c>
      <c r="B35" s="194" t="s">
        <v>153</v>
      </c>
      <c r="C35" s="300">
        <f>+'Auxiliar de ensamble Yeison'!$C52</f>
        <v>0.8666666666666667</v>
      </c>
      <c r="D35" s="300">
        <f>+'Auxiliar de ensamble Yeison'!$C53</f>
        <v>0.8666666666666667</v>
      </c>
      <c r="E35" s="300">
        <f>+'Auxiliar de ensamble Yeison'!$C54</f>
        <v>0.8666666666666667</v>
      </c>
      <c r="F35" s="300">
        <f>+'Auxiliar de ensamble Yeison'!$C55</f>
        <v>0.8666666666666667</v>
      </c>
      <c r="G35" s="300">
        <f>+'Auxiliar de ensamble Yeison'!$C56</f>
        <v>0.8666666666666667</v>
      </c>
      <c r="H35" s="300">
        <f>+'Auxiliar de ensamble Yeison'!$C57</f>
        <v>0.8666666666666667</v>
      </c>
      <c r="I35" s="30">
        <f t="shared" si="0"/>
        <v>0.42466666666666675</v>
      </c>
    </row>
    <row r="36" spans="1:20" ht="15" customHeight="1" x14ac:dyDescent="0.25">
      <c r="A36" s="194" t="s">
        <v>142</v>
      </c>
      <c r="B36" s="194" t="s">
        <v>127</v>
      </c>
      <c r="C36" s="300">
        <f>+'Tecnico Nautico Freddy G'!$C52</f>
        <v>0.8</v>
      </c>
      <c r="D36" s="300">
        <f>+'Tecnico Nautico Freddy G'!$C53</f>
        <v>0.8</v>
      </c>
      <c r="E36" s="300">
        <f>+'Tecnico Nautico Freddy G'!$C54</f>
        <v>0.8</v>
      </c>
      <c r="F36" s="300">
        <f>+'Tecnico Nautico Freddy G'!$C55</f>
        <v>0.8</v>
      </c>
      <c r="G36" s="300">
        <f>+'Tecnico Nautico Freddy G'!$C56</f>
        <v>0.8</v>
      </c>
      <c r="H36" s="300">
        <f>+'Tecnico Nautico Freddy G'!$C57</f>
        <v>0.8</v>
      </c>
      <c r="I36" s="30">
        <f t="shared" si="0"/>
        <v>0.39199999999999996</v>
      </c>
    </row>
    <row r="37" spans="1:20" ht="15" customHeight="1" x14ac:dyDescent="0.25">
      <c r="A37" s="194" t="s">
        <v>142</v>
      </c>
      <c r="B37" s="194" t="s">
        <v>146</v>
      </c>
      <c r="C37" s="300">
        <f>+'Tecnico Nautico Ciro'!$C52</f>
        <v>1</v>
      </c>
      <c r="D37" s="300">
        <f>+'Tecnico Nautico Ciro'!$C53</f>
        <v>1</v>
      </c>
      <c r="E37" s="300">
        <f>+'Tecnico Nautico Ciro'!$C54</f>
        <v>1</v>
      </c>
      <c r="F37" s="300">
        <f>+'Tecnico Nautico Ciro'!$C55</f>
        <v>1</v>
      </c>
      <c r="G37" s="300">
        <f>+'Tecnico Nautico Ciro'!$C56</f>
        <v>1</v>
      </c>
      <c r="H37" s="300">
        <f>+'Tecnico Nautico Ciro'!$C57</f>
        <v>1</v>
      </c>
      <c r="I37" s="30">
        <f t="shared" si="0"/>
        <v>0.49</v>
      </c>
    </row>
    <row r="38" spans="1:20" ht="15" customHeight="1" thickBot="1" x14ac:dyDescent="0.3">
      <c r="A38" s="194" t="s">
        <v>142</v>
      </c>
      <c r="B38" s="194" t="s">
        <v>51</v>
      </c>
      <c r="C38" s="195">
        <f>+'Lider agricola'!$C52</f>
        <v>0.8666666666666667</v>
      </c>
      <c r="D38" s="195">
        <f>+'Lider agricola'!$C53</f>
        <v>0.8666666666666667</v>
      </c>
      <c r="E38" s="195">
        <f>+'Lider agricola'!$C54</f>
        <v>0.8666666666666667</v>
      </c>
      <c r="F38" s="195">
        <f>+'Lider agricola'!$C55</f>
        <v>0.8666666666666667</v>
      </c>
      <c r="G38" s="195">
        <f>+'Lider agricola'!$C56</f>
        <v>0.8666666666666667</v>
      </c>
      <c r="H38" s="195">
        <f>+'Lider agricola'!$C57</f>
        <v>0.8666666666666667</v>
      </c>
      <c r="I38" s="30">
        <f t="shared" si="0"/>
        <v>0.42466666666666675</v>
      </c>
    </row>
    <row r="39" spans="1:20" ht="32.25" customHeight="1" thickBot="1" x14ac:dyDescent="0.3">
      <c r="A39" s="370" t="s">
        <v>71</v>
      </c>
      <c r="B39" s="371"/>
      <c r="C39" s="31">
        <f t="shared" ref="C39:H39" si="12">AVERAGE(C4:C38)</f>
        <v>0.8851380952380955</v>
      </c>
      <c r="D39" s="33">
        <f t="shared" si="12"/>
        <v>0.83339620228994682</v>
      </c>
      <c r="E39" s="33">
        <f t="shared" si="12"/>
        <v>0.87188532495699977</v>
      </c>
      <c r="F39" s="33">
        <f t="shared" si="12"/>
        <v>0.81918095238095223</v>
      </c>
      <c r="G39" s="33">
        <f t="shared" si="12"/>
        <v>0.82701927736790626</v>
      </c>
      <c r="H39" s="32">
        <f t="shared" si="12"/>
        <v>0.79956195496368265</v>
      </c>
    </row>
    <row r="41" spans="1:20" x14ac:dyDescent="0.25">
      <c r="T41" s="7"/>
    </row>
    <row r="42" spans="1:20" x14ac:dyDescent="0.25">
      <c r="T42" s="7"/>
    </row>
    <row r="43" spans="1:20" x14ac:dyDescent="0.25">
      <c r="T43" s="7"/>
    </row>
    <row r="44" spans="1:20" x14ac:dyDescent="0.25">
      <c r="T44" s="7"/>
    </row>
    <row r="45" spans="1:20" x14ac:dyDescent="0.25">
      <c r="T45" s="7"/>
    </row>
    <row r="46" spans="1:20" x14ac:dyDescent="0.25">
      <c r="T46" s="7"/>
    </row>
    <row r="47" spans="1:20" x14ac:dyDescent="0.25">
      <c r="B47" s="17" t="s">
        <v>68</v>
      </c>
      <c r="T47" s="7"/>
    </row>
    <row r="48" spans="1:20" x14ac:dyDescent="0.25">
      <c r="C48" s="24">
        <f>AVERAGE(C4:C47)</f>
        <v>0.8851380952380955</v>
      </c>
      <c r="T48" s="7"/>
    </row>
    <row r="49" spans="2:20" x14ac:dyDescent="0.25">
      <c r="T49" s="7"/>
    </row>
    <row r="50" spans="2:20" x14ac:dyDescent="0.25">
      <c r="B50" s="1" t="s">
        <v>28</v>
      </c>
      <c r="T50" s="7"/>
    </row>
    <row r="51" spans="2:20" x14ac:dyDescent="0.25">
      <c r="B51" s="16">
        <v>0.5</v>
      </c>
      <c r="T51" s="7"/>
    </row>
    <row r="52" spans="2:20" x14ac:dyDescent="0.25">
      <c r="T52" s="7"/>
    </row>
  </sheetData>
  <mergeCells count="2">
    <mergeCell ref="A1:I2"/>
    <mergeCell ref="A39:B3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4AE-E2C6-40A8-AC8E-D18A566B69CF}">
  <sheetPr>
    <tabColor rgb="FF92D050"/>
  </sheetPr>
  <dimension ref="A1:R93"/>
  <sheetViews>
    <sheetView topLeftCell="A29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0.140625" style="248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179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8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2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0.3725</v>
      </c>
    </row>
    <row r="49" spans="2:17" ht="17.25" customHeight="1" x14ac:dyDescent="0.25">
      <c r="B49" s="1" t="s">
        <v>28</v>
      </c>
      <c r="N49" s="285">
        <f>C58*B50</f>
        <v>0.3725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0.98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0.79</v>
      </c>
    </row>
    <row r="56" spans="2:17" x14ac:dyDescent="0.25">
      <c r="B56" s="1" t="s">
        <v>66</v>
      </c>
      <c r="C56" s="312">
        <v>0.44</v>
      </c>
    </row>
    <row r="57" spans="2:17" x14ac:dyDescent="0.25">
      <c r="B57" s="1" t="s">
        <v>67</v>
      </c>
      <c r="C57" s="312">
        <v>0.26</v>
      </c>
      <c r="K57" s="115" t="s">
        <v>99</v>
      </c>
      <c r="M57" s="116">
        <f>(I48*100)+(N37+N28+N19)*100</f>
        <v>37.25</v>
      </c>
    </row>
    <row r="58" spans="2:17" x14ac:dyDescent="0.25">
      <c r="B58" s="286" t="s">
        <v>68</v>
      </c>
      <c r="C58" s="77">
        <f>AVERAGE(C52:C57)</f>
        <v>0.745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63" priority="1" operator="greaterThan">
      <formula>79.9</formula>
    </cfRule>
    <cfRule type="cellIs" dxfId="162" priority="2" operator="between">
      <formula>70.1</formula>
      <formula>79.9</formula>
    </cfRule>
    <cfRule type="cellIs" dxfId="161" priority="3" operator="between">
      <formula>60.1</formula>
      <formula>70</formula>
    </cfRule>
    <cfRule type="cellIs" dxfId="160" priority="4" operator="lessThan">
      <formula>60.1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D8F7-C2E1-43AD-9E33-DC780378C7DB}">
  <sheetPr>
    <tabColor rgb="FF92D050"/>
  </sheetPr>
  <dimension ref="A1:R93"/>
  <sheetViews>
    <sheetView topLeftCell="A28" workbookViewId="0">
      <selection activeCell="C49" sqref="C49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0.140625" style="248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179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8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8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8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</v>
      </c>
    </row>
    <row r="49" spans="2:17" ht="17.25" customHeight="1" x14ac:dyDescent="0.25">
      <c r="B49" s="1" t="s">
        <v>28</v>
      </c>
      <c r="N49" s="285">
        <f>C58*B50</f>
        <v>0.45</v>
      </c>
    </row>
    <row r="50" spans="2:17" x14ac:dyDescent="0.25">
      <c r="B50" s="16">
        <v>0.5</v>
      </c>
    </row>
    <row r="52" spans="2:17" x14ac:dyDescent="0.25">
      <c r="B52" s="1" t="s">
        <v>187</v>
      </c>
      <c r="C52" s="114">
        <v>1</v>
      </c>
      <c r="F52" s="248">
        <f>COUNTIF(C52:C57,"&gt;,01%")</f>
        <v>6</v>
      </c>
    </row>
    <row r="53" spans="2:17" x14ac:dyDescent="0.25">
      <c r="B53" s="1" t="s">
        <v>188</v>
      </c>
      <c r="C53" s="114">
        <v>0.9</v>
      </c>
    </row>
    <row r="54" spans="2:17" x14ac:dyDescent="0.25">
      <c r="B54" s="1" t="s">
        <v>189</v>
      </c>
      <c r="C54" s="114">
        <v>1</v>
      </c>
    </row>
    <row r="55" spans="2:17" x14ac:dyDescent="0.25">
      <c r="B55" s="1" t="s">
        <v>190</v>
      </c>
      <c r="C55" s="114">
        <v>0.9</v>
      </c>
    </row>
    <row r="56" spans="2:17" x14ac:dyDescent="0.25">
      <c r="B56" s="1" t="s">
        <v>191</v>
      </c>
      <c r="C56" s="114">
        <v>0.9</v>
      </c>
    </row>
    <row r="57" spans="2:17" x14ac:dyDescent="0.25">
      <c r="B57" s="1" t="s">
        <v>186</v>
      </c>
      <c r="C57" s="114">
        <v>0.7</v>
      </c>
      <c r="K57" s="115" t="s">
        <v>99</v>
      </c>
      <c r="M57" s="116">
        <f>(I48*100)+(N37+N28+N19)*100</f>
        <v>45</v>
      </c>
    </row>
    <row r="58" spans="2:17" x14ac:dyDescent="0.25">
      <c r="B58" s="286" t="s">
        <v>68</v>
      </c>
      <c r="C58" s="77">
        <f>AVERAGE(C52:C57)</f>
        <v>0.9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9" priority="1" operator="greaterThan">
      <formula>79.9</formula>
    </cfRule>
    <cfRule type="cellIs" dxfId="158" priority="2" operator="between">
      <formula>70.1</formula>
      <formula>79.9</formula>
    </cfRule>
    <cfRule type="cellIs" dxfId="157" priority="3" operator="between">
      <formula>60.1</formula>
      <formula>70</formula>
    </cfRule>
    <cfRule type="cellIs" dxfId="156" priority="4" operator="lessThan">
      <formula>60.1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FF7-A8EF-489C-90B3-F69552FDB770}">
  <sheetPr>
    <tabColor rgb="FF00B050"/>
  </sheetPr>
  <dimension ref="A1:R93"/>
  <sheetViews>
    <sheetView topLeftCell="A28" workbookViewId="0">
      <selection activeCell="D49" sqref="D48:D49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192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8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8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2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80" t="s">
        <v>59</v>
      </c>
      <c r="F21" s="381"/>
      <c r="G21" s="381"/>
      <c r="H21" s="381"/>
      <c r="I21" s="381"/>
      <c r="J21" s="381"/>
      <c r="K21" s="381"/>
      <c r="L21" s="381"/>
      <c r="M21" s="382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8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8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0.37833333333333335</v>
      </c>
    </row>
    <row r="49" spans="2:17" ht="17.25" customHeight="1" x14ac:dyDescent="0.25">
      <c r="B49" s="1" t="s">
        <v>28</v>
      </c>
      <c r="N49" s="285">
        <f>C58*B50</f>
        <v>0.37833333333333335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312">
        <v>0.4</v>
      </c>
    </row>
    <row r="56" spans="2:17" x14ac:dyDescent="0.25">
      <c r="B56" s="1" t="s">
        <v>66</v>
      </c>
      <c r="C56" s="312">
        <v>0.59</v>
      </c>
    </row>
    <row r="57" spans="2:17" x14ac:dyDescent="0.25">
      <c r="B57" s="1" t="s">
        <v>67</v>
      </c>
      <c r="C57" s="312">
        <v>0.55000000000000004</v>
      </c>
      <c r="K57" s="115" t="s">
        <v>99</v>
      </c>
      <c r="M57" s="116">
        <f>(I48*100)+(N37+N28+N19)*100</f>
        <v>37.833333333333336</v>
      </c>
    </row>
    <row r="58" spans="2:17" x14ac:dyDescent="0.25">
      <c r="B58" s="286" t="s">
        <v>68</v>
      </c>
      <c r="C58" s="77">
        <f>AVERAGE(C52:C57)</f>
        <v>0.75666666666666671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5" priority="1" operator="greaterThan">
      <formula>79.9</formula>
    </cfRule>
    <cfRule type="cellIs" dxfId="154" priority="2" operator="between">
      <formula>70.1</formula>
      <formula>79.9</formula>
    </cfRule>
    <cfRule type="cellIs" dxfId="153" priority="3" operator="between">
      <formula>60.1</formula>
      <formula>70</formula>
    </cfRule>
    <cfRule type="cellIs" dxfId="152" priority="4" operator="lessThan">
      <formula>60.1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7CFF-8F17-4FD1-B307-0E57D6E894DB}">
  <sheetPr>
    <tabColor rgb="FF92D050"/>
  </sheetPr>
  <dimension ref="A1:R93"/>
  <sheetViews>
    <sheetView topLeftCell="A30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193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6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/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0.39833333333333337</v>
      </c>
    </row>
    <row r="49" spans="2:17" ht="17.25" customHeight="1" x14ac:dyDescent="0.25">
      <c r="B49" s="1" t="s">
        <v>28</v>
      </c>
      <c r="N49" s="285">
        <f>C58*B50</f>
        <v>0.39833333333333337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0.94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0.72</v>
      </c>
    </row>
    <row r="55" spans="2:17" x14ac:dyDescent="0.25">
      <c r="B55" s="1" t="s">
        <v>65</v>
      </c>
      <c r="C55" s="114">
        <v>0.91</v>
      </c>
    </row>
    <row r="56" spans="2:17" x14ac:dyDescent="0.25">
      <c r="B56" s="1" t="s">
        <v>66</v>
      </c>
      <c r="C56" s="114">
        <v>0.78</v>
      </c>
    </row>
    <row r="57" spans="2:17" x14ac:dyDescent="0.25">
      <c r="B57" s="1" t="s">
        <v>67</v>
      </c>
      <c r="C57" s="114">
        <v>0.43</v>
      </c>
      <c r="K57" s="115" t="s">
        <v>99</v>
      </c>
      <c r="M57" s="116">
        <f>(I48*100)+(N37+N28+N19)*100</f>
        <v>39.833333333333336</v>
      </c>
    </row>
    <row r="58" spans="2:17" x14ac:dyDescent="0.25">
      <c r="B58" s="286" t="s">
        <v>68</v>
      </c>
      <c r="C58" s="77">
        <f>AVERAGE(C52:C57)</f>
        <v>0.79666666666666675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1" priority="1" operator="greaterThan">
      <formula>79.9</formula>
    </cfRule>
    <cfRule type="cellIs" dxfId="150" priority="2" operator="between">
      <formula>70.1</formula>
      <formula>79.9</formula>
    </cfRule>
    <cfRule type="cellIs" dxfId="149" priority="3" operator="between">
      <formula>60.1</formula>
      <formula>70</formula>
    </cfRule>
    <cfRule type="cellIs" dxfId="148" priority="4" operator="lessThan">
      <formula>60.1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53D8-3D16-49F5-97C3-24B9F5AB9C77}">
  <sheetPr>
    <tabColor rgb="FF92D050"/>
  </sheetPr>
  <dimension ref="A1:R93"/>
  <sheetViews>
    <sheetView workbookViewId="0">
      <selection activeCell="K12" sqref="K12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12" style="248" customWidth="1"/>
    <col min="14" max="15" width="11.42578125" style="248" hidden="1" customWidth="1"/>
    <col min="16" max="16" width="6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194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+C58*B50</f>
        <v>0.46500000000000002</v>
      </c>
    </row>
    <row r="49" spans="2:17" ht="17.25" customHeight="1" x14ac:dyDescent="0.25">
      <c r="B49" s="1" t="s">
        <v>28</v>
      </c>
      <c r="N49" s="285">
        <f>C58*B50</f>
        <v>0.46500000000000002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  <c r="P52" s="2"/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1</v>
      </c>
    </row>
    <row r="56" spans="2:17" x14ac:dyDescent="0.25">
      <c r="B56" s="1" t="s">
        <v>66</v>
      </c>
      <c r="C56" s="114">
        <v>1</v>
      </c>
    </row>
    <row r="57" spans="2:17" x14ac:dyDescent="0.25">
      <c r="B57" s="1" t="s">
        <v>67</v>
      </c>
      <c r="C57" s="311">
        <v>0.57999999999999996</v>
      </c>
      <c r="K57" s="115" t="s">
        <v>99</v>
      </c>
      <c r="M57" s="116">
        <f>+(I48*100)+(0.13+0.14+0.14)*100</f>
        <v>87.5</v>
      </c>
      <c r="N57" s="116">
        <f t="shared" ref="N57:P57" si="20">(J48*100)+(O37+O28+O19)*100</f>
        <v>0</v>
      </c>
      <c r="O57" s="116">
        <f t="shared" si="20"/>
        <v>0</v>
      </c>
      <c r="P57" s="116">
        <f t="shared" si="20"/>
        <v>0</v>
      </c>
    </row>
    <row r="58" spans="2:17" x14ac:dyDescent="0.25">
      <c r="B58" s="286" t="s">
        <v>68</v>
      </c>
      <c r="C58" s="313">
        <f>AVERAGE(C52:C57)</f>
        <v>0.93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:P57">
    <cfRule type="cellIs" dxfId="147" priority="1" operator="greaterThan">
      <formula>79.9</formula>
    </cfRule>
    <cfRule type="cellIs" dxfId="146" priority="2" operator="between">
      <formula>70.1</formula>
      <formula>79.9</formula>
    </cfRule>
    <cfRule type="cellIs" dxfId="145" priority="3" operator="between">
      <formula>60.1</formula>
      <formula>70</formula>
    </cfRule>
    <cfRule type="cellIs" dxfId="144" priority="4" operator="lessThan">
      <formula>60.1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6426-42CB-4BF5-9F94-806E619495B0}">
  <sheetPr>
    <tabColor rgb="FF92D050"/>
  </sheetPr>
  <dimension ref="A1:R93"/>
  <sheetViews>
    <sheetView topLeftCell="A34" workbookViewId="0">
      <selection activeCell="C56" sqref="C56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2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/>
      <c r="G15" s="68"/>
      <c r="H15" s="1"/>
      <c r="I15" s="68"/>
      <c r="J15" s="1"/>
      <c r="K15" s="68"/>
      <c r="L15" s="1"/>
      <c r="M15" s="69"/>
      <c r="N15" s="1" t="str">
        <f t="shared" si="2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/>
      <c r="G16" s="68"/>
      <c r="H16" s="1"/>
      <c r="I16" s="68"/>
      <c r="J16" s="1"/>
      <c r="K16" s="68"/>
      <c r="L16" s="1"/>
      <c r="M16" s="72"/>
      <c r="N16" s="1" t="str">
        <f t="shared" si="2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/>
      <c r="G18" s="68"/>
      <c r="H18" s="1"/>
      <c r="I18" s="68"/>
      <c r="J18" s="1"/>
      <c r="K18" s="68"/>
      <c r="L18" s="73"/>
      <c r="M18" s="69"/>
      <c r="N18" s="1" t="str">
        <f t="shared" si="2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/>
      <c r="N23" s="1" t="str">
        <f t="shared" ref="N23:N44" si="3">IF(M23="X",5,"")</f>
        <v/>
      </c>
      <c r="O23" s="248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3"/>
        <v/>
      </c>
      <c r="O24" s="248">
        <f>SUM(F24,H24,J24,L24,N24)</f>
        <v>0</v>
      </c>
      <c r="P24" s="50">
        <f t="shared" si="4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5"/>
        <v/>
      </c>
      <c r="G25" s="68"/>
      <c r="H25" s="1"/>
      <c r="I25" s="68"/>
      <c r="J25" s="1"/>
      <c r="K25" s="68"/>
      <c r="L25" s="1"/>
      <c r="M25" s="69"/>
      <c r="N25" s="1" t="str">
        <f t="shared" si="3"/>
        <v/>
      </c>
      <c r="O25" s="248">
        <f>SUM(F25,H25,J25,L25,N25)</f>
        <v>0</v>
      </c>
      <c r="P25" s="50">
        <f t="shared" si="4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/>
      <c r="N26" s="1" t="str">
        <f t="shared" si="3"/>
        <v/>
      </c>
      <c r="O26" s="248">
        <f>SUM(F26,H26,J26,L26,N26)</f>
        <v>0</v>
      </c>
      <c r="P26" s="50">
        <f t="shared" si="4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5"/>
        <v/>
      </c>
      <c r="G27" s="68"/>
      <c r="H27" s="1"/>
      <c r="I27" s="68"/>
      <c r="J27" s="1"/>
      <c r="K27" s="68"/>
      <c r="L27" s="1"/>
      <c r="M27" s="69"/>
      <c r="N27" s="1" t="str">
        <f t="shared" si="3"/>
        <v/>
      </c>
      <c r="O27" s="248">
        <f>SUM(F27,H27,J27,L27,N27)</f>
        <v>0</v>
      </c>
      <c r="P27" s="50">
        <f t="shared" si="4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6">IF(M32="X",5,"")</f>
        <v/>
      </c>
      <c r="O32" s="248">
        <f>SUM(F32,H32,J32,L32,N32)</f>
        <v>0</v>
      </c>
      <c r="P32" s="50">
        <f t="shared" ref="P32:P36" si="7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8">IF(E33="X",1,"")</f>
        <v/>
      </c>
      <c r="G33" s="68"/>
      <c r="H33" s="1" t="str">
        <f t="shared" ref="H33:H36" si="9">IF(G33="X",2,"")</f>
        <v/>
      </c>
      <c r="I33" s="68"/>
      <c r="J33" s="1" t="str">
        <f t="shared" ref="J33:J36" si="10">IF(I33="X",3,"")</f>
        <v/>
      </c>
      <c r="K33" s="68"/>
      <c r="L33" s="1" t="str">
        <f t="shared" ref="L33:L36" si="11">IF(K33="X",4,"")</f>
        <v/>
      </c>
      <c r="M33" s="69"/>
      <c r="N33" s="1" t="str">
        <f t="shared" si="6"/>
        <v/>
      </c>
      <c r="O33" s="248">
        <f>SUM(F33,H33,J33,L33,N33)</f>
        <v>0</v>
      </c>
      <c r="P33" s="50">
        <f t="shared" si="7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8"/>
        <v/>
      </c>
      <c r="G34" s="68"/>
      <c r="H34" s="1" t="str">
        <f t="shared" si="9"/>
        <v/>
      </c>
      <c r="I34" s="68"/>
      <c r="J34" s="1" t="str">
        <f t="shared" si="10"/>
        <v/>
      </c>
      <c r="K34" s="68"/>
      <c r="L34" s="1" t="str">
        <f t="shared" si="11"/>
        <v/>
      </c>
      <c r="M34" s="69"/>
      <c r="N34" s="1" t="str">
        <f t="shared" si="6"/>
        <v/>
      </c>
      <c r="O34" s="248">
        <f>SUM(F34,H34,J34,L34,N34)</f>
        <v>0</v>
      </c>
      <c r="P34" s="50">
        <f t="shared" si="7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8"/>
        <v/>
      </c>
      <c r="G35" s="68"/>
      <c r="H35" s="1" t="str">
        <f t="shared" si="9"/>
        <v/>
      </c>
      <c r="I35" s="68"/>
      <c r="J35" s="1" t="str">
        <f t="shared" si="10"/>
        <v/>
      </c>
      <c r="K35" s="68"/>
      <c r="L35" s="1" t="str">
        <f t="shared" si="11"/>
        <v/>
      </c>
      <c r="M35" s="69"/>
      <c r="N35" s="1" t="str">
        <f t="shared" si="6"/>
        <v/>
      </c>
      <c r="O35" s="248">
        <f>SUM(F35,H35,J35,L35,N35)</f>
        <v>0</v>
      </c>
      <c r="P35" s="50">
        <f t="shared" si="7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8"/>
        <v/>
      </c>
      <c r="G36" s="68"/>
      <c r="H36" s="1" t="str">
        <f t="shared" si="9"/>
        <v/>
      </c>
      <c r="I36" s="68"/>
      <c r="J36" s="1" t="str">
        <f t="shared" si="10"/>
        <v/>
      </c>
      <c r="K36" s="68"/>
      <c r="L36" s="1" t="str">
        <f t="shared" si="11"/>
        <v/>
      </c>
      <c r="M36" s="69"/>
      <c r="N36" s="1" t="str">
        <f t="shared" si="6"/>
        <v/>
      </c>
      <c r="O36" s="248">
        <f>SUM(F36,H36,J36,L36,N36)</f>
        <v>0</v>
      </c>
      <c r="P36" s="50">
        <f t="shared" si="7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 s="248">
        <f>SUM(F42,H42,J42,L42,N42)</f>
        <v>5</v>
      </c>
      <c r="P42" s="50">
        <f t="shared" si="4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2"/>
        <v/>
      </c>
      <c r="M43" s="1" t="s">
        <v>91</v>
      </c>
      <c r="N43" s="1">
        <f t="shared" si="3"/>
        <v>5</v>
      </c>
      <c r="O43" s="248">
        <f>SUM(F43,H43,J43,L43,N43)</f>
        <v>5</v>
      </c>
      <c r="P43" s="50">
        <f t="shared" si="4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2"/>
        <v/>
      </c>
      <c r="M44" s="1" t="s">
        <v>91</v>
      </c>
      <c r="N44" s="108">
        <f t="shared" si="3"/>
        <v>5</v>
      </c>
      <c r="O44" s="248">
        <f>SUM(F44,H44,J44,L44,N44)</f>
        <v>5</v>
      </c>
      <c r="P44" s="50">
        <f t="shared" si="4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</v>
      </c>
    </row>
    <row r="49" spans="2:17" ht="17.25" customHeight="1" x14ac:dyDescent="0.25">
      <c r="B49" s="1" t="s">
        <v>28</v>
      </c>
      <c r="N49" s="285">
        <f>C58*B50</f>
        <v>0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</v>
      </c>
      <c r="F52" s="248">
        <f>COUNTIF(C52:C57,"&gt;,01%")</f>
        <v>0</v>
      </c>
    </row>
    <row r="53" spans="2:17" x14ac:dyDescent="0.25">
      <c r="B53" s="1" t="s">
        <v>63</v>
      </c>
      <c r="C53" s="114">
        <v>0</v>
      </c>
    </row>
    <row r="54" spans="2:17" x14ac:dyDescent="0.25">
      <c r="B54" s="1" t="s">
        <v>64</v>
      </c>
      <c r="C54" s="114">
        <v>0</v>
      </c>
    </row>
    <row r="55" spans="2:17" x14ac:dyDescent="0.25">
      <c r="B55" s="1" t="s">
        <v>65</v>
      </c>
      <c r="C55" s="114">
        <v>0</v>
      </c>
    </row>
    <row r="56" spans="2:17" x14ac:dyDescent="0.25">
      <c r="B56" s="1" t="s">
        <v>66</v>
      </c>
      <c r="C56" s="114">
        <v>0</v>
      </c>
    </row>
    <row r="57" spans="2:17" x14ac:dyDescent="0.25">
      <c r="B57" s="1" t="s">
        <v>67</v>
      </c>
      <c r="C57" s="114">
        <v>0</v>
      </c>
      <c r="K57" s="115" t="s">
        <v>99</v>
      </c>
      <c r="M57" s="116">
        <f>(I48*100)+(N37+N28+N19)*100</f>
        <v>0</v>
      </c>
    </row>
    <row r="58" spans="2:17" x14ac:dyDescent="0.25">
      <c r="B58" s="286" t="s">
        <v>68</v>
      </c>
      <c r="C58" s="77">
        <f>AVERAGE(C52:C57)</f>
        <v>0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67" spans="2:17" ht="30" x14ac:dyDescent="0.25">
      <c r="B67" s="1" t="s">
        <v>117</v>
      </c>
      <c r="C67" s="130" t="s">
        <v>118</v>
      </c>
      <c r="D67" s="130" t="s">
        <v>119</v>
      </c>
      <c r="E67" s="402" t="s">
        <v>120</v>
      </c>
      <c r="F67" s="402"/>
      <c r="G67" s="402"/>
      <c r="H67" s="402"/>
      <c r="I67" s="402"/>
      <c r="J67" s="402"/>
      <c r="K67" s="402"/>
    </row>
    <row r="68" spans="2:17" x14ac:dyDescent="0.25">
      <c r="B68" s="1" t="s">
        <v>121</v>
      </c>
      <c r="C68" s="131">
        <v>1</v>
      </c>
      <c r="D68" s="131">
        <v>0.6</v>
      </c>
      <c r="E68" s="399">
        <v>1</v>
      </c>
      <c r="F68" s="400"/>
      <c r="G68" s="400"/>
      <c r="H68" s="400"/>
      <c r="I68" s="400"/>
      <c r="J68" s="400"/>
      <c r="K68" s="401"/>
    </row>
    <row r="69" spans="2:17" x14ac:dyDescent="0.25">
      <c r="B69" s="1" t="s">
        <v>122</v>
      </c>
      <c r="C69" s="131">
        <v>0.9</v>
      </c>
      <c r="D69" s="131">
        <v>0.6</v>
      </c>
      <c r="E69" s="399">
        <v>1</v>
      </c>
      <c r="F69" s="400"/>
      <c r="G69" s="400"/>
      <c r="H69" s="400"/>
      <c r="I69" s="400"/>
      <c r="J69" s="400"/>
      <c r="K69" s="401"/>
    </row>
    <row r="70" spans="2:17" x14ac:dyDescent="0.25">
      <c r="B70" s="1" t="s">
        <v>123</v>
      </c>
      <c r="C70" s="131">
        <v>0.9</v>
      </c>
      <c r="D70" s="131">
        <v>0.6</v>
      </c>
      <c r="E70" s="399">
        <v>1</v>
      </c>
      <c r="F70" s="400"/>
      <c r="G70" s="400"/>
      <c r="H70" s="400"/>
      <c r="I70" s="400"/>
      <c r="J70" s="400"/>
      <c r="K70" s="401"/>
    </row>
    <row r="71" spans="2:17" x14ac:dyDescent="0.25">
      <c r="B71" s="1" t="s">
        <v>124</v>
      </c>
      <c r="C71" s="131">
        <v>0.9</v>
      </c>
      <c r="D71" s="131">
        <v>0.6</v>
      </c>
      <c r="E71" s="399">
        <v>1</v>
      </c>
      <c r="F71" s="400"/>
      <c r="G71" s="400"/>
      <c r="H71" s="400"/>
      <c r="I71" s="400"/>
      <c r="J71" s="400"/>
      <c r="K71" s="401"/>
    </row>
    <row r="72" spans="2:17" x14ac:dyDescent="0.25">
      <c r="B72" s="1" t="s">
        <v>125</v>
      </c>
      <c r="C72" s="131">
        <v>0.9</v>
      </c>
      <c r="D72" s="131">
        <v>0.6</v>
      </c>
      <c r="E72" s="399">
        <v>1</v>
      </c>
      <c r="F72" s="400"/>
      <c r="G72" s="400"/>
      <c r="H72" s="400"/>
      <c r="I72" s="400"/>
      <c r="J72" s="400"/>
      <c r="K72" s="401"/>
    </row>
    <row r="73" spans="2:17" x14ac:dyDescent="0.25">
      <c r="B73" s="1" t="s">
        <v>126</v>
      </c>
      <c r="C73" s="131">
        <v>1</v>
      </c>
      <c r="D73" s="131">
        <v>0.6</v>
      </c>
      <c r="E73" s="399">
        <v>1</v>
      </c>
      <c r="F73" s="400"/>
      <c r="G73" s="400"/>
      <c r="H73" s="400"/>
      <c r="I73" s="400"/>
      <c r="J73" s="400"/>
      <c r="K73" s="401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7">
    <mergeCell ref="E73:K73"/>
    <mergeCell ref="Q40:Q41"/>
    <mergeCell ref="D62:Q62"/>
    <mergeCell ref="D63:Q63"/>
    <mergeCell ref="D64:Q64"/>
    <mergeCell ref="D65:Q65"/>
    <mergeCell ref="E67:K67"/>
    <mergeCell ref="E68:K68"/>
    <mergeCell ref="E69:K69"/>
    <mergeCell ref="E70:K70"/>
    <mergeCell ref="E71:K71"/>
    <mergeCell ref="E72:K72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43" priority="1" operator="greaterThan">
      <formula>79.9</formula>
    </cfRule>
    <cfRule type="cellIs" dxfId="142" priority="2" operator="between">
      <formula>70.1</formula>
      <formula>79.9</formula>
    </cfRule>
    <cfRule type="cellIs" dxfId="141" priority="3" operator="between">
      <formula>60.1</formula>
      <formula>70</formula>
    </cfRule>
    <cfRule type="cellIs" dxfId="140" priority="4" operator="lessThan">
      <formula>60.1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1F37-53B3-4603-92A3-4393C38F5D80}">
  <sheetPr>
    <tabColor rgb="FF92D050"/>
  </sheetPr>
  <dimension ref="A1:R93"/>
  <sheetViews>
    <sheetView topLeftCell="A28" workbookViewId="0">
      <selection activeCell="D50" sqref="D50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/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/>
      <c r="K13" s="68">
        <v>4</v>
      </c>
      <c r="L13" s="1"/>
      <c r="M13" s="69"/>
      <c r="N13" s="1" t="str">
        <f t="shared" ref="N13:N18" si="4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J14" s="1"/>
      <c r="K14" s="68">
        <v>4</v>
      </c>
      <c r="L14" s="1"/>
      <c r="M14" s="69"/>
      <c r="N14" s="1" t="str">
        <f t="shared" si="4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/>
      <c r="K15" s="68"/>
      <c r="L15" s="1"/>
      <c r="M15" s="69">
        <v>5</v>
      </c>
      <c r="N15" s="1" t="str">
        <f t="shared" si="4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/>
      <c r="K16" s="68"/>
      <c r="L16" s="1"/>
      <c r="M16" s="72">
        <v>5</v>
      </c>
      <c r="N16" s="1" t="str">
        <f t="shared" si="4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/>
      <c r="K17" s="68"/>
      <c r="L17" s="73"/>
      <c r="M17" s="69">
        <v>5</v>
      </c>
      <c r="N17" s="1" t="str">
        <f t="shared" si="4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/>
      <c r="K18" s="68"/>
      <c r="L18" s="73"/>
      <c r="M18" s="69">
        <v>5</v>
      </c>
      <c r="N18" s="1" t="str">
        <f t="shared" si="4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>
        <v>5</v>
      </c>
      <c r="N23" s="1" t="str">
        <f t="shared" ref="N23:N44" si="5">IF(M23="X",5,"")</f>
        <v/>
      </c>
      <c r="O23" s="248">
        <f>SUM(F23,H23,J23,L23,N23)</f>
        <v>0</v>
      </c>
      <c r="P23" s="50">
        <f t="shared" ref="P23:P44" si="6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7">IF(E24="X",1,"")</f>
        <v/>
      </c>
      <c r="G24" s="68"/>
      <c r="H24" s="1"/>
      <c r="I24" s="68"/>
      <c r="J24" s="1"/>
      <c r="K24" s="68"/>
      <c r="L24" s="1"/>
      <c r="M24" s="69">
        <v>5</v>
      </c>
      <c r="N24" s="1" t="str">
        <f t="shared" si="5"/>
        <v/>
      </c>
      <c r="O24" s="248">
        <f>SUM(F24,H24,J24,L24,N24)</f>
        <v>0</v>
      </c>
      <c r="P24" s="50">
        <f t="shared" si="6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7"/>
        <v/>
      </c>
      <c r="G25" s="68"/>
      <c r="H25" s="1"/>
      <c r="I25" s="68"/>
      <c r="J25" s="1"/>
      <c r="K25" s="68"/>
      <c r="L25" s="1"/>
      <c r="M25" s="69">
        <v>5</v>
      </c>
      <c r="N25" s="1" t="str">
        <f t="shared" si="5"/>
        <v/>
      </c>
      <c r="O25" s="248">
        <f>SUM(F25,H25,J25,L25,N25)</f>
        <v>0</v>
      </c>
      <c r="P25" s="50">
        <f t="shared" si="6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7"/>
        <v/>
      </c>
      <c r="G26" s="68"/>
      <c r="H26" s="1"/>
      <c r="I26" s="68"/>
      <c r="J26" s="1"/>
      <c r="K26" s="68"/>
      <c r="L26" s="1"/>
      <c r="M26" s="69">
        <v>5</v>
      </c>
      <c r="N26" s="1" t="str">
        <f t="shared" si="5"/>
        <v/>
      </c>
      <c r="O26" s="248">
        <f>SUM(F26,H26,J26,L26,N26)</f>
        <v>0</v>
      </c>
      <c r="P26" s="50">
        <f t="shared" si="6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7"/>
        <v/>
      </c>
      <c r="G27" s="68"/>
      <c r="H27" s="1"/>
      <c r="I27" s="68"/>
      <c r="J27" s="1"/>
      <c r="K27" s="68">
        <v>4</v>
      </c>
      <c r="L27" s="1"/>
      <c r="M27" s="69"/>
      <c r="N27" s="1" t="str">
        <f t="shared" si="5"/>
        <v/>
      </c>
      <c r="O27" s="248">
        <f>SUM(F27,H27,J27,L27,N27)</f>
        <v>0</v>
      </c>
      <c r="P27" s="50">
        <f t="shared" si="6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/>
      <c r="K32" s="68">
        <v>4</v>
      </c>
      <c r="L32" s="1"/>
      <c r="M32" s="69"/>
      <c r="N32" s="1" t="str">
        <f t="shared" ref="N32:N36" si="8">IF(M32="X",5,"")</f>
        <v/>
      </c>
      <c r="O32" s="248">
        <f>SUM(F32,H32,J32,L32,N32)</f>
        <v>0</v>
      </c>
      <c r="P32" s="50">
        <f t="shared" ref="P32:P36" si="9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0">IF(E33="X",1,"")</f>
        <v/>
      </c>
      <c r="G33" s="68"/>
      <c r="H33" s="1" t="str">
        <f t="shared" ref="H33:H36" si="11">IF(G33="X",2,"")</f>
        <v/>
      </c>
      <c r="I33" s="68"/>
      <c r="J33" s="1"/>
      <c r="K33" s="68">
        <v>4</v>
      </c>
      <c r="L33" s="1"/>
      <c r="M33" s="69"/>
      <c r="N33" s="1" t="str">
        <f t="shared" si="8"/>
        <v/>
      </c>
      <c r="O33" s="248">
        <f>SUM(F33,H33,J33,L33,N33)</f>
        <v>0</v>
      </c>
      <c r="P33" s="50">
        <f t="shared" si="9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0"/>
        <v/>
      </c>
      <c r="G34" s="68"/>
      <c r="H34" s="1" t="str">
        <f t="shared" si="11"/>
        <v/>
      </c>
      <c r="I34" s="68"/>
      <c r="J34" s="1"/>
      <c r="K34" s="68">
        <v>4</v>
      </c>
      <c r="L34" s="1"/>
      <c r="M34" s="69"/>
      <c r="N34" s="1" t="str">
        <f t="shared" si="8"/>
        <v/>
      </c>
      <c r="O34" s="248">
        <f>SUM(F34,H34,J34,L34,N34)</f>
        <v>0</v>
      </c>
      <c r="P34" s="50">
        <f t="shared" si="9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0"/>
        <v/>
      </c>
      <c r="G35" s="68"/>
      <c r="H35" s="1" t="str">
        <f t="shared" si="11"/>
        <v/>
      </c>
      <c r="I35" s="68"/>
      <c r="J35" s="1"/>
      <c r="K35" s="68"/>
      <c r="L35" s="1"/>
      <c r="M35" s="69">
        <v>5</v>
      </c>
      <c r="N35" s="1" t="str">
        <f t="shared" si="8"/>
        <v/>
      </c>
      <c r="O35" s="248">
        <f>SUM(F35,H35,J35,L35,N35)</f>
        <v>0</v>
      </c>
      <c r="P35" s="50">
        <f t="shared" si="9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0"/>
        <v/>
      </c>
      <c r="G36" s="68"/>
      <c r="H36" s="1" t="str">
        <f t="shared" si="11"/>
        <v/>
      </c>
      <c r="I36" s="68"/>
      <c r="J36" s="1"/>
      <c r="K36" s="68"/>
      <c r="L36" s="1"/>
      <c r="M36" s="69">
        <v>5</v>
      </c>
      <c r="N36" s="1" t="str">
        <f t="shared" si="8"/>
        <v/>
      </c>
      <c r="O36" s="248">
        <f>SUM(F36,H36,J36,L36,N36)</f>
        <v>0</v>
      </c>
      <c r="P36" s="50">
        <f t="shared" si="9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2">IF(K42="X",4,"")</f>
        <v/>
      </c>
      <c r="M42" s="1" t="s">
        <v>91</v>
      </c>
      <c r="N42" s="1">
        <f t="shared" si="5"/>
        <v>5</v>
      </c>
      <c r="O42" s="248">
        <f>SUM(F42,H42,J42,L42,N42)</f>
        <v>5</v>
      </c>
      <c r="P42" s="50">
        <f t="shared" si="6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2"/>
        <v/>
      </c>
      <c r="M43" s="1" t="s">
        <v>91</v>
      </c>
      <c r="N43" s="1">
        <f t="shared" si="5"/>
        <v>5</v>
      </c>
      <c r="O43" s="248">
        <f>SUM(F43,H43,J43,L43,N43)</f>
        <v>5</v>
      </c>
      <c r="P43" s="50">
        <f t="shared" si="6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2"/>
        <v/>
      </c>
      <c r="M44" s="1" t="s">
        <v>91</v>
      </c>
      <c r="N44" s="108">
        <f t="shared" si="5"/>
        <v>5</v>
      </c>
      <c r="O44" s="248">
        <f>SUM(F44,H44,J44,L44,N44)</f>
        <v>5</v>
      </c>
      <c r="P44" s="50">
        <f t="shared" si="6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0.4333333333333334</v>
      </c>
    </row>
    <row r="49" spans="2:17" ht="17.25" customHeight="1" x14ac:dyDescent="0.25">
      <c r="B49" s="1" t="s">
        <v>28</v>
      </c>
      <c r="N49" s="285">
        <f>C58*B50</f>
        <v>0.4333333333333334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f>AVERAGE(C69:J69)</f>
        <v>0.8666666666666667</v>
      </c>
      <c r="F52" s="248">
        <f>COUNTIF(C52:C57,"&gt;,01%")</f>
        <v>6</v>
      </c>
    </row>
    <row r="53" spans="2:17" x14ac:dyDescent="0.25">
      <c r="B53" s="1" t="s">
        <v>63</v>
      </c>
      <c r="C53" s="114">
        <f t="shared" ref="C53:C57" si="13">AVERAGE(C70:J70)</f>
        <v>0.8666666666666667</v>
      </c>
    </row>
    <row r="54" spans="2:17" x14ac:dyDescent="0.25">
      <c r="B54" s="1" t="s">
        <v>64</v>
      </c>
      <c r="C54" s="114">
        <f t="shared" si="13"/>
        <v>0.8666666666666667</v>
      </c>
    </row>
    <row r="55" spans="2:17" x14ac:dyDescent="0.25">
      <c r="B55" s="1" t="s">
        <v>65</v>
      </c>
      <c r="C55" s="114">
        <f t="shared" si="13"/>
        <v>0.8666666666666667</v>
      </c>
    </row>
    <row r="56" spans="2:17" x14ac:dyDescent="0.25">
      <c r="B56" s="1" t="s">
        <v>66</v>
      </c>
      <c r="C56" s="114">
        <f t="shared" si="13"/>
        <v>0.8666666666666667</v>
      </c>
    </row>
    <row r="57" spans="2:17" x14ac:dyDescent="0.25">
      <c r="B57" s="1" t="s">
        <v>67</v>
      </c>
      <c r="C57" s="114">
        <f t="shared" si="13"/>
        <v>0.8666666666666667</v>
      </c>
      <c r="K57" s="115" t="s">
        <v>99</v>
      </c>
      <c r="M57" s="116">
        <f>(I48*100)+(N37+N28+N19)*100</f>
        <v>43.333333333333343</v>
      </c>
    </row>
    <row r="58" spans="2:17" x14ac:dyDescent="0.25">
      <c r="B58" s="286" t="s">
        <v>68</v>
      </c>
      <c r="C58" s="77">
        <f>AVERAGE(C52:C57)</f>
        <v>0.86666666666666681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68" spans="2:17" ht="30" x14ac:dyDescent="0.25">
      <c r="B68" s="64" t="s">
        <v>117</v>
      </c>
      <c r="C68" s="200" t="s">
        <v>118</v>
      </c>
      <c r="D68" s="200" t="s">
        <v>119</v>
      </c>
      <c r="E68" s="404" t="s">
        <v>120</v>
      </c>
      <c r="F68" s="404"/>
      <c r="G68" s="404"/>
      <c r="H68" s="404"/>
      <c r="I68" s="404"/>
    </row>
    <row r="69" spans="2:17" x14ac:dyDescent="0.25">
      <c r="B69" s="1" t="s">
        <v>121</v>
      </c>
      <c r="C69" s="131">
        <v>1</v>
      </c>
      <c r="D69" s="131">
        <v>0.6</v>
      </c>
      <c r="E69" s="403">
        <v>1</v>
      </c>
      <c r="F69" s="403"/>
      <c r="G69" s="403"/>
      <c r="H69" s="403"/>
      <c r="I69" s="403"/>
    </row>
    <row r="70" spans="2:17" x14ac:dyDescent="0.25">
      <c r="B70" s="1" t="s">
        <v>122</v>
      </c>
      <c r="C70" s="131">
        <v>1</v>
      </c>
      <c r="D70" s="131">
        <v>0.6</v>
      </c>
      <c r="E70" s="403">
        <v>1</v>
      </c>
      <c r="F70" s="403"/>
      <c r="G70" s="403"/>
      <c r="H70" s="403"/>
      <c r="I70" s="403"/>
    </row>
    <row r="71" spans="2:17" x14ac:dyDescent="0.25">
      <c r="B71" s="1" t="s">
        <v>123</v>
      </c>
      <c r="C71" s="131">
        <v>1</v>
      </c>
      <c r="D71" s="131">
        <v>0.6</v>
      </c>
      <c r="E71" s="403">
        <v>1</v>
      </c>
      <c r="F71" s="403"/>
      <c r="G71" s="403"/>
      <c r="H71" s="403"/>
      <c r="I71" s="403"/>
    </row>
    <row r="72" spans="2:17" x14ac:dyDescent="0.25">
      <c r="B72" s="1" t="s">
        <v>124</v>
      </c>
      <c r="C72" s="131">
        <v>1</v>
      </c>
      <c r="D72" s="131">
        <v>0.6</v>
      </c>
      <c r="E72" s="403">
        <v>1</v>
      </c>
      <c r="F72" s="403"/>
      <c r="G72" s="403"/>
      <c r="H72" s="403"/>
      <c r="I72" s="403"/>
    </row>
    <row r="73" spans="2:17" x14ac:dyDescent="0.25">
      <c r="B73" s="1" t="s">
        <v>125</v>
      </c>
      <c r="C73" s="131">
        <v>1</v>
      </c>
      <c r="D73" s="131">
        <v>0.6</v>
      </c>
      <c r="E73" s="403">
        <v>1</v>
      </c>
      <c r="F73" s="403"/>
      <c r="G73" s="403"/>
      <c r="H73" s="403"/>
      <c r="I73" s="403"/>
    </row>
    <row r="74" spans="2:17" x14ac:dyDescent="0.25">
      <c r="B74" s="1" t="s">
        <v>126</v>
      </c>
      <c r="C74" s="131">
        <v>1</v>
      </c>
      <c r="D74" s="131">
        <v>0.6</v>
      </c>
      <c r="E74" s="403">
        <v>1</v>
      </c>
      <c r="F74" s="403"/>
      <c r="G74" s="403"/>
      <c r="H74" s="403"/>
      <c r="I74" s="40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7">
    <mergeCell ref="E74:I74"/>
    <mergeCell ref="Q40:Q41"/>
    <mergeCell ref="D62:Q62"/>
    <mergeCell ref="D63:Q63"/>
    <mergeCell ref="D64:Q64"/>
    <mergeCell ref="D65:Q65"/>
    <mergeCell ref="E68:I68"/>
    <mergeCell ref="E69:I69"/>
    <mergeCell ref="E70:I70"/>
    <mergeCell ref="E71:I71"/>
    <mergeCell ref="E72:I72"/>
    <mergeCell ref="E73:I73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9" priority="1" operator="greaterThan">
      <formula>79.9</formula>
    </cfRule>
    <cfRule type="cellIs" dxfId="138" priority="2" operator="between">
      <formula>70.1</formula>
      <formula>79.9</formula>
    </cfRule>
    <cfRule type="cellIs" dxfId="137" priority="3" operator="between">
      <formula>60.1</formula>
      <formula>70</formula>
    </cfRule>
    <cfRule type="cellIs" dxfId="136" priority="4" operator="lessThan">
      <formula>60.1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3DD8-C0F3-4345-A78F-43D71DFF1671}">
  <sheetPr>
    <tabColor rgb="FF92D050"/>
  </sheetPr>
  <dimension ref="A1:R93"/>
  <sheetViews>
    <sheetView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 t="str">
        <f t="shared" ref="L24:L27" si="11">IF(K24="X",4,"")</f>
        <v/>
      </c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>
        <v>4</v>
      </c>
      <c r="L25" s="1" t="str">
        <f t="shared" si="11"/>
        <v/>
      </c>
      <c r="M25" s="69"/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 t="str">
        <f t="shared" si="11"/>
        <v/>
      </c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 t="str">
        <f t="shared" si="11"/>
        <v/>
      </c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2">IF(M32="X",5,"")</f>
        <v/>
      </c>
      <c r="O32" s="248">
        <f>SUM(F32,H32,J32,L32,N32)</f>
        <v>0</v>
      </c>
      <c r="P32" s="50">
        <f t="shared" ref="P32:P36" si="13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4">IF(E33="X",1,"")</f>
        <v/>
      </c>
      <c r="G33" s="68"/>
      <c r="H33" s="1" t="str">
        <f t="shared" ref="H33:H36" si="15">IF(G33="X",2,"")</f>
        <v/>
      </c>
      <c r="I33" s="68"/>
      <c r="J33" s="1" t="str">
        <f t="shared" ref="J33:J36" si="16">IF(I33="X",3,"")</f>
        <v/>
      </c>
      <c r="K33" s="68">
        <v>4</v>
      </c>
      <c r="L33" s="1"/>
      <c r="M33" s="69"/>
      <c r="N33" s="1" t="str">
        <f t="shared" si="12"/>
        <v/>
      </c>
      <c r="O33" s="248">
        <f>SUM(F33,H33,J33,L33,N33)</f>
        <v>0</v>
      </c>
      <c r="P33" s="50">
        <f t="shared" si="13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4"/>
        <v/>
      </c>
      <c r="G34" s="68"/>
      <c r="H34" s="1" t="str">
        <f t="shared" si="15"/>
        <v/>
      </c>
      <c r="I34" s="68"/>
      <c r="J34" s="1" t="str">
        <f t="shared" si="16"/>
        <v/>
      </c>
      <c r="K34" s="68">
        <v>4</v>
      </c>
      <c r="L34" s="1"/>
      <c r="M34" s="69"/>
      <c r="N34" s="1" t="str">
        <f t="shared" si="12"/>
        <v/>
      </c>
      <c r="O34" s="248">
        <f>SUM(F34,H34,J34,L34,N34)</f>
        <v>0</v>
      </c>
      <c r="P34" s="50">
        <f t="shared" si="13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4"/>
        <v/>
      </c>
      <c r="G35" s="68"/>
      <c r="H35" s="1" t="str">
        <f t="shared" si="15"/>
        <v/>
      </c>
      <c r="I35" s="68"/>
      <c r="J35" s="1" t="str">
        <f t="shared" si="16"/>
        <v/>
      </c>
      <c r="K35" s="68"/>
      <c r="L35" s="1"/>
      <c r="M35" s="69">
        <v>5</v>
      </c>
      <c r="N35" s="1" t="str">
        <f t="shared" si="12"/>
        <v/>
      </c>
      <c r="O35" s="248">
        <f>SUM(F35,H35,J35,L35,N35)</f>
        <v>0</v>
      </c>
      <c r="P35" s="50">
        <f t="shared" si="13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4"/>
        <v/>
      </c>
      <c r="G36" s="68"/>
      <c r="H36" s="1" t="str">
        <f t="shared" si="15"/>
        <v/>
      </c>
      <c r="I36" s="68"/>
      <c r="J36" s="1" t="str">
        <f t="shared" si="16"/>
        <v/>
      </c>
      <c r="K36" s="68">
        <v>4</v>
      </c>
      <c r="L36" s="1"/>
      <c r="M36" s="69"/>
      <c r="N36" s="1" t="str">
        <f t="shared" si="12"/>
        <v/>
      </c>
      <c r="O36" s="248">
        <f>SUM(F36,H36,J36,L36,N36)</f>
        <v>0</v>
      </c>
      <c r="P36" s="50">
        <f t="shared" si="13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7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7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7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0.39999999999999997</v>
      </c>
    </row>
    <row r="49" spans="2:17" ht="17.25" customHeight="1" x14ac:dyDescent="0.25">
      <c r="B49" s="1" t="s">
        <v>28</v>
      </c>
      <c r="N49" s="285">
        <f>C58*B50</f>
        <v>0.39999999999999997</v>
      </c>
    </row>
    <row r="50" spans="2:17" x14ac:dyDescent="0.25">
      <c r="B50" s="16">
        <v>0.5</v>
      </c>
    </row>
    <row r="52" spans="2:17" x14ac:dyDescent="0.25">
      <c r="B52" s="1" t="s">
        <v>67</v>
      </c>
      <c r="C52" s="114">
        <f>AVERAGE(C69:D69)</f>
        <v>0.8</v>
      </c>
      <c r="F52" s="248">
        <f>COUNTIF(C52:C57,"&gt;,01%")</f>
        <v>6</v>
      </c>
    </row>
    <row r="53" spans="2:17" x14ac:dyDescent="0.25">
      <c r="B53" s="1" t="s">
        <v>132</v>
      </c>
      <c r="C53" s="114">
        <f t="shared" ref="C53:C57" si="18">AVERAGE(C70:D70)</f>
        <v>0.8</v>
      </c>
    </row>
    <row r="54" spans="2:17" x14ac:dyDescent="0.25">
      <c r="B54" s="1" t="s">
        <v>133</v>
      </c>
      <c r="C54" s="114">
        <f t="shared" si="18"/>
        <v>0.8</v>
      </c>
    </row>
    <row r="55" spans="2:17" x14ac:dyDescent="0.25">
      <c r="B55" s="1" t="s">
        <v>134</v>
      </c>
      <c r="C55" s="114">
        <f t="shared" si="18"/>
        <v>0.8</v>
      </c>
    </row>
    <row r="56" spans="2:17" x14ac:dyDescent="0.25">
      <c r="B56" s="1" t="s">
        <v>135</v>
      </c>
      <c r="C56" s="114">
        <f t="shared" si="18"/>
        <v>0.8</v>
      </c>
    </row>
    <row r="57" spans="2:17" x14ac:dyDescent="0.25">
      <c r="B57" s="1" t="s">
        <v>136</v>
      </c>
      <c r="C57" s="114">
        <f t="shared" si="18"/>
        <v>0.8</v>
      </c>
      <c r="K57" s="115" t="s">
        <v>99</v>
      </c>
      <c r="M57" s="116">
        <f>(I48*100)+(N37+N28+N19)*100</f>
        <v>40</v>
      </c>
    </row>
    <row r="58" spans="2:17" x14ac:dyDescent="0.25">
      <c r="B58" s="286" t="s">
        <v>68</v>
      </c>
      <c r="C58" s="77">
        <f>AVERAGE(C52:C57)</f>
        <v>0.79999999999999993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68" spans="2:17" ht="45" x14ac:dyDescent="0.25">
      <c r="B68" s="132" t="s">
        <v>117</v>
      </c>
      <c r="C68" s="106" t="s">
        <v>130</v>
      </c>
      <c r="D68" s="132" t="s">
        <v>131</v>
      </c>
    </row>
    <row r="69" spans="2:17" x14ac:dyDescent="0.25">
      <c r="B69" s="1" t="s">
        <v>121</v>
      </c>
      <c r="C69" s="131">
        <v>1</v>
      </c>
      <c r="D69" s="131">
        <v>0.6</v>
      </c>
    </row>
    <row r="70" spans="2:17" x14ac:dyDescent="0.25">
      <c r="B70" s="1" t="s">
        <v>122</v>
      </c>
      <c r="C70" s="131">
        <v>1</v>
      </c>
      <c r="D70" s="131">
        <v>0.6</v>
      </c>
    </row>
    <row r="71" spans="2:17" x14ac:dyDescent="0.25">
      <c r="B71" s="1" t="s">
        <v>123</v>
      </c>
      <c r="C71" s="131">
        <v>1</v>
      </c>
      <c r="D71" s="131">
        <v>0.6</v>
      </c>
    </row>
    <row r="72" spans="2:17" x14ac:dyDescent="0.25">
      <c r="B72" s="1" t="s">
        <v>124</v>
      </c>
      <c r="C72" s="131">
        <v>1</v>
      </c>
      <c r="D72" s="131">
        <v>0.6</v>
      </c>
    </row>
    <row r="73" spans="2:17" x14ac:dyDescent="0.25">
      <c r="B73" s="1" t="s">
        <v>125</v>
      </c>
      <c r="C73" s="131">
        <v>1</v>
      </c>
      <c r="D73" s="131">
        <v>0.6</v>
      </c>
    </row>
    <row r="74" spans="2:17" x14ac:dyDescent="0.25">
      <c r="B74" s="1" t="s">
        <v>126</v>
      </c>
      <c r="C74" s="131">
        <v>1</v>
      </c>
      <c r="D74" s="131">
        <v>0.6</v>
      </c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5" priority="1" operator="greaterThan">
      <formula>79.9</formula>
    </cfRule>
    <cfRule type="cellIs" dxfId="134" priority="2" operator="between">
      <formula>70.1</formula>
      <formula>79.9</formula>
    </cfRule>
    <cfRule type="cellIs" dxfId="133" priority="3" operator="between">
      <formula>60.1</formula>
      <formula>70</formula>
    </cfRule>
    <cfRule type="cellIs" dxfId="132" priority="4" operator="lessThan">
      <formula>60.1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8268-451B-4618-A059-D889012C0C95}">
  <sheetPr>
    <tabColor rgb="FF92D050"/>
  </sheetPr>
  <dimension ref="A1:R93"/>
  <sheetViews>
    <sheetView workbookViewId="0">
      <selection activeCell="Q13" sqref="Q13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71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9"/>
        <v/>
      </c>
      <c r="M43" s="1" t="s">
        <v>91</v>
      </c>
      <c r="N43" s="1">
        <f t="shared" si="7"/>
        <v>5</v>
      </c>
      <c r="O43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9"/>
        <v/>
      </c>
      <c r="M44" s="1" t="s">
        <v>91</v>
      </c>
      <c r="N44" s="108">
        <f t="shared" si="7"/>
        <v>5</v>
      </c>
      <c r="O44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0.5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0.5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31">
        <v>1</v>
      </c>
      <c r="E52" s="90"/>
      <c r="F52" s="90">
        <f>COUNTIF(C52:C57,"&gt;,01%")</f>
        <v>6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31">
        <v>1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31">
        <v>1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31">
        <v>1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31">
        <v>1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31">
        <v>1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50</v>
      </c>
      <c r="N57" s="90"/>
    </row>
    <row r="58" spans="2:17" x14ac:dyDescent="0.25">
      <c r="B58" s="17" t="s">
        <v>68</v>
      </c>
      <c r="C58" s="77">
        <f>AVERAGE(C52:C57)</f>
        <v>1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ht="45" x14ac:dyDescent="0.25">
      <c r="B68" s="132" t="s">
        <v>117</v>
      </c>
      <c r="C68" s="106" t="s">
        <v>130</v>
      </c>
      <c r="D68" s="132"/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B69" s="1" t="s">
        <v>121</v>
      </c>
      <c r="C69" s="131">
        <v>1</v>
      </c>
      <c r="D69" s="131"/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1" t="s">
        <v>122</v>
      </c>
      <c r="C70" s="131">
        <v>1</v>
      </c>
      <c r="D70" s="131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1" spans="2:17" x14ac:dyDescent="0.25">
      <c r="B71" s="1" t="s">
        <v>123</v>
      </c>
      <c r="C71" s="131">
        <v>1</v>
      </c>
      <c r="D71" s="131"/>
    </row>
    <row r="72" spans="2:17" x14ac:dyDescent="0.25">
      <c r="B72" s="1" t="s">
        <v>124</v>
      </c>
      <c r="C72" s="131">
        <v>1</v>
      </c>
      <c r="D72" s="131"/>
    </row>
    <row r="73" spans="2:17" x14ac:dyDescent="0.25">
      <c r="B73" s="1" t="s">
        <v>125</v>
      </c>
      <c r="C73" s="131">
        <v>1</v>
      </c>
      <c r="D73" s="131"/>
    </row>
    <row r="74" spans="2:17" x14ac:dyDescent="0.25">
      <c r="B74" s="1" t="s">
        <v>126</v>
      </c>
      <c r="C74" s="131">
        <v>1</v>
      </c>
      <c r="D74" s="131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31" priority="1" operator="greaterThan">
      <formula>79.9</formula>
    </cfRule>
    <cfRule type="cellIs" dxfId="130" priority="2" operator="between">
      <formula>70.1</formula>
      <formula>79.9</formula>
    </cfRule>
    <cfRule type="cellIs" dxfId="129" priority="3" operator="between">
      <formula>60.1</formula>
      <formula>70</formula>
    </cfRule>
    <cfRule type="cellIs" dxfId="128" priority="4" operator="lessThan">
      <formula>60.1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FE1-71F6-46B8-9A54-7A125D541BFE}">
  <sheetPr>
    <tabColor rgb="FF92D050"/>
  </sheetPr>
  <dimension ref="A1:R93"/>
  <sheetViews>
    <sheetView topLeftCell="A34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/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/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/>
      <c r="M25" s="69">
        <v>5</v>
      </c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/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/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1">IF(M32="X",5,"")</f>
        <v/>
      </c>
      <c r="O32" s="248">
        <f>SUM(F32,H32,J32,L32,N32)</f>
        <v>0</v>
      </c>
      <c r="P32" s="50">
        <f t="shared" ref="P32:P36" si="12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3">IF(E33="X",1,"")</f>
        <v/>
      </c>
      <c r="G33" s="68"/>
      <c r="H33" s="1" t="str">
        <f t="shared" ref="H33:H36" si="14">IF(G33="X",2,"")</f>
        <v/>
      </c>
      <c r="I33" s="68"/>
      <c r="J33" s="1" t="str">
        <f t="shared" ref="J33:J36" si="15">IF(I33="X",3,"")</f>
        <v/>
      </c>
      <c r="K33" s="68"/>
      <c r="L33" s="1"/>
      <c r="M33" s="69">
        <v>5</v>
      </c>
      <c r="N33" s="1" t="str">
        <f t="shared" si="11"/>
        <v/>
      </c>
      <c r="O33" s="248">
        <f>SUM(F33,H33,J33,L33,N33)</f>
        <v>0</v>
      </c>
      <c r="P33" s="50">
        <f t="shared" si="12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3"/>
        <v/>
      </c>
      <c r="G34" s="68"/>
      <c r="H34" s="1" t="str">
        <f t="shared" si="14"/>
        <v/>
      </c>
      <c r="I34" s="68"/>
      <c r="J34" s="1" t="str">
        <f t="shared" si="15"/>
        <v/>
      </c>
      <c r="K34" s="68"/>
      <c r="L34" s="1"/>
      <c r="M34" s="69">
        <v>5</v>
      </c>
      <c r="N34" s="1" t="str">
        <f t="shared" si="11"/>
        <v/>
      </c>
      <c r="O34" s="248">
        <f>SUM(F34,H34,J34,L34,N34)</f>
        <v>0</v>
      </c>
      <c r="P34" s="50">
        <f t="shared" si="12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3"/>
        <v/>
      </c>
      <c r="G35" s="68"/>
      <c r="H35" s="1" t="str">
        <f t="shared" si="14"/>
        <v/>
      </c>
      <c r="I35" s="68"/>
      <c r="J35" s="1" t="str">
        <f t="shared" si="15"/>
        <v/>
      </c>
      <c r="K35" s="68"/>
      <c r="L35" s="1"/>
      <c r="M35" s="69">
        <v>5</v>
      </c>
      <c r="N35" s="1" t="str">
        <f t="shared" si="11"/>
        <v/>
      </c>
      <c r="O35" s="248">
        <f>SUM(F35,H35,J35,L35,N35)</f>
        <v>0</v>
      </c>
      <c r="P35" s="50">
        <f t="shared" si="12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3"/>
        <v/>
      </c>
      <c r="G36" s="68"/>
      <c r="H36" s="1" t="str">
        <f t="shared" si="14"/>
        <v/>
      </c>
      <c r="I36" s="68"/>
      <c r="J36" s="1" t="str">
        <f t="shared" si="15"/>
        <v/>
      </c>
      <c r="K36" s="68">
        <v>4</v>
      </c>
      <c r="L36" s="1"/>
      <c r="M36" s="69"/>
      <c r="N36" s="1" t="str">
        <f t="shared" si="11"/>
        <v/>
      </c>
      <c r="O36" s="248">
        <f>SUM(F36,H36,J36,L36,N36)</f>
        <v>0</v>
      </c>
      <c r="P36" s="50">
        <f t="shared" si="12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6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6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6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0.4333333333333334</v>
      </c>
    </row>
    <row r="49" spans="2:17" ht="17.25" customHeight="1" x14ac:dyDescent="0.25">
      <c r="B49" s="1" t="s">
        <v>28</v>
      </c>
      <c r="N49" s="285">
        <f>C58*B50</f>
        <v>0.4333333333333334</v>
      </c>
    </row>
    <row r="50" spans="2:17" x14ac:dyDescent="0.25">
      <c r="B50" s="16">
        <v>0.5</v>
      </c>
    </row>
    <row r="52" spans="2:17" ht="38.25" customHeight="1" x14ac:dyDescent="0.25">
      <c r="B52" s="1" t="s">
        <v>67</v>
      </c>
      <c r="C52" s="114">
        <f>AVERAGE(C69:I69)</f>
        <v>0.8666666666666667</v>
      </c>
      <c r="F52" s="248">
        <f>COUNTIF(C52:C57,"&gt;,01%")</f>
        <v>6</v>
      </c>
    </row>
    <row r="53" spans="2:17" x14ac:dyDescent="0.25">
      <c r="B53" s="1" t="s">
        <v>132</v>
      </c>
      <c r="C53" s="114">
        <f t="shared" ref="C53:C57" si="17">AVERAGE(C70:I70)</f>
        <v>0.8666666666666667</v>
      </c>
    </row>
    <row r="54" spans="2:17" x14ac:dyDescent="0.25">
      <c r="B54" s="1" t="s">
        <v>133</v>
      </c>
      <c r="C54" s="114">
        <f t="shared" si="17"/>
        <v>0.8666666666666667</v>
      </c>
    </row>
    <row r="55" spans="2:17" x14ac:dyDescent="0.25">
      <c r="B55" s="1" t="s">
        <v>134</v>
      </c>
      <c r="C55" s="114">
        <f t="shared" si="17"/>
        <v>0.8666666666666667</v>
      </c>
    </row>
    <row r="56" spans="2:17" x14ac:dyDescent="0.25">
      <c r="B56" s="1" t="s">
        <v>135</v>
      </c>
      <c r="C56" s="114">
        <f t="shared" si="17"/>
        <v>0.8666666666666667</v>
      </c>
    </row>
    <row r="57" spans="2:17" x14ac:dyDescent="0.25">
      <c r="B57" s="1" t="s">
        <v>136</v>
      </c>
      <c r="C57" s="114">
        <f t="shared" si="17"/>
        <v>0.8666666666666667</v>
      </c>
      <c r="K57" s="115" t="s">
        <v>99</v>
      </c>
      <c r="M57" s="116">
        <f>(I48*100)+(N37+N28+N19)*100</f>
        <v>43.333333333333343</v>
      </c>
    </row>
    <row r="58" spans="2:17" x14ac:dyDescent="0.25">
      <c r="B58" s="286" t="s">
        <v>68</v>
      </c>
      <c r="C58" s="77">
        <f>AVERAGE(C52:C57)</f>
        <v>0.86666666666666681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68" spans="2:17" ht="45" x14ac:dyDescent="0.25">
      <c r="B68" s="132" t="s">
        <v>117</v>
      </c>
      <c r="C68" s="132" t="s">
        <v>137</v>
      </c>
      <c r="D68" s="106" t="s">
        <v>138</v>
      </c>
      <c r="E68" s="402" t="s">
        <v>139</v>
      </c>
      <c r="F68" s="402"/>
      <c r="G68" s="402"/>
      <c r="H68" s="402"/>
      <c r="I68" s="402"/>
    </row>
    <row r="69" spans="2:17" x14ac:dyDescent="0.25">
      <c r="B69" s="1" t="s">
        <v>121</v>
      </c>
      <c r="C69" s="131">
        <v>0.6</v>
      </c>
      <c r="D69" s="131">
        <v>1</v>
      </c>
      <c r="E69" s="399">
        <v>1</v>
      </c>
      <c r="F69" s="400"/>
      <c r="G69" s="400"/>
      <c r="H69" s="400"/>
      <c r="I69" s="401"/>
    </row>
    <row r="70" spans="2:17" x14ac:dyDescent="0.25">
      <c r="B70" s="1" t="s">
        <v>122</v>
      </c>
      <c r="C70" s="131">
        <v>0.6</v>
      </c>
      <c r="D70" s="131">
        <v>1</v>
      </c>
      <c r="E70" s="399">
        <v>1</v>
      </c>
      <c r="F70" s="400"/>
      <c r="G70" s="400"/>
      <c r="H70" s="400"/>
      <c r="I70" s="401"/>
    </row>
    <row r="71" spans="2:17" x14ac:dyDescent="0.25">
      <c r="B71" s="1" t="s">
        <v>123</v>
      </c>
      <c r="C71" s="131">
        <v>0.6</v>
      </c>
      <c r="D71" s="131">
        <v>1</v>
      </c>
      <c r="E71" s="399">
        <v>1</v>
      </c>
      <c r="F71" s="400"/>
      <c r="G71" s="400"/>
      <c r="H71" s="400"/>
      <c r="I71" s="401"/>
    </row>
    <row r="72" spans="2:17" x14ac:dyDescent="0.25">
      <c r="B72" s="1" t="s">
        <v>124</v>
      </c>
      <c r="C72" s="131">
        <v>0.6</v>
      </c>
      <c r="D72" s="131">
        <v>1</v>
      </c>
      <c r="E72" s="399">
        <v>1</v>
      </c>
      <c r="F72" s="400"/>
      <c r="G72" s="400"/>
      <c r="H72" s="400"/>
      <c r="I72" s="401"/>
    </row>
    <row r="73" spans="2:17" x14ac:dyDescent="0.25">
      <c r="B73" s="1" t="s">
        <v>125</v>
      </c>
      <c r="C73" s="131">
        <v>0.6</v>
      </c>
      <c r="D73" s="131">
        <v>1</v>
      </c>
      <c r="E73" s="399">
        <v>1</v>
      </c>
      <c r="F73" s="400"/>
      <c r="G73" s="400"/>
      <c r="H73" s="400"/>
      <c r="I73" s="401"/>
    </row>
    <row r="74" spans="2:17" x14ac:dyDescent="0.25">
      <c r="B74" s="1" t="s">
        <v>126</v>
      </c>
      <c r="C74" s="131">
        <v>0.6</v>
      </c>
      <c r="D74" s="131">
        <v>1</v>
      </c>
      <c r="E74" s="399">
        <v>1</v>
      </c>
      <c r="F74" s="400"/>
      <c r="G74" s="400"/>
      <c r="H74" s="400"/>
      <c r="I74" s="401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7">
    <mergeCell ref="E74:I74"/>
    <mergeCell ref="Q40:Q41"/>
    <mergeCell ref="D62:Q62"/>
    <mergeCell ref="D63:Q63"/>
    <mergeCell ref="D64:Q64"/>
    <mergeCell ref="D65:Q65"/>
    <mergeCell ref="E68:I68"/>
    <mergeCell ref="E69:I69"/>
    <mergeCell ref="E70:I70"/>
    <mergeCell ref="E71:I71"/>
    <mergeCell ref="E72:I72"/>
    <mergeCell ref="E73:I73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27" priority="1" operator="greaterThan">
      <formula>79.9</formula>
    </cfRule>
    <cfRule type="cellIs" dxfId="126" priority="2" operator="between">
      <formula>70.1</formula>
      <formula>79.9</formula>
    </cfRule>
    <cfRule type="cellIs" dxfId="125" priority="3" operator="between">
      <formula>60.1</formula>
      <formula>70</formula>
    </cfRule>
    <cfRule type="cellIs" dxfId="124" priority="4" operator="lessThan">
      <formula>60.1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CA15-7097-4BF4-94C3-8734136E86F5}">
  <sheetPr>
    <tabColor rgb="FF92D050"/>
  </sheetPr>
  <dimension ref="A1:R92"/>
  <sheetViews>
    <sheetView topLeftCell="A48" workbookViewId="0">
      <selection activeCell="C58" sqref="C58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5" spans="2:17" ht="15.75" x14ac:dyDescent="0.25">
      <c r="B5" s="61" t="s">
        <v>76</v>
      </c>
    </row>
    <row r="6" spans="2:17" x14ac:dyDescent="0.25">
      <c r="B6" s="248" t="s">
        <v>77</v>
      </c>
      <c r="C6" s="62"/>
      <c r="D6" s="62"/>
    </row>
    <row r="7" spans="2:17" x14ac:dyDescent="0.25"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133"/>
      <c r="F12" s="268" t="str">
        <f>IF(E12="X",1,"")</f>
        <v/>
      </c>
      <c r="G12" s="133"/>
      <c r="H12" s="268" t="str">
        <f>IF(G12="X",2,"")</f>
        <v/>
      </c>
      <c r="I12" s="133"/>
      <c r="J12" s="268" t="str">
        <f>IF(I12="X",3,"")</f>
        <v/>
      </c>
      <c r="K12" s="133"/>
      <c r="L12" s="268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33"/>
      <c r="F13" s="268" t="str">
        <f t="shared" ref="F13:F18" si="2">IF(E13="X",1,"")</f>
        <v/>
      </c>
      <c r="G13" s="133"/>
      <c r="H13" s="268" t="str">
        <f t="shared" ref="H13:H18" si="3">IF(G13="X",2,"")</f>
        <v/>
      </c>
      <c r="I13" s="133"/>
      <c r="J13" s="268" t="str">
        <f t="shared" ref="J13:J18" si="4">IF(I13="X",3,"")</f>
        <v/>
      </c>
      <c r="K13" s="133"/>
      <c r="L13" s="268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133"/>
      <c r="F14" s="268" t="str">
        <f t="shared" si="2"/>
        <v/>
      </c>
      <c r="G14" s="133"/>
      <c r="H14" s="268" t="str">
        <f t="shared" si="3"/>
        <v/>
      </c>
      <c r="I14" s="133"/>
      <c r="J14" s="268" t="str">
        <f t="shared" si="4"/>
        <v/>
      </c>
      <c r="K14" s="133">
        <v>4</v>
      </c>
      <c r="L14" s="268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133"/>
      <c r="F15" s="268" t="str">
        <f t="shared" si="2"/>
        <v/>
      </c>
      <c r="G15" s="133"/>
      <c r="H15" s="268" t="str">
        <f t="shared" si="3"/>
        <v/>
      </c>
      <c r="I15" s="133">
        <v>3</v>
      </c>
      <c r="J15" s="268" t="str">
        <f t="shared" si="4"/>
        <v/>
      </c>
      <c r="K15" s="133"/>
      <c r="L15" s="268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33"/>
      <c r="F16" s="268" t="str">
        <f t="shared" si="2"/>
        <v/>
      </c>
      <c r="G16" s="133"/>
      <c r="H16" s="268" t="str">
        <f t="shared" si="3"/>
        <v/>
      </c>
      <c r="I16" s="133"/>
      <c r="J16" s="268" t="str">
        <f t="shared" si="4"/>
        <v/>
      </c>
      <c r="K16" s="133">
        <v>4</v>
      </c>
      <c r="L16" s="268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44.25" customHeight="1" x14ac:dyDescent="0.25">
      <c r="B17" s="386"/>
      <c r="C17" s="389"/>
      <c r="D17" s="105" t="s">
        <v>6</v>
      </c>
      <c r="E17" s="133"/>
      <c r="F17" s="268" t="str">
        <f t="shared" si="2"/>
        <v/>
      </c>
      <c r="G17" s="133"/>
      <c r="H17" s="268" t="str">
        <f t="shared" si="3"/>
        <v/>
      </c>
      <c r="I17" s="133">
        <v>3</v>
      </c>
      <c r="J17" s="268" t="str">
        <f t="shared" si="4"/>
        <v/>
      </c>
      <c r="K17" s="133"/>
      <c r="L17" s="269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33.75" customHeight="1" x14ac:dyDescent="0.25">
      <c r="B18" s="387"/>
      <c r="C18" s="390"/>
      <c r="D18" s="105" t="s">
        <v>7</v>
      </c>
      <c r="E18" s="133"/>
      <c r="F18" s="268" t="str">
        <f t="shared" si="2"/>
        <v/>
      </c>
      <c r="G18" s="133"/>
      <c r="H18" s="268" t="str">
        <f t="shared" si="3"/>
        <v/>
      </c>
      <c r="I18" s="133">
        <v>3</v>
      </c>
      <c r="J18" s="268" t="str">
        <f t="shared" si="4"/>
        <v/>
      </c>
      <c r="K18" s="133"/>
      <c r="L18" s="269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133"/>
      <c r="F23" s="268" t="str">
        <f>IF(E23="X",1,"")</f>
        <v/>
      </c>
      <c r="G23" s="133"/>
      <c r="H23" s="268" t="str">
        <f>IF(G23="X",2,"")</f>
        <v/>
      </c>
      <c r="I23" s="133"/>
      <c r="J23" s="268" t="str">
        <f>IF(I23="X",3,"")</f>
        <v/>
      </c>
      <c r="K23" s="133"/>
      <c r="L23" s="268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133"/>
      <c r="F24" s="268" t="str">
        <f t="shared" ref="F24:F27" si="9">IF(E24="X",1,"")</f>
        <v/>
      </c>
      <c r="G24" s="133"/>
      <c r="H24" s="268" t="str">
        <f t="shared" ref="H24:H27" si="10">IF(G24="X",2,"")</f>
        <v/>
      </c>
      <c r="I24" s="133"/>
      <c r="J24" s="268" t="str">
        <f t="shared" ref="J24:J27" si="11">IF(I24="X",3,"")</f>
        <v/>
      </c>
      <c r="K24" s="133">
        <v>4</v>
      </c>
      <c r="L24" s="268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133"/>
      <c r="F25" s="268" t="str">
        <f t="shared" si="9"/>
        <v/>
      </c>
      <c r="G25" s="133"/>
      <c r="H25" s="268" t="str">
        <f t="shared" si="10"/>
        <v/>
      </c>
      <c r="I25" s="133"/>
      <c r="J25" s="268" t="str">
        <f t="shared" si="11"/>
        <v/>
      </c>
      <c r="K25" s="133">
        <v>4</v>
      </c>
      <c r="L25" s="268" t="str">
        <f t="shared" si="12"/>
        <v/>
      </c>
      <c r="M25" s="133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133"/>
      <c r="F26" s="268" t="str">
        <f t="shared" si="9"/>
        <v/>
      </c>
      <c r="G26" s="133"/>
      <c r="H26" s="268" t="str">
        <f t="shared" si="10"/>
        <v/>
      </c>
      <c r="I26" s="133"/>
      <c r="J26" s="268" t="str">
        <f t="shared" si="11"/>
        <v/>
      </c>
      <c r="K26" s="133">
        <v>4</v>
      </c>
      <c r="L26" s="268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133"/>
      <c r="F27" s="268" t="str">
        <f t="shared" si="9"/>
        <v/>
      </c>
      <c r="G27" s="133"/>
      <c r="H27" s="268" t="str">
        <f t="shared" si="10"/>
        <v/>
      </c>
      <c r="I27" s="133"/>
      <c r="J27" s="268" t="str">
        <f t="shared" si="11"/>
        <v/>
      </c>
      <c r="K27" s="133">
        <v>4</v>
      </c>
      <c r="L27" s="268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/>
      <c r="J32" s="268" t="str">
        <f>IF(I32="X",3,"")</f>
        <v/>
      </c>
      <c r="K32" s="133"/>
      <c r="L32" s="268" t="str">
        <f>IF(K32="X",4,"")</f>
        <v/>
      </c>
      <c r="M32" s="133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/>
      <c r="H33" s="268" t="str">
        <f t="shared" ref="H33:H36" si="16">IF(G33="X",2,"")</f>
        <v/>
      </c>
      <c r="I33" s="133"/>
      <c r="J33" s="268" t="str">
        <f t="shared" ref="J33:J36" si="17">IF(I33="X",3,"")</f>
        <v/>
      </c>
      <c r="K33" s="133">
        <v>4</v>
      </c>
      <c r="L33" s="268" t="str">
        <f t="shared" ref="L33:L36" si="18">IF(K33="X",4,"")</f>
        <v/>
      </c>
      <c r="M33" s="133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/>
      <c r="J34" s="268" t="str">
        <f t="shared" si="17"/>
        <v/>
      </c>
      <c r="K34" s="133"/>
      <c r="L34" s="268" t="str">
        <f t="shared" si="18"/>
        <v/>
      </c>
      <c r="M34" s="133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/>
      <c r="L35" s="268" t="str">
        <f t="shared" si="18"/>
        <v/>
      </c>
      <c r="M35" s="133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/>
      <c r="J36" s="268" t="str">
        <f t="shared" si="17"/>
        <v/>
      </c>
      <c r="K36" s="133">
        <v>4</v>
      </c>
      <c r="L36" s="268" t="str">
        <f t="shared" si="18"/>
        <v/>
      </c>
      <c r="M36" s="133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N50</f>
        <v>0.44124999999999998</v>
      </c>
    </row>
    <row r="49" spans="2:17" x14ac:dyDescent="0.25">
      <c r="D49" s="90"/>
      <c r="E49" s="90"/>
      <c r="F49" s="90"/>
      <c r="G49" s="294"/>
      <c r="I49" s="77"/>
    </row>
    <row r="50" spans="2:17" ht="17.25" customHeight="1" x14ac:dyDescent="0.25">
      <c r="B50" s="1" t="s">
        <v>28</v>
      </c>
      <c r="N50" s="285">
        <f>C58*B51</f>
        <v>0.44124999999999998</v>
      </c>
    </row>
    <row r="51" spans="2:17" x14ac:dyDescent="0.25">
      <c r="B51" s="16">
        <v>0.5</v>
      </c>
    </row>
    <row r="52" spans="2:17" x14ac:dyDescent="0.25">
      <c r="B52" s="1" t="s">
        <v>62</v>
      </c>
      <c r="C52" s="114">
        <v>0.86499999999999999</v>
      </c>
      <c r="F52" s="248">
        <f>COUNTIF(C52:C57,"&gt;,01%")</f>
        <v>6</v>
      </c>
    </row>
    <row r="53" spans="2:17" x14ac:dyDescent="0.25">
      <c r="B53" s="1" t="s">
        <v>63</v>
      </c>
      <c r="C53" s="114">
        <v>0.88249999999999995</v>
      </c>
    </row>
    <row r="54" spans="2:17" x14ac:dyDescent="0.25">
      <c r="B54" s="1" t="s">
        <v>64</v>
      </c>
      <c r="C54" s="114">
        <v>0.88249999999999995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0.88249999999999995</v>
      </c>
    </row>
    <row r="57" spans="2:17" x14ac:dyDescent="0.25">
      <c r="B57" s="1" t="s">
        <v>67</v>
      </c>
      <c r="C57" s="114">
        <v>0.9</v>
      </c>
      <c r="K57" s="115" t="s">
        <v>99</v>
      </c>
      <c r="M57" s="116">
        <f>(I48*100)+(N37+N28+N19)*100</f>
        <v>44.125</v>
      </c>
    </row>
    <row r="58" spans="2:17" x14ac:dyDescent="0.25">
      <c r="B58" s="286" t="s">
        <v>68</v>
      </c>
      <c r="C58" s="77">
        <f>AVERAGE(C52:C55)</f>
        <v>0.88249999999999995</v>
      </c>
    </row>
    <row r="60" spans="2:17" ht="15.75" x14ac:dyDescent="0.25">
      <c r="B60" s="61" t="s">
        <v>100</v>
      </c>
    </row>
    <row r="61" spans="2:17" ht="24.75" customHeight="1" x14ac:dyDescent="0.25">
      <c r="B61" s="198" t="s">
        <v>101</v>
      </c>
      <c r="C61" s="118" t="s">
        <v>102</v>
      </c>
      <c r="D61" s="373" t="s">
        <v>103</v>
      </c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</row>
    <row r="62" spans="2:17" ht="24.75" customHeight="1" x14ac:dyDescent="0.25">
      <c r="B62" s="198" t="s">
        <v>104</v>
      </c>
      <c r="C62" s="119" t="s">
        <v>105</v>
      </c>
      <c r="D62" s="373" t="s">
        <v>106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107</v>
      </c>
      <c r="C63" s="120" t="s">
        <v>108</v>
      </c>
      <c r="D63" s="373" t="s">
        <v>109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110</v>
      </c>
      <c r="C64" s="121" t="s">
        <v>111</v>
      </c>
      <c r="D64" s="373" t="s">
        <v>112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71" spans="2:2" ht="16.5" x14ac:dyDescent="0.25">
      <c r="B71" s="122"/>
    </row>
    <row r="72" spans="2:2" ht="16.5" x14ac:dyDescent="0.25">
      <c r="B72" s="122"/>
    </row>
    <row r="73" spans="2:2" ht="16.5" x14ac:dyDescent="0.25">
      <c r="B73" s="123"/>
    </row>
    <row r="74" spans="2:2" ht="16.5" x14ac:dyDescent="0.25">
      <c r="B74" s="123"/>
    </row>
    <row r="75" spans="2:2" ht="16.5" x14ac:dyDescent="0.25">
      <c r="B75" s="123"/>
    </row>
    <row r="76" spans="2:2" ht="16.5" x14ac:dyDescent="0.25">
      <c r="B76" s="123"/>
    </row>
    <row r="77" spans="2:2" ht="16.5" x14ac:dyDescent="0.25">
      <c r="B77" s="123"/>
    </row>
    <row r="78" spans="2:2" ht="16.5" x14ac:dyDescent="0.25">
      <c r="B78" s="124"/>
    </row>
    <row r="79" spans="2:2" ht="16.5" x14ac:dyDescent="0.25">
      <c r="B79" s="124"/>
    </row>
    <row r="81" spans="2:2" ht="16.5" x14ac:dyDescent="0.25">
      <c r="B81" s="122"/>
    </row>
    <row r="82" spans="2:2" ht="16.5" x14ac:dyDescent="0.25">
      <c r="B82" s="123"/>
    </row>
    <row r="83" spans="2:2" ht="16.5" x14ac:dyDescent="0.25">
      <c r="B83" s="124"/>
    </row>
    <row r="84" spans="2:2" ht="16.5" x14ac:dyDescent="0.25">
      <c r="B84" s="123"/>
    </row>
    <row r="85" spans="2:2" ht="16.5" x14ac:dyDescent="0.25">
      <c r="B85" s="124"/>
    </row>
    <row r="86" spans="2:2" ht="16.5" x14ac:dyDescent="0.25">
      <c r="B86" s="123"/>
    </row>
    <row r="87" spans="2:2" ht="16.5" x14ac:dyDescent="0.25">
      <c r="B87" s="124"/>
    </row>
    <row r="88" spans="2:2" ht="16.5" x14ac:dyDescent="0.25">
      <c r="B88" s="123"/>
    </row>
    <row r="89" spans="2:2" ht="16.5" x14ac:dyDescent="0.25">
      <c r="B89" s="124"/>
    </row>
    <row r="90" spans="2:2" ht="16.5" x14ac:dyDescent="0.25">
      <c r="B90" s="123"/>
    </row>
    <row r="91" spans="2:2" ht="16.5" x14ac:dyDescent="0.25">
      <c r="B91" s="124"/>
    </row>
    <row r="92" spans="2:2" ht="16.5" x14ac:dyDescent="0.25">
      <c r="B92" s="123"/>
    </row>
  </sheetData>
  <mergeCells count="20">
    <mergeCell ref="Q40:Q41"/>
    <mergeCell ref="D63:Q63"/>
    <mergeCell ref="D64:Q64"/>
    <mergeCell ref="D61:Q61"/>
    <mergeCell ref="D62:Q62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31" priority="1" operator="greaterThan">
      <formula>79.9</formula>
    </cfRule>
    <cfRule type="cellIs" dxfId="230" priority="2" operator="between">
      <formula>70.1</formula>
      <formula>79.9</formula>
    </cfRule>
    <cfRule type="cellIs" dxfId="229" priority="3" operator="between">
      <formula>60.1</formula>
      <formula>70</formula>
    </cfRule>
    <cfRule type="cellIs" dxfId="228" priority="4" operator="lessThan">
      <formula>60.1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064D-EA14-4E02-A9C1-E5215203502A}">
  <sheetPr>
    <tabColor rgb="FF92D050"/>
  </sheetPr>
  <dimension ref="A1:R93"/>
  <sheetViews>
    <sheetView topLeftCell="A31" workbookViewId="0">
      <selection activeCell="D56" sqref="D56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/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>
        <v>4</v>
      </c>
      <c r="L13" s="1"/>
      <c r="M13" s="69"/>
      <c r="N13" s="1" t="str">
        <f t="shared" ref="N13:N18" si="5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/>
      <c r="M14" s="69">
        <v>5</v>
      </c>
      <c r="N14" s="1" t="str">
        <f t="shared" si="5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/>
      <c r="M15" s="69">
        <v>5</v>
      </c>
      <c r="N15" s="1" t="str">
        <f t="shared" si="5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/>
      <c r="M16" s="72">
        <v>5</v>
      </c>
      <c r="N16" s="1" t="str">
        <f t="shared" si="5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/>
      <c r="M17" s="69">
        <v>5</v>
      </c>
      <c r="N17" s="1" t="str">
        <f t="shared" si="5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/>
      <c r="M18" s="69">
        <v>5</v>
      </c>
      <c r="N18" s="1" t="str">
        <f t="shared" si="5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/>
      <c r="M23" s="69">
        <v>5</v>
      </c>
      <c r="N23" s="1" t="str">
        <f t="shared" ref="N23:N44" si="6">IF(M23="X",5,"")</f>
        <v/>
      </c>
      <c r="O23" s="248">
        <f>SUM(F23,H23,J23,L23,N23)</f>
        <v>0</v>
      </c>
      <c r="P23" s="50">
        <f t="shared" ref="P23:P44" si="7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/>
      <c r="L24" s="1"/>
      <c r="M24" s="69">
        <v>5</v>
      </c>
      <c r="N24" s="1" t="str">
        <f t="shared" si="6"/>
        <v/>
      </c>
      <c r="O24" s="248">
        <f>SUM(F24,H24,J24,L24,N24)</f>
        <v>0</v>
      </c>
      <c r="P24" s="50">
        <f t="shared" si="7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/>
      <c r="M25" s="69">
        <v>5</v>
      </c>
      <c r="N25" s="1" t="str">
        <f t="shared" si="6"/>
        <v/>
      </c>
      <c r="O25" s="248">
        <f>SUM(F25,H25,J25,L25,N25)</f>
        <v>0</v>
      </c>
      <c r="P25" s="50">
        <f t="shared" si="7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/>
      <c r="M26" s="69">
        <v>5</v>
      </c>
      <c r="N26" s="1" t="str">
        <f t="shared" si="6"/>
        <v/>
      </c>
      <c r="O26" s="248">
        <f>SUM(F26,H26,J26,L26,N26)</f>
        <v>0</v>
      </c>
      <c r="P26" s="50">
        <f t="shared" si="7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/>
      <c r="L27" s="1"/>
      <c r="M27" s="69">
        <v>5</v>
      </c>
      <c r="N27" s="1" t="str">
        <f t="shared" si="6"/>
        <v/>
      </c>
      <c r="O27" s="248">
        <f>SUM(F27,H27,J27,L27,N27)</f>
        <v>0</v>
      </c>
      <c r="P27" s="50">
        <f t="shared" si="7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/>
      <c r="M32" s="69"/>
      <c r="N32" s="1" t="str">
        <f t="shared" ref="N32:N36" si="11">IF(M32="X",5,"")</f>
        <v/>
      </c>
      <c r="O32" s="248">
        <f>SUM(F32,H32,J32,L32,N32)</f>
        <v>0</v>
      </c>
      <c r="P32" s="50">
        <f t="shared" ref="P32:P36" si="12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3">IF(E33="X",1,"")</f>
        <v/>
      </c>
      <c r="G33" s="68"/>
      <c r="H33" s="1" t="str">
        <f t="shared" ref="H33:H36" si="14">IF(G33="X",2,"")</f>
        <v/>
      </c>
      <c r="I33" s="68"/>
      <c r="J33" s="1" t="str">
        <f t="shared" ref="J33:J36" si="15">IF(I33="X",3,"")</f>
        <v/>
      </c>
      <c r="K33" s="68">
        <v>4</v>
      </c>
      <c r="L33" s="1"/>
      <c r="M33" s="69"/>
      <c r="N33" s="1" t="str">
        <f t="shared" si="11"/>
        <v/>
      </c>
      <c r="O33" s="248">
        <f>SUM(F33,H33,J33,L33,N33)</f>
        <v>0</v>
      </c>
      <c r="P33" s="50">
        <f t="shared" si="12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3"/>
        <v/>
      </c>
      <c r="G34" s="68"/>
      <c r="H34" s="1" t="str">
        <f t="shared" si="14"/>
        <v/>
      </c>
      <c r="I34" s="68"/>
      <c r="J34" s="1" t="str">
        <f t="shared" si="15"/>
        <v/>
      </c>
      <c r="K34" s="68">
        <v>4</v>
      </c>
      <c r="L34" s="1"/>
      <c r="M34" s="69"/>
      <c r="N34" s="1" t="str">
        <f t="shared" si="11"/>
        <v/>
      </c>
      <c r="O34" s="248">
        <f>SUM(F34,H34,J34,L34,N34)</f>
        <v>0</v>
      </c>
      <c r="P34" s="50">
        <f t="shared" si="12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3"/>
        <v/>
      </c>
      <c r="G35" s="68"/>
      <c r="H35" s="1" t="str">
        <f t="shared" si="14"/>
        <v/>
      </c>
      <c r="I35" s="68"/>
      <c r="J35" s="1" t="str">
        <f t="shared" si="15"/>
        <v/>
      </c>
      <c r="K35" s="68"/>
      <c r="L35" s="1"/>
      <c r="M35" s="69">
        <v>5</v>
      </c>
      <c r="N35" s="1" t="str">
        <f t="shared" si="11"/>
        <v/>
      </c>
      <c r="O35" s="248">
        <f>SUM(F35,H35,J35,L35,N35)</f>
        <v>0</v>
      </c>
      <c r="P35" s="50">
        <f t="shared" si="12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3"/>
        <v/>
      </c>
      <c r="G36" s="68"/>
      <c r="H36" s="1" t="str">
        <f t="shared" si="14"/>
        <v/>
      </c>
      <c r="I36" s="68"/>
      <c r="J36" s="1" t="str">
        <f t="shared" si="15"/>
        <v/>
      </c>
      <c r="K36" s="68">
        <v>4</v>
      </c>
      <c r="L36" s="1"/>
      <c r="M36" s="69"/>
      <c r="N36" s="1" t="str">
        <f t="shared" si="11"/>
        <v/>
      </c>
      <c r="O36" s="248">
        <f>SUM(F36,H36,J36,L36,N36)</f>
        <v>0</v>
      </c>
      <c r="P36" s="50">
        <f t="shared" si="12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6">IF(K42="X",4,"")</f>
        <v/>
      </c>
      <c r="M42" s="1" t="s">
        <v>91</v>
      </c>
      <c r="N42" s="1">
        <f t="shared" si="6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6"/>
        <v/>
      </c>
      <c r="M43" s="1" t="s">
        <v>91</v>
      </c>
      <c r="N43" s="1">
        <f t="shared" si="6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6"/>
        <v/>
      </c>
      <c r="M44" s="1" t="s">
        <v>91</v>
      </c>
      <c r="N44" s="108">
        <f t="shared" si="6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0.39999999999999997</v>
      </c>
    </row>
    <row r="49" spans="2:17" ht="17.25" customHeight="1" x14ac:dyDescent="0.25">
      <c r="B49" s="1" t="s">
        <v>28</v>
      </c>
      <c r="N49" s="285">
        <f>C58*B50</f>
        <v>0.39999999999999997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f>AVERAGE(C69:D69)</f>
        <v>0.8</v>
      </c>
      <c r="F52" s="248">
        <f>COUNTIF(C52:C57,"&gt;,01%")</f>
        <v>6</v>
      </c>
    </row>
    <row r="53" spans="2:17" x14ac:dyDescent="0.25">
      <c r="B53" s="1" t="s">
        <v>63</v>
      </c>
      <c r="C53" s="114">
        <f t="shared" ref="C53:C57" si="17">AVERAGE(C70:D70)</f>
        <v>0.8</v>
      </c>
    </row>
    <row r="54" spans="2:17" x14ac:dyDescent="0.25">
      <c r="B54" s="1" t="s">
        <v>64</v>
      </c>
      <c r="C54" s="114">
        <f t="shared" si="17"/>
        <v>0.8</v>
      </c>
    </row>
    <row r="55" spans="2:17" x14ac:dyDescent="0.25">
      <c r="B55" s="1" t="s">
        <v>65</v>
      </c>
      <c r="C55" s="114">
        <f t="shared" si="17"/>
        <v>0.8</v>
      </c>
    </row>
    <row r="56" spans="2:17" x14ac:dyDescent="0.25">
      <c r="B56" s="1" t="s">
        <v>66</v>
      </c>
      <c r="C56" s="114">
        <f t="shared" si="17"/>
        <v>0.8</v>
      </c>
    </row>
    <row r="57" spans="2:17" x14ac:dyDescent="0.25">
      <c r="B57" s="1" t="s">
        <v>67</v>
      </c>
      <c r="C57" s="114">
        <f t="shared" si="17"/>
        <v>0.8</v>
      </c>
      <c r="K57" s="115" t="s">
        <v>99</v>
      </c>
      <c r="M57" s="116">
        <f>(I48*100)+(N37+N28+N19)*100</f>
        <v>40</v>
      </c>
    </row>
    <row r="58" spans="2:17" x14ac:dyDescent="0.25">
      <c r="B58" s="286" t="s">
        <v>68</v>
      </c>
      <c r="C58" s="77">
        <f>AVERAGE(C52:C57)</f>
        <v>0.79999999999999993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68" spans="2:17" ht="45" x14ac:dyDescent="0.25">
      <c r="B68" s="132" t="s">
        <v>117</v>
      </c>
      <c r="C68" s="106" t="s">
        <v>130</v>
      </c>
      <c r="D68" s="132" t="s">
        <v>131</v>
      </c>
    </row>
    <row r="69" spans="2:17" x14ac:dyDescent="0.25">
      <c r="B69" s="1" t="s">
        <v>121</v>
      </c>
      <c r="C69" s="131">
        <v>1</v>
      </c>
      <c r="D69" s="131">
        <v>0.6</v>
      </c>
    </row>
    <row r="70" spans="2:17" x14ac:dyDescent="0.25">
      <c r="B70" s="1" t="s">
        <v>122</v>
      </c>
      <c r="C70" s="131">
        <v>1</v>
      </c>
      <c r="D70" s="131">
        <v>0.6</v>
      </c>
    </row>
    <row r="71" spans="2:17" x14ac:dyDescent="0.25">
      <c r="B71" s="1" t="s">
        <v>123</v>
      </c>
      <c r="C71" s="131">
        <v>1</v>
      </c>
      <c r="D71" s="131">
        <v>0.6</v>
      </c>
    </row>
    <row r="72" spans="2:17" x14ac:dyDescent="0.25">
      <c r="B72" s="1" t="s">
        <v>124</v>
      </c>
      <c r="C72" s="131">
        <v>1</v>
      </c>
      <c r="D72" s="131">
        <v>0.6</v>
      </c>
    </row>
    <row r="73" spans="2:17" x14ac:dyDescent="0.25">
      <c r="B73" s="1" t="s">
        <v>125</v>
      </c>
      <c r="C73" s="131">
        <v>1</v>
      </c>
      <c r="D73" s="131">
        <v>0.6</v>
      </c>
    </row>
    <row r="74" spans="2:17" x14ac:dyDescent="0.25">
      <c r="B74" s="1" t="s">
        <v>126</v>
      </c>
      <c r="C74" s="131">
        <v>1</v>
      </c>
      <c r="D74" s="131">
        <v>0.6</v>
      </c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23" priority="1" operator="greaterThan">
      <formula>79.9</formula>
    </cfRule>
    <cfRule type="cellIs" dxfId="122" priority="2" operator="between">
      <formula>70.1</formula>
      <formula>79.9</formula>
    </cfRule>
    <cfRule type="cellIs" dxfId="121" priority="3" operator="between">
      <formula>60.1</formula>
      <formula>70</formula>
    </cfRule>
    <cfRule type="cellIs" dxfId="120" priority="4" operator="lessThan">
      <formula>60.1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DCEC-36DB-4F34-AAF7-0EB5DD6763AD}">
  <sheetPr>
    <tabColor rgb="FF92D050"/>
  </sheetPr>
  <dimension ref="A1:R93"/>
  <sheetViews>
    <sheetView topLeftCell="A34" workbookViewId="0">
      <selection activeCell="G16" sqref="G16:M16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63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9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60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9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30.6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0.4090833333333333</v>
      </c>
    </row>
    <row r="49" spans="2:17" ht="17.25" customHeight="1" x14ac:dyDescent="0.25">
      <c r="B49" s="1" t="s">
        <v>28</v>
      </c>
      <c r="N49" s="285">
        <f>C58*B50</f>
        <v>0.4090833333333333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0.77700000000000002</v>
      </c>
      <c r="F52" s="248">
        <f>COUNTIF(C52:C57,"&gt;,01%")</f>
        <v>6</v>
      </c>
    </row>
    <row r="53" spans="2:17" x14ac:dyDescent="0.25">
      <c r="B53" s="1" t="s">
        <v>63</v>
      </c>
      <c r="C53" s="114">
        <v>0.98399999999999999</v>
      </c>
    </row>
    <row r="54" spans="2:17" x14ac:dyDescent="0.25">
      <c r="B54" s="1" t="s">
        <v>64</v>
      </c>
      <c r="C54" s="114">
        <v>0.78</v>
      </c>
    </row>
    <row r="55" spans="2:17" x14ac:dyDescent="0.25">
      <c r="B55" s="1" t="s">
        <v>65</v>
      </c>
      <c r="C55" s="114">
        <v>0.77600000000000002</v>
      </c>
    </row>
    <row r="56" spans="2:17" x14ac:dyDescent="0.25">
      <c r="B56" s="1" t="s">
        <v>66</v>
      </c>
      <c r="C56" s="114">
        <v>0.72299999999999998</v>
      </c>
    </row>
    <row r="57" spans="2:17" x14ac:dyDescent="0.25">
      <c r="B57" s="1" t="s">
        <v>67</v>
      </c>
      <c r="C57" s="114">
        <v>0.86899999999999999</v>
      </c>
      <c r="K57" s="115" t="s">
        <v>99</v>
      </c>
      <c r="M57" s="116">
        <f>(I48*100)+(N37+N28+N19)*100</f>
        <v>40.908333333333331</v>
      </c>
    </row>
    <row r="58" spans="2:17" x14ac:dyDescent="0.25">
      <c r="B58" s="286" t="s">
        <v>68</v>
      </c>
      <c r="C58" s="77">
        <f>AVERAGE(C52:C57)</f>
        <v>0.8181666666666666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19" priority="1" operator="greaterThan">
      <formula>79.9</formula>
    </cfRule>
    <cfRule type="cellIs" dxfId="118" priority="2" operator="between">
      <formula>70.1</formula>
      <formula>79.9</formula>
    </cfRule>
    <cfRule type="cellIs" dxfId="117" priority="3" operator="between">
      <formula>60.1</formula>
      <formula>70</formula>
    </cfRule>
    <cfRule type="cellIs" dxfId="116" priority="4" operator="lessThan">
      <formula>60.1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D40C-03E9-4866-A82D-FF8AC0BA8655}">
  <sheetPr>
    <tabColor rgb="FF92D050"/>
  </sheetPr>
  <dimension ref="A1:R93"/>
  <sheetViews>
    <sheetView topLeftCell="A31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192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8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8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68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2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80" t="s">
        <v>59</v>
      </c>
      <c r="F21" s="381"/>
      <c r="G21" s="381"/>
      <c r="H21" s="381"/>
      <c r="I21" s="381"/>
      <c r="J21" s="381"/>
      <c r="K21" s="381"/>
      <c r="L21" s="381"/>
      <c r="M21" s="382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8">
        <v>5</v>
      </c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8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2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2">
        <f>N49</f>
        <v>0.39416666666666672</v>
      </c>
    </row>
    <row r="49" spans="2:17" ht="17.25" customHeight="1" x14ac:dyDescent="0.25">
      <c r="B49" s="1" t="s">
        <v>28</v>
      </c>
      <c r="N49" s="285">
        <f>C58*B50</f>
        <v>0.39416666666666672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0.97</v>
      </c>
      <c r="F52" s="248">
        <f>COUNTIF(C52:C57,"&gt;,01%")</f>
        <v>6</v>
      </c>
    </row>
    <row r="53" spans="2:17" x14ac:dyDescent="0.25">
      <c r="B53" s="1" t="s">
        <v>63</v>
      </c>
      <c r="C53" s="114">
        <v>0.89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312">
        <v>0.62</v>
      </c>
    </row>
    <row r="56" spans="2:17" x14ac:dyDescent="0.25">
      <c r="B56" s="1" t="s">
        <v>66</v>
      </c>
      <c r="C56" s="325">
        <v>0.76</v>
      </c>
    </row>
    <row r="57" spans="2:17" x14ac:dyDescent="0.25">
      <c r="B57" s="1" t="s">
        <v>67</v>
      </c>
      <c r="C57" s="312">
        <v>0.49</v>
      </c>
      <c r="K57" s="115" t="s">
        <v>99</v>
      </c>
      <c r="M57" s="116">
        <f>(I48*100)+(N37+N28+N19)*100</f>
        <v>39.416666666666671</v>
      </c>
    </row>
    <row r="58" spans="2:17" x14ac:dyDescent="0.25">
      <c r="B58" s="286" t="s">
        <v>68</v>
      </c>
      <c r="C58" s="2">
        <f>AVERAGE(C52:C57)</f>
        <v>0.78833333333333344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15" priority="1" operator="greaterThan">
      <formula>79.9</formula>
    </cfRule>
    <cfRule type="cellIs" dxfId="114" priority="2" operator="between">
      <formula>70.1</formula>
      <formula>79.9</formula>
    </cfRule>
    <cfRule type="cellIs" dxfId="113" priority="3" operator="between">
      <formula>60.1</formula>
      <formula>70</formula>
    </cfRule>
    <cfRule type="cellIs" dxfId="112" priority="4" operator="lessThan">
      <formula>60.1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A489-18DA-4DEE-BAD9-30BFB4DD1E7F}">
  <sheetPr>
    <tabColor rgb="FF92D050"/>
  </sheetPr>
  <dimension ref="A1:R93"/>
  <sheetViews>
    <sheetView topLeftCell="A34" workbookViewId="0">
      <selection activeCell="M12" sqref="M12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17.140625" style="248" bestFit="1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193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0.37999999999999995</v>
      </c>
    </row>
    <row r="49" spans="2:17" ht="17.25" customHeight="1" x14ac:dyDescent="0.25">
      <c r="B49" s="1" t="s">
        <v>28</v>
      </c>
      <c r="N49" s="285">
        <f>C58*B50</f>
        <v>0.37999999999999995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0.56999999999999995</v>
      </c>
    </row>
    <row r="54" spans="2:17" x14ac:dyDescent="0.25">
      <c r="B54" s="1" t="s">
        <v>64</v>
      </c>
      <c r="C54" s="114">
        <v>0.73</v>
      </c>
    </row>
    <row r="55" spans="2:17" x14ac:dyDescent="0.25">
      <c r="B55" s="1" t="s">
        <v>65</v>
      </c>
      <c r="C55" s="114">
        <v>0.56000000000000005</v>
      </c>
    </row>
    <row r="56" spans="2:17" x14ac:dyDescent="0.25">
      <c r="B56" s="1" t="s">
        <v>66</v>
      </c>
      <c r="C56" s="114">
        <v>1</v>
      </c>
    </row>
    <row r="57" spans="2:17" x14ac:dyDescent="0.25">
      <c r="B57" s="1" t="s">
        <v>67</v>
      </c>
      <c r="C57" s="114">
        <v>0.7</v>
      </c>
      <c r="K57" s="115" t="s">
        <v>99</v>
      </c>
      <c r="M57" s="326">
        <f>I38+I48</f>
        <v>0.37999999999999995</v>
      </c>
      <c r="N57" s="116">
        <v>100</v>
      </c>
      <c r="O57" s="116">
        <v>100</v>
      </c>
      <c r="P57" s="116">
        <v>100</v>
      </c>
      <c r="Q57" s="327"/>
    </row>
    <row r="58" spans="2:17" x14ac:dyDescent="0.25">
      <c r="B58" s="286" t="s">
        <v>68</v>
      </c>
      <c r="C58" s="77">
        <f>AVERAGE(C52:C57)</f>
        <v>0.7599999999999999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:Q57">
    <cfRule type="cellIs" dxfId="111" priority="1" operator="greaterThan">
      <formula>79.9</formula>
    </cfRule>
    <cfRule type="cellIs" dxfId="110" priority="2" operator="between">
      <formula>70.1</formula>
      <formula>79.9</formula>
    </cfRule>
    <cfRule type="cellIs" dxfId="109" priority="3" operator="between">
      <formula>60.1</formula>
      <formula>70</formula>
    </cfRule>
    <cfRule type="cellIs" dxfId="108" priority="4" operator="lessThan">
      <formula>60.1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8E0B-1B10-4FE5-A224-6FDC710808D0}">
  <sheetPr>
    <tabColor rgb="FF92D050"/>
  </sheetPr>
  <dimension ref="A1:R93"/>
  <sheetViews>
    <sheetView topLeftCell="A38" workbookViewId="0">
      <selection activeCell="G57" sqref="G5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192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8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 t="s">
        <v>214</v>
      </c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8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8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8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8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8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8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2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80" t="s">
        <v>59</v>
      </c>
      <c r="F21" s="381"/>
      <c r="G21" s="381"/>
      <c r="H21" s="381"/>
      <c r="I21" s="381"/>
      <c r="J21" s="381"/>
      <c r="K21" s="381"/>
      <c r="L21" s="381"/>
      <c r="M21" s="382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8"/>
      <c r="N23" s="1" t="str">
        <f t="shared" ref="N23:N27" si="7">IF(M23="X",5,"")</f>
        <v/>
      </c>
      <c r="O23" s="248">
        <f>SUM(F23,H23,J23,L23,N23)</f>
        <v>0</v>
      </c>
      <c r="P23" s="50">
        <f t="shared" ref="P23:P27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8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8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8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8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ref="N42:N44" si="20">IF(M42="X",5,"")</f>
        <v>5</v>
      </c>
      <c r="O42" s="248">
        <f>SUM(F42,H42,J42,L42,N42)</f>
        <v>5</v>
      </c>
      <c r="P42" s="50">
        <f t="shared" ref="P42:P44" si="21"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20"/>
        <v>5</v>
      </c>
      <c r="O43" s="248">
        <f>SUM(F43,H43,J43,L43,N43)</f>
        <v>5</v>
      </c>
      <c r="P43" s="50">
        <f t="shared" si="21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20"/>
        <v>5</v>
      </c>
      <c r="O44" s="248">
        <f>SUM(F44,H44,J44,L44,N44)</f>
        <v>5</v>
      </c>
      <c r="P44" s="50">
        <f t="shared" si="21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0.39666666666666667</v>
      </c>
    </row>
    <row r="49" spans="2:17" ht="17.25" customHeight="1" x14ac:dyDescent="0.25">
      <c r="B49" s="1" t="s">
        <v>28</v>
      </c>
      <c r="N49" s="285">
        <f>C58*B50</f>
        <v>0.39666666666666667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</v>
      </c>
      <c r="F52" s="248">
        <f>COUNTIF(C52:C57,"&gt;,01%")</f>
        <v>6</v>
      </c>
    </row>
    <row r="53" spans="2:17" x14ac:dyDescent="0.25">
      <c r="B53" s="1" t="s">
        <v>63</v>
      </c>
      <c r="C53" s="114">
        <v>0.86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0.88</v>
      </c>
    </row>
    <row r="56" spans="2:17" x14ac:dyDescent="0.25">
      <c r="B56" s="1" t="s">
        <v>66</v>
      </c>
      <c r="C56" s="114">
        <v>0.84</v>
      </c>
    </row>
    <row r="57" spans="2:17" x14ac:dyDescent="0.25">
      <c r="B57" s="1" t="s">
        <v>67</v>
      </c>
      <c r="C57" s="114">
        <v>0.38</v>
      </c>
      <c r="K57" s="115" t="s">
        <v>99</v>
      </c>
      <c r="M57" s="116">
        <f>(I48*100)+(N37+N28+N19)*100</f>
        <v>39.666666666666664</v>
      </c>
    </row>
    <row r="58" spans="2:17" x14ac:dyDescent="0.25">
      <c r="B58" s="286" t="s">
        <v>68</v>
      </c>
      <c r="C58" s="77">
        <f>AVERAGE(C52:C57)</f>
        <v>0.79333333333333333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07" priority="1" operator="greaterThan">
      <formula>79.9</formula>
    </cfRule>
    <cfRule type="cellIs" dxfId="106" priority="2" operator="between">
      <formula>70.1</formula>
      <formula>79.9</formula>
    </cfRule>
    <cfRule type="cellIs" dxfId="105" priority="3" operator="between">
      <formula>60.1</formula>
      <formula>70</formula>
    </cfRule>
    <cfRule type="cellIs" dxfId="104" priority="4" operator="lessThan">
      <formula>60.1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7AE1-1266-4C85-AF08-97BB1E0414A7}">
  <sheetPr>
    <tabColor rgb="FF92D050"/>
  </sheetPr>
  <dimension ref="A1:R93"/>
  <sheetViews>
    <sheetView topLeftCell="A34" workbookViewId="0">
      <selection activeCell="M36" sqref="M36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76.900000000000006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0.36666666666666664</v>
      </c>
    </row>
    <row r="49" spans="2:17" ht="17.25" customHeight="1" x14ac:dyDescent="0.25">
      <c r="B49" s="1" t="s">
        <v>28</v>
      </c>
      <c r="N49" s="285">
        <f>C58*B50</f>
        <v>0.36666666666666664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0.76</v>
      </c>
      <c r="F52" s="248">
        <f>COUNTIF(C52:C57,"&gt;,01%")</f>
        <v>6</v>
      </c>
    </row>
    <row r="53" spans="2:17" x14ac:dyDescent="0.25">
      <c r="B53" s="1" t="s">
        <v>63</v>
      </c>
      <c r="C53" s="114">
        <v>0.91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311">
        <v>0.61</v>
      </c>
    </row>
    <row r="56" spans="2:17" x14ac:dyDescent="0.25">
      <c r="B56" s="1" t="s">
        <v>66</v>
      </c>
      <c r="C56" s="114">
        <v>0.7</v>
      </c>
    </row>
    <row r="57" spans="2:17" x14ac:dyDescent="0.25">
      <c r="B57" s="1" t="s">
        <v>67</v>
      </c>
      <c r="C57" s="311">
        <v>0.42</v>
      </c>
      <c r="K57" s="115" t="s">
        <v>99</v>
      </c>
      <c r="M57" s="116">
        <f>(I48*100)+(N37+N28+N19)*100</f>
        <v>36.666666666666664</v>
      </c>
    </row>
    <row r="58" spans="2:17" x14ac:dyDescent="0.25">
      <c r="B58" s="286" t="s">
        <v>68</v>
      </c>
      <c r="C58" s="328">
        <f>AVERAGE(C52:C57)</f>
        <v>0.73333333333333328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103" priority="1" operator="greaterThan">
      <formula>79.9</formula>
    </cfRule>
    <cfRule type="cellIs" dxfId="102" priority="2" operator="between">
      <formula>70.1</formula>
      <formula>79.9</formula>
    </cfRule>
    <cfRule type="cellIs" dxfId="101" priority="3" operator="between">
      <formula>60.1</formula>
      <formula>70</formula>
    </cfRule>
    <cfRule type="cellIs" dxfId="100" priority="4" operator="lessThan">
      <formula>60.1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FA65-CA80-453F-B783-DE3A41C3F5E6}">
  <sheetPr>
    <tabColor rgb="FF92D050"/>
  </sheetPr>
  <dimension ref="A1:R93"/>
  <sheetViews>
    <sheetView topLeftCell="A48" workbookViewId="0">
      <selection activeCell="G54" sqref="G54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5.7109375" style="248" customWidth="1"/>
    <col min="10" max="10" width="0.14062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179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</v>
      </c>
    </row>
    <row r="49" spans="2:17" ht="17.25" customHeight="1" x14ac:dyDescent="0.25">
      <c r="B49" s="1" t="s">
        <v>28</v>
      </c>
      <c r="N49" s="285">
        <f>C58*B50</f>
        <v>0.45</v>
      </c>
    </row>
    <row r="50" spans="2:17" x14ac:dyDescent="0.25">
      <c r="B50" s="16">
        <v>0.5</v>
      </c>
    </row>
    <row r="52" spans="2:17" x14ac:dyDescent="0.25">
      <c r="B52" s="1" t="s">
        <v>187</v>
      </c>
      <c r="C52" s="114">
        <v>1</v>
      </c>
      <c r="F52" s="248">
        <f>COUNTIF(C52:C57,"&gt;,01%")</f>
        <v>6</v>
      </c>
    </row>
    <row r="53" spans="2:17" x14ac:dyDescent="0.25">
      <c r="B53" s="1" t="s">
        <v>188</v>
      </c>
      <c r="C53" s="114">
        <v>0.9</v>
      </c>
    </row>
    <row r="54" spans="2:17" x14ac:dyDescent="0.25">
      <c r="B54" s="1" t="s">
        <v>189</v>
      </c>
      <c r="C54" s="114">
        <v>1</v>
      </c>
    </row>
    <row r="55" spans="2:17" x14ac:dyDescent="0.25">
      <c r="B55" s="1" t="s">
        <v>190</v>
      </c>
      <c r="C55" s="114">
        <v>0.9</v>
      </c>
    </row>
    <row r="56" spans="2:17" x14ac:dyDescent="0.25">
      <c r="B56" s="1" t="s">
        <v>191</v>
      </c>
      <c r="C56" s="114">
        <v>0.9</v>
      </c>
    </row>
    <row r="57" spans="2:17" x14ac:dyDescent="0.25">
      <c r="B57" s="1" t="s">
        <v>186</v>
      </c>
      <c r="C57" s="114">
        <v>0.7</v>
      </c>
      <c r="K57" s="115" t="s">
        <v>99</v>
      </c>
      <c r="M57" s="116">
        <f>(I48*100)+(N37+N28+N19)*100</f>
        <v>45</v>
      </c>
    </row>
    <row r="58" spans="2:17" x14ac:dyDescent="0.25">
      <c r="B58" s="286" t="s">
        <v>68</v>
      </c>
      <c r="C58" s="77">
        <f>AVERAGE(C52:C57)</f>
        <v>0.9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9" priority="1" operator="greaterThan">
      <formula>79.9</formula>
    </cfRule>
    <cfRule type="cellIs" dxfId="98" priority="2" operator="between">
      <formula>70.1</formula>
      <formula>79.9</formula>
    </cfRule>
    <cfRule type="cellIs" dxfId="97" priority="3" operator="between">
      <formula>60.1</formula>
      <formula>70</formula>
    </cfRule>
    <cfRule type="cellIs" dxfId="96" priority="4" operator="lessThan">
      <formula>60.1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8067-5CAB-4BAB-AC7F-1860E183883D}">
  <sheetPr>
    <tabColor rgb="FF92D050"/>
  </sheetPr>
  <dimension ref="A1:R93"/>
  <sheetViews>
    <sheetView topLeftCell="A34" workbookViewId="0">
      <selection activeCell="I33" sqref="I33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5.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9">
        <v>3</v>
      </c>
      <c r="J12" s="69" t="str">
        <f>IF(I12="X",3,"")</f>
        <v/>
      </c>
      <c r="K12" s="69"/>
      <c r="L12" s="69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9">
        <v>3</v>
      </c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>
        <v>3</v>
      </c>
      <c r="J15" s="69" t="str">
        <f t="shared" si="4"/>
        <v/>
      </c>
      <c r="K15" s="69"/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9"/>
      <c r="J16" s="69" t="str">
        <f t="shared" si="4"/>
        <v/>
      </c>
      <c r="K16" s="69"/>
      <c r="L16" s="69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9"/>
      <c r="J17" s="69" t="str">
        <f t="shared" si="4"/>
        <v/>
      </c>
      <c r="K17" s="69">
        <v>4</v>
      </c>
      <c r="L17" s="69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5.25" customHeight="1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9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9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9">
        <v>2</v>
      </c>
      <c r="H32" s="69" t="str">
        <f>IF(G32="X",2,"")</f>
        <v/>
      </c>
      <c r="I32" s="69"/>
      <c r="J32" s="69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9">
        <v>2</v>
      </c>
      <c r="H33" s="69" t="str">
        <f t="shared" ref="H33:H36" si="16">IF(G33="X",2,"")</f>
        <v/>
      </c>
      <c r="I33" s="69"/>
      <c r="J33" s="69" t="str">
        <f t="shared" ref="J33:J36" si="17">IF(I33="X",3,"")</f>
        <v/>
      </c>
      <c r="K33" s="69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9">
        <v>2</v>
      </c>
      <c r="H34" s="69" t="str">
        <f t="shared" si="16"/>
        <v/>
      </c>
      <c r="I34" s="69"/>
      <c r="J34" s="69" t="str">
        <f t="shared" si="17"/>
        <v/>
      </c>
      <c r="K34" s="69"/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9"/>
      <c r="H36" s="69" t="str">
        <f t="shared" si="16"/>
        <v/>
      </c>
      <c r="I36" s="69">
        <v>3</v>
      </c>
      <c r="J36" s="69" t="str">
        <f t="shared" si="17"/>
        <v/>
      </c>
      <c r="K36" s="69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0.43329812813580748</v>
      </c>
    </row>
    <row r="49" spans="2:17" ht="17.25" customHeight="1" x14ac:dyDescent="0.25">
      <c r="B49" s="1" t="s">
        <v>28</v>
      </c>
      <c r="N49" s="285">
        <f>C58*B50</f>
        <v>0.43329812813580748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0.85200000000000009</v>
      </c>
      <c r="F52" s="248">
        <f>COUNTIF(C52:C57,"&gt;,01%")</f>
        <v>6</v>
      </c>
    </row>
    <row r="53" spans="2:17" x14ac:dyDescent="0.25">
      <c r="B53" s="1" t="s">
        <v>63</v>
      </c>
      <c r="C53" s="114">
        <v>0.77153374681480646</v>
      </c>
    </row>
    <row r="54" spans="2:17" x14ac:dyDescent="0.25">
      <c r="B54" s="1" t="s">
        <v>64</v>
      </c>
      <c r="C54" s="114">
        <v>0.80815304016165523</v>
      </c>
    </row>
    <row r="55" spans="2:17" x14ac:dyDescent="0.25">
      <c r="B55" s="1" t="s">
        <v>65</v>
      </c>
      <c r="C55" s="114">
        <v>0.90000000000000013</v>
      </c>
    </row>
    <row r="56" spans="2:17" x14ac:dyDescent="0.25">
      <c r="B56" s="1" t="s">
        <v>66</v>
      </c>
      <c r="C56" s="114">
        <v>0.87226994597195295</v>
      </c>
    </row>
    <row r="57" spans="2:17" x14ac:dyDescent="0.25">
      <c r="B57" s="1" t="s">
        <v>67</v>
      </c>
      <c r="C57" s="114">
        <v>0.99562080468127523</v>
      </c>
      <c r="K57" s="115" t="s">
        <v>99</v>
      </c>
      <c r="M57" s="116">
        <f>(I48*100)+(N37+N28+N19)*100</f>
        <v>43.329812813580745</v>
      </c>
    </row>
    <row r="58" spans="2:17" x14ac:dyDescent="0.25">
      <c r="B58" s="286" t="s">
        <v>68</v>
      </c>
      <c r="C58" s="77">
        <f>AVERAGE(C52:C57)</f>
        <v>0.86659625627161496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5" priority="1" operator="greaterThan">
      <formula>79.9</formula>
    </cfRule>
    <cfRule type="cellIs" dxfId="94" priority="2" operator="between">
      <formula>70.1</formula>
      <formula>79.9</formula>
    </cfRule>
    <cfRule type="cellIs" dxfId="93" priority="3" operator="between">
      <formula>60.1</formula>
      <formula>70</formula>
    </cfRule>
    <cfRule type="cellIs" dxfId="92" priority="4" operator="lessThan">
      <formula>60.1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B4F2-F296-40A9-85FC-20982100AD75}">
  <sheetPr>
    <tabColor rgb="FF92D050"/>
  </sheetPr>
  <dimension ref="A1:R93"/>
  <sheetViews>
    <sheetView topLeftCell="A34" workbookViewId="0">
      <selection activeCell="I37" sqref="I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8.5" customHeight="1" x14ac:dyDescent="0.25">
      <c r="B12" s="385" t="s">
        <v>0</v>
      </c>
      <c r="C12" s="388" t="s">
        <v>80</v>
      </c>
      <c r="D12" s="67" t="s">
        <v>32</v>
      </c>
      <c r="E12" s="305"/>
      <c r="F12" s="306" t="str">
        <f>IF(E12="X",1,"")</f>
        <v/>
      </c>
      <c r="G12" s="305"/>
      <c r="H12" s="306" t="str">
        <f>IF(G12="X",2,"")</f>
        <v/>
      </c>
      <c r="I12" s="133">
        <v>3</v>
      </c>
      <c r="J12" s="306" t="str">
        <f>IF(I12="X",3,"")</f>
        <v/>
      </c>
      <c r="K12" s="305"/>
      <c r="L12" s="306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305"/>
      <c r="F13" s="306" t="str">
        <f t="shared" ref="F13:F18" si="2">IF(E13="X",1,"")</f>
        <v/>
      </c>
      <c r="G13" s="305"/>
      <c r="H13" s="306" t="str">
        <f t="shared" ref="H13:H18" si="3">IF(G13="X",2,"")</f>
        <v/>
      </c>
      <c r="I13" s="305"/>
      <c r="J13" s="306" t="str">
        <f t="shared" ref="J13:J18" si="4">IF(I13="X",3,"")</f>
        <v/>
      </c>
      <c r="K13" s="133">
        <v>4</v>
      </c>
      <c r="L13" s="306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25">
      <c r="B14" s="386"/>
      <c r="C14" s="389"/>
      <c r="D14" s="67" t="s">
        <v>34</v>
      </c>
      <c r="E14" s="305"/>
      <c r="F14" s="306" t="str">
        <f t="shared" si="2"/>
        <v/>
      </c>
      <c r="G14" s="305"/>
      <c r="H14" s="306" t="str">
        <f t="shared" si="3"/>
        <v/>
      </c>
      <c r="I14" s="305"/>
      <c r="J14" s="306" t="str">
        <f t="shared" si="4"/>
        <v/>
      </c>
      <c r="K14" s="305"/>
      <c r="L14" s="306" t="str">
        <f t="shared" si="5"/>
        <v/>
      </c>
      <c r="M14" s="133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305"/>
      <c r="F15" s="306" t="str">
        <f t="shared" si="2"/>
        <v/>
      </c>
      <c r="G15" s="305"/>
      <c r="H15" s="306" t="str">
        <f t="shared" si="3"/>
        <v/>
      </c>
      <c r="I15" s="133">
        <v>3</v>
      </c>
      <c r="J15" s="306" t="str">
        <f t="shared" si="4"/>
        <v/>
      </c>
      <c r="K15" s="133"/>
      <c r="L15" s="306" t="str">
        <f t="shared" si="5"/>
        <v/>
      </c>
      <c r="M15" s="307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305"/>
      <c r="F16" s="306" t="str">
        <f t="shared" si="2"/>
        <v/>
      </c>
      <c r="G16" s="305"/>
      <c r="H16" s="306" t="str">
        <f t="shared" si="3"/>
        <v/>
      </c>
      <c r="I16" s="305"/>
      <c r="J16" s="306" t="str">
        <f t="shared" si="4"/>
        <v/>
      </c>
      <c r="K16" s="133">
        <v>4</v>
      </c>
      <c r="L16" s="306" t="str">
        <f t="shared" si="5"/>
        <v/>
      </c>
      <c r="M16" s="329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305"/>
      <c r="F17" s="306" t="str">
        <f t="shared" si="2"/>
        <v/>
      </c>
      <c r="G17" s="305"/>
      <c r="H17" s="306" t="str">
        <f t="shared" si="3"/>
        <v/>
      </c>
      <c r="I17" s="305"/>
      <c r="J17" s="306" t="str">
        <f t="shared" si="4"/>
        <v/>
      </c>
      <c r="K17" s="305"/>
      <c r="L17" s="330" t="str">
        <f t="shared" si="5"/>
        <v/>
      </c>
      <c r="M17" s="133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305"/>
      <c r="F18" s="306" t="str">
        <f t="shared" si="2"/>
        <v/>
      </c>
      <c r="G18" s="305"/>
      <c r="H18" s="306" t="str">
        <f t="shared" si="3"/>
        <v/>
      </c>
      <c r="I18" s="305"/>
      <c r="J18" s="306" t="str">
        <f t="shared" si="4"/>
        <v/>
      </c>
      <c r="K18" s="305"/>
      <c r="L18" s="330" t="str">
        <f t="shared" si="5"/>
        <v/>
      </c>
      <c r="M18" s="133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305"/>
      <c r="F23" s="306" t="str">
        <f>IF(E23="X",1,"")</f>
        <v/>
      </c>
      <c r="G23" s="305"/>
      <c r="H23" s="306" t="str">
        <f>IF(G23="X",2,"")</f>
        <v/>
      </c>
      <c r="I23" s="305"/>
      <c r="J23" s="306" t="str">
        <f>IF(I23="X",3,"")</f>
        <v/>
      </c>
      <c r="K23" s="305"/>
      <c r="L23" s="306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305"/>
      <c r="F24" s="306" t="str">
        <f t="shared" ref="F24:F27" si="9">IF(E24="X",1,"")</f>
        <v/>
      </c>
      <c r="G24" s="305"/>
      <c r="H24" s="306" t="str">
        <f t="shared" ref="H24:H27" si="10">IF(G24="X",2,"")</f>
        <v/>
      </c>
      <c r="I24" s="133">
        <v>3</v>
      </c>
      <c r="J24" s="306" t="str">
        <f t="shared" ref="J24:J27" si="11">IF(I24="X",3,"")</f>
        <v/>
      </c>
      <c r="K24" s="133"/>
      <c r="L24" s="306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305"/>
      <c r="F25" s="306" t="str">
        <f t="shared" si="9"/>
        <v/>
      </c>
      <c r="G25" s="305"/>
      <c r="H25" s="306" t="str">
        <f t="shared" si="10"/>
        <v/>
      </c>
      <c r="I25" s="305"/>
      <c r="J25" s="306" t="str">
        <f t="shared" si="11"/>
        <v/>
      </c>
      <c r="K25" s="305"/>
      <c r="L25" s="306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305"/>
      <c r="F26" s="306" t="str">
        <f t="shared" si="9"/>
        <v/>
      </c>
      <c r="G26" s="305"/>
      <c r="H26" s="306" t="str">
        <f t="shared" si="10"/>
        <v/>
      </c>
      <c r="I26" s="305"/>
      <c r="J26" s="306" t="str">
        <f t="shared" si="11"/>
        <v/>
      </c>
      <c r="K26" s="133">
        <v>4</v>
      </c>
      <c r="L26" s="306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305"/>
      <c r="F27" s="306" t="str">
        <f t="shared" si="9"/>
        <v/>
      </c>
      <c r="G27" s="305"/>
      <c r="H27" s="306" t="str">
        <f t="shared" si="10"/>
        <v/>
      </c>
      <c r="I27" s="305"/>
      <c r="J27" s="306" t="str">
        <f t="shared" si="11"/>
        <v/>
      </c>
      <c r="K27" s="133">
        <v>4</v>
      </c>
      <c r="L27" s="306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>
        <v>3</v>
      </c>
      <c r="J32" s="268" t="str">
        <f>IF(I32="X",3,"")</f>
        <v/>
      </c>
      <c r="K32" s="133"/>
      <c r="L32" s="268" t="str">
        <f>IF(K32="X",4,"")</f>
        <v/>
      </c>
      <c r="M32" s="307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/>
      <c r="H33" s="268" t="str">
        <f t="shared" ref="H33:H36" si="16">IF(G33="X",2,"")</f>
        <v/>
      </c>
      <c r="I33" s="133">
        <v>3</v>
      </c>
      <c r="J33" s="268" t="str">
        <f t="shared" ref="J33:J36" si="17">IF(I33="X",3,"")</f>
        <v/>
      </c>
      <c r="K33" s="133"/>
      <c r="L33" s="268" t="str">
        <f t="shared" ref="L33:L36" si="18">IF(K33="X",4,"")</f>
        <v/>
      </c>
      <c r="M33" s="307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>
        <v>3</v>
      </c>
      <c r="J34" s="268" t="str">
        <f t="shared" si="17"/>
        <v/>
      </c>
      <c r="K34" s="133"/>
      <c r="L34" s="268" t="str">
        <f t="shared" si="18"/>
        <v/>
      </c>
      <c r="M34" s="307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>
        <v>4</v>
      </c>
      <c r="L35" s="268" t="str">
        <f t="shared" si="18"/>
        <v/>
      </c>
      <c r="M35" s="307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>
        <v>3</v>
      </c>
      <c r="J36" s="268" t="str">
        <f t="shared" si="17"/>
        <v/>
      </c>
      <c r="K36" s="133"/>
      <c r="L36" s="268" t="str">
        <f t="shared" si="18"/>
        <v/>
      </c>
      <c r="M36" s="307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91" priority="1" operator="greaterThan">
      <formula>79.9</formula>
    </cfRule>
    <cfRule type="cellIs" dxfId="90" priority="2" operator="between">
      <formula>70.1</formula>
      <formula>79.9</formula>
    </cfRule>
    <cfRule type="cellIs" dxfId="89" priority="3" operator="between">
      <formula>60.1</formula>
      <formula>70</formula>
    </cfRule>
    <cfRule type="cellIs" dxfId="88" priority="4" operator="lessThan">
      <formula>60.1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10A-8EAE-465A-BC5F-1B98C6AF4947}">
  <sheetPr>
    <tabColor rgb="FF92D050"/>
  </sheetPr>
  <dimension ref="A1:R93"/>
  <sheetViews>
    <sheetView workbookViewId="0">
      <selection activeCell="D35" sqref="D35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5.8554687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8.5" customHeight="1" x14ac:dyDescent="0.25">
      <c r="B12" s="385" t="s">
        <v>0</v>
      </c>
      <c r="C12" s="388" t="s">
        <v>80</v>
      </c>
      <c r="D12" s="67" t="s">
        <v>32</v>
      </c>
      <c r="E12" s="133"/>
      <c r="F12" s="268" t="str">
        <f>IF(E12="X",1,"")</f>
        <v/>
      </c>
      <c r="G12" s="133"/>
      <c r="H12" s="268" t="str">
        <f>IF(G12="X",2,"")</f>
        <v/>
      </c>
      <c r="I12" s="133"/>
      <c r="J12" s="268" t="str">
        <f>IF(I12="X",3,"")</f>
        <v/>
      </c>
      <c r="K12" s="133"/>
      <c r="L12" s="268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33"/>
      <c r="F13" s="268" t="str">
        <f t="shared" ref="F13:F18" si="2">IF(E13="X",1,"")</f>
        <v/>
      </c>
      <c r="G13" s="133"/>
      <c r="H13" s="268" t="str">
        <f t="shared" ref="H13:H18" si="3">IF(G13="X",2,"")</f>
        <v/>
      </c>
      <c r="I13" s="133"/>
      <c r="J13" s="268" t="str">
        <f t="shared" ref="J13:J18" si="4">IF(I13="X",3,"")</f>
        <v/>
      </c>
      <c r="K13" s="133"/>
      <c r="L13" s="268" t="str">
        <f t="shared" ref="L13:L18" si="5">IF(K13="X",4,"")</f>
        <v/>
      </c>
      <c r="M13" s="133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9.25" customHeight="1" x14ac:dyDescent="0.25">
      <c r="B14" s="386"/>
      <c r="C14" s="389"/>
      <c r="D14" s="67" t="s">
        <v>34</v>
      </c>
      <c r="E14" s="133"/>
      <c r="F14" s="268" t="str">
        <f t="shared" si="2"/>
        <v/>
      </c>
      <c r="G14" s="133"/>
      <c r="H14" s="268" t="str">
        <f t="shared" si="3"/>
        <v/>
      </c>
      <c r="I14" s="133">
        <v>3</v>
      </c>
      <c r="J14" s="268" t="str">
        <f t="shared" si="4"/>
        <v/>
      </c>
      <c r="K14" s="133"/>
      <c r="L14" s="268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60" x14ac:dyDescent="0.25">
      <c r="B15" s="386"/>
      <c r="C15" s="389"/>
      <c r="D15" s="105" t="s">
        <v>4</v>
      </c>
      <c r="E15" s="133"/>
      <c r="F15" s="268" t="str">
        <f t="shared" si="2"/>
        <v/>
      </c>
      <c r="G15" s="133"/>
      <c r="H15" s="268" t="str">
        <f t="shared" si="3"/>
        <v/>
      </c>
      <c r="I15" s="133">
        <v>3</v>
      </c>
      <c r="J15" s="268" t="str">
        <f t="shared" si="4"/>
        <v/>
      </c>
      <c r="K15" s="133"/>
      <c r="L15" s="268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33"/>
      <c r="F16" s="268" t="str">
        <f t="shared" si="2"/>
        <v/>
      </c>
      <c r="G16" s="133"/>
      <c r="H16" s="268" t="str">
        <f t="shared" si="3"/>
        <v/>
      </c>
      <c r="I16" s="133"/>
      <c r="J16" s="268" t="str">
        <f t="shared" si="4"/>
        <v/>
      </c>
      <c r="K16" s="133">
        <v>4</v>
      </c>
      <c r="L16" s="268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33"/>
      <c r="F17" s="268" t="str">
        <f t="shared" si="2"/>
        <v/>
      </c>
      <c r="G17" s="133"/>
      <c r="H17" s="268" t="str">
        <f t="shared" si="3"/>
        <v/>
      </c>
      <c r="I17" s="133"/>
      <c r="J17" s="268" t="str">
        <f t="shared" si="4"/>
        <v/>
      </c>
      <c r="K17" s="133"/>
      <c r="L17" s="269" t="str">
        <f t="shared" si="5"/>
        <v/>
      </c>
      <c r="M17" s="133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4.25" customHeight="1" x14ac:dyDescent="0.25">
      <c r="B18" s="387"/>
      <c r="C18" s="390"/>
      <c r="D18" s="105" t="s">
        <v>7</v>
      </c>
      <c r="E18" s="133"/>
      <c r="F18" s="268" t="str">
        <f t="shared" si="2"/>
        <v/>
      </c>
      <c r="G18" s="133"/>
      <c r="H18" s="268" t="str">
        <f t="shared" si="3"/>
        <v/>
      </c>
      <c r="I18" s="133">
        <v>3</v>
      </c>
      <c r="J18" s="268" t="str">
        <f t="shared" si="4"/>
        <v/>
      </c>
      <c r="K18" s="133"/>
      <c r="L18" s="269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331"/>
      <c r="F23" s="332" t="str">
        <f>IF(E23="X",1,"")</f>
        <v/>
      </c>
      <c r="G23" s="331"/>
      <c r="H23" s="332" t="str">
        <f>IF(G23="X",2,"")</f>
        <v/>
      </c>
      <c r="I23" s="331"/>
      <c r="J23" s="332" t="str">
        <f>IF(I23="X",3,"")</f>
        <v/>
      </c>
      <c r="K23" s="331"/>
      <c r="L23" s="332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331"/>
      <c r="F24" s="332" t="str">
        <f t="shared" ref="F24:F27" si="9">IF(E24="X",1,"")</f>
        <v/>
      </c>
      <c r="G24" s="331"/>
      <c r="H24" s="332" t="str">
        <f t="shared" ref="H24:H27" si="10">IF(G24="X",2,"")</f>
        <v/>
      </c>
      <c r="I24" s="133">
        <v>3</v>
      </c>
      <c r="J24" s="332" t="str">
        <f t="shared" ref="J24:J27" si="11">IF(I24="X",3,"")</f>
        <v/>
      </c>
      <c r="K24" s="133"/>
      <c r="L24" s="332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331"/>
      <c r="F25" s="332" t="str">
        <f t="shared" si="9"/>
        <v/>
      </c>
      <c r="G25" s="331"/>
      <c r="H25" s="332" t="str">
        <f t="shared" si="10"/>
        <v/>
      </c>
      <c r="I25" s="331"/>
      <c r="J25" s="332" t="str">
        <f t="shared" si="11"/>
        <v/>
      </c>
      <c r="K25" s="331"/>
      <c r="L25" s="332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331"/>
      <c r="F26" s="332" t="str">
        <f t="shared" si="9"/>
        <v/>
      </c>
      <c r="G26" s="331"/>
      <c r="H26" s="332" t="str">
        <f t="shared" si="10"/>
        <v/>
      </c>
      <c r="I26" s="331"/>
      <c r="J26" s="332" t="str">
        <f t="shared" si="11"/>
        <v/>
      </c>
      <c r="K26" s="331"/>
      <c r="L26" s="332" t="str">
        <f t="shared" si="12"/>
        <v/>
      </c>
      <c r="M26" s="133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331"/>
      <c r="F27" s="332" t="str">
        <f t="shared" si="9"/>
        <v/>
      </c>
      <c r="G27" s="331"/>
      <c r="H27" s="332" t="str">
        <f t="shared" si="10"/>
        <v/>
      </c>
      <c r="I27" s="331"/>
      <c r="J27" s="332" t="str">
        <f t="shared" si="11"/>
        <v/>
      </c>
      <c r="K27" s="133">
        <v>4</v>
      </c>
      <c r="L27" s="332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>
        <v>3</v>
      </c>
      <c r="J32" s="268" t="str">
        <f>IF(I32="X",3,"")</f>
        <v/>
      </c>
      <c r="K32" s="133"/>
      <c r="L32" s="268" t="str">
        <f>IF(K32="X",4,"")</f>
        <v/>
      </c>
      <c r="M32" s="133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/>
      <c r="H33" s="268" t="str">
        <f t="shared" ref="H33:H36" si="16">IF(G33="X",2,"")</f>
        <v/>
      </c>
      <c r="I33" s="133">
        <v>3</v>
      </c>
      <c r="J33" s="268" t="str">
        <f t="shared" ref="J33:J36" si="17">IF(I33="X",3,"")</f>
        <v/>
      </c>
      <c r="K33" s="133"/>
      <c r="L33" s="268" t="str">
        <f t="shared" ref="L33:L36" si="18">IF(K33="X",4,"")</f>
        <v/>
      </c>
      <c r="M33" s="133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>
        <v>3</v>
      </c>
      <c r="J34" s="268" t="str">
        <f t="shared" si="17"/>
        <v/>
      </c>
      <c r="K34" s="133"/>
      <c r="L34" s="268" t="str">
        <f t="shared" si="18"/>
        <v/>
      </c>
      <c r="M34" s="133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42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>
        <v>4</v>
      </c>
      <c r="L35" s="268" t="str">
        <f t="shared" si="18"/>
        <v/>
      </c>
      <c r="M35" s="133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>
        <v>3</v>
      </c>
      <c r="J36" s="268" t="str">
        <f t="shared" si="17"/>
        <v/>
      </c>
      <c r="K36" s="133"/>
      <c r="L36" s="268" t="str">
        <f t="shared" si="18"/>
        <v/>
      </c>
      <c r="M36" s="133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87" priority="1" operator="greaterThan">
      <formula>79.9</formula>
    </cfRule>
    <cfRule type="cellIs" dxfId="86" priority="2" operator="between">
      <formula>70.1</formula>
      <formula>79.9</formula>
    </cfRule>
    <cfRule type="cellIs" dxfId="85" priority="3" operator="between">
      <formula>60.1</formula>
      <formula>70</formula>
    </cfRule>
    <cfRule type="cellIs" dxfId="84" priority="4" operator="lessThan">
      <formula>60.1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3618-D3E2-4A51-8AC9-10FB2FD23CDB}">
  <sheetPr>
    <tabColor rgb="FF92D050"/>
  </sheetPr>
  <dimension ref="A1:R93"/>
  <sheetViews>
    <sheetView topLeftCell="A7" workbookViewId="0">
      <selection activeCell="D61" sqref="D61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/>
      <c r="L12" s="64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/>
      <c r="J14" s="64" t="str">
        <f t="shared" si="4"/>
        <v/>
      </c>
      <c r="K14" s="127">
        <v>4</v>
      </c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>
        <v>3</v>
      </c>
      <c r="J15" s="64" t="str">
        <f t="shared" si="4"/>
        <v/>
      </c>
      <c r="K15" s="127"/>
      <c r="L15" s="64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>
        <v>4</v>
      </c>
      <c r="L16" s="64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5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/>
      <c r="L18" s="295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>
        <v>2</v>
      </c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0.46333333333333332</v>
      </c>
    </row>
    <row r="49" spans="2:17" ht="17.25" customHeight="1" x14ac:dyDescent="0.25">
      <c r="B49" s="1" t="s">
        <v>28</v>
      </c>
      <c r="N49" s="285">
        <f>C58*B50</f>
        <v>0.46333333333333332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0.89</v>
      </c>
    </row>
    <row r="54" spans="2:17" x14ac:dyDescent="0.25">
      <c r="B54" s="1" t="s">
        <v>64</v>
      </c>
      <c r="C54" s="114">
        <v>0.89</v>
      </c>
    </row>
    <row r="55" spans="2:17" x14ac:dyDescent="0.25">
      <c r="B55" s="1" t="s">
        <v>65</v>
      </c>
      <c r="C55" s="114">
        <v>0.89</v>
      </c>
    </row>
    <row r="56" spans="2:17" x14ac:dyDescent="0.25">
      <c r="B56" s="1" t="s">
        <v>66</v>
      </c>
      <c r="C56" s="114">
        <v>1</v>
      </c>
    </row>
    <row r="57" spans="2:17" x14ac:dyDescent="0.25">
      <c r="B57" s="1" t="s">
        <v>67</v>
      </c>
      <c r="C57" s="114">
        <v>0.89</v>
      </c>
      <c r="K57" s="115" t="s">
        <v>99</v>
      </c>
      <c r="M57" s="116">
        <f>(I48*100)+(N37+N28+N19)*100</f>
        <v>46.333333333333329</v>
      </c>
    </row>
    <row r="58" spans="2:17" x14ac:dyDescent="0.25">
      <c r="B58" s="286" t="s">
        <v>68</v>
      </c>
      <c r="C58" s="77">
        <f>AVERAGE(C52:C57)</f>
        <v>0.92666666666666664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27" priority="1" operator="greaterThan">
      <formula>79.9</formula>
    </cfRule>
    <cfRule type="cellIs" dxfId="226" priority="2" operator="between">
      <formula>70.1</formula>
      <formula>79.9</formula>
    </cfRule>
    <cfRule type="cellIs" dxfId="225" priority="3" operator="between">
      <formula>60.1</formula>
      <formula>70</formula>
    </cfRule>
    <cfRule type="cellIs" dxfId="224" priority="4" operator="lessThan">
      <formula>60.1</formula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D70C-23B3-44D8-81E8-12705576D01C}">
  <sheetPr>
    <tabColor rgb="FF92D050"/>
  </sheetPr>
  <dimension ref="A1:R93"/>
  <sheetViews>
    <sheetView topLeftCell="A50" workbookViewId="0">
      <selection activeCell="C71" sqref="C71:C72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12" style="248" customWidth="1"/>
    <col min="14" max="15" width="11.42578125" style="248" hidden="1" customWidth="1"/>
    <col min="16" max="16" width="6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194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>
        <v>3</v>
      </c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>
        <v>2</v>
      </c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/>
      <c r="I23" s="68"/>
      <c r="J23" s="1"/>
      <c r="K23" s="68"/>
      <c r="L23" s="1"/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/>
      <c r="I24" s="68"/>
      <c r="J24" s="1"/>
      <c r="K24" s="68">
        <v>4</v>
      </c>
      <c r="L24" s="1"/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/>
      <c r="I25" s="68"/>
      <c r="J25" s="1"/>
      <c r="K25" s="68"/>
      <c r="L25" s="1"/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/>
      <c r="I26" s="68"/>
      <c r="J26" s="1"/>
      <c r="K26" s="68"/>
      <c r="L26" s="1"/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/>
      <c r="I27" s="68">
        <v>3</v>
      </c>
      <c r="J27" s="1"/>
      <c r="K27" s="68"/>
      <c r="L27" s="1"/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>
        <v>2</v>
      </c>
      <c r="H32" s="1" t="str">
        <f>IF(G32="X",2,"")</f>
        <v/>
      </c>
      <c r="I32" s="68"/>
      <c r="J32" s="1"/>
      <c r="K32" s="68"/>
      <c r="L32" s="1"/>
      <c r="M32" s="69"/>
      <c r="N32" s="1" t="str">
        <f t="shared" ref="N32:N36" si="10">IF(M32="X",5,"")</f>
        <v/>
      </c>
      <c r="O32" s="248">
        <f>SUM(F32,H32,J32,L32,N32)</f>
        <v>0</v>
      </c>
      <c r="P32" s="50">
        <f t="shared" ref="P32:P36" si="11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2">IF(E33="X",1,"")</f>
        <v/>
      </c>
      <c r="G33" s="68">
        <v>2</v>
      </c>
      <c r="H33" s="1" t="str">
        <f t="shared" ref="H33:H36" si="13">IF(G33="X",2,"")</f>
        <v/>
      </c>
      <c r="I33" s="68"/>
      <c r="J33" s="1"/>
      <c r="K33" s="68"/>
      <c r="L33" s="1"/>
      <c r="M33" s="69"/>
      <c r="N33" s="1" t="str">
        <f t="shared" si="10"/>
        <v/>
      </c>
      <c r="O33" s="248">
        <f>SUM(F33,H33,J33,L33,N33)</f>
        <v>0</v>
      </c>
      <c r="P33" s="50">
        <f t="shared" si="11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2"/>
        <v/>
      </c>
      <c r="G34" s="68"/>
      <c r="H34" s="1" t="str">
        <f t="shared" si="13"/>
        <v/>
      </c>
      <c r="I34" s="68"/>
      <c r="J34" s="1"/>
      <c r="K34" s="68">
        <v>4</v>
      </c>
      <c r="L34" s="1"/>
      <c r="M34" s="69"/>
      <c r="N34" s="1" t="str">
        <f t="shared" si="10"/>
        <v/>
      </c>
      <c r="O34" s="248">
        <f>SUM(F34,H34,J34,L34,N34)</f>
        <v>0</v>
      </c>
      <c r="P34" s="50">
        <f t="shared" si="11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2"/>
        <v/>
      </c>
      <c r="G35" s="68"/>
      <c r="H35" s="1" t="str">
        <f t="shared" si="13"/>
        <v/>
      </c>
      <c r="I35" s="68">
        <v>3</v>
      </c>
      <c r="J35" s="1"/>
      <c r="K35" s="68"/>
      <c r="L35" s="1"/>
      <c r="M35" s="69"/>
      <c r="N35" s="1" t="str">
        <f t="shared" si="10"/>
        <v/>
      </c>
      <c r="O35" s="248">
        <f>SUM(F35,H35,J35,L35,N35)</f>
        <v>0</v>
      </c>
      <c r="P35" s="50">
        <f t="shared" si="11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2"/>
        <v/>
      </c>
      <c r="G36" s="68"/>
      <c r="H36" s="1" t="str">
        <f t="shared" si="13"/>
        <v/>
      </c>
      <c r="I36" s="68"/>
      <c r="J36" s="1"/>
      <c r="K36" s="68">
        <v>4</v>
      </c>
      <c r="L36" s="1"/>
      <c r="M36" s="69"/>
      <c r="N36" s="1" t="str">
        <f t="shared" si="10"/>
        <v/>
      </c>
      <c r="O36" s="248">
        <f>SUM(F36,H36,J36,L36,N36)</f>
        <v>0</v>
      </c>
      <c r="P36" s="50">
        <f t="shared" si="11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4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4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4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+C58*B50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  <c r="P52" s="2"/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+(I48*100)+(0.13+0.14+0.14)*100</f>
        <v>85.166666666666657</v>
      </c>
      <c r="N57" s="116">
        <f t="shared" ref="N57:P57" si="15">(J48*100)+(O37+O28+O19)*100</f>
        <v>0</v>
      </c>
      <c r="O57" s="116">
        <f t="shared" si="15"/>
        <v>0</v>
      </c>
      <c r="P57" s="116">
        <f t="shared" si="15"/>
        <v>0</v>
      </c>
    </row>
    <row r="58" spans="2:17" x14ac:dyDescent="0.25">
      <c r="B58" s="286" t="s">
        <v>68</v>
      </c>
      <c r="C58" s="313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:P57">
    <cfRule type="cellIs" dxfId="83" priority="1" operator="greaterThan">
      <formula>79.9</formula>
    </cfRule>
    <cfRule type="cellIs" dxfId="82" priority="2" operator="between">
      <formula>70.1</formula>
      <formula>79.9</formula>
    </cfRule>
    <cfRule type="cellIs" dxfId="81" priority="3" operator="between">
      <formula>60.1</formula>
      <formula>70</formula>
    </cfRule>
    <cfRule type="cellIs" dxfId="80" priority="4" operator="lessThan">
      <formula>60.1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9069-9363-4442-8BDE-2722B1308E44}">
  <dimension ref="A1:AR25"/>
  <sheetViews>
    <sheetView topLeftCell="B7" zoomScale="87" zoomScaleNormal="87" workbookViewId="0">
      <selection activeCell="P21" sqref="P21"/>
    </sheetView>
  </sheetViews>
  <sheetFormatPr baseColWidth="10" defaultRowHeight="15" x14ac:dyDescent="0.25"/>
  <cols>
    <col min="1" max="1" width="24.42578125" customWidth="1"/>
    <col min="2" max="2" width="35" customWidth="1"/>
    <col min="3" max="3" width="12.7109375" customWidth="1"/>
    <col min="4" max="4" width="14" bestFit="1" customWidth="1"/>
    <col min="5" max="5" width="12.42578125" customWidth="1"/>
    <col min="6" max="6" width="11.28515625" customWidth="1"/>
    <col min="7" max="7" width="10.7109375" bestFit="1" customWidth="1"/>
    <col min="8" max="8" width="10.5703125" bestFit="1" customWidth="1"/>
    <col min="9" max="9" width="11.140625" hidden="1" customWidth="1"/>
    <col min="10" max="10" width="10.28515625" bestFit="1" customWidth="1"/>
    <col min="11" max="11" width="11.140625" hidden="1" customWidth="1"/>
    <col min="12" max="12" width="14.85546875" customWidth="1"/>
    <col min="13" max="13" width="11.140625" hidden="1" customWidth="1"/>
    <col min="14" max="14" width="11.28515625" customWidth="1"/>
    <col min="15" max="15" width="11.140625" hidden="1" customWidth="1"/>
    <col min="16" max="16" width="11.28515625" customWidth="1"/>
    <col min="17" max="17" width="11.140625" hidden="1" customWidth="1"/>
    <col min="18" max="18" width="12.7109375" customWidth="1"/>
    <col min="19" max="19" width="11.140625" hidden="1" customWidth="1"/>
    <col min="20" max="20" width="10.7109375" customWidth="1"/>
    <col min="21" max="21" width="11" hidden="1" customWidth="1"/>
    <col min="22" max="22" width="9.85546875" style="7" customWidth="1"/>
    <col min="23" max="23" width="10.28515625" customWidth="1" collapsed="1"/>
    <col min="24" max="24" width="11.140625" hidden="1" customWidth="1"/>
    <col min="25" max="25" width="10.5703125" customWidth="1"/>
    <col min="26" max="26" width="11.140625" hidden="1" customWidth="1"/>
    <col min="27" max="27" width="11.7109375" customWidth="1"/>
    <col min="28" max="28" width="11.140625" hidden="1" customWidth="1"/>
    <col min="29" max="29" width="10.5703125" customWidth="1"/>
    <col min="30" max="30" width="11.140625" hidden="1" customWidth="1"/>
    <col min="31" max="31" width="10.28515625" customWidth="1"/>
    <col min="32" max="32" width="11.140625" hidden="1" customWidth="1"/>
    <col min="33" max="33" width="10.28515625" customWidth="1"/>
    <col min="34" max="34" width="11" customWidth="1" collapsed="1"/>
    <col min="35" max="35" width="9.85546875" hidden="1" customWidth="1"/>
    <col min="36" max="36" width="11.85546875" customWidth="1"/>
    <col min="37" max="37" width="11.140625" hidden="1" customWidth="1"/>
    <col min="38" max="38" width="10.7109375" customWidth="1"/>
    <col min="39" max="39" width="11.140625" hidden="1" customWidth="1"/>
    <col min="40" max="40" width="10.5703125" customWidth="1"/>
    <col min="41" max="41" width="11.140625" hidden="1" customWidth="1"/>
    <col min="42" max="42" width="10.7109375" customWidth="1"/>
    <col min="43" max="43" width="11.140625" hidden="1" customWidth="1"/>
    <col min="44" max="44" width="10.28515625" customWidth="1"/>
  </cols>
  <sheetData>
    <row r="1" spans="1:44" ht="15" customHeight="1" thickBot="1" x14ac:dyDescent="0.3">
      <c r="A1" s="418" t="s">
        <v>12</v>
      </c>
      <c r="B1" s="405" t="s">
        <v>11</v>
      </c>
      <c r="C1" s="405" t="s">
        <v>29</v>
      </c>
      <c r="D1" s="405" t="s">
        <v>30</v>
      </c>
      <c r="E1" s="405" t="s">
        <v>0</v>
      </c>
      <c r="F1" s="409" t="s">
        <v>1</v>
      </c>
      <c r="G1" s="405" t="s">
        <v>57</v>
      </c>
      <c r="H1" s="348" t="s">
        <v>0</v>
      </c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4">
        <v>0.17</v>
      </c>
      <c r="W1" s="360" t="s">
        <v>1</v>
      </c>
      <c r="X1" s="361"/>
      <c r="Y1" s="361"/>
      <c r="Z1" s="361"/>
      <c r="AA1" s="361"/>
      <c r="AB1" s="361"/>
      <c r="AC1" s="361"/>
      <c r="AD1" s="361"/>
      <c r="AE1" s="361"/>
      <c r="AF1" s="362"/>
      <c r="AG1" s="344">
        <v>0.17</v>
      </c>
      <c r="AH1" s="363" t="s">
        <v>57</v>
      </c>
      <c r="AI1" s="364"/>
      <c r="AJ1" s="364"/>
      <c r="AK1" s="364"/>
      <c r="AL1" s="364"/>
      <c r="AM1" s="364"/>
      <c r="AN1" s="364"/>
      <c r="AO1" s="364"/>
      <c r="AP1" s="365"/>
      <c r="AQ1" s="8"/>
      <c r="AR1" s="344">
        <v>0.17</v>
      </c>
    </row>
    <row r="2" spans="1:44" ht="15" customHeight="1" thickBot="1" x14ac:dyDescent="0.3">
      <c r="A2" s="419"/>
      <c r="B2" s="406"/>
      <c r="C2" s="406"/>
      <c r="D2" s="406"/>
      <c r="E2" s="406"/>
      <c r="F2" s="410"/>
      <c r="G2" s="406"/>
      <c r="H2" s="140" t="s">
        <v>58</v>
      </c>
      <c r="I2" s="412" t="s">
        <v>59</v>
      </c>
      <c r="J2" s="177" t="s">
        <v>58</v>
      </c>
      <c r="K2" s="414" t="s">
        <v>59</v>
      </c>
      <c r="L2" s="154" t="s">
        <v>58</v>
      </c>
      <c r="M2" s="414" t="s">
        <v>59</v>
      </c>
      <c r="N2" s="154" t="s">
        <v>58</v>
      </c>
      <c r="O2" s="414" t="s">
        <v>59</v>
      </c>
      <c r="P2" s="154" t="s">
        <v>58</v>
      </c>
      <c r="Q2" s="414" t="s">
        <v>59</v>
      </c>
      <c r="R2" s="154" t="s">
        <v>58</v>
      </c>
      <c r="S2" s="412" t="s">
        <v>59</v>
      </c>
      <c r="T2" s="177" t="s">
        <v>58</v>
      </c>
      <c r="U2" s="416" t="s">
        <v>59</v>
      </c>
      <c r="V2" s="408"/>
      <c r="W2" s="156" t="s">
        <v>58</v>
      </c>
      <c r="X2" s="414" t="s">
        <v>59</v>
      </c>
      <c r="Y2" s="156" t="s">
        <v>58</v>
      </c>
      <c r="Z2" s="414" t="s">
        <v>59</v>
      </c>
      <c r="AA2" s="156" t="s">
        <v>58</v>
      </c>
      <c r="AB2" s="414" t="s">
        <v>59</v>
      </c>
      <c r="AC2" s="156" t="s">
        <v>58</v>
      </c>
      <c r="AD2" s="414" t="s">
        <v>59</v>
      </c>
      <c r="AE2" s="157" t="s">
        <v>58</v>
      </c>
      <c r="AF2" s="421" t="s">
        <v>59</v>
      </c>
      <c r="AG2" s="345"/>
      <c r="AH2" s="155" t="s">
        <v>58</v>
      </c>
      <c r="AI2" s="414" t="s">
        <v>59</v>
      </c>
      <c r="AJ2" s="159" t="s">
        <v>58</v>
      </c>
      <c r="AK2" s="414" t="s">
        <v>59</v>
      </c>
      <c r="AL2" s="160" t="s">
        <v>58</v>
      </c>
      <c r="AM2" s="421" t="s">
        <v>59</v>
      </c>
      <c r="AN2" s="159" t="s">
        <v>58</v>
      </c>
      <c r="AO2" s="423" t="s">
        <v>59</v>
      </c>
      <c r="AP2" s="158" t="s">
        <v>58</v>
      </c>
      <c r="AQ2" s="425" t="s">
        <v>59</v>
      </c>
      <c r="AR2" s="345">
        <v>0.17</v>
      </c>
    </row>
    <row r="3" spans="1:44" ht="95.25" customHeight="1" thickBot="1" x14ac:dyDescent="0.3">
      <c r="A3" s="420"/>
      <c r="B3" s="407"/>
      <c r="C3" s="407"/>
      <c r="D3" s="407"/>
      <c r="E3" s="407"/>
      <c r="F3" s="411"/>
      <c r="G3" s="407"/>
      <c r="H3" s="178" t="s">
        <v>2</v>
      </c>
      <c r="I3" s="413"/>
      <c r="J3" s="170" t="s">
        <v>31</v>
      </c>
      <c r="K3" s="415"/>
      <c r="L3" s="167" t="s">
        <v>3</v>
      </c>
      <c r="M3" s="415"/>
      <c r="N3" s="168" t="s">
        <v>4</v>
      </c>
      <c r="O3" s="415"/>
      <c r="P3" s="168" t="s">
        <v>5</v>
      </c>
      <c r="Q3" s="415"/>
      <c r="R3" s="171" t="s">
        <v>6</v>
      </c>
      <c r="S3" s="413"/>
      <c r="T3" s="179" t="s">
        <v>7</v>
      </c>
      <c r="U3" s="417"/>
      <c r="V3" s="172" t="s">
        <v>60</v>
      </c>
      <c r="W3" s="165" t="s">
        <v>8</v>
      </c>
      <c r="X3" s="415"/>
      <c r="Y3" s="166" t="s">
        <v>26</v>
      </c>
      <c r="Z3" s="415"/>
      <c r="AA3" s="166" t="s">
        <v>27</v>
      </c>
      <c r="AB3" s="415"/>
      <c r="AC3" s="166" t="s">
        <v>9</v>
      </c>
      <c r="AD3" s="415"/>
      <c r="AE3" s="12" t="s">
        <v>10</v>
      </c>
      <c r="AF3" s="422"/>
      <c r="AG3" s="10" t="s">
        <v>60</v>
      </c>
      <c r="AH3" s="161" t="s">
        <v>52</v>
      </c>
      <c r="AI3" s="415"/>
      <c r="AJ3" s="162" t="s">
        <v>53</v>
      </c>
      <c r="AK3" s="415"/>
      <c r="AL3" s="162" t="s">
        <v>54</v>
      </c>
      <c r="AM3" s="427"/>
      <c r="AN3" s="163" t="s">
        <v>55</v>
      </c>
      <c r="AO3" s="424"/>
      <c r="AP3" s="164" t="s">
        <v>56</v>
      </c>
      <c r="AQ3" s="426"/>
      <c r="AR3" s="10" t="s">
        <v>60</v>
      </c>
    </row>
    <row r="4" spans="1:44" x14ac:dyDescent="0.25">
      <c r="A4" s="3" t="s">
        <v>13</v>
      </c>
      <c r="B4" s="4" t="s">
        <v>14</v>
      </c>
      <c r="C4" s="34">
        <f>('Indicadores Con personal a Carg'!I4*100)/49</f>
        <v>0.80233333333333345</v>
      </c>
      <c r="D4" s="18">
        <f>((+$V4+$AG4+$AR4)*100)/51</f>
        <v>0.86285714285714299</v>
      </c>
      <c r="E4" s="18">
        <f>AVERAGE(I4,K4,M4,O4,Q4,S4,U4)</f>
        <v>0.82857142857142863</v>
      </c>
      <c r="F4" s="18">
        <f>AVERAGE(X4,Z4,AB4,AD4,AF4)</f>
        <v>0.96</v>
      </c>
      <c r="G4" s="19">
        <f>AVERAGE(AI4,AK4,AM4,AO4,AQ4)</f>
        <v>0.8</v>
      </c>
      <c r="H4" s="314">
        <f>+'Director Nal de Ventas'!$E12+'Director Nal de Ventas'!$G12+'Director Nal de Ventas'!$I12+'Director Nal de Ventas'!$K12+'Director Nal de Ventas'!$M12</f>
        <v>4</v>
      </c>
      <c r="I4" s="290">
        <f>H4/5</f>
        <v>0.8</v>
      </c>
      <c r="J4" s="314">
        <f>+'Director Nal de Ventas'!$E13+'Director Nal de Ventas'!$G13+'Director Nal de Ventas'!$I13+'Director Nal de Ventas'!$K13+'Director Nal de Ventas'!$M13</f>
        <v>3</v>
      </c>
      <c r="K4" s="315">
        <f>J4/5</f>
        <v>0.6</v>
      </c>
      <c r="L4" s="314">
        <f>+'Director Nal de Ventas'!$E14+'Director Nal de Ventas'!$G14+'Director Nal de Ventas'!$I14+'Director Nal de Ventas'!$K14+'Director Nal de Ventas'!$M14</f>
        <v>4</v>
      </c>
      <c r="M4" s="315">
        <f>L4/5</f>
        <v>0.8</v>
      </c>
      <c r="N4" s="314">
        <f>+'Director Nal de Ventas'!$E15+'Director Nal de Ventas'!$G15+'Director Nal de Ventas'!$I15+'Director Nal de Ventas'!$K15+'Director Nal de Ventas'!$M15</f>
        <v>3</v>
      </c>
      <c r="O4" s="315">
        <f>N4/5</f>
        <v>0.6</v>
      </c>
      <c r="P4" s="314">
        <f>+'Director Nal de Ventas'!$E16+'Director Nal de Ventas'!$G16+'Director Nal de Ventas'!$I16+'Director Nal de Ventas'!$K16+'Director Nal de Ventas'!$M16</f>
        <v>5</v>
      </c>
      <c r="Q4" s="315">
        <f>P4/5</f>
        <v>1</v>
      </c>
      <c r="R4" s="314">
        <f>+'Director Nal de Ventas'!$E17+'Director Nal de Ventas'!$G17+'Director Nal de Ventas'!$I17+'Director Nal de Ventas'!$K17+'Director Nal de Ventas'!$M17</f>
        <v>5</v>
      </c>
      <c r="S4" s="315">
        <f>R4/5</f>
        <v>1</v>
      </c>
      <c r="T4" s="316">
        <f>+'Director Nal de Ventas'!$E18+'Director Nal de Ventas'!$G18+'Director Nal de Ventas'!$I18+'Director Nal de Ventas'!$K18+'Director Nal de Ventas'!$M18</f>
        <v>5</v>
      </c>
      <c r="U4" s="174">
        <f>T4/5</f>
        <v>1</v>
      </c>
      <c r="V4" s="173">
        <f t="shared" ref="V4:V20" si="0">(AVERAGE($I4+$K4+$M4+$O4+$Q4+$S4+$U4)/7)*$V$1</f>
        <v>0.14085714285714288</v>
      </c>
      <c r="W4" s="289">
        <f>+'Director Nal de Ventas'!$E23+'Director Nal de Ventas'!$G23+'Director Nal de Ventas'!$I23+'Director Nal de Ventas'!$K23+'Director Nal de Ventas'!$M23</f>
        <v>5</v>
      </c>
      <c r="X4" s="290">
        <f>W4/5</f>
        <v>1</v>
      </c>
      <c r="Y4" s="289">
        <f>+'Director Nal de Ventas'!$E24+'Director Nal de Ventas'!$G24+'Director Nal de Ventas'!$I24+'Director Nal de Ventas'!$K24+'Director Nal de Ventas'!$M24</f>
        <v>5</v>
      </c>
      <c r="Z4" s="290">
        <f>Y4/5</f>
        <v>1</v>
      </c>
      <c r="AA4" s="289">
        <f>+'Director Nal de Ventas'!$E25+'Director Nal de Ventas'!$G25+'Director Nal de Ventas'!$I25+'Director Nal de Ventas'!$K25+'Director Nal de Ventas'!$M25</f>
        <v>5</v>
      </c>
      <c r="AB4" s="290">
        <f>AA4/5</f>
        <v>1</v>
      </c>
      <c r="AC4" s="289">
        <f>+'Director Nal de Ventas'!$E26+'Director Nal de Ventas'!$G26+'Director Nal de Ventas'!$I26+'Director Nal de Ventas'!$K26+'Director Nal de Ventas'!$M26</f>
        <v>5</v>
      </c>
      <c r="AD4" s="290">
        <f t="shared" ref="AD4:AD20" si="1">AC4/5</f>
        <v>1</v>
      </c>
      <c r="AE4" s="289">
        <f>+'Director Nal de Ventas'!$E27+'Director Nal de Ventas'!$G27+'Director Nal de Ventas'!$I27+'Director Nal de Ventas'!$K27+'Director Nal de Ventas'!$M27</f>
        <v>4</v>
      </c>
      <c r="AF4" s="138">
        <f>AE4/5</f>
        <v>0.8</v>
      </c>
      <c r="AG4" s="9">
        <f t="shared" ref="AG4:AG20" si="2">(AVERAGE(X4+Z4+AB4+AD4+AF4)/5)*$AG$1</f>
        <v>0.16320000000000001</v>
      </c>
      <c r="AH4" s="293">
        <f>+'Director Nal de Ventas'!$E32+'Director Nal de Ventas'!$G32+'Director Nal de Ventas'!$I32+'Director Nal de Ventas'!$K32+'Director Nal de Ventas'!$M32</f>
        <v>4</v>
      </c>
      <c r="AI4" s="290">
        <f>AH4/5</f>
        <v>0.8</v>
      </c>
      <c r="AJ4" s="293">
        <f>+'Director Nal de Ventas'!$E33+'Director Nal de Ventas'!$G33+'Director Nal de Ventas'!$I33+'Director Nal de Ventas'!$K33+'Director Nal de Ventas'!$M33</f>
        <v>4</v>
      </c>
      <c r="AK4" s="290">
        <f>AJ4/5</f>
        <v>0.8</v>
      </c>
      <c r="AL4" s="293">
        <f>+'Director Nal de Ventas'!$E34+'Director Nal de Ventas'!$G34+'Director Nal de Ventas'!$I34+'Director Nal de Ventas'!$K34+'Director Nal de Ventas'!$M34</f>
        <v>4</v>
      </c>
      <c r="AM4" s="290">
        <f>AL4/5</f>
        <v>0.8</v>
      </c>
      <c r="AN4" s="293">
        <f>+'Director Nal de Ventas'!$E35+'Director Nal de Ventas'!$G35+'Director Nal de Ventas'!$I35+'Director Nal de Ventas'!$K35+'Director Nal de Ventas'!$M35</f>
        <v>4</v>
      </c>
      <c r="AO4" s="290">
        <f>AN4/5</f>
        <v>0.8</v>
      </c>
      <c r="AP4" s="293">
        <f>+'Director Nal de Ventas'!$E36+'Director Nal de Ventas'!$G36+'Director Nal de Ventas'!$I36+'Director Nal de Ventas'!$K36+'Director Nal de Ventas'!$M36</f>
        <v>4</v>
      </c>
      <c r="AQ4" s="138">
        <f>AP4/5</f>
        <v>0.8</v>
      </c>
      <c r="AR4" s="9">
        <f>(AVERAGE(AI4+AK4+AM4+AO4+AQ4)/5)*$AR$2</f>
        <v>0.13600000000000001</v>
      </c>
    </row>
    <row r="5" spans="1:44" ht="15" customHeight="1" x14ac:dyDescent="0.25">
      <c r="A5" s="3" t="s">
        <v>13</v>
      </c>
      <c r="B5" s="3" t="s">
        <v>157</v>
      </c>
      <c r="C5" s="34">
        <f>('Indicadores Con personal a Carg'!$I5*100)/49</f>
        <v>0.71750000000000003</v>
      </c>
      <c r="D5" s="18">
        <f t="shared" ref="D5:D20" si="3">((+$V5+$AG5+$AR5)*100)/51</f>
        <v>0.85523809523809513</v>
      </c>
      <c r="E5" s="20">
        <f t="shared" ref="E5:E20" si="4">AVERAGE(I5,K5,M5,O5,Q5,S5,U5)</f>
        <v>0.88571428571428579</v>
      </c>
      <c r="F5" s="20">
        <f>AVERAGE(X5,Z5,AB5,AD5,AF5)</f>
        <v>0.8</v>
      </c>
      <c r="G5" s="21">
        <f t="shared" ref="G5:G20" si="5">AVERAGE(AI5,AK5,AM5,AO5,AQ5)</f>
        <v>0.87999999999999989</v>
      </c>
      <c r="H5" s="317">
        <f>+'Director UEN Agroindustrial'!$E12+'Director UEN Agroindustrial'!$G12+'Director UEN Agroindustrial'!$I12+'Director UEN Agroindustrial'!$K12+'Director UEN Agroindustrial'!$M12</f>
        <v>5</v>
      </c>
      <c r="I5" s="288">
        <f t="shared" ref="I5:K20" si="6">H5/5</f>
        <v>1</v>
      </c>
      <c r="J5" s="317">
        <f>+'Director UEN Agroindustrial'!$E13+'Director UEN Agroindustrial'!$G13+'Director UEN Agroindustrial'!$I13+'Director UEN Agroindustrial'!$K13+'Director UEN Agroindustrial'!$M13</f>
        <v>3</v>
      </c>
      <c r="K5" s="288">
        <f t="shared" si="6"/>
        <v>0.6</v>
      </c>
      <c r="L5" s="317">
        <f>+'Director UEN Agroindustrial'!$E14+'Director UEN Agroindustrial'!$G14+'Director UEN Agroindustrial'!$I14+'Director UEN Agroindustrial'!$K14+'Director UEN Agroindustrial'!$M14</f>
        <v>4</v>
      </c>
      <c r="M5" s="288">
        <f t="shared" ref="M5:M20" si="7">L5/5</f>
        <v>0.8</v>
      </c>
      <c r="N5" s="317">
        <f>+'Director UEN Agroindustrial'!$E15+'Director UEN Agroindustrial'!$G15+'Director UEN Agroindustrial'!$I15+'Director UEN Agroindustrial'!$K15+'Director UEN Agroindustrial'!$M15</f>
        <v>4</v>
      </c>
      <c r="O5" s="288">
        <f t="shared" ref="O5:O20" si="8">N5/5</f>
        <v>0.8</v>
      </c>
      <c r="P5" s="317">
        <f>+'Director UEN Agroindustrial'!$E16+'Director UEN Agroindustrial'!$G16+'Director UEN Agroindustrial'!$I16+'Director UEN Agroindustrial'!$K16+'Director UEN Agroindustrial'!$M16</f>
        <v>5</v>
      </c>
      <c r="Q5" s="288">
        <f t="shared" ref="Q5:Q20" si="9">P5/5</f>
        <v>1</v>
      </c>
      <c r="R5" s="317">
        <f>+'Director UEN Agroindustrial'!$E17+'Director UEN Agroindustrial'!$G17+'Director UEN Agroindustrial'!$I17+'Director UEN Agroindustrial'!$K17+'Director UEN Agroindustrial'!$M17</f>
        <v>5</v>
      </c>
      <c r="S5" s="288">
        <f t="shared" ref="S5:S20" si="10">R5/5</f>
        <v>1</v>
      </c>
      <c r="T5" s="324">
        <f>+'Director UEN Agroindustrial'!$E18+'Director UEN Agroindustrial'!$G18+'Director UEN Agroindustrial'!$I18+'Director UEN Agroindustrial'!$K18+'Director UEN Agroindustrial'!$M18</f>
        <v>5</v>
      </c>
      <c r="U5" s="175">
        <f t="shared" ref="U5:U20" si="11">T5/5</f>
        <v>1</v>
      </c>
      <c r="V5" s="173">
        <f t="shared" si="0"/>
        <v>0.15057142857142861</v>
      </c>
      <c r="W5" s="297">
        <f>+'Director UEN Agroindustrial'!$E23+'Director UEN Agroindustrial'!$G23+'Director UEN Agroindustrial'!$I23+'Director UEN Agroindustrial'!$K23+'Director UEN Agroindustrial'!$M23</f>
        <v>3</v>
      </c>
      <c r="X5" s="288">
        <f t="shared" ref="X5:X20" si="12">W5/5</f>
        <v>0.6</v>
      </c>
      <c r="Y5" s="297">
        <f>+'Director UEN Agroindustrial'!$E24+'Director UEN Agroindustrial'!$G24+'Director UEN Agroindustrial'!$I24+'Director UEN Agroindustrial'!$K24+'Director UEN Agroindustrial'!$M24</f>
        <v>4</v>
      </c>
      <c r="Z5" s="288">
        <f t="shared" ref="Z5:Z20" si="13">Y5/5</f>
        <v>0.8</v>
      </c>
      <c r="AA5" s="297">
        <f>+'Director UEN Agroindustrial'!$E25+'Director UEN Agroindustrial'!$G25+'Director UEN Agroindustrial'!$I25+'Director UEN Agroindustrial'!$K25+'Director UEN Agroindustrial'!$M25</f>
        <v>5</v>
      </c>
      <c r="AB5" s="288">
        <f t="shared" ref="AB5:AB20" si="14">AA5/5</f>
        <v>1</v>
      </c>
      <c r="AC5" s="297">
        <f>+'Director UEN Agroindustrial'!$E26+'Director UEN Agroindustrial'!$G26+'Director UEN Agroindustrial'!$I26+'Director UEN Agroindustrial'!$K26+'Director UEN Agroindustrial'!$M26</f>
        <v>4</v>
      </c>
      <c r="AD5" s="288">
        <f t="shared" si="1"/>
        <v>0.8</v>
      </c>
      <c r="AE5" s="297">
        <f>+'Director UEN Agroindustrial'!$E27+'Director UEN Agroindustrial'!$G27+'Director UEN Agroindustrial'!$I27+'Director UEN Agroindustrial'!$K27+'Director UEN Agroindustrial'!$M27</f>
        <v>4</v>
      </c>
      <c r="AF5" s="138">
        <f t="shared" ref="AF5:AF20" si="15">AE5/5</f>
        <v>0.8</v>
      </c>
      <c r="AG5" s="9">
        <f t="shared" si="2"/>
        <v>0.13600000000000001</v>
      </c>
      <c r="AH5" s="304">
        <f>+'Director UEN Agroindustrial'!$E32+'Director UEN Agroindustrial'!$G32+'Director UEN Agroindustrial'!$I32+'Director UEN Agroindustrial'!$K32+'Director UEN Agroindustrial'!$M32</f>
        <v>5</v>
      </c>
      <c r="AI5" s="288">
        <f t="shared" ref="AI5:AI20" si="16">AH5/5</f>
        <v>1</v>
      </c>
      <c r="AJ5" s="304">
        <f>+'Director UEN Agroindustrial'!$E33+'Director UEN Agroindustrial'!$G33+'Director UEN Agroindustrial'!$I33+'Director UEN Agroindustrial'!$K33+'Director UEN Agroindustrial'!$M33</f>
        <v>4</v>
      </c>
      <c r="AK5" s="288">
        <f t="shared" ref="AK5:AK20" si="17">AJ5/5</f>
        <v>0.8</v>
      </c>
      <c r="AL5" s="304">
        <f>+'Director UEN Agroindustrial'!$E34+'Director UEN Agroindustrial'!$G34+'Director UEN Agroindustrial'!$I34+'Director UEN Agroindustrial'!$K34+'Director UEN Agroindustrial'!$M34</f>
        <v>5</v>
      </c>
      <c r="AM5" s="288">
        <f t="shared" ref="AM5:AM20" si="18">AL5/5</f>
        <v>1</v>
      </c>
      <c r="AN5" s="304">
        <f>+'Director UEN Agroindustrial'!$E35+'Director UEN Agroindustrial'!$G35+'Director UEN Agroindustrial'!$I35+'Director UEN Agroindustrial'!$K35+'Director UEN Agroindustrial'!$M35</f>
        <v>4</v>
      </c>
      <c r="AO5" s="288">
        <f t="shared" ref="AO5:AO20" si="19">AN5/5</f>
        <v>0.8</v>
      </c>
      <c r="AP5" s="304">
        <f>+'Director UEN Agroindustrial'!$E36+'Director UEN Agroindustrial'!$G36+'Director UEN Agroindustrial'!$I36+'Director UEN Agroindustrial'!$K36+'Director UEN Agroindustrial'!$M36</f>
        <v>4</v>
      </c>
      <c r="AQ5" s="138">
        <f t="shared" ref="AQ5:AQ20" si="20">AP5/5</f>
        <v>0.8</v>
      </c>
      <c r="AR5" s="9">
        <f t="shared" ref="AR5:AR20" si="21">(AVERAGE(AI5+AK5+AM5+AO5+AQ5)/5)*$AR$2</f>
        <v>0.14959999999999998</v>
      </c>
    </row>
    <row r="6" spans="1:44" ht="15" customHeight="1" x14ac:dyDescent="0.25">
      <c r="A6" s="3" t="s">
        <v>15</v>
      </c>
      <c r="B6" s="3" t="s">
        <v>38</v>
      </c>
      <c r="C6" s="34">
        <f>('Indicadores Con personal a Carg'!$I6*100)/49</f>
        <v>0.85833333333333339</v>
      </c>
      <c r="D6" s="18">
        <f t="shared" si="3"/>
        <v>0.94666666666666666</v>
      </c>
      <c r="E6" s="20">
        <f t="shared" si="4"/>
        <v>1</v>
      </c>
      <c r="F6" s="20">
        <f t="shared" ref="F6:F20" si="22">AVERAGE(X6,Z6,AB6,AD6,AF6)</f>
        <v>1</v>
      </c>
      <c r="G6" s="21">
        <f t="shared" si="5"/>
        <v>0.84000000000000008</v>
      </c>
      <c r="H6" s="317">
        <f>+'Asistente Talento Humano'!$E12+'Asistente Talento Humano'!$G12+'Asistente Talento Humano'!$I12+'Asistente Talento Humano'!$K12+'Asistente Talento Humano'!$M12</f>
        <v>5</v>
      </c>
      <c r="I6" s="288">
        <f t="shared" si="6"/>
        <v>1</v>
      </c>
      <c r="J6" s="317">
        <f>+'Asistente Talento Humano'!$E13+'Asistente Talento Humano'!$G13+'Asistente Talento Humano'!$I13+'Asistente Talento Humano'!$K13+'Asistente Talento Humano'!$M13</f>
        <v>5</v>
      </c>
      <c r="K6" s="288">
        <f t="shared" si="6"/>
        <v>1</v>
      </c>
      <c r="L6" s="317">
        <f>+'Asistente Talento Humano'!$E14+'Asistente Talento Humano'!$G14+'Asistente Talento Humano'!$I14+'Asistente Talento Humano'!$K14+'Asistente Talento Humano'!$M14</f>
        <v>5</v>
      </c>
      <c r="M6" s="288">
        <f t="shared" si="7"/>
        <v>1</v>
      </c>
      <c r="N6" s="317">
        <f>+'Asistente Talento Humano'!$E15+'Asistente Talento Humano'!$G15+'Asistente Talento Humano'!$I15+'Asistente Talento Humano'!$K15+'Asistente Talento Humano'!$M15</f>
        <v>5</v>
      </c>
      <c r="O6" s="288">
        <f t="shared" si="8"/>
        <v>1</v>
      </c>
      <c r="P6" s="317">
        <f>+'Asistente Talento Humano'!$E16+'Asistente Talento Humano'!$G16+'Asistente Talento Humano'!$I16+'Asistente Talento Humano'!$K16+'Asistente Talento Humano'!$M16</f>
        <v>5</v>
      </c>
      <c r="Q6" s="288">
        <f t="shared" si="9"/>
        <v>1</v>
      </c>
      <c r="R6" s="317">
        <f>+'Asistente Talento Humano'!$E17+'Asistente Talento Humano'!$G17+'Asistente Talento Humano'!$I17+'Asistente Talento Humano'!$K17+'Asistente Talento Humano'!$M17</f>
        <v>5</v>
      </c>
      <c r="S6" s="288">
        <f t="shared" si="10"/>
        <v>1</v>
      </c>
      <c r="T6" s="317">
        <f>+'Asistente Talento Humano'!$E18+'Asistente Talento Humano'!$G18+'Asistente Talento Humano'!$I18+'Asistente Talento Humano'!$K18+'Asistente Talento Humano'!$M18</f>
        <v>5</v>
      </c>
      <c r="U6" s="175">
        <f t="shared" si="11"/>
        <v>1</v>
      </c>
      <c r="V6" s="173">
        <f t="shared" si="0"/>
        <v>0.17</v>
      </c>
      <c r="W6" s="297">
        <f>+'Asistente Talento Humano'!$E23+'Asistente Talento Humano'!$G23+'Asistente Talento Humano'!$I23+'Asistente Talento Humano'!$K23+'Asistente Talento Humano'!$M23</f>
        <v>5</v>
      </c>
      <c r="X6" s="288">
        <f t="shared" si="12"/>
        <v>1</v>
      </c>
      <c r="Y6" s="297">
        <f>+'Asistente Talento Humano'!$E24+'Asistente Talento Humano'!$G24+'Asistente Talento Humano'!$I24+'Asistente Talento Humano'!$K24+'Asistente Talento Humano'!$M24</f>
        <v>5</v>
      </c>
      <c r="Z6" s="288">
        <f t="shared" si="13"/>
        <v>1</v>
      </c>
      <c r="AA6" s="297">
        <f>+'Asistente Talento Humano'!$E25+'Asistente Talento Humano'!$G25+'Asistente Talento Humano'!$I25+'Asistente Talento Humano'!$K25+'Asistente Talento Humano'!$M25</f>
        <v>5</v>
      </c>
      <c r="AB6" s="288">
        <f t="shared" si="14"/>
        <v>1</v>
      </c>
      <c r="AC6" s="297">
        <f>+'Asistente Talento Humano'!$E26+'Asistente Talento Humano'!$G26+'Asistente Talento Humano'!$I26+'Asistente Talento Humano'!$K26+'Asistente Talento Humano'!$M26</f>
        <v>5</v>
      </c>
      <c r="AD6" s="288">
        <f t="shared" si="1"/>
        <v>1</v>
      </c>
      <c r="AE6" s="297">
        <f>+'Asistente Talento Humano'!$E27+'Asistente Talento Humano'!$G27+'Asistente Talento Humano'!$I27+'Asistente Talento Humano'!$K27+'Asistente Talento Humano'!$M27</f>
        <v>5</v>
      </c>
      <c r="AF6" s="138">
        <f t="shared" si="15"/>
        <v>1</v>
      </c>
      <c r="AG6" s="9">
        <f t="shared" si="2"/>
        <v>0.17</v>
      </c>
      <c r="AH6" s="304">
        <f>+'Asistente Talento Humano'!$E32+'Asistente Talento Humano'!$G32+'Asistente Talento Humano'!$I32+'Asistente Talento Humano'!$K32+'Asistente Talento Humano'!$M32</f>
        <v>4</v>
      </c>
      <c r="AI6" s="288">
        <f t="shared" si="16"/>
        <v>0.8</v>
      </c>
      <c r="AJ6" s="304">
        <f>+'Asistente Talento Humano'!$E33+'Asistente Talento Humano'!$G33+'Asistente Talento Humano'!$I33+'Asistente Talento Humano'!$K33+'Asistente Talento Humano'!$M33</f>
        <v>3</v>
      </c>
      <c r="AK6" s="288">
        <f t="shared" si="17"/>
        <v>0.6</v>
      </c>
      <c r="AL6" s="304">
        <f>+'Asistente Talento Humano'!$E34+'Asistente Talento Humano'!$G34+'Asistente Talento Humano'!$I34+'Asistente Talento Humano'!$K34+'Asistente Talento Humano'!$M34</f>
        <v>5</v>
      </c>
      <c r="AM6" s="288">
        <f t="shared" si="18"/>
        <v>1</v>
      </c>
      <c r="AN6" s="304">
        <f>+'Asistente Talento Humano'!$E35+'Asistente Talento Humano'!$G35+'Asistente Talento Humano'!$I35+'Asistente Talento Humano'!$K35+'Asistente Talento Humano'!$M35</f>
        <v>4</v>
      </c>
      <c r="AO6" s="288">
        <f t="shared" si="19"/>
        <v>0.8</v>
      </c>
      <c r="AP6" s="304">
        <f>+'Asistente Talento Humano'!$E36+'Asistente Talento Humano'!$G36+'Asistente Talento Humano'!$I36+'Asistente Talento Humano'!$K36+'Asistente Talento Humano'!$M36</f>
        <v>5</v>
      </c>
      <c r="AQ6" s="138">
        <f t="shared" si="20"/>
        <v>1</v>
      </c>
      <c r="AR6" s="9">
        <f t="shared" si="21"/>
        <v>0.14280000000000001</v>
      </c>
    </row>
    <row r="7" spans="1:44" ht="15" customHeight="1" x14ac:dyDescent="0.25">
      <c r="A7" s="3" t="s">
        <v>15</v>
      </c>
      <c r="B7" s="3" t="s">
        <v>16</v>
      </c>
      <c r="C7" s="34">
        <f>('Indicadores Con personal a Carg'!$I7*100)/49</f>
        <v>0.86369047619047634</v>
      </c>
      <c r="D7" s="18">
        <f t="shared" si="3"/>
        <v>0.80380952380952386</v>
      </c>
      <c r="E7" s="20">
        <f t="shared" si="4"/>
        <v>0.77142857142857135</v>
      </c>
      <c r="F7" s="20">
        <f t="shared" si="22"/>
        <v>0.87999999999999989</v>
      </c>
      <c r="G7" s="21">
        <f t="shared" si="5"/>
        <v>0.76</v>
      </c>
      <c r="H7" s="317">
        <f>+Contador!$E12+Contador!$G12+Contador!$I12+Contador!$K12+Contador!$M12</f>
        <v>5</v>
      </c>
      <c r="I7" s="288">
        <f t="shared" si="6"/>
        <v>1</v>
      </c>
      <c r="J7" s="317">
        <f>+Contador!$E13+Contador!$G13+Contador!$I13+Contador!$K13+Contador!$M13</f>
        <v>3</v>
      </c>
      <c r="K7" s="288">
        <f t="shared" si="6"/>
        <v>0.6</v>
      </c>
      <c r="L7" s="317">
        <f>+Contador!$E14+Contador!$G14+Contador!$I14+Contador!$K14+Contador!$M14</f>
        <v>4</v>
      </c>
      <c r="M7" s="288">
        <f t="shared" si="7"/>
        <v>0.8</v>
      </c>
      <c r="N7" s="317">
        <f>+Contador!$E15+Contador!$G15+Contador!$I15+Contador!$K15+Contador!$M15</f>
        <v>4</v>
      </c>
      <c r="O7" s="288">
        <f t="shared" si="8"/>
        <v>0.8</v>
      </c>
      <c r="P7" s="317">
        <f>+Contador!$E16+Contador!$G16+Contador!$I16+Contador!$K16+Contador!$M16</f>
        <v>4</v>
      </c>
      <c r="Q7" s="288">
        <f t="shared" si="9"/>
        <v>0.8</v>
      </c>
      <c r="R7" s="317">
        <f>+Contador!$E17+Contador!$G17+Contador!$I17+Contador!$K17+Contador!$M17</f>
        <v>3</v>
      </c>
      <c r="S7" s="288">
        <f t="shared" si="10"/>
        <v>0.6</v>
      </c>
      <c r="T7" s="317">
        <f>+Contador!$E18+Contador!$G18+Contador!$I18+Contador!$K18+Contador!$M18</f>
        <v>4</v>
      </c>
      <c r="U7" s="175">
        <f t="shared" si="11"/>
        <v>0.8</v>
      </c>
      <c r="V7" s="173">
        <f t="shared" si="0"/>
        <v>0.13114285714285714</v>
      </c>
      <c r="W7" s="297">
        <f>+Contador!$E23+Contador!$G23+Contador!$I23+Contador!$K23+Contador!$M23</f>
        <v>5</v>
      </c>
      <c r="X7" s="288">
        <f t="shared" si="12"/>
        <v>1</v>
      </c>
      <c r="Y7" s="297">
        <f>+Contador!$E24+Contador!$G24+Contador!$I24+Contador!$K24+Contador!$M24</f>
        <v>5</v>
      </c>
      <c r="Z7" s="288">
        <f t="shared" si="13"/>
        <v>1</v>
      </c>
      <c r="AA7" s="297">
        <f>+Contador!$E25+Contador!$G25+Contador!$I25+Contador!$K25+Contador!$M25</f>
        <v>4</v>
      </c>
      <c r="AB7" s="288">
        <f t="shared" si="14"/>
        <v>0.8</v>
      </c>
      <c r="AC7" s="297">
        <f>+Contador!$E26+Contador!$G26+Contador!$I26+Contador!$K26+Contador!$M26</f>
        <v>4</v>
      </c>
      <c r="AD7" s="288">
        <f t="shared" si="1"/>
        <v>0.8</v>
      </c>
      <c r="AE7" s="297">
        <f>+Contador!$E27+Contador!$G27+Contador!$I27+Contador!$K27+Contador!$M27</f>
        <v>4</v>
      </c>
      <c r="AF7" s="138">
        <f t="shared" si="15"/>
        <v>0.8</v>
      </c>
      <c r="AG7" s="9">
        <f t="shared" si="2"/>
        <v>0.14959999999999998</v>
      </c>
      <c r="AH7" s="304">
        <f>+Contador!$E32+Contador!$G32+Contador!$I32+Contador!$K32+Contador!$M32</f>
        <v>4</v>
      </c>
      <c r="AI7" s="288">
        <f t="shared" si="16"/>
        <v>0.8</v>
      </c>
      <c r="AJ7" s="304">
        <f>+Contador!$E33+Contador!$G33+Contador!$I33+Contador!$K33+Contador!$M33</f>
        <v>3</v>
      </c>
      <c r="AK7" s="288">
        <f t="shared" si="17"/>
        <v>0.6</v>
      </c>
      <c r="AL7" s="304">
        <f>+Contador!$E34+Contador!$G34+Contador!$I34+Contador!$K34+Contador!$M34</f>
        <v>4</v>
      </c>
      <c r="AM7" s="288">
        <f t="shared" si="18"/>
        <v>0.8</v>
      </c>
      <c r="AN7" s="304">
        <f>+Contador!$E35+Contador!$G35+Contador!$I35+Contador!$K35+Contador!$M35</f>
        <v>4</v>
      </c>
      <c r="AO7" s="288">
        <f t="shared" si="19"/>
        <v>0.8</v>
      </c>
      <c r="AP7" s="304">
        <f>+Contador!$E33+Contador!$G36+Contador!$I36+Contador!$K36+Contador!$M36</f>
        <v>4</v>
      </c>
      <c r="AQ7" s="138">
        <f t="shared" si="20"/>
        <v>0.8</v>
      </c>
      <c r="AR7" s="9">
        <f t="shared" si="21"/>
        <v>0.12920000000000001</v>
      </c>
    </row>
    <row r="8" spans="1:44" ht="15" customHeight="1" x14ac:dyDescent="0.25">
      <c r="A8" s="5" t="s">
        <v>15</v>
      </c>
      <c r="B8" s="4" t="s">
        <v>17</v>
      </c>
      <c r="C8" s="34">
        <f>('Indicadores Con personal a Carg'!$I8*100)/49</f>
        <v>0.93279132791327912</v>
      </c>
      <c r="D8" s="18">
        <f t="shared" si="3"/>
        <v>0.9504761904761907</v>
      </c>
      <c r="E8" s="20">
        <f t="shared" si="4"/>
        <v>0.97142857142857142</v>
      </c>
      <c r="F8" s="20">
        <f t="shared" si="22"/>
        <v>1</v>
      </c>
      <c r="G8" s="21">
        <f t="shared" si="5"/>
        <v>0.88000000000000012</v>
      </c>
      <c r="H8" s="317">
        <f>+'Coordinadora Talento Humano'!$E12+'Coordinadora Talento Humano'!$G12+'Coordinadora Talento Humano'!$I12+'Coordinadora Talento Humano'!$K12+'Coordinadora Talento Humano'!$M12</f>
        <v>5</v>
      </c>
      <c r="I8" s="288">
        <f t="shared" si="6"/>
        <v>1</v>
      </c>
      <c r="J8" s="317">
        <f>+'Coordinadora Talento Humano'!$E13+'Coordinadora Talento Humano'!$G13+'Coordinadora Talento Humano'!$I13+'Coordinadora Talento Humano'!$K13+'Coordinadora Talento Humano'!$M13</f>
        <v>5</v>
      </c>
      <c r="K8" s="288">
        <f t="shared" si="6"/>
        <v>1</v>
      </c>
      <c r="L8" s="317">
        <f>+'Coordinadora Talento Humano'!$E14+'Coordinadora Talento Humano'!$G14+'Coordinadora Talento Humano'!$I14+'Coordinadora Talento Humano'!$K14+'Coordinadora Talento Humano'!$M14</f>
        <v>5</v>
      </c>
      <c r="M8" s="288">
        <f t="shared" si="7"/>
        <v>1</v>
      </c>
      <c r="N8" s="317">
        <f>+'Coordinadora Talento Humano'!$E15+'Coordinadora Talento Humano'!$G15+'Coordinadora Talento Humano'!$I15+'Coordinadora Talento Humano'!$K15+'Coordinadora Talento Humano'!$M15</f>
        <v>5</v>
      </c>
      <c r="O8" s="288">
        <f t="shared" si="8"/>
        <v>1</v>
      </c>
      <c r="P8" s="317">
        <f>+'Coordinadora Talento Humano'!$E16+'Coordinadora Talento Humano'!$G16+'Coordinadora Talento Humano'!$I16+'Coordinadora Talento Humano'!$K16+'Coordinadora Talento Humano'!$M16</f>
        <v>5</v>
      </c>
      <c r="Q8" s="288">
        <f t="shared" si="9"/>
        <v>1</v>
      </c>
      <c r="R8" s="317">
        <f>+'Coordinadora Talento Humano'!$E17+'Coordinadora Talento Humano'!$G17+'Coordinadora Talento Humano'!$I17+'Coordinadora Talento Humano'!$K17+'Coordinadora Talento Humano'!$M17</f>
        <v>5</v>
      </c>
      <c r="S8" s="288">
        <f t="shared" si="10"/>
        <v>1</v>
      </c>
      <c r="T8" s="317">
        <f>+'Coordinadora Talento Humano'!$E18+'Coordinadora Talento Humano'!$G18+'Coordinadora Talento Humano'!$I18+'Coordinadora Talento Humano'!$K18+'Coordinadora Talento Humano'!$M18</f>
        <v>4</v>
      </c>
      <c r="U8" s="175">
        <f t="shared" si="11"/>
        <v>0.8</v>
      </c>
      <c r="V8" s="173">
        <f t="shared" si="0"/>
        <v>0.16514285714285715</v>
      </c>
      <c r="W8" s="297">
        <f>+'Coordinadora Talento Humano'!$E23+'Coordinadora Talento Humano'!$G23+'Coordinadora Talento Humano'!$I23+'Coordinadora Talento Humano'!$K23+'Coordinadora Talento Humano'!$M23</f>
        <v>5</v>
      </c>
      <c r="X8" s="288">
        <f t="shared" si="12"/>
        <v>1</v>
      </c>
      <c r="Y8" s="297">
        <f>+'Coordinadora Talento Humano'!$E24+'Coordinadora Talento Humano'!$G24+'Coordinadora Talento Humano'!$I24+'Coordinadora Talento Humano'!$K24+'Coordinadora Talento Humano'!$M24</f>
        <v>5</v>
      </c>
      <c r="Z8" s="288">
        <f t="shared" si="13"/>
        <v>1</v>
      </c>
      <c r="AA8" s="297">
        <f>+'Coordinadora Talento Humano'!$E25+'Coordinadora Talento Humano'!$G25+'Coordinadora Talento Humano'!$I25+'Coordinadora Talento Humano'!$K25+'Coordinadora Talento Humano'!$M24</f>
        <v>5</v>
      </c>
      <c r="AB8" s="288">
        <f t="shared" si="14"/>
        <v>1</v>
      </c>
      <c r="AC8" s="297">
        <f>+'Coordinadora Talento Humano'!$E26+'Coordinadora Talento Humano'!$G26+'Coordinadora Talento Humano'!$I26+'Coordinadora Talento Humano'!$K26+'Coordinadora Talento Humano'!$M26</f>
        <v>5</v>
      </c>
      <c r="AD8" s="288">
        <f t="shared" si="1"/>
        <v>1</v>
      </c>
      <c r="AE8" s="297">
        <f>+'Coordinadora Talento Humano'!$E27+'Coordinadora Talento Humano'!$G27+'Coordinadora Talento Humano'!$I27+'Coordinadora Talento Humano'!$K27+'Coordinadora Talento Humano'!$M27</f>
        <v>5</v>
      </c>
      <c r="AF8" s="138">
        <f t="shared" si="15"/>
        <v>1</v>
      </c>
      <c r="AG8" s="9">
        <f t="shared" si="2"/>
        <v>0.17</v>
      </c>
      <c r="AH8" s="304">
        <f>+'Coordinadora Talento Humano'!$E32+'Coordinadora Talento Humano'!$G32+'Coordinadora Talento Humano'!$I32+'Coordinadora Talento Humano'!$K33+'Coordinadora Talento Humano'!$M32</f>
        <v>4</v>
      </c>
      <c r="AI8" s="288">
        <f t="shared" si="16"/>
        <v>0.8</v>
      </c>
      <c r="AJ8" s="304">
        <f>+'Coordinadora Talento Humano'!$E33+'Coordinadora Talento Humano'!$G33+'Coordinadora Talento Humano'!$I33+'Coordinadora Talento Humano'!$K33+'Coordinadora Talento Humano'!$M33</f>
        <v>4</v>
      </c>
      <c r="AK8" s="288">
        <f t="shared" si="17"/>
        <v>0.8</v>
      </c>
      <c r="AL8" s="304">
        <f>+'Coordinadora Talento Humano'!$E34+'Coordinadora Talento Humano'!$G34+'Coordinadora Talento Humano'!$I34+'Coordinadora Talento Humano'!$K34+'Coordinadora Talento Humano'!$M34</f>
        <v>4</v>
      </c>
      <c r="AM8" s="288">
        <f t="shared" si="18"/>
        <v>0.8</v>
      </c>
      <c r="AN8" s="304">
        <f>+'Coordinadora Talento Humano'!$E35+'Coordinadora Talento Humano'!$G35+'Coordinadora Talento Humano'!$I35+'Coordinadora Talento Humano'!$K35+'Coordinadora Talento Humano'!$M35</f>
        <v>5</v>
      </c>
      <c r="AO8" s="288">
        <f t="shared" si="19"/>
        <v>1</v>
      </c>
      <c r="AP8" s="304">
        <f>+'Coordinadora Talento Humano'!$E36+'Coordinadora Talento Humano'!$G36+'Coordinadora Talento Humano'!$I36+'Coordinadora Talento Humano'!$K36+'Coordinadora Talento Humano'!$M36</f>
        <v>5</v>
      </c>
      <c r="AQ8" s="138">
        <f t="shared" si="20"/>
        <v>1</v>
      </c>
      <c r="AR8" s="9">
        <f t="shared" si="21"/>
        <v>0.14960000000000004</v>
      </c>
    </row>
    <row r="9" spans="1:44" x14ac:dyDescent="0.25">
      <c r="A9" s="42" t="s">
        <v>15</v>
      </c>
      <c r="B9" s="43" t="s">
        <v>18</v>
      </c>
      <c r="C9" s="34">
        <f>('Indicadores Con personal a Carg'!$I9*100)/49</f>
        <v>0.91699999999999982</v>
      </c>
      <c r="D9" s="18">
        <f t="shared" si="3"/>
        <v>0.94095238095238087</v>
      </c>
      <c r="E9" s="20">
        <f t="shared" si="4"/>
        <v>0.94285714285714284</v>
      </c>
      <c r="F9" s="20">
        <f t="shared" si="22"/>
        <v>0.96</v>
      </c>
      <c r="G9" s="21">
        <f t="shared" si="5"/>
        <v>0.91999999999999993</v>
      </c>
      <c r="H9" s="317">
        <f>+'Director Administrativo y finan'!$E12+'Director Administrativo y finan'!$G12+'Director Administrativo y finan'!$I12+'Director Administrativo y finan'!$K12+'Director Administrativo y finan'!$M12</f>
        <v>5</v>
      </c>
      <c r="I9" s="138">
        <f t="shared" si="6"/>
        <v>1</v>
      </c>
      <c r="J9" s="317">
        <f>+'Director Administrativo y finan'!$E13+'Director Administrativo y finan'!$G13+'Director Administrativo y finan'!$I13+'Director Administrativo y finan'!$K13+'Director Administrativo y finan'!$M13</f>
        <v>5</v>
      </c>
      <c r="K9" s="138">
        <f t="shared" si="6"/>
        <v>1</v>
      </c>
      <c r="L9" s="317">
        <f>+'Director Administrativo y finan'!$E14+'Director Administrativo y finan'!$G14+'Director Administrativo y finan'!$I14+'Director Administrativo y finan'!$K14+'Director Administrativo y finan'!$M14</f>
        <v>5</v>
      </c>
      <c r="M9" s="138">
        <f t="shared" si="7"/>
        <v>1</v>
      </c>
      <c r="N9" s="317">
        <f>+'Director Administrativo y finan'!$E15+'Director Administrativo y finan'!$G15+'Director Administrativo y finan'!$I15+'Director Administrativo y finan'!$K15+'Director Administrativo y finan'!$M15</f>
        <v>4</v>
      </c>
      <c r="O9" s="138">
        <f t="shared" si="8"/>
        <v>0.8</v>
      </c>
      <c r="P9" s="317">
        <f>+'Director Administrativo y finan'!$E16+'Director Administrativo y finan'!$G16+'Director Administrativo y finan'!$I16+'Director Administrativo y finan'!$K16+'Director Administrativo y finan'!$M16</f>
        <v>5</v>
      </c>
      <c r="Q9" s="138">
        <f t="shared" si="9"/>
        <v>1</v>
      </c>
      <c r="R9" s="317">
        <f>+'Director Administrativo y finan'!$E17+'Director Administrativo y finan'!$G17+'Director Administrativo y finan'!$I17+'Director Administrativo y finan'!$K17+'Director Administrativo y finan'!$M17</f>
        <v>5</v>
      </c>
      <c r="S9" s="138">
        <f t="shared" si="10"/>
        <v>1</v>
      </c>
      <c r="T9" s="317">
        <f>+'Director Administrativo y finan'!$E18+'Director Administrativo y finan'!$G18+'Director Administrativo y finan'!$I18+'Director Administrativo y finan'!$K18+'Director Administrativo y finan'!$M18</f>
        <v>4</v>
      </c>
      <c r="U9" s="175">
        <f t="shared" si="11"/>
        <v>0.8</v>
      </c>
      <c r="V9" s="173">
        <f t="shared" si="0"/>
        <v>0.16028571428571428</v>
      </c>
      <c r="W9" s="297">
        <f>+'Director Administrativo y finan'!$E23+'Director Administrativo y finan'!$G23+'Director Administrativo y finan'!$I23+'Director Administrativo y finan'!$K23+'Director Administrativo y finan'!$M23</f>
        <v>4</v>
      </c>
      <c r="X9" s="138">
        <f t="shared" si="12"/>
        <v>0.8</v>
      </c>
      <c r="Y9" s="297">
        <f>+'Director Administrativo y finan'!$E24+'Director Administrativo y finan'!$G24+'Director Administrativo y finan'!$I24+'Director Administrativo y finan'!$K24+'Director Administrativo y finan'!$M24</f>
        <v>5</v>
      </c>
      <c r="Z9" s="138">
        <f t="shared" si="13"/>
        <v>1</v>
      </c>
      <c r="AA9" s="297">
        <f>+'Director Administrativo y finan'!$E25+'Director Administrativo y finan'!$G25+'Director Administrativo y finan'!$I25+'Director Administrativo y finan'!$K25+'Director Administrativo y finan'!$M25</f>
        <v>5</v>
      </c>
      <c r="AB9" s="138">
        <f t="shared" si="14"/>
        <v>1</v>
      </c>
      <c r="AC9" s="297">
        <f>+'Director Administrativo y finan'!$E26+'Director Administrativo y finan'!$G26+'Director Administrativo y finan'!$I26+'Director Administrativo y finan'!$K26+'Director Administrativo y finan'!$M26</f>
        <v>5</v>
      </c>
      <c r="AD9" s="138">
        <f t="shared" si="1"/>
        <v>1</v>
      </c>
      <c r="AE9" s="297">
        <f>+'Director Administrativo y finan'!$E27+'Director Administrativo y finan'!$G27+'Director Administrativo y finan'!$I27+'Director Administrativo y finan'!$K27+'Director Administrativo y finan'!$M27</f>
        <v>5</v>
      </c>
      <c r="AF9" s="138">
        <f t="shared" si="15"/>
        <v>1</v>
      </c>
      <c r="AG9" s="9">
        <f t="shared" si="2"/>
        <v>0.16320000000000001</v>
      </c>
      <c r="AH9" s="304">
        <f>+'Director Administrativo y finan'!$E32+'Director Administrativo y finan'!$G32+'Director Administrativo y finan'!$I32+'Director Administrativo y finan'!$K32+'Director Administrativo y finan'!$M32</f>
        <v>3</v>
      </c>
      <c r="AI9" s="138">
        <f t="shared" si="16"/>
        <v>0.6</v>
      </c>
      <c r="AJ9" s="304">
        <f>+'Director Administrativo y finan'!$E33+'Director Administrativo y finan'!$G33+'Director Administrativo y finan'!$I33+'Director Administrativo y finan'!$K33+'Director Administrativo y finan'!$M33</f>
        <v>5</v>
      </c>
      <c r="AK9" s="138">
        <f t="shared" si="17"/>
        <v>1</v>
      </c>
      <c r="AL9" s="304">
        <f>+'Director Administrativo y finan'!$E34+'Director Administrativo y finan'!$G34+'Director Administrativo y finan'!$I34+'Director Administrativo y finan'!$K34+'Director Administrativo y finan'!$M34</f>
        <v>5</v>
      </c>
      <c r="AM9" s="138">
        <f t="shared" si="18"/>
        <v>1</v>
      </c>
      <c r="AN9" s="304">
        <f>+'Director Administrativo y finan'!$E35+'Director Administrativo y finan'!$G35+'Director Administrativo y finan'!$I35+'Director Administrativo y finan'!$K35+'Director Administrativo y finan'!$M35</f>
        <v>5</v>
      </c>
      <c r="AO9" s="138">
        <f t="shared" si="19"/>
        <v>1</v>
      </c>
      <c r="AP9" s="304">
        <f>+'Director Administrativo y finan'!$E36+'Director Administrativo y finan'!$G36+'Director Administrativo y finan'!$I36+'Director Administrativo y finan'!$K36+'Director Administrativo y finan'!$M36</f>
        <v>5</v>
      </c>
      <c r="AQ9" s="138">
        <f t="shared" si="20"/>
        <v>1</v>
      </c>
      <c r="AR9" s="9">
        <f t="shared" si="21"/>
        <v>0.15640000000000001</v>
      </c>
    </row>
    <row r="10" spans="1:44" x14ac:dyDescent="0.25">
      <c r="A10" s="43" t="s">
        <v>15</v>
      </c>
      <c r="B10" s="44" t="s">
        <v>41</v>
      </c>
      <c r="C10" s="34">
        <f>('Indicadores Con personal a Carg'!$I10*100)/49</f>
        <v>0.77522847601185407</v>
      </c>
      <c r="D10" s="18">
        <f t="shared" si="3"/>
        <v>0.83238095238095244</v>
      </c>
      <c r="E10" s="20">
        <f t="shared" si="4"/>
        <v>0.8571428571428571</v>
      </c>
      <c r="F10" s="20">
        <f t="shared" si="22"/>
        <v>0.91999999999999993</v>
      </c>
      <c r="G10" s="21">
        <f t="shared" si="5"/>
        <v>0.72</v>
      </c>
      <c r="H10" s="317">
        <f>+'Analista de Cartera'!$E$12+'Analista de Cartera'!$G$12+'Analista de Cartera'!$I$12+'Analista de Cartera'!$K$12+'Analista de Cartera'!$M$12</f>
        <v>4</v>
      </c>
      <c r="I10" s="288">
        <f t="shared" si="6"/>
        <v>0.8</v>
      </c>
      <c r="J10" s="317">
        <f>+'Analista de Cartera'!$E$13+'Analista de Cartera'!$G$13+'Analista de Cartera'!$I$13+'Analista de Cartera'!$K$13+'Analista de Cartera'!$M$13</f>
        <v>5</v>
      </c>
      <c r="K10" s="288">
        <f t="shared" si="6"/>
        <v>1</v>
      </c>
      <c r="L10" s="317">
        <f>+'Analista de Cartera'!$E$14+'Analista de Cartera'!$G$14+'Analista de Cartera'!$I$14+'Analista de Cartera'!$K$14+'Analista de Cartera'!$M$14</f>
        <v>3</v>
      </c>
      <c r="M10" s="288">
        <f t="shared" si="7"/>
        <v>0.6</v>
      </c>
      <c r="N10" s="317">
        <f>+'Analista de Cartera'!$E$15+'Analista de Cartera'!$G$15+'Analista de Cartera'!$I$15+'Analista de Cartera'!$K$15+'Analista de Cartera'!$M$15</f>
        <v>4</v>
      </c>
      <c r="O10" s="288">
        <f t="shared" si="8"/>
        <v>0.8</v>
      </c>
      <c r="P10" s="317">
        <f>+'Analista de Cartera'!$E$16+'Analista de Cartera'!$G$16+'Analista de Cartera'!$I$16+'Analista de Cartera'!$K$16+'Analista de Cartera'!$M$16</f>
        <v>5</v>
      </c>
      <c r="Q10" s="288">
        <f t="shared" si="9"/>
        <v>1</v>
      </c>
      <c r="R10" s="317">
        <f>+'Analista de Cartera'!$E$17+'Analista de Cartera'!$G$17+'Analista de Cartera'!$I$17+'Analista de Cartera'!$K$17+'Analista de Cartera'!$M$17</f>
        <v>5</v>
      </c>
      <c r="S10" s="288">
        <f t="shared" si="10"/>
        <v>1</v>
      </c>
      <c r="T10" s="317">
        <f>+'Analista de Cartera'!$E$18+'Analista de Cartera'!$G$18+'Analista de Cartera'!$I$18+'Analista de Cartera'!$K$18+'Analista de Cartera'!$M$18</f>
        <v>4</v>
      </c>
      <c r="U10" s="175">
        <f t="shared" si="11"/>
        <v>0.8</v>
      </c>
      <c r="V10" s="173">
        <f t="shared" si="0"/>
        <v>0.14571428571428571</v>
      </c>
      <c r="W10" s="297">
        <f>+'Analista de Cartera'!$E$23+'Analista de Cartera'!$G$23+'Analista de Cartera'!$I$23+'Analista de Cartera'!$K$23+'Analista de Cartera'!$M$23</f>
        <v>4</v>
      </c>
      <c r="X10" s="288">
        <f t="shared" si="12"/>
        <v>0.8</v>
      </c>
      <c r="Y10" s="297">
        <f>+'Analista de Cartera'!$E$24+'Analista de Cartera'!$G$24+'Analista de Cartera'!$I$24+'Analista de Cartera'!$K$24+'Analista de Cartera'!$M$24</f>
        <v>4</v>
      </c>
      <c r="Z10" s="288">
        <f t="shared" si="13"/>
        <v>0.8</v>
      </c>
      <c r="AA10" s="297">
        <f>+'Analista de Cartera'!$E$25+'Analista de Cartera'!$G$25+'Analista de Cartera'!$I$25+'Analista de Cartera'!$K$25+'Analista de Cartera'!$M$25</f>
        <v>5</v>
      </c>
      <c r="AB10" s="288">
        <f t="shared" si="14"/>
        <v>1</v>
      </c>
      <c r="AC10" s="297">
        <f>+'Analista de Cartera'!$E$26+'Analista de Cartera'!$G$26+'Analista de Cartera'!$I$26+'Analista de Cartera'!$K$26+'Analista de Cartera'!$M$26</f>
        <v>5</v>
      </c>
      <c r="AD10" s="288">
        <f t="shared" si="1"/>
        <v>1</v>
      </c>
      <c r="AE10" s="297">
        <f>+'Analista de Cartera'!$E$27+'Analista de Cartera'!$G$27+'Analista de Cartera'!$I$27+'Analista de Cartera'!$K$27+'Analista de Cartera'!$M$27</f>
        <v>5</v>
      </c>
      <c r="AF10" s="138">
        <f t="shared" si="15"/>
        <v>1</v>
      </c>
      <c r="AG10" s="9">
        <f t="shared" si="2"/>
        <v>0.15640000000000001</v>
      </c>
      <c r="AH10" s="304">
        <f>+'Analista de Cartera'!$E$32+'Analista de Cartera'!$G$32+'Analista de Cartera'!$I$32+'Analista de Cartera'!$K$32+'Analista de Cartera'!$M$32</f>
        <v>3</v>
      </c>
      <c r="AI10" s="288">
        <f t="shared" si="16"/>
        <v>0.6</v>
      </c>
      <c r="AJ10" s="304">
        <f>+'Analista de Cartera'!$E$33+'Analista de Cartera'!$G$33+'Analista de Cartera'!$I$33+'Analista de Cartera'!$K$33+'Analista de Cartera'!$M$33</f>
        <v>3</v>
      </c>
      <c r="AK10" s="288">
        <f t="shared" si="17"/>
        <v>0.6</v>
      </c>
      <c r="AL10" s="304">
        <f>+'Analista de Cartera'!$E$34+'Analista de Cartera'!$G$34+'Analista de Cartera'!$I$34+'Analista de Cartera'!$K$34+'Analista de Cartera'!$M$34</f>
        <v>3</v>
      </c>
      <c r="AM10" s="288">
        <f t="shared" si="18"/>
        <v>0.6</v>
      </c>
      <c r="AN10" s="304">
        <f>+'Analista de Cartera'!$E$35+'Analista de Cartera'!$G$35+'Analista de Cartera'!$I$35+'Analista de Cartera'!$K$35+'Analista de Cartera'!$M$35</f>
        <v>5</v>
      </c>
      <c r="AO10" s="288">
        <f t="shared" si="19"/>
        <v>1</v>
      </c>
      <c r="AP10" s="304">
        <f>+'Analista de Cartera'!$E$36+'Analista de Cartera'!$G$36+'Analista de Cartera'!$I$36+'Analista de Cartera'!$K$36+'Analista de Cartera'!$M$36</f>
        <v>4</v>
      </c>
      <c r="AQ10" s="138">
        <f t="shared" si="20"/>
        <v>0.8</v>
      </c>
      <c r="AR10" s="9">
        <f t="shared" si="21"/>
        <v>0.12240000000000001</v>
      </c>
    </row>
    <row r="11" spans="1:44" s="248" customFormat="1" x14ac:dyDescent="0.25">
      <c r="A11" s="43" t="s">
        <v>226</v>
      </c>
      <c r="B11" s="44" t="s">
        <v>236</v>
      </c>
      <c r="C11" s="34">
        <f>('Indicadores Con personal a Carg'!$I12*100)/49</f>
        <v>0.64</v>
      </c>
      <c r="D11" s="18">
        <f t="shared" si="3"/>
        <v>0.85904761904761906</v>
      </c>
      <c r="E11" s="20">
        <f t="shared" ref="E11" si="23">AVERAGE(I11,K11,M11,O11,Q11,S11,U11)</f>
        <v>0.8571428571428571</v>
      </c>
      <c r="F11" s="20">
        <f t="shared" ref="F11" si="24">AVERAGE(X11,Z11,AB11,AD11,AF11)</f>
        <v>0.91999999999999993</v>
      </c>
      <c r="G11" s="21">
        <f t="shared" ref="G11" si="25">AVERAGE(AI11,AK11,AM11,AO11,AQ11)</f>
        <v>0.8</v>
      </c>
      <c r="H11" s="317">
        <f>+'Director Gob Maq'!$E$12+'Director Gob Maq'!$G$12+'Director Gob Maq'!$I$12+'Director Gob Maq'!$K$12+'Director Gob Maq'!$M$12</f>
        <v>4</v>
      </c>
      <c r="I11" s="288">
        <f t="shared" ref="I11" si="26">H11/5</f>
        <v>0.8</v>
      </c>
      <c r="J11" s="317">
        <f>+'Director Gob Maq'!$E$13+'Director Gob Maq'!$G$13+'Director Gob Maq'!$I$13+'Director Gob Maq'!$K$13+'Director Gob Maq'!$M$13</f>
        <v>5</v>
      </c>
      <c r="K11" s="288">
        <f t="shared" ref="K11" si="27">J11/5</f>
        <v>1</v>
      </c>
      <c r="L11" s="317">
        <f>+'Director Gob Maq'!$E$14+'Director Gob Maq'!$G$14+'Director Gob Maq'!$I$14+'Director Gob Maq'!$K$14+'Director Gob Maq'!$M$14</f>
        <v>4</v>
      </c>
      <c r="M11" s="288">
        <f t="shared" ref="M11" si="28">L11/5</f>
        <v>0.8</v>
      </c>
      <c r="N11" s="317">
        <f>+'Director Gob Maq'!$E$15+'Director Gob Maq'!$G$15+'Director Gob Maq'!$I$15+'Director Gob Maq'!$K$15+'Director Gob Maq'!$M$15</f>
        <v>4</v>
      </c>
      <c r="O11" s="288">
        <f t="shared" ref="O11" si="29">N11/5</f>
        <v>0.8</v>
      </c>
      <c r="P11" s="317">
        <f>+'Director Gob Maq'!$E$16+'Director Gob Maq'!$G$16+'Director Gob Maq'!$I$16+'Director Gob Maq'!$K$16+'Director Gob Maq'!$M$16</f>
        <v>4</v>
      </c>
      <c r="Q11" s="288">
        <f t="shared" ref="Q11" si="30">P11/5</f>
        <v>0.8</v>
      </c>
      <c r="R11" s="317">
        <f>+'Director Gob Maq'!$E$17+'Director Gob Maq'!$G$17+'Director Gob Maq'!$I$17+'Director Gob Maq'!$K$17+'Director Gob Maq'!$M$17</f>
        <v>5</v>
      </c>
      <c r="S11" s="288">
        <f t="shared" ref="S11" si="31">R11/5</f>
        <v>1</v>
      </c>
      <c r="T11" s="317">
        <f>+'Director Gob Maq'!$E$18+'Director Gob Maq'!$G$18+'Director Gob Maq'!$I$18+'Director Gob Maq'!$K$18+'Director Gob Maq'!$M$18</f>
        <v>4</v>
      </c>
      <c r="U11" s="175">
        <f t="shared" ref="U11" si="32">T11/5</f>
        <v>0.8</v>
      </c>
      <c r="V11" s="173">
        <f t="shared" si="0"/>
        <v>0.14571428571428571</v>
      </c>
      <c r="W11" s="297">
        <f>+'Director Gob Maq'!$E$23+'Director Gob Maq'!$G$23+'Director Gob Maq'!$I$23+'Director Gob Maq'!$K$23+'Director Gob Maq'!$M$23</f>
        <v>4</v>
      </c>
      <c r="X11" s="288">
        <f t="shared" ref="X11" si="33">W11/5</f>
        <v>0.8</v>
      </c>
      <c r="Y11" s="297">
        <f>+'Director Gob Maq'!$E$24+'Director Gob Maq'!$G$24+'Director Gob Maq'!$I$24+'Director Gob Maq'!$K$24+'Director Gob Maq'!$M$24</f>
        <v>5</v>
      </c>
      <c r="Z11" s="288">
        <f t="shared" ref="Z11" si="34">Y11/5</f>
        <v>1</v>
      </c>
      <c r="AA11" s="297">
        <f>+'Director Gob Maq'!$E$25+'Director Gob Maq'!$G$25+'Director Gob Maq'!$I$25+'Director Gob Maq'!$K$25+'Director Gob Maq'!$M$25</f>
        <v>4</v>
      </c>
      <c r="AB11" s="288">
        <f t="shared" ref="AB11" si="35">AA11/5</f>
        <v>0.8</v>
      </c>
      <c r="AC11" s="297">
        <f>+'Director Gob Maq'!$E$26+'Director Gob Maq'!$G$26+'Director Gob Maq'!$I$26+'Director Gob Maq'!$K$26+'Director Gob Maq'!$M$26</f>
        <v>5</v>
      </c>
      <c r="AD11" s="288">
        <f t="shared" ref="AD11" si="36">AC11/5</f>
        <v>1</v>
      </c>
      <c r="AE11" s="297">
        <f>+'Director Gob Maq'!$E$27+'Director Gob Maq'!$G$27+'Director Gob Maq'!$I$27+'Director Gob Maq'!$K$27+'Director Gob Maq'!$M$27</f>
        <v>5</v>
      </c>
      <c r="AF11" s="138">
        <f t="shared" ref="AF11" si="37">AE11/5</f>
        <v>1</v>
      </c>
      <c r="AG11" s="9">
        <f t="shared" ref="AG11" si="38">(AVERAGE(X11+Z11+AB11+AD11+AF11)/5)*$AG$1</f>
        <v>0.15640000000000001</v>
      </c>
      <c r="AH11" s="304">
        <f>+'Director Gob Maq'!$E$32+'Director Gob Maq'!$G$32+'Director Gob Maq'!$I$32+'Director Gob Maq'!$K$32+'Director Gob Maq'!$M$32</f>
        <v>5</v>
      </c>
      <c r="AI11" s="288">
        <f t="shared" ref="AI11" si="39">AH11/5</f>
        <v>1</v>
      </c>
      <c r="AJ11" s="304">
        <f>+'Director Gob Maq'!$E$33+'Director Gob Maq'!$G$33+'Director Gob Maq'!$I$33+'Director Gob Maq'!$K$33+'Director Gob Maq'!$M$33</f>
        <v>3</v>
      </c>
      <c r="AK11" s="288">
        <f t="shared" ref="AK11" si="40">AJ11/5</f>
        <v>0.6</v>
      </c>
      <c r="AL11" s="304">
        <f>+'Director Gob Maq'!$E$34+'Director Gob Maq'!$G$34+'Director Gob Maq'!$I$34+'Director Gob Maq'!$K$34+'Director Gob Maq'!$M$34</f>
        <v>4</v>
      </c>
      <c r="AM11" s="288">
        <f t="shared" ref="AM11" si="41">AL11/5</f>
        <v>0.8</v>
      </c>
      <c r="AN11" s="304">
        <f>+'Director Gob Maq'!$E$35+'Director Gob Maq'!$G$35+'Director Gob Maq'!$I$35+'Director Gob Maq'!$K$35+'Director Gob Maq'!$M$35</f>
        <v>4</v>
      </c>
      <c r="AO11" s="288">
        <f t="shared" ref="AO11" si="42">AN11/5</f>
        <v>0.8</v>
      </c>
      <c r="AP11" s="304">
        <f>+'Director Gob Maq'!$E$36+'Director Gob Maq'!$G$36+'Director Gob Maq'!$I$36+'Director Gob Maq'!$K$36+'Director Gob Maq'!$M$36</f>
        <v>4</v>
      </c>
      <c r="AQ11" s="138">
        <f t="shared" ref="AQ11" si="43">AP11/5</f>
        <v>0.8</v>
      </c>
      <c r="AR11" s="9">
        <f t="shared" ref="AR11" si="44">(AVERAGE(AI11+AK11+AM11+AO11+AQ11)/5)*$AR$2</f>
        <v>0.13600000000000001</v>
      </c>
    </row>
    <row r="12" spans="1:44" s="248" customFormat="1" x14ac:dyDescent="0.25">
      <c r="A12" s="43" t="s">
        <v>226</v>
      </c>
      <c r="B12" s="44" t="s">
        <v>227</v>
      </c>
      <c r="C12" s="34">
        <f>('Indicadores Con personal a Carg'!$I11*100)/49</f>
        <v>0.78333333333333321</v>
      </c>
      <c r="D12" s="18">
        <f t="shared" si="3"/>
        <v>0.94666666666666666</v>
      </c>
      <c r="E12" s="20">
        <f t="shared" ref="E12" si="45">AVERAGE(I12,K12,M12,O12,Q12,S12,U12)</f>
        <v>1</v>
      </c>
      <c r="F12" s="20">
        <f t="shared" ref="F12" si="46">AVERAGE(X12,Z12,AB12,AD12,AF12)</f>
        <v>1</v>
      </c>
      <c r="G12" s="21">
        <f t="shared" ref="G12" si="47">AVERAGE(AI12,AK12,AM12,AO12,AQ12)</f>
        <v>0.84000000000000008</v>
      </c>
      <c r="H12" s="317">
        <f>+'Cood Seg Gobierno'!$E$12+'Cood Seg Gobierno'!$G$12+'Cood Seg Gobierno'!$I$12+'Cood Seg Gobierno'!$K$12+'Cood Seg Gobierno'!$M$12</f>
        <v>5</v>
      </c>
      <c r="I12" s="288">
        <f t="shared" ref="I12" si="48">H12/5</f>
        <v>1</v>
      </c>
      <c r="J12" s="317">
        <f>+'Cood Seg Gobierno'!$E$13+'Cood Seg Gobierno'!$G$13+'Cood Seg Gobierno'!$I$13+'Cood Seg Gobierno'!$K$13+'Cood Seg Gobierno'!$M$13</f>
        <v>5</v>
      </c>
      <c r="K12" s="288">
        <f t="shared" ref="K12" si="49">J12/5</f>
        <v>1</v>
      </c>
      <c r="L12" s="317">
        <f>+'Cood Seg Gobierno'!$E$14+'Cood Seg Gobierno'!$G$14+'Cood Seg Gobierno'!$I$14+'Cood Seg Gobierno'!$K$14+'Cood Seg Gobierno'!$M$14</f>
        <v>5</v>
      </c>
      <c r="M12" s="288">
        <f t="shared" ref="M12" si="50">L12/5</f>
        <v>1</v>
      </c>
      <c r="N12" s="317">
        <f>+'Cood Seg Gobierno'!$E$15+'Cood Seg Gobierno'!$G$15+'Cood Seg Gobierno'!$I$15+'Cood Seg Gobierno'!$K$15+'Cood Seg Gobierno'!$M$15</f>
        <v>5</v>
      </c>
      <c r="O12" s="288">
        <f t="shared" ref="O12" si="51">N12/5</f>
        <v>1</v>
      </c>
      <c r="P12" s="317">
        <f>+'Cood Seg Gobierno'!$E$16+'Cood Seg Gobierno'!$G$16+'Cood Seg Gobierno'!$I$16+'Cood Seg Gobierno'!$K$16+'Cood Seg Gobierno'!$M$16</f>
        <v>5</v>
      </c>
      <c r="Q12" s="288">
        <f t="shared" ref="Q12" si="52">P12/5</f>
        <v>1</v>
      </c>
      <c r="R12" s="317">
        <f>+'Cood Seg Gobierno'!$E$17+'Cood Seg Gobierno'!$G$17+'Cood Seg Gobierno'!$I$17+'Cood Seg Gobierno'!$K$17+'Cood Seg Gobierno'!$M$17</f>
        <v>5</v>
      </c>
      <c r="S12" s="288">
        <f t="shared" ref="S12" si="53">R12/5</f>
        <v>1</v>
      </c>
      <c r="T12" s="317">
        <f>+'Cood Seg Gobierno'!$E$18+'Cood Seg Gobierno'!$G$18+'Cood Seg Gobierno'!$I$18+'Cood Seg Gobierno'!$K$18+'Cood Seg Gobierno'!$M$18</f>
        <v>5</v>
      </c>
      <c r="U12" s="175">
        <f t="shared" ref="U12" si="54">T12/5</f>
        <v>1</v>
      </c>
      <c r="V12" s="173">
        <f t="shared" si="0"/>
        <v>0.17</v>
      </c>
      <c r="W12" s="297">
        <f>+'Cood Seg Gobierno'!$E$23+'Cood Seg Gobierno'!$G$23+'Cood Seg Gobierno'!$I$23+'Cood Seg Gobierno'!$K$23+'Cood Seg Gobierno'!$M$23</f>
        <v>5</v>
      </c>
      <c r="X12" s="288">
        <f t="shared" ref="X12" si="55">W12/5</f>
        <v>1</v>
      </c>
      <c r="Y12" s="297">
        <f>+'Cood Seg Gobierno'!$E$24+'Cood Seg Gobierno'!$G$24+'Cood Seg Gobierno'!$I$24+'Cood Seg Gobierno'!$K$24+'Cood Seg Gobierno'!$M$24</f>
        <v>5</v>
      </c>
      <c r="Z12" s="288">
        <f t="shared" ref="Z12" si="56">Y12/5</f>
        <v>1</v>
      </c>
      <c r="AA12" s="297">
        <f>+'Cood Seg Gobierno'!$E$25+'Cood Seg Gobierno'!$G$25+'Cood Seg Gobierno'!$I$25+'Cood Seg Gobierno'!$K$25+'Cood Seg Gobierno'!$M$25</f>
        <v>5</v>
      </c>
      <c r="AB12" s="288">
        <f t="shared" ref="AB12" si="57">AA12/5</f>
        <v>1</v>
      </c>
      <c r="AC12" s="297">
        <f>+'Cood Seg Gobierno'!$E$26+'Cood Seg Gobierno'!$G$26+'Cood Seg Gobierno'!$I$26+'Cood Seg Gobierno'!$K$26+'Cood Seg Gobierno'!$M$26</f>
        <v>5</v>
      </c>
      <c r="AD12" s="288">
        <f t="shared" ref="AD12" si="58">AC12/5</f>
        <v>1</v>
      </c>
      <c r="AE12" s="297">
        <f>+'Cood Seg Gobierno'!$E$27+'Cood Seg Gobierno'!$G$27+'Cood Seg Gobierno'!$I$27+'Cood Seg Gobierno'!$K$27+'Cood Seg Gobierno'!$M$27</f>
        <v>5</v>
      </c>
      <c r="AF12" s="138">
        <f t="shared" ref="AF12" si="59">AE12/5</f>
        <v>1</v>
      </c>
      <c r="AG12" s="9">
        <f t="shared" ref="AG12" si="60">(AVERAGE(X12+Z12+AB12+AD12+AF12)/5)*$AG$1</f>
        <v>0.17</v>
      </c>
      <c r="AH12" s="304">
        <f>+'Cood Seg Gobierno'!$E$32+'Cood Seg Gobierno'!$G$32+'Cood Seg Gobierno'!$I$32+'Cood Seg Gobierno'!$K$32+'Cood Seg Gobierno'!$M$32</f>
        <v>5</v>
      </c>
      <c r="AI12" s="288">
        <f t="shared" ref="AI12" si="61">AH12/5</f>
        <v>1</v>
      </c>
      <c r="AJ12" s="304">
        <f>+'Cood Seg Gobierno'!$E$33+'Cood Seg Gobierno'!$G$33+'Cood Seg Gobierno'!$I$33+'Cood Seg Gobierno'!$K$33+'Cood Seg Gobierno'!$M$33</f>
        <v>1</v>
      </c>
      <c r="AK12" s="288">
        <f t="shared" ref="AK12" si="62">AJ12/5</f>
        <v>0.2</v>
      </c>
      <c r="AL12" s="304">
        <f>+'Cood Seg Gobierno'!$E$34+'Cood Seg Gobierno'!$G$34+'Cood Seg Gobierno'!$I$34+'Cood Seg Gobierno'!$K$34+'Cood Seg Gobierno'!$M$34</f>
        <v>5</v>
      </c>
      <c r="AM12" s="288">
        <f t="shared" ref="AM12" si="63">AL12/5</f>
        <v>1</v>
      </c>
      <c r="AN12" s="304">
        <f>+'Cood Seg Gobierno'!$E$35+'Cood Seg Gobierno'!$G$35+'Cood Seg Gobierno'!$I$35+'Cood Seg Gobierno'!$K$35+'Cood Seg Gobierno'!$M$35</f>
        <v>5</v>
      </c>
      <c r="AO12" s="288">
        <f t="shared" ref="AO12" si="64">AN12/5</f>
        <v>1</v>
      </c>
      <c r="AP12" s="304">
        <f>+'Cood Seg Gobierno'!$E$36+'Cood Seg Gobierno'!$G$36+'Cood Seg Gobierno'!$I$36+'Cood Seg Gobierno'!$K$36+'Cood Seg Gobierno'!$M$36</f>
        <v>5</v>
      </c>
      <c r="AQ12" s="138">
        <f t="shared" ref="AQ12" si="65">AP12/5</f>
        <v>1</v>
      </c>
      <c r="AR12" s="9">
        <f t="shared" ref="AR12" si="66">(AVERAGE(AI12+AK12+AM12+AO12+AQ12)/5)*$AR$2</f>
        <v>0.14280000000000001</v>
      </c>
    </row>
    <row r="13" spans="1:44" ht="15" customHeight="1" x14ac:dyDescent="0.25">
      <c r="A13" s="43" t="s">
        <v>156</v>
      </c>
      <c r="B13" s="44" t="s">
        <v>145</v>
      </c>
      <c r="C13" s="34"/>
      <c r="D13" s="18"/>
      <c r="E13" s="20"/>
      <c r="F13" s="20"/>
      <c r="G13" s="21"/>
      <c r="H13" s="38"/>
      <c r="I13" s="138"/>
      <c r="J13" s="38"/>
      <c r="K13" s="138"/>
      <c r="L13" s="38"/>
      <c r="M13" s="138"/>
      <c r="N13" s="38"/>
      <c r="O13" s="138"/>
      <c r="P13" s="38"/>
      <c r="Q13" s="138"/>
      <c r="R13" s="38"/>
      <c r="S13" s="138"/>
      <c r="T13" s="38"/>
      <c r="U13" s="175"/>
      <c r="V13" s="173"/>
      <c r="W13" s="11"/>
      <c r="X13" s="138"/>
      <c r="Y13" s="11"/>
      <c r="Z13" s="138"/>
      <c r="AA13" s="11"/>
      <c r="AB13" s="138"/>
      <c r="AC13" s="11"/>
      <c r="AD13" s="138"/>
      <c r="AE13" s="11"/>
      <c r="AF13" s="138"/>
      <c r="AG13" s="9"/>
      <c r="AH13" s="14"/>
      <c r="AI13" s="138"/>
      <c r="AJ13" s="14"/>
      <c r="AK13" s="138"/>
      <c r="AL13" s="14"/>
      <c r="AM13" s="138"/>
      <c r="AN13" s="14"/>
      <c r="AO13" s="138"/>
      <c r="AP13" s="14"/>
      <c r="AQ13" s="138"/>
      <c r="AR13" s="9"/>
    </row>
    <row r="14" spans="1:44" ht="15" customHeight="1" x14ac:dyDescent="0.25">
      <c r="A14" s="43" t="s">
        <v>156</v>
      </c>
      <c r="B14" s="44" t="s">
        <v>22</v>
      </c>
      <c r="C14" s="34">
        <f>('Indicadores Con personal a Carg'!$I14*100)/49</f>
        <v>0.83366666666666667</v>
      </c>
      <c r="D14" s="18">
        <f t="shared" si="3"/>
        <v>0.90857142857142847</v>
      </c>
      <c r="E14" s="20">
        <f t="shared" si="4"/>
        <v>0.88571428571428557</v>
      </c>
      <c r="F14" s="20">
        <f t="shared" si="22"/>
        <v>1</v>
      </c>
      <c r="G14" s="21">
        <f t="shared" si="5"/>
        <v>0.84000000000000008</v>
      </c>
      <c r="H14" s="317">
        <f>+Planeador!$E12+Planeador!$G12+Planeador!$I12+Planeador!$K12+Planeador!$M12</f>
        <v>4</v>
      </c>
      <c r="I14" s="288">
        <f t="shared" si="6"/>
        <v>0.8</v>
      </c>
      <c r="J14" s="317">
        <f>+Planeador!$E13+Planeador!$G13+Planeador!$I13+Planeador!$K13+Planeador!$M13</f>
        <v>5</v>
      </c>
      <c r="K14" s="288">
        <f t="shared" si="6"/>
        <v>1</v>
      </c>
      <c r="L14" s="317">
        <f>+Planeador!$E14+Planeador!$G14+Planeador!$I14+Planeador!$K14+Planeador!$M14</f>
        <v>4</v>
      </c>
      <c r="M14" s="288">
        <f t="shared" si="7"/>
        <v>0.8</v>
      </c>
      <c r="N14" s="317">
        <f>+Planeador!$E15+Planeador!$G15+Planeador!$I15+Planeador!$K15+Planeador!$M15</f>
        <v>5</v>
      </c>
      <c r="O14" s="288">
        <f t="shared" si="8"/>
        <v>1</v>
      </c>
      <c r="P14" s="317">
        <f>+Planeador!$E16+Planeador!$G16+Planeador!$I16+Planeador!$K16+Planeador!$M16</f>
        <v>5</v>
      </c>
      <c r="Q14" s="288">
        <f t="shared" si="9"/>
        <v>1</v>
      </c>
      <c r="R14" s="317">
        <f>+Planeador!$E17+Planeador!$G17+Planeador!$I17+Planeador!$K17+Planeador!$M17</f>
        <v>4</v>
      </c>
      <c r="S14" s="288">
        <f t="shared" si="10"/>
        <v>0.8</v>
      </c>
      <c r="T14" s="317">
        <f>+Planeador!$E18+Planeador!$G18+Planeador!$I18+Planeador!$K18+Planeador!$M18</f>
        <v>4</v>
      </c>
      <c r="U14" s="175">
        <f t="shared" si="11"/>
        <v>0.8</v>
      </c>
      <c r="V14" s="173">
        <f t="shared" si="0"/>
        <v>0.15057142857142855</v>
      </c>
      <c r="W14" s="297">
        <f>+Planeador!$E23+Planeador!$G23+Planeador!$I23+Planeador!$K23+Planeador!$M23</f>
        <v>5</v>
      </c>
      <c r="X14" s="288">
        <f t="shared" si="12"/>
        <v>1</v>
      </c>
      <c r="Y14" s="297">
        <f>+Planeador!$E24+Planeador!$G24+Planeador!$I24+Planeador!$K24+Planeador!$M24</f>
        <v>5</v>
      </c>
      <c r="Z14" s="288">
        <f t="shared" si="13"/>
        <v>1</v>
      </c>
      <c r="AA14" s="297">
        <f>+Planeador!$E25+Planeador!$G25+Planeador!$I25+Planeador!$K25+Planeador!$M25</f>
        <v>5</v>
      </c>
      <c r="AB14" s="288">
        <f t="shared" si="14"/>
        <v>1</v>
      </c>
      <c r="AC14" s="297">
        <f>+Planeador!$E26+Planeador!$G26+Planeador!$I26+Planeador!$K26+Planeador!$M26</f>
        <v>5</v>
      </c>
      <c r="AD14" s="288">
        <f t="shared" si="1"/>
        <v>1</v>
      </c>
      <c r="AE14" s="297">
        <f>+Planeador!$E27+Planeador!$G27+Planeador!$I27+Planeador!$K27+Planeador!$M27</f>
        <v>5</v>
      </c>
      <c r="AF14" s="138">
        <f t="shared" si="15"/>
        <v>1</v>
      </c>
      <c r="AG14" s="9">
        <f t="shared" si="2"/>
        <v>0.17</v>
      </c>
      <c r="AH14" s="304">
        <f>+Planeador!$E32+Planeador!$G32+Planeador!$I32+Planeador!$K32+Planeador!$M32</f>
        <v>3</v>
      </c>
      <c r="AI14" s="288">
        <f t="shared" si="16"/>
        <v>0.6</v>
      </c>
      <c r="AJ14" s="304">
        <f>+Planeador!$E33+Planeador!$G33+Planeador!$I33+Planeador!$K33+Planeador!$M33</f>
        <v>4</v>
      </c>
      <c r="AK14" s="288">
        <f t="shared" si="17"/>
        <v>0.8</v>
      </c>
      <c r="AL14" s="304">
        <f>+Planeador!$E34+Planeador!$G34+Planeador!$I34+Planeador!$K34+Planeador!$M34</f>
        <v>5</v>
      </c>
      <c r="AM14" s="288">
        <f t="shared" si="18"/>
        <v>1</v>
      </c>
      <c r="AN14" s="304">
        <f>+Planeador!$E35+Planeador!$G35+Planeador!$I35+Planeador!$K35+Planeador!$M35</f>
        <v>4</v>
      </c>
      <c r="AO14" s="288">
        <f t="shared" si="19"/>
        <v>0.8</v>
      </c>
      <c r="AP14" s="304">
        <f>+Planeador!$E36+Planeador!$G36+Planeador!$I36+Planeador!$K36+Planeador!$M36</f>
        <v>5</v>
      </c>
      <c r="AQ14" s="138">
        <f t="shared" si="20"/>
        <v>1</v>
      </c>
      <c r="AR14" s="9">
        <f t="shared" si="21"/>
        <v>0.14280000000000001</v>
      </c>
    </row>
    <row r="15" spans="1:44" ht="15" customHeight="1" x14ac:dyDescent="0.25">
      <c r="A15" s="43" t="s">
        <v>142</v>
      </c>
      <c r="B15" s="44" t="s">
        <v>19</v>
      </c>
      <c r="C15" s="34">
        <f>('Indicadores Con personal a Carg'!$I15*100)/49</f>
        <v>0.91666666666666663</v>
      </c>
      <c r="D15" s="18">
        <f t="shared" si="3"/>
        <v>0.89142857142857146</v>
      </c>
      <c r="E15" s="20">
        <f t="shared" si="4"/>
        <v>0.91428571428571426</v>
      </c>
      <c r="F15" s="20">
        <f t="shared" si="22"/>
        <v>0.91999999999999993</v>
      </c>
      <c r="G15" s="21">
        <f t="shared" si="5"/>
        <v>0.84000000000000008</v>
      </c>
      <c r="H15" s="317">
        <f>+'Coordinador CDA'!$E12+'Coordinador CDA'!$G12+'Coordinador CDA'!$I12+'Coordinador CDA'!$K12+'Coordinador CDA'!$M12</f>
        <v>5</v>
      </c>
      <c r="I15" s="288">
        <f t="shared" si="6"/>
        <v>1</v>
      </c>
      <c r="J15" s="317">
        <f>+'Coordinador CDA'!$E13+'Coordinador CDA'!$G13+'Coordinador CDA'!$I13+'Coordinador CDA'!$K13+'Coordinador CDA'!$M13</f>
        <v>5</v>
      </c>
      <c r="K15" s="288">
        <f t="shared" si="6"/>
        <v>1</v>
      </c>
      <c r="L15" s="317">
        <f>+'Coordinador CDA'!$E14+'Coordinador CDA'!$G14+'Coordinador CDA'!$I14+'Coordinador CDA'!$K14+'Coordinador CDA'!$M14</f>
        <v>4</v>
      </c>
      <c r="M15" s="288">
        <f t="shared" si="7"/>
        <v>0.8</v>
      </c>
      <c r="N15" s="317">
        <f>+'Coordinador CDA'!$E15+'Coordinador CDA'!$G15+'Coordinador CDA'!$I15+'Coordinador CDA'!$K15+'Coordinador CDA'!$M15</f>
        <v>5</v>
      </c>
      <c r="O15" s="288">
        <f t="shared" si="8"/>
        <v>1</v>
      </c>
      <c r="P15" s="317">
        <f>+'Coordinador CDA'!$E16+'Coordinador CDA'!$G16+'Coordinador CDA'!$I16+'Coordinador CDA'!$K16+'Coordinador CDA'!$M16</f>
        <v>5</v>
      </c>
      <c r="Q15" s="288">
        <f t="shared" si="9"/>
        <v>1</v>
      </c>
      <c r="R15" s="317">
        <f>+'Coordinador CDA'!$E17+'Coordinador CDA'!$G17+'Coordinador CDA'!$I17+'Coordinador CDA'!$K17+'Coordinador CDA'!$M17</f>
        <v>4</v>
      </c>
      <c r="S15" s="288">
        <f t="shared" si="10"/>
        <v>0.8</v>
      </c>
      <c r="T15" s="317">
        <f>+'Coordinador CDA'!$E18+'Coordinador CDA'!$G18+'Coordinador CDA'!$I18+'Coordinador CDA'!$K18+'Coordinador CDA'!$M18</f>
        <v>4</v>
      </c>
      <c r="U15" s="175">
        <f t="shared" si="11"/>
        <v>0.8</v>
      </c>
      <c r="V15" s="173">
        <f t="shared" si="0"/>
        <v>0.15542857142857144</v>
      </c>
      <c r="W15" s="297">
        <f>+'Coordinador CDA'!$E23+'Coordinador CDA'!$G23+'Coordinador CDA'!$I23+'Coordinador CDA'!$K23+'Coordinador CDA'!$M23</f>
        <v>5</v>
      </c>
      <c r="X15" s="288">
        <f t="shared" si="12"/>
        <v>1</v>
      </c>
      <c r="Y15" s="297">
        <f>+'Coordinador CDA'!$E24+'Coordinador CDA'!$G24+'Coordinador CDA'!$I24+'Coordinador CDA'!$K24+'Coordinador CDA'!$M24</f>
        <v>4</v>
      </c>
      <c r="Z15" s="288">
        <f t="shared" si="13"/>
        <v>0.8</v>
      </c>
      <c r="AA15" s="297">
        <f>+'Coordinador CDA'!$E25+'Coordinador CDA'!$G25+'Coordinador CDA'!$I25+'Coordinador CDA'!$K25+'Coordinador CDA'!$M25</f>
        <v>5</v>
      </c>
      <c r="AB15" s="288">
        <f t="shared" si="14"/>
        <v>1</v>
      </c>
      <c r="AC15" s="297">
        <f>+'Coordinador CDA'!$E26+'Coordinador CDA'!$G26+'Coordinador CDA'!$I26+'Coordinador CDA'!$K26+'Coordinador CDA'!$M26</f>
        <v>5</v>
      </c>
      <c r="AD15" s="288">
        <f t="shared" si="1"/>
        <v>1</v>
      </c>
      <c r="AE15" s="297">
        <f>+'Coordinador CDA'!$E27+'Coordinador CDA'!$G27+'Coordinador CDA'!$I27+'Coordinador CDA'!$K27+'Coordinador CDA'!$M27</f>
        <v>4</v>
      </c>
      <c r="AF15" s="138">
        <f t="shared" si="15"/>
        <v>0.8</v>
      </c>
      <c r="AG15" s="9">
        <f t="shared" si="2"/>
        <v>0.15640000000000001</v>
      </c>
      <c r="AH15" s="304">
        <f>+'Coordinador CDA'!$E32+'Coordinador CDA'!$G32+'Coordinador CDA'!$I32+'Coordinador CDA'!$K32+'Coordinador CDA'!$M32</f>
        <v>4</v>
      </c>
      <c r="AI15" s="288">
        <f t="shared" si="16"/>
        <v>0.8</v>
      </c>
      <c r="AJ15" s="304">
        <f>+'Coordinador CDA'!$E33+'Coordinador CDA'!$G33+'Coordinador CDA'!$I33+'Coordinador CDA'!$K33+'Coordinador CDA'!$M33</f>
        <v>4</v>
      </c>
      <c r="AK15" s="288">
        <f t="shared" si="17"/>
        <v>0.8</v>
      </c>
      <c r="AL15" s="304">
        <f>+'Coordinador CDA'!$E34+'Coordinador CDA'!$G34+'Coordinador CDA'!$I34+'Coordinador CDA'!$K34+'Coordinador CDA'!$M34</f>
        <v>4</v>
      </c>
      <c r="AM15" s="288">
        <f t="shared" si="18"/>
        <v>0.8</v>
      </c>
      <c r="AN15" s="304">
        <f>+'Coordinador CDA'!$E35+'Coordinador CDA'!$G35+'Coordinador CDA'!$I35+'Coordinador CDA'!$K35+'Coordinador CDA'!$M35</f>
        <v>4</v>
      </c>
      <c r="AO15" s="288">
        <f t="shared" si="19"/>
        <v>0.8</v>
      </c>
      <c r="AP15" s="304">
        <f>+'Coordinador CDA'!$E36+'Coordinador CDA'!$G36+'Coordinador CDA'!$I36+'Coordinador CDA'!$K36+'Coordinador CDA'!$M36</f>
        <v>5</v>
      </c>
      <c r="AQ15" s="138">
        <f t="shared" si="20"/>
        <v>1</v>
      </c>
      <c r="AR15" s="9">
        <f t="shared" si="21"/>
        <v>0.14280000000000001</v>
      </c>
    </row>
    <row r="16" spans="1:44" ht="15" customHeight="1" x14ac:dyDescent="0.25">
      <c r="A16" s="43" t="s">
        <v>142</v>
      </c>
      <c r="B16" s="44" t="s">
        <v>20</v>
      </c>
      <c r="C16" s="34">
        <f>('Indicadores Con personal a Carg'!$I16*100)/49</f>
        <v>0.8833333333333333</v>
      </c>
      <c r="D16" s="18">
        <f t="shared" si="3"/>
        <v>0.74095238095238103</v>
      </c>
      <c r="E16" s="20">
        <f t="shared" si="4"/>
        <v>0.74285714285714288</v>
      </c>
      <c r="F16" s="20">
        <f t="shared" si="22"/>
        <v>0.8</v>
      </c>
      <c r="G16" s="21">
        <f t="shared" si="5"/>
        <v>0.67999999999999994</v>
      </c>
      <c r="H16" s="317">
        <f>+'Lider Logistica'!$E12+'Lider Logistica'!$G12+'Lider Logistica'!$I12+'Lider Logistica'!$K12+'Lider Logistica'!$M12</f>
        <v>4</v>
      </c>
      <c r="I16" s="288">
        <f t="shared" si="6"/>
        <v>0.8</v>
      </c>
      <c r="J16" s="317">
        <f>+'Lider Logistica'!$E13+'Lider Logistica'!$G13+'Lider Logistica'!$I13+'Lider Logistica'!$K13+'Lider Logistica'!$M13</f>
        <v>4</v>
      </c>
      <c r="K16" s="288">
        <f t="shared" si="6"/>
        <v>0.8</v>
      </c>
      <c r="L16" s="317">
        <f>+'Lider Logistica'!$E14+'Lider Logistica'!$G14+'Lider Logistica'!$I14+'Lider Logistica'!$K14+'Lider Logistica'!$M14</f>
        <v>3</v>
      </c>
      <c r="M16" s="288">
        <f t="shared" si="7"/>
        <v>0.6</v>
      </c>
      <c r="N16" s="317">
        <f>+'Lider Logistica'!$E15+'Lider Logistica'!$G15+'Lider Logistica'!$I15+'Lider Logistica'!$K15+'Lider Logistica'!$M15</f>
        <v>3</v>
      </c>
      <c r="O16" s="288">
        <f t="shared" si="8"/>
        <v>0.6</v>
      </c>
      <c r="P16" s="317">
        <f>+'Lider Logistica'!$E16+'Lider Logistica'!$G16+'Lider Logistica'!$I16+'Lider Logistica'!$K16+'Lider Logistica'!$M16</f>
        <v>4</v>
      </c>
      <c r="Q16" s="288">
        <f t="shared" si="9"/>
        <v>0.8</v>
      </c>
      <c r="R16" s="317">
        <f>+'Lider Logistica'!$E17+'Lider Logistica'!$G17+'Lider Logistica'!$I17+'Lider Logistica'!$K17+'Lider Logistica'!$M17</f>
        <v>4</v>
      </c>
      <c r="S16" s="288">
        <f t="shared" si="10"/>
        <v>0.8</v>
      </c>
      <c r="T16" s="317">
        <f>+'Lider Logistica'!$E18+'Lider Logistica'!$G18+'Lider Logistica'!$I18+'Lider Logistica'!$K18+'Lider Logistica'!$M18</f>
        <v>4</v>
      </c>
      <c r="U16" s="175">
        <f t="shared" si="11"/>
        <v>0.8</v>
      </c>
      <c r="V16" s="173">
        <f t="shared" si="0"/>
        <v>0.12628571428571431</v>
      </c>
      <c r="W16" s="297">
        <f>+'Lider Logistica'!$E23+'Lider Logistica'!$G23+'Lider Logistica'!$I23+'Lider Logistica'!$K23+'Lider Logistica'!$M23</f>
        <v>4</v>
      </c>
      <c r="X16" s="288">
        <f t="shared" si="12"/>
        <v>0.8</v>
      </c>
      <c r="Y16" s="297">
        <f>+'Lider Logistica'!$E23+'Lider Logistica'!$G23+'Lider Logistica'!$I23+'Lider Logistica'!$K23+'Lider Logistica'!$M23</f>
        <v>4</v>
      </c>
      <c r="Z16" s="288">
        <f t="shared" si="13"/>
        <v>0.8</v>
      </c>
      <c r="AA16" s="297">
        <f>+'Lider Logistica'!$E24+'Lider Logistica'!$G24+'Lider Logistica'!$I24+'Lider Logistica'!$K24+'Lider Logistica'!$M24</f>
        <v>4</v>
      </c>
      <c r="AB16" s="288">
        <f t="shared" si="14"/>
        <v>0.8</v>
      </c>
      <c r="AC16" s="297">
        <f>+'Lider Logistica'!$E25+'Lider Logistica'!$G25+'Lider Logistica'!$I25+'Lider Logistica'!$K25+'Lider Logistica'!$M25</f>
        <v>4</v>
      </c>
      <c r="AD16" s="288">
        <f t="shared" si="1"/>
        <v>0.8</v>
      </c>
      <c r="AE16" s="297">
        <f>+'Lider Logistica'!$E26+'Lider Logistica'!$G26+'Lider Logistica'!$I26+'Lider Logistica'!$K26+'Lider Logistica'!$M26</f>
        <v>4</v>
      </c>
      <c r="AF16" s="138">
        <f t="shared" si="15"/>
        <v>0.8</v>
      </c>
      <c r="AG16" s="9">
        <f t="shared" si="2"/>
        <v>0.13600000000000001</v>
      </c>
      <c r="AH16" s="304">
        <f>+'Lider Logistica'!$E32+'Lider Logistica'!$G32+'Lider Logistica'!$I32+'Lider Logistica'!$K32+'Lider Logistica'!$M32</f>
        <v>3</v>
      </c>
      <c r="AI16" s="288">
        <f t="shared" si="16"/>
        <v>0.6</v>
      </c>
      <c r="AJ16" s="304">
        <f>+'Lider Logistica'!$E33+'Lider Logistica'!$G33+'Lider Logistica'!$I33+'Lider Logistica'!$K33+'Lider Logistica'!$M33</f>
        <v>3</v>
      </c>
      <c r="AK16" s="288">
        <f t="shared" si="17"/>
        <v>0.6</v>
      </c>
      <c r="AL16" s="304">
        <f>+'Lider Logistica'!$E34+'Lider Logistica'!$G34+'Lider Logistica'!$I34+'Lider Logistica'!$K34+'Lider Logistica'!$M34</f>
        <v>4</v>
      </c>
      <c r="AM16" s="288">
        <f t="shared" si="18"/>
        <v>0.8</v>
      </c>
      <c r="AN16" s="304">
        <f>+'Lider Logistica'!$E35+'Lider Logistica'!$G35+'Lider Logistica'!$I35+'Lider Logistica'!$K35+'Lider Logistica'!$M35</f>
        <v>4</v>
      </c>
      <c r="AO16" s="288">
        <f t="shared" si="19"/>
        <v>0.8</v>
      </c>
      <c r="AP16" s="304">
        <f>+'Lider Logistica'!$E36+'Lider Logistica'!$G36+'Lider Logistica'!$I36+'Lider Logistica'!$K36+'Lider Logistica'!$M36</f>
        <v>3</v>
      </c>
      <c r="AQ16" s="138">
        <f t="shared" si="20"/>
        <v>0.6</v>
      </c>
      <c r="AR16" s="9">
        <f t="shared" si="21"/>
        <v>0.11559999999999999</v>
      </c>
    </row>
    <row r="17" spans="1:44" ht="15" customHeight="1" x14ac:dyDescent="0.25">
      <c r="A17" s="43" t="s">
        <v>142</v>
      </c>
      <c r="B17" s="43" t="s">
        <v>21</v>
      </c>
      <c r="C17" s="34">
        <f>('Indicadores Con personal a Carg'!$I17*100)/49</f>
        <v>0.8833333333333333</v>
      </c>
      <c r="D17" s="18">
        <f t="shared" si="3"/>
        <v>0.71809523809523812</v>
      </c>
      <c r="E17" s="20">
        <f t="shared" si="4"/>
        <v>0.7142857142857143</v>
      </c>
      <c r="F17" s="20">
        <f t="shared" si="22"/>
        <v>0.76</v>
      </c>
      <c r="G17" s="21">
        <f t="shared" si="5"/>
        <v>0.67999999999999994</v>
      </c>
      <c r="H17" s="317">
        <f>+'Lider maquinaria y ensamble'!$E12+'Lider maquinaria y ensamble'!$G12+'Lider maquinaria y ensamble'!$I12+'Lider maquinaria y ensamble'!$K12+'Lider maquinaria y ensamble'!$M12</f>
        <v>4</v>
      </c>
      <c r="I17" s="288">
        <f t="shared" si="6"/>
        <v>0.8</v>
      </c>
      <c r="J17" s="317">
        <f>+'Lider maquinaria y ensamble'!$E13+'Lider maquinaria y ensamble'!$G13+'Lider maquinaria y ensamble'!$I13+'Lider maquinaria y ensamble'!$K13+'Lider maquinaria y ensamble'!$M13</f>
        <v>3</v>
      </c>
      <c r="K17" s="288">
        <f t="shared" si="6"/>
        <v>0.6</v>
      </c>
      <c r="L17" s="317">
        <f>+'Lider maquinaria y ensamble'!$E14+'Lider maquinaria y ensamble'!$G14+'Lider maquinaria y ensamble'!$I14+'Lider maquinaria y ensamble'!$K14+'Lider maquinaria y ensamble'!$M14</f>
        <v>3</v>
      </c>
      <c r="M17" s="288">
        <f t="shared" si="7"/>
        <v>0.6</v>
      </c>
      <c r="N17" s="317">
        <f>+'Lider maquinaria y ensamble'!$E15+'Lider maquinaria y ensamble'!$G15+'Lider maquinaria y ensamble'!$I15+'Lider maquinaria y ensamble'!$K15+'Lider maquinaria y ensamble'!$M15</f>
        <v>4</v>
      </c>
      <c r="O17" s="288">
        <f t="shared" si="8"/>
        <v>0.8</v>
      </c>
      <c r="P17" s="317">
        <f>+'Lider maquinaria y ensamble'!$E16+'Lider maquinaria y ensamble'!$G16+'Lider maquinaria y ensamble'!$I16+'Lider maquinaria y ensamble'!$K16+'Lider maquinaria y ensamble'!$M16</f>
        <v>3</v>
      </c>
      <c r="Q17" s="288">
        <f t="shared" si="9"/>
        <v>0.6</v>
      </c>
      <c r="R17" s="317">
        <f>+'Lider maquinaria y ensamble'!$E17+'Lider maquinaria y ensamble'!$G17+'Lider maquinaria y ensamble'!$I17+'Lider maquinaria y ensamble'!$K17+'Lider maquinaria y ensamble'!$M17</f>
        <v>5</v>
      </c>
      <c r="S17" s="288">
        <f t="shared" si="10"/>
        <v>1</v>
      </c>
      <c r="T17" s="317">
        <f>+'Lider maquinaria y ensamble'!$E18+'Lider maquinaria y ensamble'!$G18+'Lider maquinaria y ensamble'!$I18+'Lider maquinaria y ensamble'!$K18+'Lider maquinaria y ensamble'!$M18</f>
        <v>3</v>
      </c>
      <c r="U17" s="175">
        <f t="shared" si="11"/>
        <v>0.6</v>
      </c>
      <c r="V17" s="173">
        <f t="shared" si="0"/>
        <v>0.12142857142857144</v>
      </c>
      <c r="W17" s="297">
        <f>+'Lider maquinaria y ensamble'!$E23+'Lider maquinaria y ensamble'!$G23+'Lider maquinaria y ensamble'!$I23+'Lider maquinaria y ensamble'!$K23+'Lider maquinaria y ensamble'!$M23</f>
        <v>4</v>
      </c>
      <c r="X17" s="288">
        <f t="shared" si="12"/>
        <v>0.8</v>
      </c>
      <c r="Y17" s="297">
        <f>+'Lider maquinaria y ensamble'!$E24+'Lider maquinaria y ensamble'!$G24+'Lider maquinaria y ensamble'!$I24+'Lider maquinaria y ensamble'!$K24+'Lider maquinaria y ensamble'!$M24</f>
        <v>5</v>
      </c>
      <c r="Z17" s="288">
        <f t="shared" si="13"/>
        <v>1</v>
      </c>
      <c r="AA17" s="297">
        <f>+'Lider maquinaria y ensamble'!$E25+'Lider maquinaria y ensamble'!$G25+'Lider maquinaria y ensamble'!$I25+'Lider maquinaria y ensamble'!$K25+'Lider maquinaria y ensamble'!$M25</f>
        <v>3</v>
      </c>
      <c r="AB17" s="288">
        <f t="shared" si="14"/>
        <v>0.6</v>
      </c>
      <c r="AC17" s="297">
        <f>+'Lider maquinaria y ensamble'!$E26+'Lider maquinaria y ensamble'!$G26+'Lider maquinaria y ensamble'!$I26+'Lider maquinaria y ensamble'!$K26+'Lider maquinaria y ensamble'!$M26</f>
        <v>3</v>
      </c>
      <c r="AD17" s="288">
        <f t="shared" si="1"/>
        <v>0.6</v>
      </c>
      <c r="AE17" s="297">
        <f>+'Lider maquinaria y ensamble'!$E27+'Lider maquinaria y ensamble'!$G27+'Lider maquinaria y ensamble'!$I27+'Lider maquinaria y ensamble'!$K27+'Lider maquinaria y ensamble'!$M27</f>
        <v>4</v>
      </c>
      <c r="AF17" s="138">
        <f t="shared" si="15"/>
        <v>0.8</v>
      </c>
      <c r="AG17" s="9">
        <f t="shared" si="2"/>
        <v>0.12920000000000001</v>
      </c>
      <c r="AH17" s="304">
        <f>+'Lider maquinaria y ensamble'!$E32+'Lider maquinaria y ensamble'!$G32+'Lider maquinaria y ensamble'!$I32+'Lider maquinaria y ensamble'!$K32+'Lider maquinaria y ensamble'!$M32</f>
        <v>3</v>
      </c>
      <c r="AI17" s="288">
        <f t="shared" si="16"/>
        <v>0.6</v>
      </c>
      <c r="AJ17" s="304">
        <f>+'Lider maquinaria y ensamble'!$E33+'Lider maquinaria y ensamble'!$G33+'Lider maquinaria y ensamble'!$I33+'Lider maquinaria y ensamble'!$K33+'Lider maquinaria y ensamble'!$M33</f>
        <v>3</v>
      </c>
      <c r="AK17" s="288">
        <f t="shared" si="17"/>
        <v>0.6</v>
      </c>
      <c r="AL17" s="304">
        <f>+'Lider maquinaria y ensamble'!$E34+'Lider maquinaria y ensamble'!$G34+'Lider maquinaria y ensamble'!$I34+'Lider maquinaria y ensamble'!$K34+'Lider maquinaria y ensamble'!$M34</f>
        <v>4</v>
      </c>
      <c r="AM17" s="288">
        <f t="shared" si="18"/>
        <v>0.8</v>
      </c>
      <c r="AN17" s="304">
        <f>+'Lider maquinaria y ensamble'!$E35+'Lider maquinaria y ensamble'!$G35+'Lider maquinaria y ensamble'!$I35+'Lider maquinaria y ensamble'!$K35+'Lider maquinaria y ensamble'!$M35</f>
        <v>4</v>
      </c>
      <c r="AO17" s="288">
        <f t="shared" si="19"/>
        <v>0.8</v>
      </c>
      <c r="AP17" s="304">
        <f>+'Lider maquinaria y ensamble'!$E36+'Lider maquinaria y ensamble'!$G36+'Lider maquinaria y ensamble'!$I36+'Lider maquinaria y ensamble'!$K36+'Lider maquinaria y ensamble'!$M36</f>
        <v>3</v>
      </c>
      <c r="AQ17" s="138">
        <f t="shared" si="20"/>
        <v>0.6</v>
      </c>
      <c r="AR17" s="9">
        <f t="shared" si="21"/>
        <v>0.11559999999999999</v>
      </c>
    </row>
    <row r="18" spans="1:44" ht="15" customHeight="1" x14ac:dyDescent="0.25">
      <c r="A18" s="43" t="s">
        <v>142</v>
      </c>
      <c r="B18" s="43" t="s">
        <v>23</v>
      </c>
      <c r="C18" s="34">
        <f>('Indicadores Con personal a Carg'!$I18*100)/49</f>
        <v>0.90133333333333321</v>
      </c>
      <c r="D18" s="18">
        <f t="shared" si="3"/>
        <v>0.87809523809523826</v>
      </c>
      <c r="E18" s="20">
        <f t="shared" si="4"/>
        <v>0.91428571428571426</v>
      </c>
      <c r="F18" s="20">
        <f t="shared" si="22"/>
        <v>0.96</v>
      </c>
      <c r="G18" s="21">
        <f t="shared" si="5"/>
        <v>0.76000000000000012</v>
      </c>
      <c r="H18" s="317">
        <f>+'Coordinador Servicio Post Venta'!$E12+'Coordinador Servicio Post Venta'!$G12+'Coordinador Servicio Post Venta'!$I12+'Coordinador Servicio Post Venta'!$K12+'Coordinador Servicio Post Venta'!$M12</f>
        <v>5</v>
      </c>
      <c r="I18" s="288">
        <f t="shared" si="6"/>
        <v>1</v>
      </c>
      <c r="J18" s="317">
        <f>+'Coordinador Servicio Post Venta'!$E13+'Coordinador Servicio Post Venta'!$G13+'Coordinador Servicio Post Venta'!$I13+'Coordinador Servicio Post Venta'!$K13+'Coordinador Servicio Post Venta'!$M13</f>
        <v>5</v>
      </c>
      <c r="K18" s="288">
        <f t="shared" si="6"/>
        <v>1</v>
      </c>
      <c r="L18" s="317">
        <f>+'Coordinador Servicio Post Venta'!$E14+'Coordinador Servicio Post Venta'!$G14+'Coordinador Servicio Post Venta'!$I14+'Coordinador Servicio Post Venta'!$K14+'Coordinador Servicio Post Venta'!$M14</f>
        <v>4</v>
      </c>
      <c r="M18" s="288">
        <f t="shared" si="7"/>
        <v>0.8</v>
      </c>
      <c r="N18" s="317">
        <f>+'Coordinador Servicio Post Venta'!$E15+'Coordinador Servicio Post Venta'!$G15+'Coordinador Servicio Post Venta'!$I15+'Coordinador Servicio Post Venta'!$K15+'Coordinador Servicio Post Venta'!$M15</f>
        <v>5</v>
      </c>
      <c r="O18" s="288">
        <f t="shared" si="8"/>
        <v>1</v>
      </c>
      <c r="P18" s="317">
        <f>+'Coordinador Servicio Post Venta'!$E16+'Coordinador Servicio Post Venta'!$G16+'Coordinador Servicio Post Venta'!$I16+'Coordinador Servicio Post Venta'!$K16+'Coordinador Servicio Post Venta'!$M16</f>
        <v>5</v>
      </c>
      <c r="Q18" s="288">
        <f t="shared" si="9"/>
        <v>1</v>
      </c>
      <c r="R18" s="317">
        <f>+'Coordinador Servicio Post Venta'!$E17+'Coordinador Servicio Post Venta'!$G17+'Coordinador Servicio Post Venta'!$I17+'Coordinador Servicio Post Venta'!$K17+'Coordinador Servicio Post Venta'!$M17</f>
        <v>4</v>
      </c>
      <c r="S18" s="288">
        <f t="shared" si="10"/>
        <v>0.8</v>
      </c>
      <c r="T18" s="317">
        <f>+'Coordinador Servicio Post Venta'!$E18+'Coordinador Servicio Post Venta'!$G18+'Coordinador Servicio Post Venta'!$I18+'Coordinador Servicio Post Venta'!$K18+'Coordinador Servicio Post Venta'!$M18</f>
        <v>4</v>
      </c>
      <c r="U18" s="175">
        <f t="shared" si="11"/>
        <v>0.8</v>
      </c>
      <c r="V18" s="173">
        <f t="shared" si="0"/>
        <v>0.15542857142857144</v>
      </c>
      <c r="W18" s="297">
        <f>+'Coordinador Servicio Post Venta'!$E23+'Coordinador Servicio Post Venta'!$G23+'Coordinador Servicio Post Venta'!$I23+'Coordinador Servicio Post Venta'!$K23+'Coordinador Servicio Post Venta'!$M23</f>
        <v>5</v>
      </c>
      <c r="X18" s="288">
        <f t="shared" si="12"/>
        <v>1</v>
      </c>
      <c r="Y18" s="297">
        <f>+'Coordinador Servicio Post Venta'!$E24+'Coordinador Servicio Post Venta'!$G24+'Coordinador Servicio Post Venta'!$I24+'Coordinador Servicio Post Venta'!$K24+'Coordinador Servicio Post Venta'!$M24</f>
        <v>5</v>
      </c>
      <c r="Z18" s="288">
        <f t="shared" si="13"/>
        <v>1</v>
      </c>
      <c r="AA18" s="297">
        <f>+'Coordinador Servicio Post Venta'!$E25+'Coordinador Servicio Post Venta'!$G25+'Coordinador Servicio Post Venta'!$I25+'Coordinador Servicio Post Venta'!$K25+'Coordinador Servicio Post Venta'!$M25</f>
        <v>5</v>
      </c>
      <c r="AB18" s="288">
        <f t="shared" si="14"/>
        <v>1</v>
      </c>
      <c r="AC18" s="297">
        <f>+'Coordinador Servicio Post Venta'!$E26+'Coordinador Servicio Post Venta'!$G26+'Coordinador Servicio Post Venta'!$I26+'Coordinador Servicio Post Venta'!$K26+'Coordinador Servicio Post Venta'!$M26</f>
        <v>5</v>
      </c>
      <c r="AD18" s="288">
        <f t="shared" si="1"/>
        <v>1</v>
      </c>
      <c r="AE18" s="297">
        <f>+'Coordinador Servicio Post Venta'!$E27+'Coordinador Servicio Post Venta'!$G27+'Coordinador Servicio Post Venta'!$I27+'Coordinador Servicio Post Venta'!$K27+'Coordinador Servicio Post Venta'!$M27</f>
        <v>4</v>
      </c>
      <c r="AF18" s="138">
        <f t="shared" si="15"/>
        <v>0.8</v>
      </c>
      <c r="AG18" s="9">
        <f t="shared" si="2"/>
        <v>0.16320000000000001</v>
      </c>
      <c r="AH18" s="304">
        <f>+'Coordinador Servicio Post Venta'!$E32+'Coordinador Servicio Post Venta'!$G32+'Coordinador Servicio Post Venta'!$I32+'Coordinador Servicio Post Venta'!$K32+'Coordinador Servicio Post Venta'!$M32</f>
        <v>4</v>
      </c>
      <c r="AI18" s="288">
        <f t="shared" si="16"/>
        <v>0.8</v>
      </c>
      <c r="AJ18" s="304">
        <f>+'Coordinador Servicio Post Venta'!$E33+'Coordinador Servicio Post Venta'!$G33+'Coordinador Servicio Post Venta'!$I33+'Coordinador Servicio Post Venta'!$K33+'Coordinador Servicio Post Venta'!$M33</f>
        <v>4</v>
      </c>
      <c r="AK18" s="288">
        <f t="shared" si="17"/>
        <v>0.8</v>
      </c>
      <c r="AL18" s="304">
        <f>+'Coordinador Servicio Post Venta'!$E34+'Coordinador Servicio Post Venta'!$G34+'Coordinador Servicio Post Venta'!$I34+'Coordinador Servicio Post Venta'!$K34+'Coordinador Servicio Post Venta'!$M34</f>
        <v>4</v>
      </c>
      <c r="AM18" s="288">
        <f t="shared" si="18"/>
        <v>0.8</v>
      </c>
      <c r="AN18" s="304">
        <f>+'Coordinador Servicio Post Venta'!$E35+'Coordinador Servicio Post Venta'!$G35+'Coordinador Servicio Post Venta'!$I35+'Coordinador Servicio Post Venta'!$K35+'Coordinador Servicio Post Venta'!$M35</f>
        <v>3</v>
      </c>
      <c r="AO18" s="288">
        <f t="shared" si="19"/>
        <v>0.6</v>
      </c>
      <c r="AP18" s="304">
        <f>+'Coordinador Servicio Post Venta'!$E36+'Coordinador Servicio Post Venta'!$G36+'Coordinador Servicio Post Venta'!$I36+'Coordinador Servicio Post Venta'!$K36+'Coordinador Servicio Post Venta'!$M36</f>
        <v>4</v>
      </c>
      <c r="AQ18" s="138">
        <f t="shared" si="20"/>
        <v>0.8</v>
      </c>
      <c r="AR18" s="9">
        <f t="shared" si="21"/>
        <v>0.12920000000000004</v>
      </c>
    </row>
    <row r="19" spans="1:44" ht="15" customHeight="1" x14ac:dyDescent="0.25">
      <c r="A19" s="43" t="s">
        <v>142</v>
      </c>
      <c r="B19" s="43" t="s">
        <v>24</v>
      </c>
      <c r="C19" s="34">
        <f>('Indicadores Con personal a Carg'!$I19*100)/49</f>
        <v>0.83933333333333315</v>
      </c>
      <c r="D19" s="18">
        <f t="shared" si="3"/>
        <v>0.92761904761904768</v>
      </c>
      <c r="E19" s="20">
        <f t="shared" si="4"/>
        <v>0.94285714285714284</v>
      </c>
      <c r="F19" s="20">
        <f t="shared" si="22"/>
        <v>1</v>
      </c>
      <c r="G19" s="21">
        <f t="shared" si="5"/>
        <v>0.84000000000000008</v>
      </c>
      <c r="H19" s="317">
        <f>+'Director Operaciones'!$E12+'Director Operaciones'!$G12+'Director Operaciones'!$I12+'Director Operaciones'!$K12+'Director Operaciones'!$M12</f>
        <v>5</v>
      </c>
      <c r="I19" s="288">
        <f t="shared" si="6"/>
        <v>1</v>
      </c>
      <c r="J19" s="317">
        <f>+'Director Operaciones'!$E13+'Director Operaciones'!$G13+'Director Operaciones'!$I13+'Director Operaciones'!$K13+'Director Operaciones'!$M13</f>
        <v>5</v>
      </c>
      <c r="K19" s="288">
        <f t="shared" si="6"/>
        <v>1</v>
      </c>
      <c r="L19" s="317">
        <f>+'Director Operaciones'!$E14+'Director Operaciones'!$G14+'Director Operaciones'!$I14+'Director Operaciones'!$K14+'Director Operaciones'!$M14</f>
        <v>5</v>
      </c>
      <c r="M19" s="288">
        <f t="shared" si="7"/>
        <v>1</v>
      </c>
      <c r="N19" s="317">
        <f>+'Director Operaciones'!$E15+'Director Operaciones'!$G15+'Director Operaciones'!$I15+'Director Operaciones'!$K15+'Director Operaciones'!$M15</f>
        <v>5</v>
      </c>
      <c r="O19" s="288">
        <f t="shared" si="8"/>
        <v>1</v>
      </c>
      <c r="P19" s="317">
        <f>+'Director Operaciones'!$E16+'Director Operaciones'!$G16+'Director Operaciones'!$I16+'Director Operaciones'!$K16+'Director Operaciones'!$M16</f>
        <v>5</v>
      </c>
      <c r="Q19" s="288">
        <f t="shared" si="9"/>
        <v>1</v>
      </c>
      <c r="R19" s="317">
        <f>+'Director Operaciones'!$E17+'Director Operaciones'!$G17+'Director Operaciones'!$I17+'Director Operaciones'!$K17+'Director Operaciones'!$M17</f>
        <v>4</v>
      </c>
      <c r="S19" s="288">
        <f t="shared" si="10"/>
        <v>0.8</v>
      </c>
      <c r="T19" s="317">
        <f>+'Director Operaciones'!$E18+'Director Operaciones'!$G18+'Director Operaciones'!$I18+'Director Operaciones'!$K18+'Director Operaciones'!$M18</f>
        <v>4</v>
      </c>
      <c r="U19" s="175">
        <f t="shared" si="11"/>
        <v>0.8</v>
      </c>
      <c r="V19" s="173">
        <f t="shared" si="0"/>
        <v>0.16028571428571428</v>
      </c>
      <c r="W19" s="297">
        <f>+'Director Operaciones'!$E23+'Director Operaciones'!$G23+'Director Operaciones'!$I23+'Director Operaciones'!$K23+'Director Operaciones'!$M23</f>
        <v>5</v>
      </c>
      <c r="X19" s="288">
        <f t="shared" si="12"/>
        <v>1</v>
      </c>
      <c r="Y19" s="297">
        <f>+'Director Operaciones'!$E24+'Director Operaciones'!$G24+'Director Operaciones'!$I24+'Director Operaciones'!$K24+'Director Operaciones'!$M24</f>
        <v>5</v>
      </c>
      <c r="Z19" s="288">
        <f t="shared" si="13"/>
        <v>1</v>
      </c>
      <c r="AA19" s="297">
        <f>+'Director Operaciones'!$E25+'Director Operaciones'!$G25+'Director Operaciones'!$I25+'Director Operaciones'!$K25+'Director Operaciones'!$M25</f>
        <v>5</v>
      </c>
      <c r="AB19" s="288">
        <f t="shared" si="14"/>
        <v>1</v>
      </c>
      <c r="AC19" s="297">
        <f>+'Director Operaciones'!$E26+'Director Operaciones'!$G26+'Director Operaciones'!$I26+'Director Operaciones'!$K26+'Director Operaciones'!$M26</f>
        <v>5</v>
      </c>
      <c r="AD19" s="288">
        <f t="shared" si="1"/>
        <v>1</v>
      </c>
      <c r="AE19" s="297">
        <f>+'Director Operaciones'!$E27+'Director Operaciones'!$G27+'Director Operaciones'!$I27+'Director Operaciones'!$K27+'Director Operaciones'!$M27</f>
        <v>5</v>
      </c>
      <c r="AF19" s="138">
        <f t="shared" si="15"/>
        <v>1</v>
      </c>
      <c r="AG19" s="9">
        <f t="shared" si="2"/>
        <v>0.17</v>
      </c>
      <c r="AH19" s="304">
        <f>+'Director Operaciones'!$E32+'Director Operaciones'!$G32+'Director Operaciones'!$I32+'Director Operaciones'!$K32+'Director Operaciones'!$M32</f>
        <v>4</v>
      </c>
      <c r="AI19" s="288">
        <f t="shared" si="16"/>
        <v>0.8</v>
      </c>
      <c r="AJ19" s="304">
        <f>+'Director Operaciones'!$E33+'Director Operaciones'!$G33+'Director Operaciones'!$I33+'Director Operaciones'!$K33+'Director Operaciones'!$M33</f>
        <v>4</v>
      </c>
      <c r="AK19" s="288">
        <f t="shared" si="17"/>
        <v>0.8</v>
      </c>
      <c r="AL19" s="304">
        <f>+'Director Operaciones'!$E34+'Director Operaciones'!$G34+'Director Operaciones'!$I34+'Director Operaciones'!$K34+'Director Operaciones'!$M34</f>
        <v>4</v>
      </c>
      <c r="AM19" s="288">
        <f t="shared" si="18"/>
        <v>0.8</v>
      </c>
      <c r="AN19" s="304">
        <f>+'Director Operaciones'!$E35+'Director Operaciones'!$G35+'Director Operaciones'!$I35+'Director Operaciones'!$K35+'Director Operaciones'!$M35</f>
        <v>5</v>
      </c>
      <c r="AO19" s="288">
        <f t="shared" si="19"/>
        <v>1</v>
      </c>
      <c r="AP19" s="304">
        <f>+'Director Operaciones'!$E36+'Director Operaciones'!$G36+'Director Operaciones'!$I36+'Director Operaciones'!$K36+'Director Operaciones'!$M36</f>
        <v>4</v>
      </c>
      <c r="AQ19" s="138">
        <f t="shared" si="20"/>
        <v>0.8</v>
      </c>
      <c r="AR19" s="9">
        <f t="shared" si="21"/>
        <v>0.14280000000000001</v>
      </c>
    </row>
    <row r="20" spans="1:44" ht="15" customHeight="1" thickBot="1" x14ac:dyDescent="0.3">
      <c r="A20" s="43" t="s">
        <v>142</v>
      </c>
      <c r="B20" s="44" t="s">
        <v>25</v>
      </c>
      <c r="C20" s="34">
        <f>('Indicadores Con personal a Carg'!$I20*100)/49</f>
        <v>0.7599999999999999</v>
      </c>
      <c r="D20" s="18">
        <f t="shared" si="3"/>
        <v>0.89142857142857146</v>
      </c>
      <c r="E20" s="20">
        <f t="shared" si="4"/>
        <v>0.91428571428571426</v>
      </c>
      <c r="F20" s="20">
        <f t="shared" si="22"/>
        <v>0.88000000000000012</v>
      </c>
      <c r="G20" s="21">
        <f t="shared" si="5"/>
        <v>0.87999999999999989</v>
      </c>
      <c r="H20" s="319">
        <f>+'Lider Servicio Tecnico'!$E12+'Lider Servicio Tecnico'!$G12+'Lider Servicio Tecnico'!$I12+'Lider Servicio Tecnico'!$K12+'Lider Servicio Tecnico'!$M12</f>
        <v>5</v>
      </c>
      <c r="I20" s="320">
        <f t="shared" si="6"/>
        <v>1</v>
      </c>
      <c r="J20" s="319">
        <f>+'Lider Servicio Tecnico'!$E13+'Lider Servicio Tecnico'!$G13+'Lider Servicio Tecnico'!$I13+'Lider Servicio Tecnico'!$K13+'Lider Servicio Tecnico'!$M13</f>
        <v>5</v>
      </c>
      <c r="K20" s="320">
        <f t="shared" si="6"/>
        <v>1</v>
      </c>
      <c r="L20" s="319">
        <f>+'Lider Servicio Tecnico'!$E14+'Lider Servicio Tecnico'!$G14+'Lider Servicio Tecnico'!$I14+'Lider Servicio Tecnico'!$K14+'Lider Servicio Tecnico'!$M14</f>
        <v>4</v>
      </c>
      <c r="M20" s="320">
        <f t="shared" si="7"/>
        <v>0.8</v>
      </c>
      <c r="N20" s="319">
        <f>+'Lider Servicio Tecnico'!$E15+'Lider Servicio Tecnico'!$G15+'Lider Servicio Tecnico'!$I15+'Lider Servicio Tecnico'!$K15+'Lider Servicio Tecnico'!$M15</f>
        <v>5</v>
      </c>
      <c r="O20" s="320">
        <f t="shared" si="8"/>
        <v>1</v>
      </c>
      <c r="P20" s="319">
        <f>+'Lider Servicio Tecnico'!$E16+'Lider Servicio Tecnico'!$G16+'Lider Servicio Tecnico'!$I16+'Lider Servicio Tecnico'!$K16+'Lider Servicio Tecnico'!$M16</f>
        <v>5</v>
      </c>
      <c r="Q20" s="320">
        <f t="shared" si="9"/>
        <v>1</v>
      </c>
      <c r="R20" s="319">
        <f>+'Lider Servicio Tecnico'!$E17+'Lider Servicio Tecnico'!$G17+'Lider Servicio Tecnico'!$I17+'Lider Servicio Tecnico'!$K17+'Lider Servicio Tecnico'!$M17</f>
        <v>4</v>
      </c>
      <c r="S20" s="320">
        <f t="shared" si="10"/>
        <v>0.8</v>
      </c>
      <c r="T20" s="319">
        <f>+'Lider Servicio Tecnico'!$E18+'Lider Servicio Tecnico'!$G18+'Lider Servicio Tecnico'!$I18+'Lider Servicio Tecnico'!$K18+'Lider Servicio Tecnico'!$M18</f>
        <v>4</v>
      </c>
      <c r="U20" s="176">
        <f t="shared" si="11"/>
        <v>0.8</v>
      </c>
      <c r="V20" s="180">
        <f t="shared" si="0"/>
        <v>0.15542857142857144</v>
      </c>
      <c r="W20" s="321">
        <f>+'Lider Servicio Tecnico'!$E23+'Lider Servicio Tecnico'!$G23+'Lider Servicio Tecnico'!$I23+'Lider Servicio Tecnico'!$K23+'Lider Servicio Tecnico'!$M23</f>
        <v>5</v>
      </c>
      <c r="X20" s="322">
        <f t="shared" si="12"/>
        <v>1</v>
      </c>
      <c r="Y20" s="321">
        <f>+'Lider Servicio Tecnico'!$E24+'Lider Servicio Tecnico'!$G24+'Lider Servicio Tecnico'!$I24+'Lider Servicio Tecnico'!$K24+'Lider Servicio Tecnico'!$M24</f>
        <v>4</v>
      </c>
      <c r="Z20" s="322">
        <f t="shared" si="13"/>
        <v>0.8</v>
      </c>
      <c r="AA20" s="321">
        <f>+'Lider Servicio Tecnico'!$E25+'Lider Servicio Tecnico'!$G25+'Lider Servicio Tecnico'!$I25+'Lider Servicio Tecnico'!$K25+'Lider Servicio Tecnico'!$M25</f>
        <v>4</v>
      </c>
      <c r="AB20" s="322">
        <f t="shared" si="14"/>
        <v>0.8</v>
      </c>
      <c r="AC20" s="321">
        <f>+'Lider Servicio Tecnico'!$E26+'Lider Servicio Tecnico'!$G26+'Lider Servicio Tecnico'!$I26+'Lider Servicio Tecnico'!$K26+'Lider Servicio Tecnico'!$M26</f>
        <v>4</v>
      </c>
      <c r="AD20" s="322">
        <f t="shared" si="1"/>
        <v>0.8</v>
      </c>
      <c r="AE20" s="321">
        <f>+'Lider Servicio Tecnico'!$E27+'Lider Servicio Tecnico'!$G27+'Lider Servicio Tecnico'!$I27+'Lider Servicio Tecnico'!$K27+'Lider Servicio Tecnico'!$M27</f>
        <v>5</v>
      </c>
      <c r="AF20" s="138">
        <f t="shared" si="15"/>
        <v>1</v>
      </c>
      <c r="AG20" s="181">
        <f t="shared" si="2"/>
        <v>0.14960000000000004</v>
      </c>
      <c r="AH20" s="323">
        <f>+'Lider Servicio Tecnico'!$E32+'Lider Servicio Tecnico'!$G32+'Lider Servicio Tecnico'!$I32+'Lider Servicio Tecnico'!$K32+'Lider Servicio Tecnico'!$M32</f>
        <v>5</v>
      </c>
      <c r="AI20" s="322">
        <f t="shared" si="16"/>
        <v>1</v>
      </c>
      <c r="AJ20" s="323">
        <f>+'Lider Servicio Tecnico'!$E33+'Lider Servicio Tecnico'!$G33+'Lider Servicio Tecnico'!$I33+'Lider Servicio Tecnico'!$K33+'Lider Servicio Tecnico'!$M33</f>
        <v>4</v>
      </c>
      <c r="AK20" s="322">
        <f t="shared" si="17"/>
        <v>0.8</v>
      </c>
      <c r="AL20" s="323">
        <f>+'Lider Servicio Tecnico'!$E34+'Lider Servicio Tecnico'!$G34+'Lider Servicio Tecnico'!$I34+'Lider Servicio Tecnico'!$K34+'Lider Servicio Tecnico'!$M34</f>
        <v>5</v>
      </c>
      <c r="AM20" s="322">
        <f t="shared" si="18"/>
        <v>1</v>
      </c>
      <c r="AN20" s="323">
        <f>+'Lider Servicio Tecnico'!$E35+'Lider Servicio Tecnico'!$G35+'Lider Servicio Tecnico'!$I35+'Lider Servicio Tecnico'!$K35+'Lider Servicio Tecnico'!$M35</f>
        <v>4</v>
      </c>
      <c r="AO20" s="322">
        <f t="shared" si="19"/>
        <v>0.8</v>
      </c>
      <c r="AP20" s="323">
        <f>+'Lider Servicio Tecnico'!$E36+'Lider Servicio Tecnico'!$G36+'Lider Servicio Tecnico'!$I36+'Lider Servicio Tecnico'!$K36+'Lider Servicio Tecnico'!$M36</f>
        <v>4</v>
      </c>
      <c r="AQ20" s="138">
        <f t="shared" si="20"/>
        <v>0.8</v>
      </c>
      <c r="AR20" s="181">
        <f t="shared" si="21"/>
        <v>0.14959999999999998</v>
      </c>
    </row>
    <row r="21" spans="1:44" ht="28.5" customHeight="1" thickBot="1" x14ac:dyDescent="0.3">
      <c r="A21" s="346" t="s">
        <v>71</v>
      </c>
      <c r="B21" s="347"/>
      <c r="C21" s="39">
        <f>AVERAGE(C4:C20)</f>
        <v>0.83174230917389214</v>
      </c>
      <c r="D21" s="40">
        <f>AVERAGE(D4:D20)</f>
        <v>0.87214285714285711</v>
      </c>
      <c r="E21" s="39">
        <f>AVERAGE(E4:E20)</f>
        <v>0.88392857142857151</v>
      </c>
      <c r="F21" s="39">
        <f>AVERAGE(F4:F20)</f>
        <v>0.92249999999999999</v>
      </c>
      <c r="G21" s="41">
        <f>AVERAGE(G4:G20)</f>
        <v>0.80999999999999983</v>
      </c>
      <c r="H21" s="184">
        <f>AVERAGE(H4:H20)/5</f>
        <v>0.92500000000000004</v>
      </c>
      <c r="I21" s="184">
        <f t="shared" ref="I21:T21" si="67">AVERAGE(I4:I20)/5</f>
        <v>0.185</v>
      </c>
      <c r="J21" s="184">
        <f t="shared" si="67"/>
        <v>0.88749999999999996</v>
      </c>
      <c r="K21" s="184">
        <f t="shared" si="67"/>
        <v>0.17750000000000002</v>
      </c>
      <c r="L21" s="184">
        <f t="shared" si="67"/>
        <v>0.82499999999999996</v>
      </c>
      <c r="M21" s="184">
        <f t="shared" si="67"/>
        <v>0.16500000000000001</v>
      </c>
      <c r="N21" s="184">
        <f t="shared" si="67"/>
        <v>0.875</v>
      </c>
      <c r="O21" s="184">
        <f t="shared" si="67"/>
        <v>0.17499999999999999</v>
      </c>
      <c r="P21" s="184">
        <f t="shared" si="67"/>
        <v>0.9375</v>
      </c>
      <c r="Q21" s="184">
        <f t="shared" si="67"/>
        <v>0.1875</v>
      </c>
      <c r="R21" s="184">
        <f t="shared" si="67"/>
        <v>0.9</v>
      </c>
      <c r="S21" s="184">
        <f t="shared" si="67"/>
        <v>0.18000000000000005</v>
      </c>
      <c r="T21" s="184">
        <f t="shared" si="67"/>
        <v>0.83750000000000002</v>
      </c>
      <c r="U21" s="188"/>
      <c r="V21" s="143">
        <f>+AVERAGE(V4:V20)</f>
        <v>0.15026785714285712</v>
      </c>
      <c r="W21" s="182">
        <f t="shared" ref="W21:AE21" si="68">AVERAGE(W4:W20)/5</f>
        <v>0.91249999999999998</v>
      </c>
      <c r="X21" s="182">
        <f t="shared" si="68"/>
        <v>0.18250000000000002</v>
      </c>
      <c r="Y21" s="182">
        <f t="shared" si="68"/>
        <v>0.9375</v>
      </c>
      <c r="Z21" s="182">
        <f t="shared" si="68"/>
        <v>0.18750000000000003</v>
      </c>
      <c r="AA21" s="182">
        <f t="shared" si="68"/>
        <v>0.92500000000000004</v>
      </c>
      <c r="AB21" s="182">
        <f t="shared" si="68"/>
        <v>0.185</v>
      </c>
      <c r="AC21" s="182">
        <f t="shared" si="68"/>
        <v>0.92500000000000004</v>
      </c>
      <c r="AD21" s="182">
        <f t="shared" si="68"/>
        <v>0.185</v>
      </c>
      <c r="AE21" s="182">
        <f t="shared" si="68"/>
        <v>0.91249999999999998</v>
      </c>
      <c r="AF21" s="189">
        <f>(AVERAGE(AF4:AF20)*$AG$1)</f>
        <v>0.15512500000000004</v>
      </c>
      <c r="AG21" s="143">
        <f>+AVERAGE(AG4:AG20)</f>
        <v>0.15682500000000002</v>
      </c>
      <c r="AH21" s="183">
        <f t="shared" ref="AH21:AP21" si="69">AVERAGE(AH4:AH20)/5</f>
        <v>0.78749999999999998</v>
      </c>
      <c r="AI21" s="183">
        <f t="shared" si="69"/>
        <v>0.1575</v>
      </c>
      <c r="AJ21" s="183">
        <f t="shared" si="69"/>
        <v>0.7</v>
      </c>
      <c r="AK21" s="183">
        <f t="shared" si="69"/>
        <v>0.14000000000000001</v>
      </c>
      <c r="AL21" s="183">
        <f t="shared" si="69"/>
        <v>0.86250000000000004</v>
      </c>
      <c r="AM21" s="183">
        <f t="shared" si="69"/>
        <v>0.17250000000000004</v>
      </c>
      <c r="AN21" s="183">
        <f t="shared" si="69"/>
        <v>0.85</v>
      </c>
      <c r="AO21" s="183">
        <f t="shared" si="69"/>
        <v>0.17000000000000004</v>
      </c>
      <c r="AP21" s="183">
        <f t="shared" si="69"/>
        <v>0.85</v>
      </c>
      <c r="AQ21" s="191">
        <f>(AVERAGE(AQ4:AQ20)*$AR$1)</f>
        <v>0.14450000000000002</v>
      </c>
      <c r="AR21" s="143">
        <f>+AVERAGE(AR4:AR20)</f>
        <v>0.13769999999999999</v>
      </c>
    </row>
    <row r="22" spans="1:44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  <c r="W22" s="2"/>
      <c r="X22" s="2"/>
      <c r="Y22" s="2"/>
      <c r="Z22" s="2"/>
      <c r="AA22" s="2"/>
      <c r="AB22" s="2"/>
      <c r="AC22" s="2"/>
      <c r="AD22" s="2"/>
      <c r="AE22" s="2"/>
    </row>
    <row r="24" spans="1:44" x14ac:dyDescent="0.25">
      <c r="C24" s="308"/>
    </row>
    <row r="25" spans="1:44" x14ac:dyDescent="0.25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>
        <f>+(M21*16+' Sin personal a cargo '!M39*35)/51</f>
        <v>0.16313725490196079</v>
      </c>
    </row>
  </sheetData>
  <mergeCells count="31">
    <mergeCell ref="AR1:AR2"/>
    <mergeCell ref="AF2:AF3"/>
    <mergeCell ref="AO2:AO3"/>
    <mergeCell ref="AQ2:AQ3"/>
    <mergeCell ref="AI2:AI3"/>
    <mergeCell ref="AK2:AK3"/>
    <mergeCell ref="AM2:AM3"/>
    <mergeCell ref="AH1:AP1"/>
    <mergeCell ref="AG1:AG2"/>
    <mergeCell ref="W1:AF1"/>
    <mergeCell ref="X2:X3"/>
    <mergeCell ref="Z2:Z3"/>
    <mergeCell ref="AB2:AB3"/>
    <mergeCell ref="AD2:AD3"/>
    <mergeCell ref="A21:B21"/>
    <mergeCell ref="A1:A3"/>
    <mergeCell ref="B1:B3"/>
    <mergeCell ref="C1:C3"/>
    <mergeCell ref="D1:D3"/>
    <mergeCell ref="E1:E3"/>
    <mergeCell ref="G1:G3"/>
    <mergeCell ref="H1:U1"/>
    <mergeCell ref="V1:V2"/>
    <mergeCell ref="F1:F3"/>
    <mergeCell ref="I2:I3"/>
    <mergeCell ref="K2:K3"/>
    <mergeCell ref="M2:M3"/>
    <mergeCell ref="O2:O3"/>
    <mergeCell ref="Q2:Q3"/>
    <mergeCell ref="S2:S3"/>
    <mergeCell ref="U2:U3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C274-27DF-44DD-9348-BD41A02E0E35}">
  <dimension ref="A1:H47"/>
  <sheetViews>
    <sheetView topLeftCell="A43" workbookViewId="0">
      <selection activeCell="K6" sqref="K6"/>
    </sheetView>
  </sheetViews>
  <sheetFormatPr baseColWidth="10" defaultRowHeight="15" x14ac:dyDescent="0.25"/>
  <cols>
    <col min="1" max="1" width="11.5703125" style="252"/>
    <col min="2" max="2" width="15.5703125" style="79" customWidth="1"/>
    <col min="3" max="3" width="13.5703125" style="79" bestFit="1" customWidth="1"/>
    <col min="4" max="4" width="16.7109375" style="79" customWidth="1"/>
    <col min="5" max="5" width="17.140625" style="79" bestFit="1" customWidth="1"/>
    <col min="6" max="6" width="18.28515625" style="79" customWidth="1"/>
    <col min="7" max="7" width="17.42578125" style="79" customWidth="1"/>
    <col min="8" max="8" width="14.7109375" style="79" bestFit="1" customWidth="1"/>
  </cols>
  <sheetData>
    <row r="1" spans="1:8" ht="15.75" thickBot="1" x14ac:dyDescent="0.3">
      <c r="A1" s="428" t="s">
        <v>231</v>
      </c>
      <c r="B1" s="429"/>
      <c r="C1" s="429"/>
      <c r="D1" s="429"/>
      <c r="E1" s="429"/>
      <c r="F1" s="429"/>
      <c r="G1" s="429"/>
      <c r="H1" s="430"/>
    </row>
    <row r="2" spans="1:8" ht="15.75" thickBot="1" x14ac:dyDescent="0.3">
      <c r="A2" s="249"/>
      <c r="B2" s="226" t="s">
        <v>160</v>
      </c>
      <c r="C2" s="242" t="s">
        <v>28</v>
      </c>
      <c r="E2" s="242" t="s">
        <v>1</v>
      </c>
      <c r="F2" s="242" t="s">
        <v>0</v>
      </c>
      <c r="G2" s="242" t="s">
        <v>57</v>
      </c>
      <c r="H2" s="205"/>
    </row>
    <row r="3" spans="1:8" s="248" customFormat="1" ht="15.75" thickBot="1" x14ac:dyDescent="0.3">
      <c r="A3" s="263" t="s">
        <v>171</v>
      </c>
      <c r="B3" s="253">
        <f>+'DATOS MAYO2019'!C3</f>
        <v>0.85349659863945571</v>
      </c>
      <c r="C3" s="220">
        <f>+'DATOS MAYO2019'!B3</f>
        <v>0.8398180272108845</v>
      </c>
      <c r="D3" s="263" t="s">
        <v>171</v>
      </c>
      <c r="E3" s="220">
        <f>+'DATOS MAYO2019'!D3</f>
        <v>0.91314285714285737</v>
      </c>
      <c r="F3" s="220">
        <f>+'DATOS MAYO2019'!E3</f>
        <v>0.87020408163265328</v>
      </c>
      <c r="G3" s="220">
        <f>+'DATOS MAYO2019'!F3</f>
        <v>0.77714285714285725</v>
      </c>
      <c r="H3" s="207"/>
    </row>
    <row r="4" spans="1:8" ht="15.75" thickBot="1" x14ac:dyDescent="0.3">
      <c r="A4" s="263" t="s">
        <v>170</v>
      </c>
      <c r="B4" s="441">
        <v>0.82136054421768723</v>
      </c>
      <c r="C4" s="442">
        <v>0.84024801587301567</v>
      </c>
      <c r="D4" s="443" t="s">
        <v>170</v>
      </c>
      <c r="E4" s="442">
        <v>0.872857142857143</v>
      </c>
      <c r="F4" s="442">
        <v>0.82551020408163278</v>
      </c>
      <c r="G4" s="442">
        <v>0.76571428571428568</v>
      </c>
      <c r="H4" s="207"/>
    </row>
    <row r="5" spans="1:8" ht="15.75" thickBot="1" x14ac:dyDescent="0.3">
      <c r="A5" s="431" t="s">
        <v>0</v>
      </c>
      <c r="B5" s="432"/>
      <c r="C5" s="432"/>
      <c r="D5" s="432"/>
      <c r="E5" s="432"/>
      <c r="F5" s="432"/>
      <c r="G5" s="432"/>
      <c r="H5" s="433"/>
    </row>
    <row r="6" spans="1:8" ht="102.75" thickBot="1" x14ac:dyDescent="0.3">
      <c r="A6" s="249"/>
      <c r="B6" s="219" t="s">
        <v>32</v>
      </c>
      <c r="C6" s="219" t="s">
        <v>33</v>
      </c>
      <c r="D6" s="215" t="s">
        <v>36</v>
      </c>
      <c r="E6" s="219" t="s">
        <v>37</v>
      </c>
      <c r="F6" s="219" t="s">
        <v>35</v>
      </c>
      <c r="G6" s="219" t="s">
        <v>34</v>
      </c>
      <c r="H6" s="214" t="s">
        <v>4</v>
      </c>
    </row>
    <row r="7" spans="1:8" s="248" customFormat="1" ht="15.75" thickBot="1" x14ac:dyDescent="0.3">
      <c r="A7" s="263" t="s">
        <v>171</v>
      </c>
      <c r="B7" s="256">
        <f>+'DATOS MAYO2019'!D6</f>
        <v>0.94285714285714284</v>
      </c>
      <c r="C7" s="255">
        <f>+'DATOS MAYO2019'!C6</f>
        <v>0.90857142857142859</v>
      </c>
      <c r="D7" s="254">
        <f>+'DATOS MAYO2019'!B6</f>
        <v>0.89714285714285713</v>
      </c>
      <c r="E7" s="255">
        <f>+'DATOS MAYO2019'!E6</f>
        <v>0.87428571428571422</v>
      </c>
      <c r="F7" s="255">
        <f>+'DATOS MAYO2019'!F6</f>
        <v>0.86285714285714277</v>
      </c>
      <c r="G7" s="255">
        <f>+'DATOS MAYO2019'!G6</f>
        <v>0.81142857142857139</v>
      </c>
      <c r="H7" s="257">
        <f>+'DATOS MAYO2019'!H6</f>
        <v>0.79428571428571426</v>
      </c>
    </row>
    <row r="8" spans="1:8" ht="15.75" thickBot="1" x14ac:dyDescent="0.3">
      <c r="A8" s="262" t="s">
        <v>170</v>
      </c>
      <c r="B8" s="444">
        <v>0.86428571428571421</v>
      </c>
      <c r="C8" s="441">
        <v>0.87857142857142867</v>
      </c>
      <c r="D8" s="441">
        <v>0.8928571428571429</v>
      </c>
      <c r="E8" s="441">
        <v>0.83571428571428574</v>
      </c>
      <c r="F8" s="441">
        <v>0.79285714285714293</v>
      </c>
      <c r="G8" s="441">
        <v>0.76428571428571435</v>
      </c>
      <c r="H8" s="445">
        <v>0.75</v>
      </c>
    </row>
    <row r="9" spans="1:8" ht="15.75" thickBot="1" x14ac:dyDescent="0.3">
      <c r="A9" s="431" t="s">
        <v>1</v>
      </c>
      <c r="B9" s="432"/>
      <c r="C9" s="432"/>
      <c r="D9" s="432"/>
      <c r="E9" s="432"/>
      <c r="F9" s="432"/>
      <c r="G9" s="432"/>
      <c r="H9" s="433"/>
    </row>
    <row r="10" spans="1:8" ht="80.25" thickBot="1" x14ac:dyDescent="0.3">
      <c r="A10" s="249"/>
      <c r="B10" s="215" t="s">
        <v>27</v>
      </c>
      <c r="C10" s="215" t="s">
        <v>9</v>
      </c>
      <c r="D10" s="215" t="s">
        <v>8</v>
      </c>
      <c r="E10" s="215" t="s">
        <v>26</v>
      </c>
      <c r="F10" s="215" t="s">
        <v>10</v>
      </c>
      <c r="G10" s="211"/>
      <c r="H10" s="212"/>
    </row>
    <row r="11" spans="1:8" s="248" customFormat="1" ht="15.75" thickBot="1" x14ac:dyDescent="0.3">
      <c r="A11" s="250" t="s">
        <v>171</v>
      </c>
      <c r="B11" s="254">
        <f>+'DATOS MAYO2019'!D9</f>
        <v>0.94285714285714284</v>
      </c>
      <c r="C11" s="254">
        <f>+'DATOS MAYO2019'!B9</f>
        <v>0.93142857142857149</v>
      </c>
      <c r="D11" s="254">
        <f>+'DATOS MAYO2019'!C9</f>
        <v>0.91999999999999993</v>
      </c>
      <c r="E11" s="254">
        <f>+'DATOS MAYO2019'!E9</f>
        <v>0.89714285714285713</v>
      </c>
      <c r="F11" s="254">
        <f>+'DATOS MAYO2019'!F9</f>
        <v>0.87428571428571422</v>
      </c>
      <c r="G11" s="211"/>
      <c r="H11" s="212"/>
    </row>
    <row r="12" spans="1:8" ht="15.75" thickBot="1" x14ac:dyDescent="0.3">
      <c r="A12" s="251" t="s">
        <v>170</v>
      </c>
      <c r="B12" s="441">
        <v>0.88571428571428579</v>
      </c>
      <c r="C12" s="441">
        <v>0.91428571428571426</v>
      </c>
      <c r="D12" s="441">
        <v>0.88571428571428579</v>
      </c>
      <c r="E12" s="441">
        <v>0.85</v>
      </c>
      <c r="F12" s="441">
        <v>0.82857142857142863</v>
      </c>
      <c r="G12" s="229"/>
      <c r="H12" s="230"/>
    </row>
    <row r="13" spans="1:8" ht="15.75" thickBot="1" x14ac:dyDescent="0.3">
      <c r="A13" s="431" t="s">
        <v>57</v>
      </c>
      <c r="B13" s="432"/>
      <c r="C13" s="432"/>
      <c r="D13" s="432"/>
      <c r="E13" s="432"/>
      <c r="F13" s="432"/>
      <c r="G13" s="432"/>
      <c r="H13" s="433"/>
    </row>
    <row r="14" spans="1:8" ht="91.5" thickBot="1" x14ac:dyDescent="0.3">
      <c r="A14" s="250"/>
      <c r="B14" s="215" t="s">
        <v>55</v>
      </c>
      <c r="C14" s="215" t="s">
        <v>54</v>
      </c>
      <c r="D14" s="215" t="s">
        <v>56</v>
      </c>
      <c r="E14" s="215" t="s">
        <v>52</v>
      </c>
      <c r="F14" s="215" t="s">
        <v>53</v>
      </c>
      <c r="G14" s="232"/>
      <c r="H14" s="233"/>
    </row>
    <row r="15" spans="1:8" s="248" customFormat="1" ht="15.75" thickBot="1" x14ac:dyDescent="0.3">
      <c r="A15" s="250" t="s">
        <v>171</v>
      </c>
      <c r="B15" s="220">
        <f>+'DATOS MAYO2019'!C12</f>
        <v>0.86857142857142855</v>
      </c>
      <c r="C15" s="220">
        <f>+'DATOS MAYO2019'!B12</f>
        <v>0.82285714285714273</v>
      </c>
      <c r="D15" s="220">
        <f>+'DATOS MAYO2019'!E12</f>
        <v>0.77714285714285714</v>
      </c>
      <c r="E15" s="220">
        <f>+'DATOS MAYO2019'!D12</f>
        <v>0.72571428571428576</v>
      </c>
      <c r="F15" s="220">
        <f>+'DATOS MAYO2019'!F12</f>
        <v>0.6914285714285715</v>
      </c>
      <c r="G15" s="232"/>
      <c r="H15" s="233"/>
    </row>
    <row r="16" spans="1:8" ht="15.75" thickBot="1" x14ac:dyDescent="0.3">
      <c r="A16" s="251" t="s">
        <v>170</v>
      </c>
      <c r="B16" s="441">
        <v>0.7857142857142857</v>
      </c>
      <c r="C16" s="441">
        <v>0.80714285714285716</v>
      </c>
      <c r="D16" s="441">
        <v>0.73571428571428565</v>
      </c>
      <c r="E16" s="441">
        <v>0.77857142857142858</v>
      </c>
      <c r="F16" s="441">
        <v>0.72142857142857142</v>
      </c>
      <c r="G16" s="225"/>
      <c r="H16" s="226"/>
    </row>
    <row r="17" spans="1:8" ht="15.75" thickBot="1" x14ac:dyDescent="0.3">
      <c r="B17" s="202"/>
      <c r="C17" s="202"/>
      <c r="D17" s="202"/>
      <c r="E17" s="202"/>
      <c r="F17" s="202"/>
    </row>
    <row r="18" spans="1:8" ht="15.75" thickBot="1" x14ac:dyDescent="0.3">
      <c r="A18" s="434" t="s">
        <v>233</v>
      </c>
      <c r="B18" s="435"/>
      <c r="C18" s="435"/>
      <c r="D18" s="435"/>
      <c r="E18" s="435"/>
      <c r="F18" s="435"/>
      <c r="G18" s="435"/>
      <c r="H18" s="436"/>
    </row>
    <row r="19" spans="1:8" ht="15.75" thickBot="1" x14ac:dyDescent="0.3">
      <c r="A19" s="249"/>
      <c r="B19" s="243" t="s">
        <v>28</v>
      </c>
      <c r="C19" s="244" t="s">
        <v>160</v>
      </c>
      <c r="E19" s="243" t="s">
        <v>1</v>
      </c>
      <c r="F19" s="243" t="s">
        <v>161</v>
      </c>
      <c r="G19" s="243" t="s">
        <v>57</v>
      </c>
      <c r="H19" s="205"/>
    </row>
    <row r="20" spans="1:8" s="248" customFormat="1" ht="15.75" thickBot="1" x14ac:dyDescent="0.3">
      <c r="A20" s="263" t="s">
        <v>171</v>
      </c>
      <c r="B20" s="259">
        <f>+'Con personal a cargo'!C21</f>
        <v>0.83174230917389214</v>
      </c>
      <c r="C20" s="260">
        <f>+'Con personal a cargo'!D21</f>
        <v>0.87214285714285711</v>
      </c>
      <c r="D20" s="264" t="s">
        <v>169</v>
      </c>
      <c r="E20" s="259">
        <f>+'DATOS MAYO2019'!D16</f>
        <v>0.92249999999999999</v>
      </c>
      <c r="F20" s="259">
        <f>+'Con personal a cargo'!E21</f>
        <v>0.88392857142857151</v>
      </c>
      <c r="G20" s="259">
        <f>+'DATOS MAYO2019'!F16</f>
        <v>0.80999999999999983</v>
      </c>
      <c r="H20" s="207"/>
    </row>
    <row r="21" spans="1:8" ht="15.75" thickBot="1" x14ac:dyDescent="0.3">
      <c r="A21" s="263" t="s">
        <v>170</v>
      </c>
      <c r="B21" s="442">
        <v>0.85</v>
      </c>
      <c r="C21" s="446">
        <v>0.87</v>
      </c>
      <c r="D21" s="447" t="s">
        <v>170</v>
      </c>
      <c r="E21" s="442">
        <v>0.92</v>
      </c>
      <c r="F21" s="442">
        <f>AVERAGE(B25:H25)</f>
        <v>0.87563025210084044</v>
      </c>
      <c r="G21" s="442">
        <v>0.81</v>
      </c>
      <c r="H21" s="210"/>
    </row>
    <row r="22" spans="1:8" ht="15.75" thickBot="1" x14ac:dyDescent="0.3">
      <c r="A22" s="360" t="s">
        <v>0</v>
      </c>
      <c r="B22" s="361"/>
      <c r="C22" s="361"/>
      <c r="D22" s="361"/>
      <c r="E22" s="361"/>
      <c r="F22" s="361"/>
      <c r="G22" s="361"/>
      <c r="H22" s="362"/>
    </row>
    <row r="23" spans="1:8" ht="136.5" thickBot="1" x14ac:dyDescent="0.3">
      <c r="A23" s="251"/>
      <c r="B23" s="219" t="s">
        <v>5</v>
      </c>
      <c r="C23" s="219" t="s">
        <v>2</v>
      </c>
      <c r="D23" s="219" t="s">
        <v>6</v>
      </c>
      <c r="E23" s="219" t="s">
        <v>4</v>
      </c>
      <c r="F23" s="219" t="s">
        <v>31</v>
      </c>
      <c r="G23" s="219" t="s">
        <v>7</v>
      </c>
      <c r="H23" s="219" t="s">
        <v>3</v>
      </c>
    </row>
    <row r="24" spans="1:8" s="248" customFormat="1" ht="15.75" thickBot="1" x14ac:dyDescent="0.3">
      <c r="A24" s="251" t="s">
        <v>171</v>
      </c>
      <c r="B24" s="255">
        <f>+'DATOS MAYO2019'!C19</f>
        <v>0.9375</v>
      </c>
      <c r="C24" s="255">
        <f>+'DATOS MAYO2019'!B19</f>
        <v>0.92500000000000004</v>
      </c>
      <c r="D24" s="255">
        <f>+'DATOS MAYO2019'!D19</f>
        <v>0.9</v>
      </c>
      <c r="E24" s="255">
        <f>+'DATOS MAYO2019'!F19</f>
        <v>0.875</v>
      </c>
      <c r="F24" s="258">
        <f>+'DATOS MAYO2019'!H19</f>
        <v>0.88749999999999996</v>
      </c>
      <c r="G24" s="255">
        <f>+'DATOS MAYO2019'!E19</f>
        <v>0.83750000000000002</v>
      </c>
      <c r="H24" s="255">
        <f>+'DATOS MAYO2019'!G19</f>
        <v>0.82499999999999996</v>
      </c>
    </row>
    <row r="25" spans="1:8" ht="15.75" thickBot="1" x14ac:dyDescent="0.3">
      <c r="A25" s="251" t="s">
        <v>170</v>
      </c>
      <c r="B25" s="441">
        <v>0.90588235294117647</v>
      </c>
      <c r="C25" s="441">
        <v>0.90588235294117647</v>
      </c>
      <c r="D25" s="441">
        <v>0.90588235294117647</v>
      </c>
      <c r="E25" s="441">
        <v>0.84705882352941175</v>
      </c>
      <c r="F25" s="445">
        <v>0.82352941176470584</v>
      </c>
      <c r="G25" s="441">
        <v>0.90588235294117647</v>
      </c>
      <c r="H25" s="441">
        <v>0.83529411764705885</v>
      </c>
    </row>
    <row r="26" spans="1:8" ht="15.75" thickBot="1" x14ac:dyDescent="0.3">
      <c r="A26" s="360" t="s">
        <v>1</v>
      </c>
      <c r="B26" s="361"/>
      <c r="C26" s="361"/>
      <c r="D26" s="361"/>
      <c r="E26" s="361"/>
      <c r="F26" s="361"/>
      <c r="G26" s="361"/>
      <c r="H26" s="362"/>
    </row>
    <row r="27" spans="1:8" ht="102.75" thickBot="1" x14ac:dyDescent="0.3">
      <c r="A27" s="251"/>
      <c r="B27" s="219" t="s">
        <v>26</v>
      </c>
      <c r="C27" s="219" t="s">
        <v>27</v>
      </c>
      <c r="D27" s="219" t="s">
        <v>8</v>
      </c>
      <c r="E27" s="219" t="s">
        <v>9</v>
      </c>
      <c r="F27" s="219" t="s">
        <v>10</v>
      </c>
      <c r="G27" s="225"/>
      <c r="H27" s="226"/>
    </row>
    <row r="28" spans="1:8" s="248" customFormat="1" ht="15.75" thickBot="1" x14ac:dyDescent="0.3">
      <c r="A28" s="251" t="s">
        <v>171</v>
      </c>
      <c r="B28" s="255">
        <f>+'DATOS MAYO2019'!B22</f>
        <v>0.9375</v>
      </c>
      <c r="C28" s="255">
        <f>+'DATOS MAYO2019'!F22</f>
        <v>0.92500000000000004</v>
      </c>
      <c r="D28" s="255">
        <f>+'DATOS MAYO2019'!C22</f>
        <v>0.91249999999999998</v>
      </c>
      <c r="E28" s="255">
        <f>+'DATOS MAYO2019'!D22</f>
        <v>0.92500000000000004</v>
      </c>
      <c r="F28" s="255">
        <f>+'DATOS MAYO2019'!E22</f>
        <v>0.91249999999999998</v>
      </c>
      <c r="G28" s="225"/>
      <c r="H28" s="226"/>
    </row>
    <row r="29" spans="1:8" ht="15.75" thickBot="1" x14ac:dyDescent="0.3">
      <c r="A29" s="251" t="s">
        <v>170</v>
      </c>
      <c r="B29" s="220">
        <v>0.94117647058823528</v>
      </c>
      <c r="C29" s="220">
        <v>0.89411764705882357</v>
      </c>
      <c r="D29" s="220">
        <v>0.91764705882352937</v>
      </c>
      <c r="E29" s="220">
        <v>0.91764705882352937</v>
      </c>
      <c r="F29" s="220">
        <v>0.90588235294117647</v>
      </c>
      <c r="G29" s="225"/>
      <c r="H29" s="226"/>
    </row>
    <row r="30" spans="1:8" ht="15.75" thickBot="1" x14ac:dyDescent="0.3">
      <c r="A30" s="360" t="s">
        <v>57</v>
      </c>
      <c r="B30" s="361"/>
      <c r="C30" s="361"/>
      <c r="D30" s="361"/>
      <c r="E30" s="361"/>
      <c r="F30" s="361"/>
      <c r="G30" s="361"/>
      <c r="H30" s="362"/>
    </row>
    <row r="31" spans="1:8" ht="102.75" thickBot="1" x14ac:dyDescent="0.3">
      <c r="A31" s="251"/>
      <c r="B31" s="219" t="s">
        <v>54</v>
      </c>
      <c r="C31" s="219" t="s">
        <v>56</v>
      </c>
      <c r="D31" s="219" t="s">
        <v>55</v>
      </c>
      <c r="E31" s="219" t="s">
        <v>52</v>
      </c>
      <c r="F31" s="219" t="s">
        <v>53</v>
      </c>
      <c r="G31" s="225"/>
      <c r="H31" s="226"/>
    </row>
    <row r="32" spans="1:8" s="248" customFormat="1" ht="15.75" thickBot="1" x14ac:dyDescent="0.3">
      <c r="A32" s="251" t="s">
        <v>171</v>
      </c>
      <c r="B32" s="220">
        <f>+'DATOS MAYO2019'!B25</f>
        <v>0.86250000000000004</v>
      </c>
      <c r="C32" s="220">
        <f>+'DATOS MAYO2019'!D25</f>
        <v>0.85</v>
      </c>
      <c r="D32" s="220">
        <f>+'DATOS MAYO2019'!E25</f>
        <v>0.85</v>
      </c>
      <c r="E32" s="220">
        <f>+'DATOS MAYO2019'!C25</f>
        <v>0.78749999999999998</v>
      </c>
      <c r="F32" s="220">
        <f>+'DATOS MAYO2019'!F25</f>
        <v>0.7</v>
      </c>
      <c r="G32" s="225"/>
      <c r="H32" s="226"/>
    </row>
    <row r="33" spans="1:8" ht="15.75" thickBot="1" x14ac:dyDescent="0.3">
      <c r="A33" s="251" t="s">
        <v>170</v>
      </c>
      <c r="B33" s="441">
        <v>0.85882352941176465</v>
      </c>
      <c r="C33" s="441">
        <v>0.81176470588235294</v>
      </c>
      <c r="D33" s="441">
        <v>0.78823529411764715</v>
      </c>
      <c r="E33" s="441">
        <v>0.82352941176470584</v>
      </c>
      <c r="F33" s="441">
        <v>0.77647058823529413</v>
      </c>
      <c r="G33" s="225"/>
      <c r="H33" s="226"/>
    </row>
    <row r="34" spans="1:8" ht="15.75" thickBot="1" x14ac:dyDescent="0.3">
      <c r="A34" s="251"/>
      <c r="B34" s="217"/>
      <c r="C34" s="217"/>
      <c r="D34" s="217"/>
      <c r="E34" s="217"/>
      <c r="F34" s="217"/>
      <c r="G34" s="225"/>
      <c r="H34" s="226"/>
    </row>
    <row r="35" spans="1:8" ht="15.75" thickBot="1" x14ac:dyDescent="0.3">
      <c r="A35" s="437" t="s">
        <v>234</v>
      </c>
      <c r="B35" s="438"/>
      <c r="C35" s="438"/>
      <c r="D35" s="438"/>
      <c r="E35" s="438"/>
      <c r="F35" s="438"/>
      <c r="G35" s="438"/>
      <c r="H35" s="439"/>
    </row>
    <row r="36" spans="1:8" ht="15.75" thickBot="1" x14ac:dyDescent="0.3">
      <c r="A36" s="249"/>
      <c r="B36" s="243" t="s">
        <v>28</v>
      </c>
      <c r="C36" s="244" t="s">
        <v>160</v>
      </c>
      <c r="E36" s="243" t="s">
        <v>1</v>
      </c>
      <c r="F36" s="243" t="s">
        <v>161</v>
      </c>
      <c r="G36" s="243" t="s">
        <v>57</v>
      </c>
      <c r="H36" s="205"/>
    </row>
    <row r="37" spans="1:8" s="248" customFormat="1" ht="15.75" thickBot="1" x14ac:dyDescent="0.3">
      <c r="A37" s="263" t="s">
        <v>171</v>
      </c>
      <c r="B37" s="259">
        <f>AVERAGE(C3+B20)/2</f>
        <v>0.83578016819238832</v>
      </c>
      <c r="C37" s="260">
        <f>AVERAGE(B3+C20)/2</f>
        <v>0.86281972789115646</v>
      </c>
      <c r="D37" s="265" t="s">
        <v>171</v>
      </c>
      <c r="E37" s="259">
        <f t="shared" ref="E37:G38" si="0">AVERAGE(E3+E20)/2</f>
        <v>0.91782142857142868</v>
      </c>
      <c r="F37" s="259">
        <f t="shared" si="0"/>
        <v>0.87706632653061245</v>
      </c>
      <c r="G37" s="223">
        <f t="shared" si="0"/>
        <v>0.79357142857142859</v>
      </c>
      <c r="H37" s="207"/>
    </row>
    <row r="38" spans="1:8" ht="15.75" thickBot="1" x14ac:dyDescent="0.3">
      <c r="A38" s="261" t="s">
        <v>170</v>
      </c>
      <c r="B38" s="259">
        <f>AVERAGE(C4+B21)/2</f>
        <v>0.84512400793650788</v>
      </c>
      <c r="C38" s="260">
        <f>AVERAGE(B4+C21)/2</f>
        <v>0.84568027210884367</v>
      </c>
      <c r="D38" s="262" t="s">
        <v>170</v>
      </c>
      <c r="E38" s="259">
        <f t="shared" si="0"/>
        <v>0.89642857142857157</v>
      </c>
      <c r="F38" s="259">
        <f t="shared" si="0"/>
        <v>0.85057022809123661</v>
      </c>
      <c r="G38" s="223">
        <f t="shared" si="0"/>
        <v>0.78785714285714281</v>
      </c>
      <c r="H38" s="210"/>
    </row>
    <row r="39" spans="1:8" ht="15.75" thickBot="1" x14ac:dyDescent="0.3">
      <c r="A39" s="363" t="s">
        <v>1</v>
      </c>
      <c r="B39" s="364"/>
      <c r="C39" s="364"/>
      <c r="D39" s="364"/>
      <c r="E39" s="364"/>
      <c r="F39" s="364"/>
      <c r="G39" s="364"/>
      <c r="H39" s="365"/>
    </row>
    <row r="40" spans="1:8" ht="80.25" thickBot="1" x14ac:dyDescent="0.3">
      <c r="A40" s="251"/>
      <c r="B40" s="219" t="s">
        <v>27</v>
      </c>
      <c r="C40" s="219" t="s">
        <v>9</v>
      </c>
      <c r="D40" s="219" t="s">
        <v>8</v>
      </c>
      <c r="E40" s="219" t="s">
        <v>26</v>
      </c>
      <c r="F40" s="219" t="s">
        <v>10</v>
      </c>
      <c r="G40" s="225"/>
      <c r="H40" s="226"/>
    </row>
    <row r="41" spans="1:8" s="248" customFormat="1" ht="15.75" thickBot="1" x14ac:dyDescent="0.3">
      <c r="A41" s="251" t="s">
        <v>171</v>
      </c>
      <c r="B41" s="255">
        <f>AVERAGE(B11+C28)/2</f>
        <v>0.93392857142857144</v>
      </c>
      <c r="C41" s="255">
        <f>+AVERAGE(E28+C11)/2</f>
        <v>0.92821428571428577</v>
      </c>
      <c r="D41" s="255">
        <f>+AVERAGE(D28+D11)/2</f>
        <v>0.91625000000000001</v>
      </c>
      <c r="E41" s="255">
        <f>+AVERAGE(B28+E11)/2</f>
        <v>0.91732142857142862</v>
      </c>
      <c r="F41" s="255">
        <f>+AVERAGE(F28+F11)/2</f>
        <v>0.8933928571428571</v>
      </c>
      <c r="G41" s="225"/>
      <c r="H41" s="226"/>
    </row>
    <row r="42" spans="1:8" ht="15.75" thickBot="1" x14ac:dyDescent="0.3">
      <c r="A42" s="251" t="s">
        <v>170</v>
      </c>
      <c r="B42" s="255">
        <f>AVERAGE(B12+C29)/2</f>
        <v>0.88991596638655468</v>
      </c>
      <c r="C42" s="255">
        <f>+AVERAGE(E29+C12)/2</f>
        <v>0.91596638655462181</v>
      </c>
      <c r="D42" s="255">
        <f>+AVERAGE(D29+D12)/2</f>
        <v>0.90168067226890758</v>
      </c>
      <c r="E42" s="255">
        <f>+AVERAGE(B29+E12)/2</f>
        <v>0.89558823529411757</v>
      </c>
      <c r="F42" s="255">
        <f>+AVERAGE(F29+F12)/2</f>
        <v>0.86722689075630255</v>
      </c>
      <c r="G42" s="225"/>
      <c r="H42" s="226"/>
    </row>
    <row r="43" spans="1:8" ht="15.75" thickBot="1" x14ac:dyDescent="0.3"/>
    <row r="44" spans="1:8" s="248" customFormat="1" ht="15.75" thickBot="1" x14ac:dyDescent="0.3">
      <c r="A44" s="363" t="s">
        <v>57</v>
      </c>
      <c r="B44" s="364"/>
      <c r="C44" s="364"/>
      <c r="D44" s="364"/>
      <c r="E44" s="364"/>
      <c r="F44" s="364"/>
      <c r="G44" s="364"/>
      <c r="H44" s="365"/>
    </row>
    <row r="45" spans="1:8" s="248" customFormat="1" ht="91.5" thickBot="1" x14ac:dyDescent="0.3">
      <c r="A45" s="251"/>
      <c r="B45" s="215" t="s">
        <v>55</v>
      </c>
      <c r="C45" s="215" t="s">
        <v>54</v>
      </c>
      <c r="D45" s="215" t="s">
        <v>56</v>
      </c>
      <c r="E45" s="215" t="s">
        <v>52</v>
      </c>
      <c r="F45" s="215" t="s">
        <v>53</v>
      </c>
      <c r="G45" s="225"/>
      <c r="H45" s="226"/>
    </row>
    <row r="46" spans="1:8" s="248" customFormat="1" ht="15.75" thickBot="1" x14ac:dyDescent="0.3">
      <c r="A46" s="251" t="s">
        <v>171</v>
      </c>
      <c r="B46" s="255">
        <f>+AVERAGE(D32+B15)/2</f>
        <v>0.85928571428571421</v>
      </c>
      <c r="C46" s="255">
        <f>+AVERAGE(B32+C15)/2</f>
        <v>0.84267857142857139</v>
      </c>
      <c r="D46" s="255">
        <f>+AVERAGE(C32+D15)/2</f>
        <v>0.81357142857142861</v>
      </c>
      <c r="E46" s="255">
        <f>+AVERAGE(E32+E15)/2</f>
        <v>0.75660714285714281</v>
      </c>
      <c r="F46" s="255">
        <f>+AVERAGE(F32+F15)/2</f>
        <v>0.69571428571428573</v>
      </c>
      <c r="G46" s="225"/>
      <c r="H46" s="226"/>
    </row>
    <row r="47" spans="1:8" s="248" customFormat="1" ht="15.75" thickBot="1" x14ac:dyDescent="0.3">
      <c r="A47" s="251" t="s">
        <v>170</v>
      </c>
      <c r="B47" s="255">
        <f>+AVERAGE(D33+B16)/2</f>
        <v>0.78697478991596648</v>
      </c>
      <c r="C47" s="255">
        <f>+AVERAGE(B33+C16)/2</f>
        <v>0.83298319327731085</v>
      </c>
      <c r="D47" s="255">
        <f>+AVERAGE(C33+D16)/2</f>
        <v>0.77373949579831924</v>
      </c>
      <c r="E47" s="255">
        <f>+AVERAGE(E33+E16)/2</f>
        <v>0.80105042016806727</v>
      </c>
      <c r="F47" s="255">
        <f>+AVERAGE(F33+F16)/2</f>
        <v>0.74894957983193278</v>
      </c>
      <c r="G47" s="225"/>
      <c r="H47" s="226"/>
    </row>
  </sheetData>
  <mergeCells count="11">
    <mergeCell ref="A44:H44"/>
    <mergeCell ref="A26:H26"/>
    <mergeCell ref="A30:H30"/>
    <mergeCell ref="A35:H35"/>
    <mergeCell ref="A39:H39"/>
    <mergeCell ref="A22:H22"/>
    <mergeCell ref="A1:H1"/>
    <mergeCell ref="A5:H5"/>
    <mergeCell ref="A9:H9"/>
    <mergeCell ref="A13:H13"/>
    <mergeCell ref="A18:H1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812C-CA6A-4959-807C-9D33ED71A952}">
  <dimension ref="A1:U34"/>
  <sheetViews>
    <sheetView workbookViewId="0">
      <selection activeCell="I22" sqref="I22"/>
    </sheetView>
  </sheetViews>
  <sheetFormatPr baseColWidth="10" defaultRowHeight="15" x14ac:dyDescent="0.25"/>
  <cols>
    <col min="1" max="1" width="25" bestFit="1" customWidth="1"/>
    <col min="2" max="2" width="35.140625" customWidth="1"/>
    <col min="3" max="8" width="6.140625" style="22" bestFit="1" customWidth="1"/>
    <col min="9" max="9" width="11" style="22" customWidth="1"/>
  </cols>
  <sheetData>
    <row r="1" spans="1:9" x14ac:dyDescent="0.25">
      <c r="A1" s="366" t="s">
        <v>70</v>
      </c>
      <c r="B1" s="366"/>
      <c r="C1" s="366"/>
      <c r="D1" s="366"/>
      <c r="E1" s="366"/>
      <c r="F1" s="366"/>
      <c r="G1" s="366"/>
      <c r="H1" s="366"/>
      <c r="I1" s="367"/>
    </row>
    <row r="2" spans="1:9" ht="15.75" thickBot="1" x14ac:dyDescent="0.3">
      <c r="A2" s="368"/>
      <c r="B2" s="368"/>
      <c r="C2" s="368"/>
      <c r="D2" s="368"/>
      <c r="E2" s="368"/>
      <c r="F2" s="368"/>
      <c r="G2" s="368"/>
      <c r="H2" s="368"/>
      <c r="I2" s="369"/>
    </row>
    <row r="3" spans="1:9" ht="27.75" customHeight="1" thickBot="1" x14ac:dyDescent="0.3">
      <c r="A3" s="25" t="s">
        <v>69</v>
      </c>
      <c r="B3" s="25" t="s">
        <v>72</v>
      </c>
      <c r="C3" s="26" t="s">
        <v>62</v>
      </c>
      <c r="D3" s="27" t="s">
        <v>63</v>
      </c>
      <c r="E3" s="27" t="s">
        <v>64</v>
      </c>
      <c r="F3" s="27" t="s">
        <v>65</v>
      </c>
      <c r="G3" s="27" t="s">
        <v>66</v>
      </c>
      <c r="H3" s="28" t="s">
        <v>67</v>
      </c>
      <c r="I3" s="169" t="s">
        <v>60</v>
      </c>
    </row>
    <row r="4" spans="1:9" x14ac:dyDescent="0.25">
      <c r="A4" s="44" t="s">
        <v>13</v>
      </c>
      <c r="B4" s="43" t="s">
        <v>14</v>
      </c>
      <c r="C4" s="299">
        <f>+'Director Nal de Ventas'!$C52</f>
        <v>0.77300000000000002</v>
      </c>
      <c r="D4" s="299">
        <f>+'Director Nal de Ventas'!$C53</f>
        <v>0.94399999999999995</v>
      </c>
      <c r="E4" s="299">
        <f>+'Director Nal de Ventas'!$C54</f>
        <v>0.74199999999999999</v>
      </c>
      <c r="F4" s="299">
        <f>+'Director Nal de Ventas'!$C55</f>
        <v>0.79700000000000004</v>
      </c>
      <c r="G4" s="299">
        <f>+'Director Nal de Ventas'!$C56</f>
        <v>0.71099999999999997</v>
      </c>
      <c r="H4" s="299">
        <f>+'Director Nal de Ventas'!$C57</f>
        <v>0.84699999999999998</v>
      </c>
      <c r="I4" s="29">
        <f>AVERAGE(C4:H4)*49%</f>
        <v>0.39314333333333334</v>
      </c>
    </row>
    <row r="5" spans="1:9" ht="15" customHeight="1" x14ac:dyDescent="0.25">
      <c r="A5" s="44" t="s">
        <v>13</v>
      </c>
      <c r="B5" s="44" t="s">
        <v>157</v>
      </c>
      <c r="C5" s="300">
        <f>+'Director UEN Agroindustrial'!$C52</f>
        <v>0.60199999999999998</v>
      </c>
      <c r="D5" s="300">
        <f>+'Director UEN Agroindustrial'!$C53</f>
        <v>0.89100000000000001</v>
      </c>
      <c r="E5" s="300">
        <f>+'Director UEN Agroindustrial'!$C54</f>
        <v>0.67200000000000004</v>
      </c>
      <c r="F5" s="300">
        <f>+'Director UEN Agroindustrial'!$C55</f>
        <v>0.58899999999999997</v>
      </c>
      <c r="G5" s="300">
        <f>+'Director UEN Agroindustrial'!$C56</f>
        <v>0.63700000000000001</v>
      </c>
      <c r="H5" s="300">
        <f>+'Director UEN Agroindustrial'!$C57</f>
        <v>0.91400000000000003</v>
      </c>
      <c r="I5" s="30">
        <f t="shared" ref="I5:I10" si="0">AVERAGE(C5:H5)*49%</f>
        <v>0.35157499999999997</v>
      </c>
    </row>
    <row r="6" spans="1:9" ht="15" customHeight="1" x14ac:dyDescent="0.25">
      <c r="A6" s="44" t="s">
        <v>15</v>
      </c>
      <c r="B6" s="44" t="s">
        <v>155</v>
      </c>
      <c r="C6" s="300">
        <f>+'Asistente Talento Humano'!$C52</f>
        <v>0.82</v>
      </c>
      <c r="D6" s="300">
        <f>+'Asistente Talento Humano'!$C53</f>
        <v>0.77</v>
      </c>
      <c r="E6" s="300">
        <f>+'Asistente Talento Humano'!$C54</f>
        <v>0.74</v>
      </c>
      <c r="F6" s="300">
        <f>+'Asistente Talento Humano'!$C55</f>
        <v>0.93</v>
      </c>
      <c r="G6" s="300">
        <f>+'Asistente Talento Humano'!$C56</f>
        <v>0.94</v>
      </c>
      <c r="H6" s="300">
        <f>+'Asistente Talento Humano'!$C57</f>
        <v>0.95</v>
      </c>
      <c r="I6" s="30">
        <f t="shared" si="0"/>
        <v>0.42058333333333336</v>
      </c>
    </row>
    <row r="7" spans="1:9" ht="15" customHeight="1" x14ac:dyDescent="0.25">
      <c r="A7" s="44" t="s">
        <v>15</v>
      </c>
      <c r="B7" s="44" t="s">
        <v>16</v>
      </c>
      <c r="C7" s="300">
        <f>+Contador!$C52</f>
        <v>0.90000000000000013</v>
      </c>
      <c r="D7" s="300">
        <f>+Contador!$C53</f>
        <v>1.0000000000000002</v>
      </c>
      <c r="E7" s="300">
        <f>+Contador!$C54</f>
        <v>0.57499999999999996</v>
      </c>
      <c r="F7" s="300">
        <f>+Contador!$C55</f>
        <v>0.9</v>
      </c>
      <c r="G7" s="300">
        <f>+Contador!$C56</f>
        <v>0.84285714285714286</v>
      </c>
      <c r="H7" s="300">
        <f>+Contador!$C57</f>
        <v>0.9642857142857143</v>
      </c>
      <c r="I7" s="30">
        <f t="shared" si="0"/>
        <v>0.42320833333333341</v>
      </c>
    </row>
    <row r="8" spans="1:9" x14ac:dyDescent="0.25">
      <c r="A8" s="42" t="s">
        <v>15</v>
      </c>
      <c r="B8" s="43" t="s">
        <v>17</v>
      </c>
      <c r="C8" s="300">
        <f>+'Coordinadora Talento Humano'!$C$52</f>
        <v>0.89999999999999991</v>
      </c>
      <c r="D8" s="300">
        <f>+'Coordinadora Talento Humano'!$C$53</f>
        <v>0.99999999999999989</v>
      </c>
      <c r="E8" s="300">
        <f>+'Coordinadora Talento Humano'!$C$54</f>
        <v>0.90000000000000013</v>
      </c>
      <c r="F8" s="300">
        <f>+'Coordinadora Talento Humano'!$C$55</f>
        <v>0.90000000000000013</v>
      </c>
      <c r="G8" s="300">
        <f>+'Coordinadora Talento Humano'!$C$56</f>
        <v>0.89674796747967478</v>
      </c>
      <c r="H8" s="300">
        <f>+'Coordinadora Talento Humano'!$C$57</f>
        <v>1.0000000000000002</v>
      </c>
      <c r="I8" s="30">
        <f t="shared" si="0"/>
        <v>0.45706775067750677</v>
      </c>
    </row>
    <row r="9" spans="1:9" x14ac:dyDescent="0.25">
      <c r="A9" s="42" t="s">
        <v>15</v>
      </c>
      <c r="B9" s="43" t="s">
        <v>18</v>
      </c>
      <c r="C9" s="300">
        <f>+'Director Administrativo y finan'!$C$52</f>
        <v>0.86499999999999999</v>
      </c>
      <c r="D9" s="300">
        <f>+'Director Administrativo y finan'!$C$53</f>
        <v>1</v>
      </c>
      <c r="E9" s="300">
        <f>+'Director Administrativo y finan'!$C$54</f>
        <v>0.9</v>
      </c>
      <c r="F9" s="300">
        <f>+'Director Administrativo y finan'!$C$55</f>
        <v>0.85899999999999999</v>
      </c>
      <c r="G9" s="300">
        <f>+'Director Administrativo y finan'!$C$56</f>
        <v>0.878</v>
      </c>
      <c r="H9" s="300">
        <f>+'Director Administrativo y finan'!$C$57</f>
        <v>1</v>
      </c>
      <c r="I9" s="30">
        <f t="shared" si="0"/>
        <v>0.44932999999999995</v>
      </c>
    </row>
    <row r="10" spans="1:9" x14ac:dyDescent="0.25">
      <c r="A10" s="42" t="s">
        <v>15</v>
      </c>
      <c r="B10" s="43" t="s">
        <v>41</v>
      </c>
      <c r="C10" s="300">
        <f>+'Analista de Cartera'!$C52</f>
        <v>0.80048957132625875</v>
      </c>
      <c r="D10" s="300">
        <f>+'Analista de Cartera'!$C53</f>
        <v>0.85678545507736537</v>
      </c>
      <c r="E10" s="300">
        <f>+'Analista de Cartera'!$C54</f>
        <v>0.77824475836750828</v>
      </c>
      <c r="F10" s="300">
        <f>+'Analista de Cartera'!$C55</f>
        <v>0.70427882439160683</v>
      </c>
      <c r="G10" s="300">
        <f>+'Analista de Cartera'!$C56</f>
        <v>0.73880158856766376</v>
      </c>
      <c r="H10" s="300">
        <f>+'Analista de Cartera'!$C57</f>
        <v>0.77277065834072112</v>
      </c>
      <c r="I10" s="30">
        <f t="shared" si="0"/>
        <v>0.37986195324580851</v>
      </c>
    </row>
    <row r="11" spans="1:9" s="248" customFormat="1" x14ac:dyDescent="0.25">
      <c r="A11" s="42" t="s">
        <v>226</v>
      </c>
      <c r="B11" s="43" t="s">
        <v>227</v>
      </c>
      <c r="C11" s="300">
        <f>+'Cood Seg Gobierno'!$C52</f>
        <v>1</v>
      </c>
      <c r="D11" s="300">
        <f>+'Cood Seg Gobierno'!$C53</f>
        <v>0.51</v>
      </c>
      <c r="E11" s="300">
        <f>+'Cood Seg Gobierno'!$C54</f>
        <v>1</v>
      </c>
      <c r="F11" s="300">
        <f>+'Cood Seg Gobierno'!$C55</f>
        <v>1</v>
      </c>
      <c r="G11" s="300">
        <f>+'Cood Seg Gobierno'!$C56</f>
        <v>0.47</v>
      </c>
      <c r="H11" s="300">
        <f>+'Cood Seg Gobierno'!$C57</f>
        <v>0.72</v>
      </c>
      <c r="I11" s="30">
        <f t="shared" ref="I11:I20" si="1">AVERAGE(C11:H11)*49%</f>
        <v>0.38383333333333325</v>
      </c>
    </row>
    <row r="12" spans="1:9" s="193" customFormat="1" x14ac:dyDescent="0.25">
      <c r="A12" s="42" t="s">
        <v>226</v>
      </c>
      <c r="B12" s="43" t="s">
        <v>235</v>
      </c>
      <c r="C12" s="335">
        <f>+'Director Gob Maq'!$C52</f>
        <v>0.64</v>
      </c>
      <c r="D12" s="335">
        <f>+'Director Gob Maq'!$C53</f>
        <v>0.64</v>
      </c>
      <c r="E12" s="335">
        <f>+'Director Gob Maq'!$C54</f>
        <v>0.64</v>
      </c>
      <c r="F12" s="335">
        <f>+'Director Gob Maq'!$C55</f>
        <v>0.64</v>
      </c>
      <c r="G12" s="335">
        <f>+'Director Gob Maq'!$C56</f>
        <v>0.64</v>
      </c>
      <c r="H12" s="335">
        <f>+'Director Gob Maq'!$C57</f>
        <v>0.64</v>
      </c>
      <c r="I12" s="336">
        <f t="shared" si="1"/>
        <v>0.31359999999999999</v>
      </c>
    </row>
    <row r="13" spans="1:9" ht="15" customHeight="1" x14ac:dyDescent="0.25">
      <c r="A13" s="43" t="s">
        <v>156</v>
      </c>
      <c r="B13" s="44" t="s">
        <v>145</v>
      </c>
      <c r="C13" s="23"/>
      <c r="D13" s="23"/>
      <c r="E13" s="23"/>
      <c r="F13" s="23"/>
      <c r="G13" s="23"/>
      <c r="H13" s="23"/>
      <c r="I13" s="30"/>
    </row>
    <row r="14" spans="1:9" ht="15" customHeight="1" x14ac:dyDescent="0.25">
      <c r="A14" s="43" t="s">
        <v>156</v>
      </c>
      <c r="B14" s="44" t="s">
        <v>22</v>
      </c>
      <c r="C14" s="300">
        <f>+Planeador!$C52</f>
        <v>0.80200000000000005</v>
      </c>
      <c r="D14" s="300">
        <f>+Planeador!$C53</f>
        <v>1</v>
      </c>
      <c r="E14" s="300">
        <f>+Planeador!$C54</f>
        <v>0.9</v>
      </c>
      <c r="F14" s="300">
        <f>+Planeador!$C55</f>
        <v>0.9</v>
      </c>
      <c r="G14" s="300">
        <f>+Planeador!$C56</f>
        <v>0.4</v>
      </c>
      <c r="H14" s="300">
        <f>+Planeador!$C57</f>
        <v>1</v>
      </c>
      <c r="I14" s="30">
        <f t="shared" si="1"/>
        <v>0.40849666666666667</v>
      </c>
    </row>
    <row r="15" spans="1:9" ht="15" customHeight="1" x14ac:dyDescent="0.25">
      <c r="A15" s="43" t="s">
        <v>142</v>
      </c>
      <c r="B15" s="44" t="s">
        <v>19</v>
      </c>
      <c r="C15" s="300">
        <f>+'Coordinador CDA'!$C52</f>
        <v>0.9</v>
      </c>
      <c r="D15" s="300">
        <f>+'Coordinador CDA'!$C53</f>
        <v>0.9</v>
      </c>
      <c r="E15" s="300">
        <f>+'Coordinador CDA'!$C54</f>
        <v>0.9</v>
      </c>
      <c r="F15" s="300">
        <f>+'Coordinador CDA'!$C55</f>
        <v>0.9</v>
      </c>
      <c r="G15" s="300">
        <f>+'Coordinador CDA'!$C56</f>
        <v>0.9</v>
      </c>
      <c r="H15" s="300">
        <f>+'Coordinador CDA'!$C57</f>
        <v>1</v>
      </c>
      <c r="I15" s="30">
        <f t="shared" si="1"/>
        <v>0.44916666666666666</v>
      </c>
    </row>
    <row r="16" spans="1:9" ht="15" customHeight="1" x14ac:dyDescent="0.25">
      <c r="A16" s="43" t="s">
        <v>142</v>
      </c>
      <c r="B16" s="44" t="s">
        <v>20</v>
      </c>
      <c r="C16" s="300">
        <f>+'Lider Logistica'!$C52</f>
        <v>0.9</v>
      </c>
      <c r="D16" s="300">
        <f>+'Lider Logistica'!$C53</f>
        <v>0.7</v>
      </c>
      <c r="E16" s="300">
        <f>+'Lider Logistica'!$C54</f>
        <v>0.9</v>
      </c>
      <c r="F16" s="300">
        <f>+'Lider Logistica'!$C55</f>
        <v>0.9</v>
      </c>
      <c r="G16" s="300">
        <f>+'Lider Logistica'!$C56</f>
        <v>0.9</v>
      </c>
      <c r="H16" s="300">
        <f>+'Lider Logistica'!$C57</f>
        <v>1</v>
      </c>
      <c r="I16" s="30">
        <f t="shared" si="1"/>
        <v>0.43283333333333329</v>
      </c>
    </row>
    <row r="17" spans="1:21" x14ac:dyDescent="0.25">
      <c r="A17" s="43" t="s">
        <v>142</v>
      </c>
      <c r="B17" s="43" t="s">
        <v>21</v>
      </c>
      <c r="C17" s="300">
        <f>+'Lider maquinaria y ensamble'!$C52</f>
        <v>0.9</v>
      </c>
      <c r="D17" s="300">
        <f>+'Lider maquinaria y ensamble'!$C53</f>
        <v>0.7</v>
      </c>
      <c r="E17" s="300">
        <f>+'Lider maquinaria y ensamble'!$C54</f>
        <v>0.9</v>
      </c>
      <c r="F17" s="300">
        <f>+'Lider maquinaria y ensamble'!$C55</f>
        <v>0.9</v>
      </c>
      <c r="G17" s="300">
        <f>+'Lider maquinaria y ensamble'!$C56</f>
        <v>0.9</v>
      </c>
      <c r="H17" s="300">
        <f>+'Lider maquinaria y ensamble'!$C57</f>
        <v>1</v>
      </c>
      <c r="I17" s="30">
        <f t="shared" si="1"/>
        <v>0.43283333333333329</v>
      </c>
    </row>
    <row r="18" spans="1:21" x14ac:dyDescent="0.25">
      <c r="A18" s="43" t="s">
        <v>142</v>
      </c>
      <c r="B18" s="43" t="s">
        <v>23</v>
      </c>
      <c r="C18" s="300">
        <f>+'Coordinador Servicio Post Venta'!$C52</f>
        <v>0.9</v>
      </c>
      <c r="D18" s="300">
        <f>+'Coordinador Servicio Post Venta'!$C53</f>
        <v>1</v>
      </c>
      <c r="E18" s="300">
        <f>+'Coordinador Servicio Post Venta'!$C54</f>
        <v>0.9</v>
      </c>
      <c r="F18" s="300">
        <f>+'Coordinador Servicio Post Venta'!$C55</f>
        <v>0.78300000000000003</v>
      </c>
      <c r="G18" s="300">
        <f>+'Coordinador Servicio Post Venta'!$C56</f>
        <v>0.82499999999999996</v>
      </c>
      <c r="H18" s="300">
        <f>+'Coordinador Servicio Post Venta'!$C57</f>
        <v>1</v>
      </c>
      <c r="I18" s="30">
        <f t="shared" si="1"/>
        <v>0.44165333333333329</v>
      </c>
    </row>
    <row r="19" spans="1:21" x14ac:dyDescent="0.25">
      <c r="A19" s="43" t="s">
        <v>142</v>
      </c>
      <c r="B19" s="43" t="s">
        <v>24</v>
      </c>
      <c r="C19" s="300">
        <f>+'Director Operaciones'!$C52</f>
        <v>0.8</v>
      </c>
      <c r="D19" s="300">
        <f>+'Director Operaciones'!$C53</f>
        <v>1</v>
      </c>
      <c r="E19" s="300">
        <f>+'Director Operaciones'!$C54</f>
        <v>0.8</v>
      </c>
      <c r="F19" s="300">
        <f>+'Director Operaciones'!$C55</f>
        <v>0.7</v>
      </c>
      <c r="G19" s="300">
        <f>+'Director Operaciones'!$C56</f>
        <v>0.73599999999999999</v>
      </c>
      <c r="H19" s="300">
        <f>+'Director Operaciones'!$C57</f>
        <v>1</v>
      </c>
      <c r="I19" s="30">
        <f t="shared" si="1"/>
        <v>0.41127333333333327</v>
      </c>
    </row>
    <row r="20" spans="1:21" ht="15.75" thickBot="1" x14ac:dyDescent="0.3">
      <c r="A20" s="43" t="s">
        <v>142</v>
      </c>
      <c r="B20" s="44" t="s">
        <v>25</v>
      </c>
      <c r="C20" s="300">
        <f>+'Lider Servicio Tecnico'!$C52</f>
        <v>0.9</v>
      </c>
      <c r="D20" s="300">
        <f>+'Lider Servicio Tecnico'!$C53</f>
        <v>0.96</v>
      </c>
      <c r="E20" s="300">
        <f>+'Lider Servicio Tecnico'!$C54</f>
        <v>0.65</v>
      </c>
      <c r="F20" s="300">
        <f>+'Lider Servicio Tecnico'!$C55</f>
        <v>0.65</v>
      </c>
      <c r="G20" s="300">
        <f>+'Lider Servicio Tecnico'!$C56</f>
        <v>0.65</v>
      </c>
      <c r="H20" s="300">
        <f>+'Lider Servicio Tecnico'!$C57</f>
        <v>0.75</v>
      </c>
      <c r="I20" s="30">
        <f t="shared" si="1"/>
        <v>0.37239999999999995</v>
      </c>
    </row>
    <row r="21" spans="1:21" ht="32.25" customHeight="1" thickBot="1" x14ac:dyDescent="0.3">
      <c r="A21" s="370" t="s">
        <v>71</v>
      </c>
      <c r="B21" s="440"/>
      <c r="C21" s="31">
        <f t="shared" ref="C21:H21" si="2">AVERAGE(C4:C20)</f>
        <v>0.83765559820789126</v>
      </c>
      <c r="D21" s="33">
        <f t="shared" si="2"/>
        <v>0.86698659094233532</v>
      </c>
      <c r="E21" s="33">
        <f t="shared" si="2"/>
        <v>0.80607779739796948</v>
      </c>
      <c r="F21" s="33">
        <f t="shared" si="2"/>
        <v>0.81576742652447543</v>
      </c>
      <c r="G21" s="33">
        <f t="shared" si="2"/>
        <v>0.75408791868153013</v>
      </c>
      <c r="H21" s="32">
        <f t="shared" si="2"/>
        <v>0.9098785232891522</v>
      </c>
    </row>
    <row r="23" spans="1:21" x14ac:dyDescent="0.25">
      <c r="U23" s="7"/>
    </row>
    <row r="24" spans="1:21" x14ac:dyDescent="0.25">
      <c r="U24" s="7"/>
    </row>
    <row r="25" spans="1:21" x14ac:dyDescent="0.25">
      <c r="U25" s="7"/>
    </row>
    <row r="26" spans="1:21" x14ac:dyDescent="0.25">
      <c r="U26" s="7"/>
    </row>
    <row r="27" spans="1:21" x14ac:dyDescent="0.25">
      <c r="U27" s="7"/>
    </row>
    <row r="28" spans="1:21" x14ac:dyDescent="0.25">
      <c r="U28" s="7"/>
    </row>
    <row r="29" spans="1:21" x14ac:dyDescent="0.25">
      <c r="B29" s="17" t="s">
        <v>68</v>
      </c>
      <c r="U29" s="7"/>
    </row>
    <row r="30" spans="1:21" x14ac:dyDescent="0.25">
      <c r="C30" s="24">
        <f>AVERAGE(C4:C29)</f>
        <v>0.83765559820789126</v>
      </c>
      <c r="U30" s="7"/>
    </row>
    <row r="31" spans="1:21" x14ac:dyDescent="0.25">
      <c r="U31" s="7"/>
    </row>
    <row r="32" spans="1:21" x14ac:dyDescent="0.25">
      <c r="B32" s="1" t="s">
        <v>28</v>
      </c>
      <c r="U32" s="7"/>
    </row>
    <row r="33" spans="2:21" x14ac:dyDescent="0.25">
      <c r="B33" s="16">
        <v>0.5</v>
      </c>
      <c r="U33" s="7"/>
    </row>
    <row r="34" spans="2:21" x14ac:dyDescent="0.25">
      <c r="U34" s="7"/>
    </row>
  </sheetData>
  <mergeCells count="2">
    <mergeCell ref="A1:I2"/>
    <mergeCell ref="A21:B2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1534-E5A7-4336-A55B-3254D8C1B053}">
  <sheetPr>
    <tabColor rgb="FF92D050"/>
  </sheetPr>
  <dimension ref="A1:R93"/>
  <sheetViews>
    <sheetView topLeftCell="A35" workbookViewId="0">
      <selection activeCell="D54" sqref="D54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228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77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120" x14ac:dyDescent="0.25">
      <c r="B32" s="372" t="s">
        <v>84</v>
      </c>
      <c r="C32" s="373" t="s">
        <v>85</v>
      </c>
      <c r="D32" s="198" t="s">
        <v>52</v>
      </c>
      <c r="E32" s="69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 t="s">
        <v>229</v>
      </c>
    </row>
    <row r="33" spans="1:17" ht="75" x14ac:dyDescent="0.25">
      <c r="B33" s="372"/>
      <c r="C33" s="373"/>
      <c r="D33" s="333" t="s">
        <v>53</v>
      </c>
      <c r="E33" s="69">
        <v>1</v>
      </c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 t="s">
        <v>230</v>
      </c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0.39166666666666661</v>
      </c>
    </row>
    <row r="49" spans="2:17" ht="17.25" customHeight="1" x14ac:dyDescent="0.25">
      <c r="B49" s="1" t="s">
        <v>28</v>
      </c>
      <c r="N49" s="285">
        <f>C58*B50</f>
        <v>0.39166666666666661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0.51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1</v>
      </c>
    </row>
    <row r="56" spans="2:17" x14ac:dyDescent="0.25">
      <c r="B56" s="1" t="s">
        <v>66</v>
      </c>
      <c r="C56" s="114">
        <v>0.47</v>
      </c>
    </row>
    <row r="57" spans="2:17" x14ac:dyDescent="0.25">
      <c r="B57" s="1" t="s">
        <v>67</v>
      </c>
      <c r="C57" s="114">
        <v>0.72</v>
      </c>
      <c r="K57" s="115" t="s">
        <v>99</v>
      </c>
      <c r="M57" s="116">
        <f>(I48*100)+(N37+N28+N19)*100</f>
        <v>39.166666666666657</v>
      </c>
    </row>
    <row r="58" spans="2:17" x14ac:dyDescent="0.25">
      <c r="B58" s="286" t="s">
        <v>68</v>
      </c>
      <c r="C58" s="77">
        <f>AVERAGE(C52:C57)</f>
        <v>0.78333333333333321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79" priority="1" operator="greaterThan">
      <formula>79.9</formula>
    </cfRule>
    <cfRule type="cellIs" dxfId="78" priority="2" operator="between">
      <formula>70.1</formula>
      <formula>79.9</formula>
    </cfRule>
    <cfRule type="cellIs" dxfId="77" priority="3" operator="between">
      <formula>60.1</formula>
      <formula>70</formula>
    </cfRule>
    <cfRule type="cellIs" dxfId="76" priority="4" operator="lessThan">
      <formula>60.1</formula>
    </cfRule>
  </conditionalFormatting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A37B-6DA5-4BD7-86EA-CAFB271018D7}">
  <dimension ref="A1:H26"/>
  <sheetViews>
    <sheetView zoomScaleNormal="100" workbookViewId="0">
      <selection activeCell="D12" sqref="D12"/>
    </sheetView>
  </sheetViews>
  <sheetFormatPr baseColWidth="10" defaultColWidth="11.5703125" defaultRowHeight="15" x14ac:dyDescent="0.25"/>
  <cols>
    <col min="1" max="1" width="11.5703125" style="193" customWidth="1"/>
    <col min="2" max="2" width="16.28515625" style="193" customWidth="1"/>
    <col min="3" max="3" width="17.28515625" style="193" customWidth="1"/>
    <col min="4" max="4" width="20.85546875" style="193" customWidth="1"/>
    <col min="5" max="5" width="21.5703125" style="193" customWidth="1"/>
    <col min="6" max="6" width="18.28515625" style="193" customWidth="1"/>
    <col min="7" max="7" width="15.7109375" style="193" customWidth="1"/>
    <col min="8" max="8" width="20.7109375" style="193" customWidth="1"/>
    <col min="9" max="16384" width="11.5703125" style="193"/>
  </cols>
  <sheetData>
    <row r="1" spans="1:8" ht="35.450000000000003" customHeight="1" thickBot="1" x14ac:dyDescent="0.3">
      <c r="A1" s="428" t="s">
        <v>165</v>
      </c>
      <c r="B1" s="429"/>
      <c r="C1" s="429"/>
      <c r="D1" s="429"/>
      <c r="E1" s="429"/>
      <c r="F1" s="429"/>
      <c r="G1" s="429"/>
      <c r="H1" s="430"/>
    </row>
    <row r="2" spans="1:8" ht="15.75" thickBot="1" x14ac:dyDescent="0.3">
      <c r="A2" s="203"/>
      <c r="B2" s="242" t="s">
        <v>160</v>
      </c>
      <c r="C2" s="226" t="s">
        <v>28</v>
      </c>
      <c r="D2" s="242" t="s">
        <v>1</v>
      </c>
      <c r="E2" s="242" t="s">
        <v>0</v>
      </c>
      <c r="F2" s="242" t="s">
        <v>57</v>
      </c>
      <c r="G2" s="204"/>
      <c r="H2" s="205"/>
    </row>
    <row r="3" spans="1:8" ht="15.75" thickBot="1" x14ac:dyDescent="0.3">
      <c r="A3" s="206"/>
      <c r="B3" s="223">
        <v>0.85299999999999998</v>
      </c>
      <c r="C3" s="213">
        <v>0.84499999999999997</v>
      </c>
      <c r="D3" s="223">
        <v>0.88500000000000001</v>
      </c>
      <c r="E3" s="223">
        <v>0.82099999999999995</v>
      </c>
      <c r="F3" s="223">
        <v>0</v>
      </c>
      <c r="G3" s="79"/>
      <c r="H3" s="207"/>
    </row>
    <row r="4" spans="1:8" ht="15.75" thickBot="1" x14ac:dyDescent="0.3">
      <c r="A4" s="431" t="s">
        <v>0</v>
      </c>
      <c r="B4" s="432"/>
      <c r="C4" s="432"/>
      <c r="D4" s="432"/>
      <c r="E4" s="432"/>
      <c r="F4" s="432"/>
      <c r="G4" s="432"/>
      <c r="H4" s="433"/>
    </row>
    <row r="5" spans="1:8" ht="91.5" thickBot="1" x14ac:dyDescent="0.3">
      <c r="A5" s="206"/>
      <c r="B5" s="219" t="s">
        <v>32</v>
      </c>
      <c r="C5" s="219" t="s">
        <v>33</v>
      </c>
      <c r="D5" s="215" t="s">
        <v>36</v>
      </c>
      <c r="E5" s="219" t="s">
        <v>37</v>
      </c>
      <c r="F5" s="219" t="s">
        <v>35</v>
      </c>
      <c r="G5" s="219" t="s">
        <v>34</v>
      </c>
      <c r="H5" s="214" t="s">
        <v>4</v>
      </c>
    </row>
    <row r="6" spans="1:8" ht="15.75" thickBot="1" x14ac:dyDescent="0.3">
      <c r="A6" s="208"/>
      <c r="B6" s="220">
        <v>0.90400000000000003</v>
      </c>
      <c r="C6" s="220">
        <v>0.88700000000000001</v>
      </c>
      <c r="D6" s="221">
        <v>0.85199999999999998</v>
      </c>
      <c r="E6" s="220">
        <v>0.85199999999999998</v>
      </c>
      <c r="F6" s="220">
        <v>0.8</v>
      </c>
      <c r="G6" s="220">
        <v>0.73899999999999999</v>
      </c>
      <c r="H6" s="222">
        <v>0.71299999999999997</v>
      </c>
    </row>
    <row r="7" spans="1:8" ht="15.75" thickBot="1" x14ac:dyDescent="0.3">
      <c r="A7" s="431" t="s">
        <v>1</v>
      </c>
      <c r="B7" s="432"/>
      <c r="C7" s="432"/>
      <c r="D7" s="432"/>
      <c r="E7" s="432"/>
      <c r="F7" s="432"/>
      <c r="G7" s="432"/>
      <c r="H7" s="433"/>
    </row>
    <row r="8" spans="1:8" ht="64.150000000000006" customHeight="1" thickBot="1" x14ac:dyDescent="0.3">
      <c r="A8" s="227"/>
      <c r="B8" s="215" t="s">
        <v>8</v>
      </c>
      <c r="C8" s="215" t="s">
        <v>10</v>
      </c>
      <c r="D8" s="215" t="s">
        <v>27</v>
      </c>
      <c r="E8" s="215" t="s">
        <v>9</v>
      </c>
      <c r="F8" s="215" t="s">
        <v>26</v>
      </c>
      <c r="G8" s="211"/>
      <c r="H8" s="212"/>
    </row>
    <row r="9" spans="1:8" ht="15.75" thickBot="1" x14ac:dyDescent="0.3">
      <c r="A9" s="228"/>
      <c r="B9" s="220">
        <v>0.90400000000000003</v>
      </c>
      <c r="C9" s="220">
        <v>0.89600000000000002</v>
      </c>
      <c r="D9" s="220">
        <v>0.89600000000000002</v>
      </c>
      <c r="E9" s="220">
        <v>0.88700000000000001</v>
      </c>
      <c r="F9" s="220">
        <v>0.84299999999999997</v>
      </c>
      <c r="G9" s="229"/>
      <c r="H9" s="230"/>
    </row>
    <row r="10" spans="1:8" ht="15.75" thickBot="1" x14ac:dyDescent="0.3">
      <c r="A10" s="79"/>
      <c r="B10" s="202"/>
      <c r="C10" s="202"/>
      <c r="D10" s="202"/>
      <c r="E10" s="202"/>
      <c r="F10" s="202"/>
      <c r="G10" s="79"/>
      <c r="H10" s="79"/>
    </row>
    <row r="11" spans="1:8" ht="29.45" customHeight="1" thickBot="1" x14ac:dyDescent="0.3">
      <c r="A11" s="434" t="s">
        <v>166</v>
      </c>
      <c r="B11" s="435"/>
      <c r="C11" s="435"/>
      <c r="D11" s="435"/>
      <c r="E11" s="435"/>
      <c r="F11" s="435"/>
      <c r="G11" s="435"/>
      <c r="H11" s="436"/>
    </row>
    <row r="12" spans="1:8" ht="15.75" thickBot="1" x14ac:dyDescent="0.3">
      <c r="A12" s="203"/>
      <c r="B12" s="243" t="s">
        <v>160</v>
      </c>
      <c r="C12" s="244" t="s">
        <v>28</v>
      </c>
      <c r="D12" s="243" t="s">
        <v>1</v>
      </c>
      <c r="E12" s="243" t="s">
        <v>161</v>
      </c>
      <c r="F12" s="243" t="s">
        <v>57</v>
      </c>
      <c r="G12" s="204"/>
      <c r="H12" s="205"/>
    </row>
    <row r="13" spans="1:8" ht="15.75" thickBot="1" x14ac:dyDescent="0.3">
      <c r="A13" s="208"/>
      <c r="B13" s="223">
        <v>0.91100000000000003</v>
      </c>
      <c r="C13" s="234">
        <v>0.874</v>
      </c>
      <c r="D13" s="223">
        <v>0.92800000000000005</v>
      </c>
      <c r="E13" s="223">
        <v>0.89300000000000002</v>
      </c>
      <c r="F13" s="223">
        <v>0</v>
      </c>
      <c r="G13" s="209"/>
      <c r="H13" s="210"/>
    </row>
    <row r="14" spans="1:8" ht="15.75" thickBot="1" x14ac:dyDescent="0.3">
      <c r="A14" s="360" t="s">
        <v>0</v>
      </c>
      <c r="B14" s="361"/>
      <c r="C14" s="361"/>
      <c r="D14" s="361"/>
      <c r="E14" s="361"/>
      <c r="F14" s="361"/>
      <c r="G14" s="361"/>
      <c r="H14" s="362"/>
    </row>
    <row r="15" spans="1:8" ht="78" customHeight="1" thickBot="1" x14ac:dyDescent="0.3">
      <c r="A15" s="224"/>
      <c r="B15" s="219" t="s">
        <v>7</v>
      </c>
      <c r="C15" s="219" t="s">
        <v>2</v>
      </c>
      <c r="D15" s="219" t="s">
        <v>4</v>
      </c>
      <c r="E15" s="219" t="s">
        <v>3</v>
      </c>
      <c r="F15" s="219" t="s">
        <v>6</v>
      </c>
      <c r="G15" s="219" t="s">
        <v>31</v>
      </c>
      <c r="H15" s="219" t="s">
        <v>5</v>
      </c>
    </row>
    <row r="16" spans="1:8" ht="15.75" thickBot="1" x14ac:dyDescent="0.3">
      <c r="A16" s="224"/>
      <c r="B16" s="246">
        <v>0.96</v>
      </c>
      <c r="C16" s="246">
        <v>0.93300000000000005</v>
      </c>
      <c r="D16" s="246">
        <v>0.89300000000000002</v>
      </c>
      <c r="E16" s="246">
        <v>0.88</v>
      </c>
      <c r="F16" s="246">
        <v>0.86699999999999999</v>
      </c>
      <c r="G16" s="246">
        <v>0.86699999999999999</v>
      </c>
      <c r="H16" s="247">
        <v>0.85299999999999998</v>
      </c>
    </row>
    <row r="17" spans="1:8" ht="15.75" thickBot="1" x14ac:dyDescent="0.3">
      <c r="A17" s="360" t="s">
        <v>1</v>
      </c>
      <c r="B17" s="361"/>
      <c r="C17" s="361"/>
      <c r="D17" s="361"/>
      <c r="E17" s="361"/>
      <c r="F17" s="361"/>
      <c r="G17" s="361"/>
      <c r="H17" s="362"/>
    </row>
    <row r="18" spans="1:8" ht="69" thickBot="1" x14ac:dyDescent="0.3">
      <c r="A18" s="224"/>
      <c r="B18" s="219" t="s">
        <v>8</v>
      </c>
      <c r="C18" s="219" t="s">
        <v>9</v>
      </c>
      <c r="D18" s="219" t="s">
        <v>10</v>
      </c>
      <c r="E18" s="219" t="s">
        <v>27</v>
      </c>
      <c r="F18" s="219" t="s">
        <v>26</v>
      </c>
      <c r="G18" s="225"/>
      <c r="H18" s="226"/>
    </row>
    <row r="19" spans="1:8" ht="15.75" thickBot="1" x14ac:dyDescent="0.3">
      <c r="A19" s="224"/>
      <c r="B19" s="216">
        <v>0.96</v>
      </c>
      <c r="C19" s="216">
        <v>0.96</v>
      </c>
      <c r="D19" s="216">
        <v>0.93300000000000005</v>
      </c>
      <c r="E19" s="216">
        <v>0.92</v>
      </c>
      <c r="F19" s="216">
        <v>0.86699999999999999</v>
      </c>
      <c r="G19" s="225"/>
      <c r="H19" s="226"/>
    </row>
    <row r="20" spans="1:8" ht="15.75" thickBot="1" x14ac:dyDescent="0.3">
      <c r="A20" s="224"/>
      <c r="B20" s="217"/>
      <c r="C20" s="217"/>
      <c r="D20" s="217"/>
      <c r="E20" s="217"/>
      <c r="F20" s="217"/>
      <c r="G20" s="225"/>
      <c r="H20" s="226"/>
    </row>
    <row r="21" spans="1:8" ht="33" customHeight="1" thickBot="1" x14ac:dyDescent="0.3">
      <c r="A21" s="437" t="s">
        <v>167</v>
      </c>
      <c r="B21" s="438"/>
      <c r="C21" s="438"/>
      <c r="D21" s="438"/>
      <c r="E21" s="438"/>
      <c r="F21" s="438"/>
      <c r="G21" s="438"/>
      <c r="H21" s="439"/>
    </row>
    <row r="22" spans="1:8" ht="15.75" thickBot="1" x14ac:dyDescent="0.3">
      <c r="A22" s="203"/>
      <c r="B22" s="243" t="s">
        <v>160</v>
      </c>
      <c r="C22" s="244" t="s">
        <v>28</v>
      </c>
      <c r="D22" s="243" t="s">
        <v>168</v>
      </c>
      <c r="E22" s="243" t="s">
        <v>0</v>
      </c>
      <c r="F22" s="243" t="s">
        <v>57</v>
      </c>
      <c r="G22" s="204"/>
      <c r="H22" s="205"/>
    </row>
    <row r="23" spans="1:8" ht="15.75" thickBot="1" x14ac:dyDescent="0.3">
      <c r="A23" s="208"/>
      <c r="B23" s="223">
        <v>0.88200000000000001</v>
      </c>
      <c r="C23" s="234">
        <v>0.86</v>
      </c>
      <c r="D23" s="223">
        <v>0.90700000000000003</v>
      </c>
      <c r="E23" s="223">
        <v>0.85699999999999998</v>
      </c>
      <c r="F23" s="223">
        <f>AVERAGE(F3,F13)</f>
        <v>0</v>
      </c>
      <c r="G23" s="209"/>
      <c r="H23" s="210"/>
    </row>
    <row r="24" spans="1:8" ht="15.75" thickBot="1" x14ac:dyDescent="0.3">
      <c r="A24" s="363" t="s">
        <v>1</v>
      </c>
      <c r="B24" s="364"/>
      <c r="C24" s="364"/>
      <c r="D24" s="364"/>
      <c r="E24" s="364"/>
      <c r="F24" s="364"/>
      <c r="G24" s="364"/>
      <c r="H24" s="365"/>
    </row>
    <row r="25" spans="1:8" ht="69" thickBot="1" x14ac:dyDescent="0.3">
      <c r="A25" s="224"/>
      <c r="B25" s="219" t="s">
        <v>8</v>
      </c>
      <c r="C25" s="219" t="s">
        <v>10</v>
      </c>
      <c r="D25" s="219" t="s">
        <v>27</v>
      </c>
      <c r="E25" s="219" t="s">
        <v>9</v>
      </c>
      <c r="F25" s="219" t="s">
        <v>26</v>
      </c>
      <c r="G25" s="225"/>
      <c r="H25" s="226"/>
    </row>
    <row r="26" spans="1:8" ht="15.75" thickBot="1" x14ac:dyDescent="0.3">
      <c r="A26" s="224"/>
      <c r="B26" s="216">
        <v>0.93200000000000005</v>
      </c>
      <c r="C26" s="245">
        <v>0.92800000000000005</v>
      </c>
      <c r="D26" s="245">
        <v>0.91500000000000004</v>
      </c>
      <c r="E26" s="216">
        <v>0.90400000000000003</v>
      </c>
      <c r="F26" s="216">
        <v>0.85499999999999998</v>
      </c>
      <c r="G26" s="225"/>
      <c r="H26" s="226"/>
    </row>
  </sheetData>
  <mergeCells count="8">
    <mergeCell ref="A17:H17"/>
    <mergeCell ref="A21:H21"/>
    <mergeCell ref="A24:H24"/>
    <mergeCell ref="A1:H1"/>
    <mergeCell ref="A4:H4"/>
    <mergeCell ref="A7:H7"/>
    <mergeCell ref="A11:H11"/>
    <mergeCell ref="A14:H1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E0AD-5525-46BA-AB2B-448019611ED7}">
  <dimension ref="A1:K32"/>
  <sheetViews>
    <sheetView topLeftCell="A24" workbookViewId="0">
      <selection activeCell="B29" sqref="B29"/>
    </sheetView>
  </sheetViews>
  <sheetFormatPr baseColWidth="10" defaultColWidth="11.5703125" defaultRowHeight="15" x14ac:dyDescent="0.25"/>
  <cols>
    <col min="1" max="1" width="11.5703125" style="79"/>
    <col min="2" max="2" width="15.5703125" style="79" customWidth="1"/>
    <col min="3" max="3" width="13.5703125" style="79" bestFit="1" customWidth="1"/>
    <col min="4" max="4" width="16.7109375" style="79" customWidth="1"/>
    <col min="5" max="5" width="17.140625" style="79" bestFit="1" customWidth="1"/>
    <col min="6" max="6" width="14.85546875" style="79" customWidth="1"/>
    <col min="7" max="7" width="17.42578125" style="79" customWidth="1"/>
    <col min="8" max="8" width="15.140625" style="79" customWidth="1"/>
    <col min="9" max="9" width="11.5703125" style="79"/>
    <col min="10" max="10" width="15" style="79" customWidth="1"/>
    <col min="11" max="16384" width="11.5703125" style="79"/>
  </cols>
  <sheetData>
    <row r="1" spans="1:11" ht="33.6" customHeight="1" thickBot="1" x14ac:dyDescent="0.3">
      <c r="A1" s="428" t="s">
        <v>162</v>
      </c>
      <c r="B1" s="429"/>
      <c r="C1" s="429"/>
      <c r="D1" s="429"/>
      <c r="E1" s="429"/>
      <c r="F1" s="429"/>
      <c r="G1" s="429"/>
      <c r="H1" s="430"/>
    </row>
    <row r="2" spans="1:11" ht="15.75" thickBot="1" x14ac:dyDescent="0.3">
      <c r="A2" s="203"/>
      <c r="B2" s="242" t="s">
        <v>28</v>
      </c>
      <c r="C2" s="226" t="s">
        <v>160</v>
      </c>
      <c r="D2" s="242" t="s">
        <v>1</v>
      </c>
      <c r="E2" s="242" t="s">
        <v>0</v>
      </c>
      <c r="F2" s="242" t="s">
        <v>57</v>
      </c>
      <c r="G2" s="204"/>
      <c r="H2" s="205"/>
      <c r="I2" s="201"/>
      <c r="J2" s="201"/>
      <c r="K2" s="201"/>
    </row>
    <row r="3" spans="1:11" ht="15.75" thickBot="1" x14ac:dyDescent="0.3">
      <c r="A3" s="206"/>
      <c r="B3" s="223">
        <v>0.84</v>
      </c>
      <c r="C3" s="213">
        <v>0.82</v>
      </c>
      <c r="D3" s="223">
        <v>0.87</v>
      </c>
      <c r="E3" s="223">
        <v>0.83</v>
      </c>
      <c r="F3" s="223">
        <v>0.77</v>
      </c>
      <c r="H3" s="207"/>
    </row>
    <row r="4" spans="1:11" ht="15.75" thickBot="1" x14ac:dyDescent="0.3">
      <c r="A4" s="431" t="s">
        <v>0</v>
      </c>
      <c r="B4" s="432"/>
      <c r="C4" s="432"/>
      <c r="D4" s="432"/>
      <c r="E4" s="432"/>
      <c r="F4" s="432"/>
      <c r="G4" s="432"/>
      <c r="H4" s="433"/>
    </row>
    <row r="5" spans="1:11" ht="103.15" customHeight="1" thickBot="1" x14ac:dyDescent="0.3">
      <c r="A5" s="203"/>
      <c r="B5" s="215" t="str">
        <f>+' Sin personal a cargo '!$R$3</f>
        <v>Tiene  carisma, genera en el equipo una atmosfera de entusiasmo y compromiso con la misión de la organización.</v>
      </c>
      <c r="C5" s="219" t="str">
        <f>+' Sin personal a cargo '!$J$3</f>
        <v>Se asegura de  tener  todo lo necesario para tener un buen desempeño: Recursos, herramientas, formatos e información.</v>
      </c>
      <c r="D5" s="219" t="str">
        <f>+' Sin personal a cargo '!$H$3</f>
        <v>Define roles (si aplica), tiene claras las  actividades que debe realizar en el día y como desempeñarlas de la mejor forma.</v>
      </c>
      <c r="E5" s="219" t="str">
        <f>+' Sin personal a cargo '!$T$3</f>
        <v xml:space="preserve">Reconoce  el mérito de los miembros del grupo que trabajan bien. </v>
      </c>
      <c r="F5" s="219" t="str">
        <f>+' Sin personal a cargo '!$P$3</f>
        <v>Retroalimenta a sus compañeros de trabajo en busca del cumplimiento de las metas.</v>
      </c>
      <c r="G5" s="219" t="str">
        <f>+' Sin personal a cargo '!$L$3</f>
        <v>Impulsa a sus compañeros a realizar actividades grupales para lograr objetivos comunes y comunica los resultados obtenidos.</v>
      </c>
      <c r="H5" s="214" t="str">
        <f>+' Sin personal a cargo '!$N$3</f>
        <v>Entusiasma a los demás con sus propuestas, consigue que los demás participen de sus objetivos, responsabilidades, políticas y criterios.</v>
      </c>
    </row>
    <row r="6" spans="1:11" ht="15.75" thickBot="1" x14ac:dyDescent="0.3">
      <c r="A6" s="208"/>
      <c r="B6" s="220">
        <v>0.89</v>
      </c>
      <c r="C6" s="220">
        <v>0.88</v>
      </c>
      <c r="D6" s="221">
        <v>0.86</v>
      </c>
      <c r="E6" s="220">
        <v>0.84</v>
      </c>
      <c r="F6" s="220">
        <v>0.79</v>
      </c>
      <c r="G6" s="220">
        <v>0.76</v>
      </c>
      <c r="H6" s="222">
        <v>0.75</v>
      </c>
    </row>
    <row r="7" spans="1:11" ht="15.75" thickBot="1" x14ac:dyDescent="0.3">
      <c r="A7" s="431" t="s">
        <v>1</v>
      </c>
      <c r="B7" s="432"/>
      <c r="C7" s="432"/>
      <c r="D7" s="432"/>
      <c r="E7" s="432"/>
      <c r="F7" s="432"/>
      <c r="G7" s="432"/>
      <c r="H7" s="433"/>
    </row>
    <row r="8" spans="1:11" ht="90" customHeight="1" thickBot="1" x14ac:dyDescent="0.3">
      <c r="A8" s="227"/>
      <c r="B8" s="215" t="str">
        <f>+' Sin personal a cargo '!$AC$3</f>
        <v>Tiene una actitud abierta a aprender de los demás (incluyendo subordinados y pares).</v>
      </c>
      <c r="C8" s="215" t="str">
        <f>+' Sin personal a cargo '!$W$3</f>
        <v>Participa en las acciones del equipo  ejecutando lo que le corresponde.</v>
      </c>
      <c r="D8" s="215" t="str">
        <f>+' Sin personal a cargo '!$AA$3</f>
        <v xml:space="preserve"> En su relación con los miembros del equipo respeta sus opiniones y valora los diferentes aportes y las contribuciones de los mismos.</v>
      </c>
      <c r="E8" s="215" t="str">
        <f>+' Sin personal a cargo '!$Y$3</f>
        <v>Comparte información y mantiene al resto de los miembros del equipo  informados sobre los temas de interés.</v>
      </c>
      <c r="F8" s="215" t="str">
        <f>+' Sin personal a cargo '!$AE$3</f>
        <v>Propicia  un buen clima y espíritu de colaboración en el grupo resolviendo los conflictos que se dan dentro del equipo.</v>
      </c>
      <c r="G8" s="211"/>
      <c r="H8" s="212"/>
    </row>
    <row r="9" spans="1:11" ht="15.75" thickBot="1" x14ac:dyDescent="0.3">
      <c r="A9" s="228"/>
      <c r="B9" s="220">
        <v>0.91</v>
      </c>
      <c r="C9" s="220">
        <v>0.89</v>
      </c>
      <c r="D9" s="220">
        <v>0.89</v>
      </c>
      <c r="E9" s="220">
        <v>0.85</v>
      </c>
      <c r="F9" s="220">
        <v>0.83</v>
      </c>
      <c r="G9" s="229"/>
      <c r="H9" s="230"/>
    </row>
    <row r="10" spans="1:11" ht="15.75" thickBot="1" x14ac:dyDescent="0.3">
      <c r="A10" s="431" t="s">
        <v>57</v>
      </c>
      <c r="B10" s="432"/>
      <c r="C10" s="432"/>
      <c r="D10" s="432"/>
      <c r="E10" s="432"/>
      <c r="F10" s="432"/>
      <c r="G10" s="432"/>
      <c r="H10" s="433"/>
    </row>
    <row r="11" spans="1:11" ht="75" customHeight="1" thickBot="1" x14ac:dyDescent="0.3">
      <c r="A11" s="231"/>
      <c r="B11" s="215" t="str">
        <f>+' Sin personal a cargo '!$AL$3</f>
        <v>Presenta soluciones a problemas relacionados con su puesto de trabajo o clientes internos y externos.</v>
      </c>
      <c r="C11" s="215" t="str">
        <f>+' Sin personal a cargo '!$AN$3</f>
        <v>Convierte las debilidades y/o amenazas en oportunidades de mejora.</v>
      </c>
      <c r="D11" s="215" t="str">
        <f>+' Sin personal a cargo '!$AH$3</f>
        <v>Presenta soluciones novedosas y originales aplicables tanto a su puesto como a la organización.</v>
      </c>
      <c r="E11" s="215" t="str">
        <f>+' Sin personal a cargo '!$AP$3</f>
        <v>Se anticipa a las diferentes situaciones que puedan presentarse y propone acciones que mitiguen los posibles riesgos asociados.</v>
      </c>
      <c r="F11" s="215" t="str">
        <f>+' Sin personal a cargo '!$AJ$3</f>
        <v>Es un referente en la organización   por presentar soluciones innovadoras y creativas a situaciones diversas, añadiendo valor.</v>
      </c>
      <c r="G11" s="232"/>
      <c r="H11" s="233"/>
    </row>
    <row r="12" spans="1:11" ht="15.75" thickBot="1" x14ac:dyDescent="0.3">
      <c r="A12" s="224"/>
      <c r="B12" s="220">
        <v>0.81</v>
      </c>
      <c r="C12" s="220">
        <v>0.79</v>
      </c>
      <c r="D12" s="220">
        <v>0.78</v>
      </c>
      <c r="E12" s="220">
        <v>0.74</v>
      </c>
      <c r="F12" s="220">
        <v>0.72</v>
      </c>
      <c r="G12" s="225"/>
      <c r="H12" s="226"/>
    </row>
    <row r="13" spans="1:11" ht="15.75" thickBot="1" x14ac:dyDescent="0.3">
      <c r="B13" s="202"/>
      <c r="C13" s="202"/>
      <c r="D13" s="202"/>
      <c r="E13" s="202"/>
      <c r="F13" s="202"/>
    </row>
    <row r="14" spans="1:11" ht="36.6" customHeight="1" thickBot="1" x14ac:dyDescent="0.3">
      <c r="A14" s="434" t="s">
        <v>163</v>
      </c>
      <c r="B14" s="435"/>
      <c r="C14" s="435"/>
      <c r="D14" s="435"/>
      <c r="E14" s="435"/>
      <c r="F14" s="435"/>
      <c r="G14" s="435"/>
      <c r="H14" s="436"/>
    </row>
    <row r="15" spans="1:11" ht="15.75" thickBot="1" x14ac:dyDescent="0.3">
      <c r="A15" s="203"/>
      <c r="B15" s="243" t="s">
        <v>28</v>
      </c>
      <c r="C15" s="244" t="s">
        <v>160</v>
      </c>
      <c r="D15" s="243" t="s">
        <v>1</v>
      </c>
      <c r="E15" s="243" t="s">
        <v>161</v>
      </c>
      <c r="F15" s="243" t="s">
        <v>57</v>
      </c>
      <c r="G15" s="204"/>
      <c r="H15" s="205"/>
    </row>
    <row r="16" spans="1:11" ht="15.75" thickBot="1" x14ac:dyDescent="0.3">
      <c r="A16" s="208"/>
      <c r="B16" s="223">
        <f>+'[1]Con personal a cargo'!$C$22</f>
        <v>0.85493156226281697</v>
      </c>
      <c r="C16" s="223">
        <f>+'[1]Con personal a cargo'!$D$22</f>
        <v>0.8675630252100841</v>
      </c>
      <c r="D16" s="223">
        <f>+'[1]Con personal a cargo'!$F$22</f>
        <v>0.91529411764705904</v>
      </c>
      <c r="E16" s="223">
        <f>+'[1]Con personal a cargo'!$E$22</f>
        <v>0.87563025210084044</v>
      </c>
      <c r="F16" s="223">
        <f>+'[1]Con personal a cargo'!$G$22</f>
        <v>0.81176470588235294</v>
      </c>
      <c r="G16" s="209"/>
      <c r="H16" s="210"/>
    </row>
    <row r="17" spans="1:8" ht="15.75" thickBot="1" x14ac:dyDescent="0.3">
      <c r="A17" s="360" t="s">
        <v>0</v>
      </c>
      <c r="B17" s="361"/>
      <c r="C17" s="361"/>
      <c r="D17" s="361"/>
      <c r="E17" s="361"/>
      <c r="F17" s="361"/>
      <c r="G17" s="361"/>
      <c r="H17" s="362"/>
    </row>
    <row r="18" spans="1:8" ht="99.6" customHeight="1" thickBot="1" x14ac:dyDescent="0.3">
      <c r="A18" s="224"/>
      <c r="B18" s="219" t="str">
        <f>+'Con personal a cargo'!$H$3</f>
        <v>Define los roles y los objetivos a cumplir.</v>
      </c>
      <c r="C18" s="219" t="str">
        <f>+'Con personal a cargo'!$P$3</f>
        <v>Revisa constantemente el desempeño de sus colaboradores y se asegura que las metas del equipo se logren.</v>
      </c>
      <c r="D18" s="219" t="str">
        <f>+'Con personal a cargo'!$R$3</f>
        <v>Tiene  carisma, genera en el equipo una atmosfera de entusiasmo y compromiso con la misión de la organización.</v>
      </c>
      <c r="E18" s="219" t="str">
        <f>+'Con personal a cargo'!$T$3</f>
        <v xml:space="preserve">Reconoce públicamente el mérito de los miembros del grupo que trabajan bien. </v>
      </c>
      <c r="F18" s="219" t="str">
        <f>+'Con personal a cargo'!$N$3</f>
        <v>Entusiasma a los demás con sus propuestas, consigue que los demás participen de sus objetivos, responsabilidades, políticas y criterios.</v>
      </c>
      <c r="G18" s="219" t="str">
        <f>+'Con personal a cargo'!$L$3</f>
        <v>Impulsa y dirige procesos de interacción entre los miembros de la organización  con el objeto de formar un equipo, estableciendo los resultados a alcanzar y retroalimentándolos.</v>
      </c>
      <c r="H18" s="219" t="str">
        <f>+'Con personal a cargo'!$J$3</f>
        <v>Se asegura de  tener  todo lo necesario para tener un buen desempeño: Recursos, información.</v>
      </c>
    </row>
    <row r="19" spans="1:8" ht="15.75" thickBot="1" x14ac:dyDescent="0.3">
      <c r="A19" s="224"/>
      <c r="B19" s="245">
        <f>+'[1]Con personal a cargo'!$H$22</f>
        <v>0.90588235294117647</v>
      </c>
      <c r="C19" s="245">
        <f>+'[1]Con personal a cargo'!$P$22</f>
        <v>0.90588235294117647</v>
      </c>
      <c r="D19" s="245">
        <f>+'[1]Con personal a cargo'!$R$22</f>
        <v>0.90588235294117647</v>
      </c>
      <c r="E19" s="245">
        <f>+'[1]Con personal a cargo'!$T$22</f>
        <v>0.90588235294117647</v>
      </c>
      <c r="F19" s="245">
        <f>+'[1]Con personal a cargo'!$N$22</f>
        <v>0.84705882352941175</v>
      </c>
      <c r="G19" s="245">
        <f>+'[1]Con personal a cargo'!$L$22</f>
        <v>0.83529411764705885</v>
      </c>
      <c r="H19" s="337">
        <f>+'[1]Con personal a cargo'!$J$22</f>
        <v>0.82352941176470584</v>
      </c>
    </row>
    <row r="20" spans="1:8" ht="15.75" thickBot="1" x14ac:dyDescent="0.3">
      <c r="A20" s="360" t="s">
        <v>1</v>
      </c>
      <c r="B20" s="361"/>
      <c r="C20" s="361"/>
      <c r="D20" s="361"/>
      <c r="E20" s="361"/>
      <c r="F20" s="361"/>
      <c r="G20" s="361"/>
      <c r="H20" s="362"/>
    </row>
    <row r="21" spans="1:8" ht="88.15" customHeight="1" thickBot="1" x14ac:dyDescent="0.3">
      <c r="A21" s="224"/>
      <c r="B21" s="219" t="str">
        <f>+'Con personal a cargo'!$Y$3</f>
        <v>Comparte información y mantiene al resto de los miembros del equipo  informados sobre los temas de interés.</v>
      </c>
      <c r="C21" s="219" t="str">
        <f>+'Con personal a cargo'!$W$3</f>
        <v>Participa en las acciones del equipo  ejecutando lo que le corresponde.</v>
      </c>
      <c r="D21" s="219" t="str">
        <f>+'Con personal a cargo'!$AC$3</f>
        <v>Tiene una actitud abierta a aprender de los demás (incluyendo subordinados y pares).</v>
      </c>
      <c r="E21" s="219" t="str">
        <f>+'Con personal a cargo'!$AE$3</f>
        <v>Propicia  un buen clima y espíritu de colaboración en el grupo resolviendo los conflictos que se dan dentro del equipo.</v>
      </c>
      <c r="F21" s="219" t="str">
        <f>+'Con personal a cargo'!$AA$3</f>
        <v xml:space="preserve"> En su relación con los miembros del equipo respeta sus opiniones y valora los diferentes aportes y las contribuciones de los mismos.</v>
      </c>
      <c r="G21" s="225"/>
      <c r="H21" s="226"/>
    </row>
    <row r="22" spans="1:8" ht="15.75" thickBot="1" x14ac:dyDescent="0.3">
      <c r="A22" s="224"/>
      <c r="B22" s="216">
        <f>+'[1]Con personal a cargo'!$Y$22</f>
        <v>0.94117647058823528</v>
      </c>
      <c r="C22" s="216">
        <f>+'[1]Con personal a cargo'!$W$22</f>
        <v>0.91764705882352937</v>
      </c>
      <c r="D22" s="216">
        <f>+'[1]Con personal a cargo'!$AC$22</f>
        <v>0.91764705882352937</v>
      </c>
      <c r="E22" s="216">
        <f>+'[1]Con personal a cargo'!$AE$22</f>
        <v>0.90588235294117647</v>
      </c>
      <c r="F22" s="216">
        <f>+'[1]Con personal a cargo'!$AA$22</f>
        <v>0.89411764705882357</v>
      </c>
      <c r="G22" s="225"/>
      <c r="H22" s="226"/>
    </row>
    <row r="23" spans="1:8" ht="15.75" thickBot="1" x14ac:dyDescent="0.3">
      <c r="A23" s="360" t="s">
        <v>57</v>
      </c>
      <c r="B23" s="361"/>
      <c r="C23" s="361"/>
      <c r="D23" s="361"/>
      <c r="E23" s="361"/>
      <c r="F23" s="361"/>
      <c r="G23" s="361"/>
      <c r="H23" s="362"/>
    </row>
    <row r="24" spans="1:8" ht="102.75" thickBot="1" x14ac:dyDescent="0.3">
      <c r="A24" s="224"/>
      <c r="B24" s="219" t="str">
        <f>+'Con personal a cargo'!$AL$3</f>
        <v>Presenta soluciones a problemas relacionados con su puesto de trabajo o clientes internos y externos.</v>
      </c>
      <c r="C24" s="219" t="str">
        <f>+'Con personal a cargo'!$AH$3</f>
        <v>Presenta soluciones novedosas y originales aplicables tanto a su puesto como a la organización.</v>
      </c>
      <c r="D24" s="219" t="str">
        <f>+'Con personal a cargo'!$AP$3</f>
        <v>Se anticipa a las diferentes situaciones que puedan presentarse y propone acciones que mitiguen los posibles riesgos asociados.</v>
      </c>
      <c r="E24" s="219" t="str">
        <f>+'Con personal a cargo'!$AN$3</f>
        <v>Convierte las debilidades y/o amenazas en oportunidades de mejora.</v>
      </c>
      <c r="F24" s="219" t="str">
        <f>+'Con personal a cargo'!$AJ$3</f>
        <v>Es un referente en la organización   por presentar soluciones innovadoras y creativas a situaciones diversas, añadiendo valor.</v>
      </c>
      <c r="G24" s="225"/>
      <c r="H24" s="226"/>
    </row>
    <row r="25" spans="1:8" ht="15.75" thickBot="1" x14ac:dyDescent="0.3">
      <c r="A25" s="224"/>
      <c r="B25" s="216">
        <f>+'[1]Con personal a cargo'!$AL$22</f>
        <v>0.85882352941176465</v>
      </c>
      <c r="C25" s="216">
        <f>+'[1]Con personal a cargo'!$AH$22</f>
        <v>0.82352941176470584</v>
      </c>
      <c r="D25" s="216">
        <f>+'[1]Con personal a cargo'!$AP$22</f>
        <v>0.81176470588235294</v>
      </c>
      <c r="E25" s="216">
        <f>+'[1]Con personal a cargo'!$AN$22</f>
        <v>0.78823529411764715</v>
      </c>
      <c r="F25" s="216">
        <f>+'[1]Con personal a cargo'!$AJ$22</f>
        <v>0.77647058823529413</v>
      </c>
      <c r="G25" s="225"/>
      <c r="H25" s="226"/>
    </row>
    <row r="26" spans="1:8" ht="15.75" thickBot="1" x14ac:dyDescent="0.3">
      <c r="A26" s="224"/>
      <c r="B26" s="217"/>
      <c r="C26" s="217"/>
      <c r="D26" s="217"/>
      <c r="E26" s="217"/>
      <c r="F26" s="217"/>
      <c r="G26" s="225"/>
      <c r="H26" s="226"/>
    </row>
    <row r="27" spans="1:8" ht="33" customHeight="1" thickBot="1" x14ac:dyDescent="0.3">
      <c r="A27" s="437" t="s">
        <v>164</v>
      </c>
      <c r="B27" s="438"/>
      <c r="C27" s="438"/>
      <c r="D27" s="438"/>
      <c r="E27" s="438"/>
      <c r="F27" s="438"/>
      <c r="G27" s="438"/>
      <c r="H27" s="439"/>
    </row>
    <row r="28" spans="1:8" ht="15.75" thickBot="1" x14ac:dyDescent="0.3">
      <c r="A28" s="203"/>
      <c r="B28" s="243" t="s">
        <v>28</v>
      </c>
      <c r="C28" s="244" t="s">
        <v>160</v>
      </c>
      <c r="D28" s="243" t="s">
        <v>161</v>
      </c>
      <c r="E28" s="243" t="s">
        <v>1</v>
      </c>
      <c r="F28" s="243" t="s">
        <v>57</v>
      </c>
      <c r="G28" s="204"/>
      <c r="H28" s="205"/>
    </row>
    <row r="29" spans="1:8" ht="15.75" thickBot="1" x14ac:dyDescent="0.3">
      <c r="A29" s="208"/>
      <c r="B29" s="223">
        <f>AVERAGE(B3,B16)</f>
        <v>0.84746578113140847</v>
      </c>
      <c r="C29" s="234">
        <v>0.84</v>
      </c>
      <c r="D29" s="223">
        <f>AVERAGE(D3,D16)</f>
        <v>0.89264705882352957</v>
      </c>
      <c r="E29" s="223">
        <f>AVERAGE(E3,E16)</f>
        <v>0.8528151260504202</v>
      </c>
      <c r="F29" s="223">
        <f>AVERAGE(F3,F16)</f>
        <v>0.79088235294117648</v>
      </c>
      <c r="G29" s="209"/>
      <c r="H29" s="210"/>
    </row>
    <row r="30" spans="1:8" ht="15.75" thickBot="1" x14ac:dyDescent="0.3">
      <c r="A30" s="363" t="s">
        <v>1</v>
      </c>
      <c r="B30" s="364"/>
      <c r="C30" s="364"/>
      <c r="D30" s="364"/>
      <c r="E30" s="364"/>
      <c r="F30" s="364"/>
      <c r="G30" s="364"/>
      <c r="H30" s="365"/>
    </row>
    <row r="31" spans="1:8" ht="94.15" customHeight="1" thickBot="1" x14ac:dyDescent="0.3">
      <c r="A31" s="224"/>
      <c r="B31" s="219" t="str">
        <f>+'Con personal a cargo'!$AC$3</f>
        <v>Tiene una actitud abierta a aprender de los demás (incluyendo subordinados y pares).</v>
      </c>
      <c r="C31" s="219" t="str">
        <f>+'Con personal a cargo'!$W$3</f>
        <v>Participa en las acciones del equipo  ejecutando lo que le corresponde.</v>
      </c>
      <c r="D31" s="219" t="str">
        <f>+'Con personal a cargo'!$Y$3</f>
        <v>Comparte información y mantiene al resto de los miembros del equipo  informados sobre los temas de interés.</v>
      </c>
      <c r="E31" s="219" t="str">
        <f>+'Con personal a cargo'!$AA$3</f>
        <v xml:space="preserve"> En su relación con los miembros del equipo respeta sus opiniones y valora los diferentes aportes y las contribuciones de los mismos.</v>
      </c>
      <c r="F31" s="219" t="str">
        <f>+'Con personal a cargo'!$AE$3</f>
        <v>Propicia  un buen clima y espíritu de colaboración en el grupo resolviendo los conflictos que se dan dentro del equipo.</v>
      </c>
      <c r="G31" s="225"/>
      <c r="H31" s="226"/>
    </row>
    <row r="32" spans="1:8" ht="15.75" thickBot="1" x14ac:dyDescent="0.3">
      <c r="A32" s="224"/>
      <c r="B32" s="216">
        <v>0.92</v>
      </c>
      <c r="C32" s="245">
        <f>AVERAGE($C$22,$C$9)</f>
        <v>0.90382352941176469</v>
      </c>
      <c r="D32" s="245">
        <f>AVERAGE($B$22,$E$9)</f>
        <v>0.89558823529411757</v>
      </c>
      <c r="E32" s="216">
        <f>AVERAGE($F$22,$D$9)</f>
        <v>0.89205882352941179</v>
      </c>
      <c r="F32" s="216">
        <f>AVERAGE($E$22,$F$9)</f>
        <v>0.86794117647058822</v>
      </c>
      <c r="G32" s="225"/>
      <c r="H32" s="226"/>
    </row>
  </sheetData>
  <mergeCells count="10">
    <mergeCell ref="A30:H30"/>
    <mergeCell ref="A17:H17"/>
    <mergeCell ref="A20:H20"/>
    <mergeCell ref="A23:H23"/>
    <mergeCell ref="A27:H27"/>
    <mergeCell ref="A1:H1"/>
    <mergeCell ref="A4:H4"/>
    <mergeCell ref="A7:H7"/>
    <mergeCell ref="A10:H10"/>
    <mergeCell ref="A14:H1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F276-A231-44BD-AFE4-914E3A9F80D1}">
  <dimension ref="A1:K32"/>
  <sheetViews>
    <sheetView workbookViewId="0">
      <selection activeCell="F3" sqref="F3"/>
    </sheetView>
  </sheetViews>
  <sheetFormatPr baseColWidth="10" defaultColWidth="11.5703125" defaultRowHeight="15" x14ac:dyDescent="0.25"/>
  <cols>
    <col min="1" max="1" width="11.5703125" style="79"/>
    <col min="2" max="2" width="15.5703125" style="79" customWidth="1"/>
    <col min="3" max="3" width="13.5703125" style="79" bestFit="1" customWidth="1"/>
    <col min="4" max="4" width="16.7109375" style="79" customWidth="1"/>
    <col min="5" max="5" width="17.140625" style="79" bestFit="1" customWidth="1"/>
    <col min="6" max="6" width="14.85546875" style="79" customWidth="1"/>
    <col min="7" max="7" width="17.42578125" style="79" customWidth="1"/>
    <col min="8" max="8" width="15.140625" style="79" customWidth="1"/>
    <col min="9" max="9" width="11.5703125" style="79"/>
    <col min="10" max="10" width="15" style="79" customWidth="1"/>
    <col min="11" max="16384" width="11.5703125" style="79"/>
  </cols>
  <sheetData>
    <row r="1" spans="1:11" ht="33.6" customHeight="1" thickBot="1" x14ac:dyDescent="0.3">
      <c r="A1" s="428" t="s">
        <v>231</v>
      </c>
      <c r="B1" s="429"/>
      <c r="C1" s="429"/>
      <c r="D1" s="429"/>
      <c r="E1" s="429"/>
      <c r="F1" s="429"/>
      <c r="G1" s="429"/>
      <c r="H1" s="430"/>
    </row>
    <row r="2" spans="1:11" ht="15.75" thickBot="1" x14ac:dyDescent="0.3">
      <c r="A2" s="203"/>
      <c r="B2" s="242" t="s">
        <v>28</v>
      </c>
      <c r="C2" s="226" t="s">
        <v>160</v>
      </c>
      <c r="D2" s="242" t="s">
        <v>1</v>
      </c>
      <c r="E2" s="242" t="s">
        <v>0</v>
      </c>
      <c r="F2" s="242" t="s">
        <v>57</v>
      </c>
      <c r="G2" s="204"/>
      <c r="H2" s="205"/>
      <c r="I2" s="201"/>
      <c r="J2" s="201"/>
      <c r="K2" s="201"/>
    </row>
    <row r="3" spans="1:11" ht="15.75" thickBot="1" x14ac:dyDescent="0.3">
      <c r="A3" s="206"/>
      <c r="B3" s="223">
        <f>+' Sin personal a cargo '!C$39</f>
        <v>0.8398180272108845</v>
      </c>
      <c r="C3" s="213">
        <f>+' Sin personal a cargo '!D$39</f>
        <v>0.85349659863945571</v>
      </c>
      <c r="D3" s="223">
        <f>+' Sin personal a cargo '!F$39</f>
        <v>0.91314285714285737</v>
      </c>
      <c r="E3" s="223">
        <f>+' Sin personal a cargo '!E$39</f>
        <v>0.87020408163265328</v>
      </c>
      <c r="F3" s="223">
        <f>+' Sin personal a cargo '!G$39</f>
        <v>0.77714285714285725</v>
      </c>
      <c r="H3" s="207"/>
    </row>
    <row r="4" spans="1:11" ht="15.75" thickBot="1" x14ac:dyDescent="0.3">
      <c r="A4" s="431" t="s">
        <v>0</v>
      </c>
      <c r="B4" s="432"/>
      <c r="C4" s="432"/>
      <c r="D4" s="432"/>
      <c r="E4" s="432"/>
      <c r="F4" s="432"/>
      <c r="G4" s="432"/>
      <c r="H4" s="433"/>
    </row>
    <row r="5" spans="1:11" ht="103.15" customHeight="1" thickBot="1" x14ac:dyDescent="0.3">
      <c r="A5" s="203"/>
      <c r="B5" s="215" t="str">
        <f>+' Sin personal a cargo '!$R$3</f>
        <v>Tiene  carisma, genera en el equipo una atmosfera de entusiasmo y compromiso con la misión de la organización.</v>
      </c>
      <c r="C5" s="219" t="str">
        <f>+' Sin personal a cargo '!$J$3</f>
        <v>Se asegura de  tener  todo lo necesario para tener un buen desempeño: Recursos, herramientas, formatos e información.</v>
      </c>
      <c r="D5" s="219" t="str">
        <f>+' Sin personal a cargo '!$H$3</f>
        <v>Define roles (si aplica), tiene claras las  actividades que debe realizar en el día y como desempeñarlas de la mejor forma.</v>
      </c>
      <c r="E5" s="219" t="str">
        <f>+' Sin personal a cargo '!$T$3</f>
        <v xml:space="preserve">Reconoce  el mérito de los miembros del grupo que trabajan bien. </v>
      </c>
      <c r="F5" s="219" t="str">
        <f>+' Sin personal a cargo '!$P$3</f>
        <v>Retroalimenta a sus compañeros de trabajo en busca del cumplimiento de las metas.</v>
      </c>
      <c r="G5" s="219" t="str">
        <f>+' Sin personal a cargo '!$L$3</f>
        <v>Impulsa a sus compañeros a realizar actividades grupales para lograr objetivos comunes y comunica los resultados obtenidos.</v>
      </c>
      <c r="H5" s="214" t="str">
        <f>+' Sin personal a cargo '!$N$3</f>
        <v>Entusiasma a los demás con sus propuestas, consigue que los demás participen de sus objetivos, responsabilidades, políticas y criterios.</v>
      </c>
    </row>
    <row r="6" spans="1:11" ht="15.75" thickBot="1" x14ac:dyDescent="0.3">
      <c r="A6" s="208" t="s">
        <v>232</v>
      </c>
      <c r="B6" s="220">
        <f>+' Sin personal a cargo '!$R$39</f>
        <v>0.89714285714285713</v>
      </c>
      <c r="C6" s="220">
        <f>+' Sin personal a cargo '!$J$39</f>
        <v>0.90857142857142859</v>
      </c>
      <c r="D6" s="221">
        <f>+' Sin personal a cargo '!$H$39</f>
        <v>0.94285714285714284</v>
      </c>
      <c r="E6" s="220">
        <f>+' Sin personal a cargo '!$T$39</f>
        <v>0.87428571428571422</v>
      </c>
      <c r="F6" s="220">
        <f>+' Sin personal a cargo '!$P$39</f>
        <v>0.86285714285714277</v>
      </c>
      <c r="G6" s="220">
        <f>+' Sin personal a cargo '!$L$39</f>
        <v>0.81142857142857139</v>
      </c>
      <c r="H6" s="222">
        <f>+' Sin personal a cargo '!$N$39</f>
        <v>0.79428571428571426</v>
      </c>
    </row>
    <row r="7" spans="1:11" ht="15.75" thickBot="1" x14ac:dyDescent="0.3">
      <c r="A7" s="431" t="s">
        <v>1</v>
      </c>
      <c r="B7" s="432"/>
      <c r="C7" s="432"/>
      <c r="D7" s="432"/>
      <c r="E7" s="432"/>
      <c r="F7" s="432"/>
      <c r="G7" s="432"/>
      <c r="H7" s="433"/>
    </row>
    <row r="8" spans="1:11" ht="90" customHeight="1" thickBot="1" x14ac:dyDescent="0.3">
      <c r="A8" s="227"/>
      <c r="B8" s="215" t="str">
        <f>+' Sin personal a cargo '!$AC$3</f>
        <v>Tiene una actitud abierta a aprender de los demás (incluyendo subordinados y pares).</v>
      </c>
      <c r="C8" s="215" t="str">
        <f>+' Sin personal a cargo '!$W$3</f>
        <v>Participa en las acciones del equipo  ejecutando lo que le corresponde.</v>
      </c>
      <c r="D8" s="215" t="str">
        <f>+' Sin personal a cargo '!$AA$3</f>
        <v xml:space="preserve"> En su relación con los miembros del equipo respeta sus opiniones y valora los diferentes aportes y las contribuciones de los mismos.</v>
      </c>
      <c r="E8" s="215" t="str">
        <f>+' Sin personal a cargo '!$Y$3</f>
        <v>Comparte información y mantiene al resto de los miembros del equipo  informados sobre los temas de interés.</v>
      </c>
      <c r="F8" s="215" t="str">
        <f>+' Sin personal a cargo '!$AE$3</f>
        <v>Propicia  un buen clima y espíritu de colaboración en el grupo resolviendo los conflictos que se dan dentro del equipo.</v>
      </c>
      <c r="G8" s="211"/>
      <c r="H8" s="212"/>
    </row>
    <row r="9" spans="1:11" ht="15.75" thickBot="1" x14ac:dyDescent="0.3">
      <c r="A9" s="228"/>
      <c r="B9" s="220">
        <f>+' Sin personal a cargo '!$AC$39</f>
        <v>0.93142857142857149</v>
      </c>
      <c r="C9" s="220">
        <f>+' Sin personal a cargo '!$W$39</f>
        <v>0.91999999999999993</v>
      </c>
      <c r="D9" s="220">
        <f>+' Sin personal a cargo '!$AA$39</f>
        <v>0.94285714285714284</v>
      </c>
      <c r="E9" s="220">
        <f>+' Sin personal a cargo '!$Y$39</f>
        <v>0.89714285714285713</v>
      </c>
      <c r="F9" s="220">
        <f>+' Sin personal a cargo '!$AE$39</f>
        <v>0.87428571428571422</v>
      </c>
      <c r="G9" s="229"/>
      <c r="H9" s="230"/>
    </row>
    <row r="10" spans="1:11" ht="15.75" thickBot="1" x14ac:dyDescent="0.3">
      <c r="A10" s="431" t="s">
        <v>57</v>
      </c>
      <c r="B10" s="432"/>
      <c r="C10" s="432"/>
      <c r="D10" s="432"/>
      <c r="E10" s="432"/>
      <c r="F10" s="432"/>
      <c r="G10" s="432"/>
      <c r="H10" s="433"/>
    </row>
    <row r="11" spans="1:11" ht="75" customHeight="1" thickBot="1" x14ac:dyDescent="0.3">
      <c r="A11" s="231"/>
      <c r="B11" s="215" t="str">
        <f>+' Sin personal a cargo '!$AL$3</f>
        <v>Presenta soluciones a problemas relacionados con su puesto de trabajo o clientes internos y externos.</v>
      </c>
      <c r="C11" s="215" t="str">
        <f>+' Sin personal a cargo '!$AN$3</f>
        <v>Convierte las debilidades y/o amenazas en oportunidades de mejora.</v>
      </c>
      <c r="D11" s="215" t="str">
        <f>+' Sin personal a cargo '!$AH$3</f>
        <v>Presenta soluciones novedosas y originales aplicables tanto a su puesto como a la organización.</v>
      </c>
      <c r="E11" s="215" t="str">
        <f>+' Sin personal a cargo '!$AP$3</f>
        <v>Se anticipa a las diferentes situaciones que puedan presentarse y propone acciones que mitiguen los posibles riesgos asociados.</v>
      </c>
      <c r="F11" s="215" t="str">
        <f>+' Sin personal a cargo '!$AJ$3</f>
        <v>Es un referente en la organización   por presentar soluciones innovadoras y creativas a situaciones diversas, añadiendo valor.</v>
      </c>
      <c r="G11" s="232"/>
      <c r="H11" s="233"/>
    </row>
    <row r="12" spans="1:11" ht="15.75" thickBot="1" x14ac:dyDescent="0.3">
      <c r="A12" s="224"/>
      <c r="B12" s="220">
        <f>+' Sin personal a cargo '!$AL$39</f>
        <v>0.82285714285714273</v>
      </c>
      <c r="C12" s="220">
        <f>+' Sin personal a cargo '!$AN$39</f>
        <v>0.86857142857142855</v>
      </c>
      <c r="D12" s="220">
        <f>+' Sin personal a cargo '!$AH$39</f>
        <v>0.72571428571428576</v>
      </c>
      <c r="E12" s="220">
        <f>+' Sin personal a cargo '!$AP$39</f>
        <v>0.77714285714285714</v>
      </c>
      <c r="F12" s="220">
        <f>+' Sin personal a cargo '!$AJ$39</f>
        <v>0.6914285714285715</v>
      </c>
      <c r="G12" s="225"/>
      <c r="H12" s="226"/>
    </row>
    <row r="13" spans="1:11" ht="15.75" thickBot="1" x14ac:dyDescent="0.3">
      <c r="B13" s="202"/>
      <c r="C13" s="202"/>
      <c r="D13" s="202"/>
      <c r="E13" s="202"/>
      <c r="F13" s="202"/>
    </row>
    <row r="14" spans="1:11" ht="36.6" customHeight="1" thickBot="1" x14ac:dyDescent="0.3">
      <c r="A14" s="434" t="s">
        <v>233</v>
      </c>
      <c r="B14" s="435"/>
      <c r="C14" s="435"/>
      <c r="D14" s="435"/>
      <c r="E14" s="435"/>
      <c r="F14" s="435"/>
      <c r="G14" s="435"/>
      <c r="H14" s="436"/>
    </row>
    <row r="15" spans="1:11" ht="15.75" thickBot="1" x14ac:dyDescent="0.3">
      <c r="A15" s="203"/>
      <c r="B15" s="243" t="s">
        <v>28</v>
      </c>
      <c r="C15" s="244" t="s">
        <v>160</v>
      </c>
      <c r="D15" s="243" t="s">
        <v>1</v>
      </c>
      <c r="E15" s="243" t="s">
        <v>161</v>
      </c>
      <c r="F15" s="243" t="s">
        <v>57</v>
      </c>
      <c r="G15" s="204"/>
      <c r="H15" s="205"/>
    </row>
    <row r="16" spans="1:11" ht="15.75" thickBot="1" x14ac:dyDescent="0.3">
      <c r="A16" s="208"/>
      <c r="B16" s="223">
        <f>+'Con personal a cargo'!$C$21</f>
        <v>0.83174230917389214</v>
      </c>
      <c r="C16" s="234">
        <f>+'Con personal a cargo'!$D$21</f>
        <v>0.87214285714285711</v>
      </c>
      <c r="D16" s="223">
        <f>+'Con personal a cargo'!$F$21</f>
        <v>0.92249999999999999</v>
      </c>
      <c r="E16" s="223">
        <f>+'Con personal a cargo'!$E$21</f>
        <v>0.88392857142857151</v>
      </c>
      <c r="F16" s="223">
        <f>+'Con personal a cargo'!$G$21</f>
        <v>0.80999999999999983</v>
      </c>
      <c r="G16" s="209"/>
      <c r="H16" s="210"/>
    </row>
    <row r="17" spans="1:8" ht="15.75" thickBot="1" x14ac:dyDescent="0.3">
      <c r="A17" s="360" t="s">
        <v>0</v>
      </c>
      <c r="B17" s="361"/>
      <c r="C17" s="361"/>
      <c r="D17" s="361"/>
      <c r="E17" s="361"/>
      <c r="F17" s="361"/>
      <c r="G17" s="361"/>
      <c r="H17" s="362"/>
    </row>
    <row r="18" spans="1:8" ht="99.6" customHeight="1" thickBot="1" x14ac:dyDescent="0.3">
      <c r="A18" s="224"/>
      <c r="B18" s="219" t="str">
        <f>+'Con personal a cargo'!$H$3</f>
        <v>Define los roles y los objetivos a cumplir.</v>
      </c>
      <c r="C18" s="219" t="str">
        <f>+'Con personal a cargo'!$P$3</f>
        <v>Revisa constantemente el desempeño de sus colaboradores y se asegura que las metas del equipo se logren.</v>
      </c>
      <c r="D18" s="219" t="str">
        <f>+'Con personal a cargo'!$R$3</f>
        <v>Tiene  carisma, genera en el equipo una atmosfera de entusiasmo y compromiso con la misión de la organización.</v>
      </c>
      <c r="E18" s="219" t="str">
        <f>+'Con personal a cargo'!$T$3</f>
        <v xml:space="preserve">Reconoce públicamente el mérito de los miembros del grupo que trabajan bien. </v>
      </c>
      <c r="F18" s="219" t="str">
        <f>+'Con personal a cargo'!$N$3</f>
        <v>Entusiasma a los demás con sus propuestas, consigue que los demás participen de sus objetivos, responsabilidades, políticas y criterios.</v>
      </c>
      <c r="G18" s="219" t="str">
        <f>+'Con personal a cargo'!$L$3</f>
        <v>Impulsa y dirige procesos de interacción entre los miembros de la organización  con el objeto de formar un equipo, estableciendo los resultados a alcanzar y retroalimentándolos.</v>
      </c>
      <c r="H18" s="219" t="str">
        <f>+'Con personal a cargo'!$J$3</f>
        <v>Se asegura de  tener  todo lo necesario para tener un buen desempeño: Recursos, información.</v>
      </c>
    </row>
    <row r="19" spans="1:8" ht="15.75" thickBot="1" x14ac:dyDescent="0.3">
      <c r="A19" s="224"/>
      <c r="B19" s="216">
        <f>+'Con personal a cargo'!$H$21</f>
        <v>0.92500000000000004</v>
      </c>
      <c r="C19" s="216">
        <f>+'Con personal a cargo'!$P$21</f>
        <v>0.9375</v>
      </c>
      <c r="D19" s="216">
        <f>+'Con personal a cargo'!$R$21</f>
        <v>0.9</v>
      </c>
      <c r="E19" s="216">
        <f>+'Con personal a cargo'!$T$21</f>
        <v>0.83750000000000002</v>
      </c>
      <c r="F19" s="216">
        <f>+'Con personal a cargo'!$N$21</f>
        <v>0.875</v>
      </c>
      <c r="G19" s="216">
        <f>+'Con personal a cargo'!$L$21</f>
        <v>0.82499999999999996</v>
      </c>
      <c r="H19" s="218">
        <f>+'Con personal a cargo'!$J$21</f>
        <v>0.88749999999999996</v>
      </c>
    </row>
    <row r="20" spans="1:8" ht="15.75" thickBot="1" x14ac:dyDescent="0.3">
      <c r="A20" s="360" t="s">
        <v>1</v>
      </c>
      <c r="B20" s="361"/>
      <c r="C20" s="361"/>
      <c r="D20" s="361"/>
      <c r="E20" s="361"/>
      <c r="F20" s="361"/>
      <c r="G20" s="361"/>
      <c r="H20" s="362"/>
    </row>
    <row r="21" spans="1:8" ht="88.15" customHeight="1" thickBot="1" x14ac:dyDescent="0.3">
      <c r="A21" s="224"/>
      <c r="B21" s="219" t="str">
        <f>+'Con personal a cargo'!$Y$3</f>
        <v>Comparte información y mantiene al resto de los miembros del equipo  informados sobre los temas de interés.</v>
      </c>
      <c r="C21" s="219" t="str">
        <f>+'Con personal a cargo'!$W$3</f>
        <v>Participa en las acciones del equipo  ejecutando lo que le corresponde.</v>
      </c>
      <c r="D21" s="219" t="str">
        <f>+'Con personal a cargo'!$AC$3</f>
        <v>Tiene una actitud abierta a aprender de los demás (incluyendo subordinados y pares).</v>
      </c>
      <c r="E21" s="219" t="str">
        <f>+'Con personal a cargo'!$AE$3</f>
        <v>Propicia  un buen clima y espíritu de colaboración en el grupo resolviendo los conflictos que se dan dentro del equipo.</v>
      </c>
      <c r="F21" s="219" t="str">
        <f>+'Con personal a cargo'!$AA$3</f>
        <v xml:space="preserve"> En su relación con los miembros del equipo respeta sus opiniones y valora los diferentes aportes y las contribuciones de los mismos.</v>
      </c>
      <c r="G21" s="225"/>
      <c r="H21" s="226"/>
    </row>
    <row r="22" spans="1:8" ht="15.75" thickBot="1" x14ac:dyDescent="0.3">
      <c r="A22" s="224"/>
      <c r="B22" s="216">
        <f>+'Con personal a cargo'!$Y$21</f>
        <v>0.9375</v>
      </c>
      <c r="C22" s="216">
        <f>+'Con personal a cargo'!$W$21</f>
        <v>0.91249999999999998</v>
      </c>
      <c r="D22" s="216">
        <f>+'Con personal a cargo'!$AC$21</f>
        <v>0.92500000000000004</v>
      </c>
      <c r="E22" s="216">
        <f>+'Con personal a cargo'!$AE$21</f>
        <v>0.91249999999999998</v>
      </c>
      <c r="F22" s="216">
        <f>+'Con personal a cargo'!$AA$21</f>
        <v>0.92500000000000004</v>
      </c>
      <c r="G22" s="225"/>
      <c r="H22" s="226"/>
    </row>
    <row r="23" spans="1:8" ht="15.75" thickBot="1" x14ac:dyDescent="0.3">
      <c r="A23" s="360" t="s">
        <v>57</v>
      </c>
      <c r="B23" s="361"/>
      <c r="C23" s="361"/>
      <c r="D23" s="361"/>
      <c r="E23" s="361"/>
      <c r="F23" s="361"/>
      <c r="G23" s="361"/>
      <c r="H23" s="362"/>
    </row>
    <row r="24" spans="1:8" ht="82.15" customHeight="1" thickBot="1" x14ac:dyDescent="0.3">
      <c r="A24" s="224"/>
      <c r="B24" s="219" t="str">
        <f>+'Con personal a cargo'!$AL$3</f>
        <v>Presenta soluciones a problemas relacionados con su puesto de trabajo o clientes internos y externos.</v>
      </c>
      <c r="C24" s="219" t="str">
        <f>+'Con personal a cargo'!$AH$3</f>
        <v>Presenta soluciones novedosas y originales aplicables tanto a su puesto como a la organización.</v>
      </c>
      <c r="D24" s="219" t="str">
        <f>+'Con personal a cargo'!$AP$3</f>
        <v>Se anticipa a las diferentes situaciones que puedan presentarse y propone acciones que mitiguen los posibles riesgos asociados.</v>
      </c>
      <c r="E24" s="219" t="str">
        <f>+'Con personal a cargo'!$AN$3</f>
        <v>Convierte las debilidades y/o amenazas en oportunidades de mejora.</v>
      </c>
      <c r="F24" s="219" t="str">
        <f>+'Con personal a cargo'!$AJ$3</f>
        <v>Es un referente en la organización   por presentar soluciones innovadoras y creativas a situaciones diversas, añadiendo valor.</v>
      </c>
      <c r="G24" s="225"/>
      <c r="H24" s="226"/>
    </row>
    <row r="25" spans="1:8" ht="15.75" thickBot="1" x14ac:dyDescent="0.3">
      <c r="A25" s="224"/>
      <c r="B25" s="216">
        <f>+'Con personal a cargo'!$AL$21</f>
        <v>0.86250000000000004</v>
      </c>
      <c r="C25" s="216">
        <f>+'Con personal a cargo'!$AH$21</f>
        <v>0.78749999999999998</v>
      </c>
      <c r="D25" s="216">
        <f>+'Con personal a cargo'!$AP$21</f>
        <v>0.85</v>
      </c>
      <c r="E25" s="216">
        <f>+'Con personal a cargo'!$AN$21</f>
        <v>0.85</v>
      </c>
      <c r="F25" s="216">
        <f>+'Con personal a cargo'!$AJ$21</f>
        <v>0.7</v>
      </c>
      <c r="G25" s="225"/>
      <c r="H25" s="226"/>
    </row>
    <row r="26" spans="1:8" ht="15.75" thickBot="1" x14ac:dyDescent="0.3">
      <c r="A26" s="224"/>
      <c r="B26" s="217"/>
      <c r="C26" s="217"/>
      <c r="D26" s="217"/>
      <c r="E26" s="217"/>
      <c r="F26" s="217"/>
      <c r="G26" s="225"/>
      <c r="H26" s="226"/>
    </row>
    <row r="27" spans="1:8" ht="33" customHeight="1" thickBot="1" x14ac:dyDescent="0.3">
      <c r="A27" s="437" t="s">
        <v>234</v>
      </c>
      <c r="B27" s="438"/>
      <c r="C27" s="438"/>
      <c r="D27" s="438"/>
      <c r="E27" s="438"/>
      <c r="F27" s="438"/>
      <c r="G27" s="438"/>
      <c r="H27" s="439"/>
    </row>
    <row r="28" spans="1:8" ht="15.75" thickBot="1" x14ac:dyDescent="0.3">
      <c r="A28" s="203"/>
      <c r="B28" s="243" t="s">
        <v>28</v>
      </c>
      <c r="C28" s="244" t="s">
        <v>160</v>
      </c>
      <c r="D28" s="243" t="s">
        <v>161</v>
      </c>
      <c r="E28" s="243" t="s">
        <v>1</v>
      </c>
      <c r="F28" s="243" t="s">
        <v>57</v>
      </c>
      <c r="G28" s="204"/>
      <c r="H28" s="205"/>
    </row>
    <row r="29" spans="1:8" ht="15.75" thickBot="1" x14ac:dyDescent="0.3">
      <c r="A29" s="208"/>
      <c r="B29" s="223">
        <f>AVERAGE(B3,B16)</f>
        <v>0.83578016819238832</v>
      </c>
      <c r="C29" s="234">
        <f>AVERAGE(C3,C16)</f>
        <v>0.86281972789115646</v>
      </c>
      <c r="D29" s="223">
        <f>AVERAGE(D3,D16)</f>
        <v>0.91782142857142868</v>
      </c>
      <c r="E29" s="223">
        <f>AVERAGE(E3,E16)</f>
        <v>0.87706632653061245</v>
      </c>
      <c r="F29" s="223">
        <f>AVERAGE(F3,F16)</f>
        <v>0.79357142857142859</v>
      </c>
      <c r="G29" s="209"/>
      <c r="H29" s="210"/>
    </row>
    <row r="30" spans="1:8" ht="15.75" thickBot="1" x14ac:dyDescent="0.3">
      <c r="A30" s="363" t="s">
        <v>1</v>
      </c>
      <c r="B30" s="364"/>
      <c r="C30" s="364"/>
      <c r="D30" s="364"/>
      <c r="E30" s="364"/>
      <c r="F30" s="364"/>
      <c r="G30" s="364"/>
      <c r="H30" s="365"/>
    </row>
    <row r="31" spans="1:8" ht="94.15" customHeight="1" thickBot="1" x14ac:dyDescent="0.3">
      <c r="A31" s="224"/>
      <c r="B31" s="219" t="str">
        <f>+'Con personal a cargo'!$AC$3</f>
        <v>Tiene una actitud abierta a aprender de los demás (incluyendo subordinados y pares).</v>
      </c>
      <c r="C31" s="219" t="str">
        <f>+'Con personal a cargo'!$W$3</f>
        <v>Participa en las acciones del equipo  ejecutando lo que le corresponde.</v>
      </c>
      <c r="D31" s="219" t="str">
        <f>+'Con personal a cargo'!$Y$3</f>
        <v>Comparte información y mantiene al resto de los miembros del equipo  informados sobre los temas de interés.</v>
      </c>
      <c r="E31" s="219" t="str">
        <f>+'Con personal a cargo'!$AA$3</f>
        <v xml:space="preserve"> En su relación con los miembros del equipo respeta sus opiniones y valora los diferentes aportes y las contribuciones de los mismos.</v>
      </c>
      <c r="F31" s="219" t="str">
        <f>+'Con personal a cargo'!$AE$3</f>
        <v>Propicia  un buen clima y espíritu de colaboración en el grupo resolviendo los conflictos que se dan dentro del equipo.</v>
      </c>
      <c r="G31" s="225"/>
      <c r="H31" s="226"/>
    </row>
    <row r="32" spans="1:8" ht="15.75" thickBot="1" x14ac:dyDescent="0.3">
      <c r="A32" s="224"/>
      <c r="B32" s="216">
        <f>AVERAGE($D$22,$B$9)</f>
        <v>0.92821428571428577</v>
      </c>
      <c r="C32" s="245">
        <f>AVERAGE($C$22,$C$9)</f>
        <v>0.91625000000000001</v>
      </c>
      <c r="D32" s="245">
        <f>AVERAGE($B$22,$E$9)</f>
        <v>0.91732142857142862</v>
      </c>
      <c r="E32" s="216">
        <f>AVERAGE($F$22,$D$9)</f>
        <v>0.93392857142857144</v>
      </c>
      <c r="F32" s="216">
        <f>AVERAGE($E$22,$F$9)</f>
        <v>0.8933928571428571</v>
      </c>
      <c r="G32" s="225"/>
      <c r="H32" s="226"/>
    </row>
  </sheetData>
  <mergeCells count="10">
    <mergeCell ref="A20:H20"/>
    <mergeCell ref="A23:H23"/>
    <mergeCell ref="A27:H27"/>
    <mergeCell ref="A30:H30"/>
    <mergeCell ref="A1:H1"/>
    <mergeCell ref="A4:H4"/>
    <mergeCell ref="A7:H7"/>
    <mergeCell ref="A10:H10"/>
    <mergeCell ref="A14:H14"/>
    <mergeCell ref="A17:H1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3264-1D09-41A8-A8A4-F8D0C5308156}">
  <dimension ref="A1"/>
  <sheetViews>
    <sheetView workbookViewId="0">
      <selection activeCell="N97" sqref="N97"/>
    </sheetView>
  </sheetViews>
  <sheetFormatPr baseColWidth="10" defaultColWidth="11.5703125" defaultRowHeight="15" x14ac:dyDescent="0.25"/>
  <cols>
    <col min="1" max="1" width="18.7109375" style="248" bestFit="1" customWidth="1"/>
    <col min="2" max="2" width="20.7109375" style="248" bestFit="1" customWidth="1"/>
    <col min="3" max="16384" width="11.5703125" style="248"/>
  </cols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1B4-CA3D-4D6D-84C8-385AC287E961}">
  <dimension ref="A1"/>
  <sheetViews>
    <sheetView workbookViewId="0">
      <selection activeCell="O68" sqref="O68"/>
    </sheetView>
  </sheetViews>
  <sheetFormatPr baseColWidth="10" defaultRowHeight="15" x14ac:dyDescent="0.25"/>
  <cols>
    <col min="1" max="1" width="18.7109375" bestFit="1" customWidth="1"/>
    <col min="2" max="2" width="20.71093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790E-140A-4585-8692-C9A232C194D1}">
  <sheetPr>
    <tabColor rgb="FF92D050"/>
  </sheetPr>
  <dimension ref="A1:R92"/>
  <sheetViews>
    <sheetView topLeftCell="A13" workbookViewId="0">
      <selection activeCell="C58" sqref="C58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5" spans="2:17" ht="15.75" x14ac:dyDescent="0.25">
      <c r="B5" s="61" t="s">
        <v>76</v>
      </c>
    </row>
    <row r="6" spans="2:17" x14ac:dyDescent="0.25">
      <c r="B6" s="248" t="s">
        <v>77</v>
      </c>
      <c r="C6" s="62"/>
      <c r="D6" s="62"/>
    </row>
    <row r="7" spans="2:17" x14ac:dyDescent="0.25"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133"/>
      <c r="F12" s="268" t="str">
        <f>IF(E12="X",1,"")</f>
        <v/>
      </c>
      <c r="G12" s="133"/>
      <c r="H12" s="268" t="str">
        <f>IF(G12="X",2,"")</f>
        <v/>
      </c>
      <c r="I12" s="133"/>
      <c r="J12" s="268" t="str">
        <f>IF(I12="X",3,"")</f>
        <v/>
      </c>
      <c r="K12" s="133"/>
      <c r="L12" s="268" t="str">
        <f>IF(K12="X",4,"")</f>
        <v/>
      </c>
      <c r="M12" s="133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33"/>
      <c r="F13" s="268" t="str">
        <f t="shared" ref="F13:F18" si="2">IF(E13="X",1,"")</f>
        <v/>
      </c>
      <c r="G13" s="133"/>
      <c r="H13" s="268" t="str">
        <f t="shared" ref="H13:H18" si="3">IF(G13="X",2,"")</f>
        <v/>
      </c>
      <c r="I13" s="133"/>
      <c r="J13" s="268" t="str">
        <f t="shared" ref="J13:J18" si="4">IF(I13="X",3,"")</f>
        <v/>
      </c>
      <c r="K13" s="133">
        <v>4</v>
      </c>
      <c r="L13" s="268" t="str">
        <f t="shared" ref="L13:L18" si="5">IF(K13="X",4,"")</f>
        <v/>
      </c>
      <c r="M13" s="133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133"/>
      <c r="F14" s="268" t="str">
        <f t="shared" si="2"/>
        <v/>
      </c>
      <c r="G14" s="133">
        <v>2</v>
      </c>
      <c r="H14" s="268" t="str">
        <f t="shared" si="3"/>
        <v/>
      </c>
      <c r="I14" s="133"/>
      <c r="J14" s="268" t="str">
        <f t="shared" si="4"/>
        <v/>
      </c>
      <c r="K14" s="133"/>
      <c r="L14" s="268" t="str">
        <f t="shared" si="5"/>
        <v/>
      </c>
      <c r="M14" s="133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57.75" customHeight="1" x14ac:dyDescent="0.25">
      <c r="B15" s="386"/>
      <c r="C15" s="389"/>
      <c r="D15" s="105" t="s">
        <v>4</v>
      </c>
      <c r="E15" s="133"/>
      <c r="F15" s="268" t="str">
        <f t="shared" si="2"/>
        <v/>
      </c>
      <c r="G15" s="133">
        <v>2</v>
      </c>
      <c r="H15" s="268" t="str">
        <f t="shared" si="3"/>
        <v/>
      </c>
      <c r="I15" s="133"/>
      <c r="J15" s="268" t="str">
        <f t="shared" si="4"/>
        <v/>
      </c>
      <c r="K15" s="133"/>
      <c r="L15" s="268" t="str">
        <f t="shared" si="5"/>
        <v/>
      </c>
      <c r="M15" s="133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39.75" customHeight="1" x14ac:dyDescent="0.25">
      <c r="B16" s="386"/>
      <c r="C16" s="389"/>
      <c r="D16" s="105" t="s">
        <v>35</v>
      </c>
      <c r="E16" s="133"/>
      <c r="F16" s="268" t="str">
        <f t="shared" si="2"/>
        <v/>
      </c>
      <c r="G16" s="133"/>
      <c r="H16" s="268" t="str">
        <f t="shared" si="3"/>
        <v/>
      </c>
      <c r="I16" s="133"/>
      <c r="J16" s="268" t="str">
        <f t="shared" si="4"/>
        <v/>
      </c>
      <c r="K16" s="133">
        <v>4</v>
      </c>
      <c r="L16" s="268" t="str">
        <f t="shared" si="5"/>
        <v/>
      </c>
      <c r="M16" s="133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42.75" customHeight="1" x14ac:dyDescent="0.25">
      <c r="B17" s="386"/>
      <c r="C17" s="389"/>
      <c r="D17" s="105" t="s">
        <v>6</v>
      </c>
      <c r="E17" s="133"/>
      <c r="F17" s="268" t="str">
        <f t="shared" si="2"/>
        <v/>
      </c>
      <c r="G17" s="133"/>
      <c r="H17" s="268" t="str">
        <f t="shared" si="3"/>
        <v/>
      </c>
      <c r="I17" s="133"/>
      <c r="J17" s="268" t="str">
        <f t="shared" si="4"/>
        <v/>
      </c>
      <c r="K17" s="133">
        <v>4</v>
      </c>
      <c r="L17" s="269" t="str">
        <f t="shared" si="5"/>
        <v/>
      </c>
      <c r="M17" s="133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133"/>
      <c r="F18" s="268" t="str">
        <f t="shared" si="2"/>
        <v/>
      </c>
      <c r="G18" s="133"/>
      <c r="H18" s="268" t="str">
        <f t="shared" si="3"/>
        <v/>
      </c>
      <c r="I18" s="133">
        <v>3</v>
      </c>
      <c r="J18" s="268" t="str">
        <f t="shared" si="4"/>
        <v/>
      </c>
      <c r="K18" s="133"/>
      <c r="L18" s="269" t="str">
        <f t="shared" si="5"/>
        <v/>
      </c>
      <c r="M18" s="133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133"/>
      <c r="F23" s="268" t="str">
        <f>IF(E23="X",1,"")</f>
        <v/>
      </c>
      <c r="G23" s="133"/>
      <c r="H23" s="268" t="str">
        <f>IF(G23="X",2,"")</f>
        <v/>
      </c>
      <c r="I23" s="133"/>
      <c r="J23" s="268" t="str">
        <f>IF(I23="X",3,"")</f>
        <v/>
      </c>
      <c r="K23" s="133"/>
      <c r="L23" s="268" t="str">
        <f>IF(K23="X",4,"")</f>
        <v/>
      </c>
      <c r="M23" s="133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133"/>
      <c r="F24" s="268" t="str">
        <f t="shared" ref="F24:F27" si="9">IF(E24="X",1,"")</f>
        <v/>
      </c>
      <c r="G24" s="133"/>
      <c r="H24" s="268" t="str">
        <f t="shared" ref="H24:H27" si="10">IF(G24="X",2,"")</f>
        <v/>
      </c>
      <c r="I24" s="133"/>
      <c r="J24" s="268" t="str">
        <f t="shared" ref="J24:J27" si="11">IF(I24="X",3,"")</f>
        <v/>
      </c>
      <c r="K24" s="133">
        <v>4</v>
      </c>
      <c r="L24" s="268" t="str">
        <f t="shared" ref="L24:L27" si="12">IF(K24="X",4,"")</f>
        <v/>
      </c>
      <c r="M24" s="133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133"/>
      <c r="F25" s="268" t="str">
        <f t="shared" si="9"/>
        <v/>
      </c>
      <c r="G25" s="133"/>
      <c r="H25" s="268" t="str">
        <f t="shared" si="10"/>
        <v/>
      </c>
      <c r="I25" s="133"/>
      <c r="J25" s="268" t="str">
        <f t="shared" si="11"/>
        <v/>
      </c>
      <c r="K25" s="133"/>
      <c r="L25" s="268" t="str">
        <f t="shared" si="12"/>
        <v/>
      </c>
      <c r="M25" s="133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133"/>
      <c r="F26" s="268" t="str">
        <f t="shared" si="9"/>
        <v/>
      </c>
      <c r="G26" s="133"/>
      <c r="H26" s="268" t="str">
        <f t="shared" si="10"/>
        <v/>
      </c>
      <c r="I26" s="133"/>
      <c r="J26" s="268" t="str">
        <f t="shared" si="11"/>
        <v/>
      </c>
      <c r="K26" s="133">
        <v>4</v>
      </c>
      <c r="L26" s="268" t="str">
        <f t="shared" si="12"/>
        <v/>
      </c>
      <c r="M26" s="133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133"/>
      <c r="F27" s="268" t="str">
        <f t="shared" si="9"/>
        <v/>
      </c>
      <c r="G27" s="133"/>
      <c r="H27" s="268" t="str">
        <f t="shared" si="10"/>
        <v/>
      </c>
      <c r="I27" s="133"/>
      <c r="J27" s="268" t="str">
        <f t="shared" si="11"/>
        <v/>
      </c>
      <c r="K27" s="133">
        <v>4</v>
      </c>
      <c r="L27" s="268" t="str">
        <f t="shared" si="12"/>
        <v/>
      </c>
      <c r="M27" s="133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133"/>
      <c r="F32" s="268" t="str">
        <f>IF(E32="X",1,"")</f>
        <v/>
      </c>
      <c r="G32" s="133"/>
      <c r="H32" s="268" t="str">
        <f>IF(G32="X",2,"")</f>
        <v/>
      </c>
      <c r="I32" s="133"/>
      <c r="J32" s="268" t="str">
        <f>IF(I32="X",3,"")</f>
        <v/>
      </c>
      <c r="K32" s="133">
        <v>4</v>
      </c>
      <c r="L32" s="268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133"/>
      <c r="F33" s="268" t="str">
        <f t="shared" ref="F33:F36" si="15">IF(E33="X",1,"")</f>
        <v/>
      </c>
      <c r="G33" s="133">
        <v>2</v>
      </c>
      <c r="H33" s="268" t="str">
        <f t="shared" ref="H33:H36" si="16">IF(G33="X",2,"")</f>
        <v/>
      </c>
      <c r="I33" s="133"/>
      <c r="J33" s="268" t="str">
        <f t="shared" ref="J33:J36" si="17">IF(I33="X",3,"")</f>
        <v/>
      </c>
      <c r="K33" s="133"/>
      <c r="L33" s="268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133"/>
      <c r="F34" s="268" t="str">
        <f t="shared" si="15"/>
        <v/>
      </c>
      <c r="G34" s="133"/>
      <c r="H34" s="268" t="str">
        <f t="shared" si="16"/>
        <v/>
      </c>
      <c r="I34" s="133"/>
      <c r="J34" s="268" t="str">
        <f t="shared" si="17"/>
        <v/>
      </c>
      <c r="K34" s="133">
        <v>4</v>
      </c>
      <c r="L34" s="268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133"/>
      <c r="F35" s="268" t="str">
        <f t="shared" si="15"/>
        <v/>
      </c>
      <c r="G35" s="133"/>
      <c r="H35" s="268" t="str">
        <f t="shared" si="16"/>
        <v/>
      </c>
      <c r="I35" s="133"/>
      <c r="J35" s="268" t="str">
        <f t="shared" si="17"/>
        <v/>
      </c>
      <c r="K35" s="133">
        <v>4</v>
      </c>
      <c r="L35" s="268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133"/>
      <c r="F36" s="268" t="str">
        <f t="shared" si="15"/>
        <v/>
      </c>
      <c r="G36" s="133"/>
      <c r="H36" s="268" t="str">
        <f t="shared" si="16"/>
        <v/>
      </c>
      <c r="I36" s="133">
        <v>3</v>
      </c>
      <c r="J36" s="268" t="str">
        <f t="shared" si="17"/>
        <v/>
      </c>
      <c r="K36" s="133"/>
      <c r="L36" s="268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N50</f>
        <v>0.44062499999999999</v>
      </c>
    </row>
    <row r="49" spans="2:17" x14ac:dyDescent="0.25">
      <c r="G49" s="115"/>
      <c r="I49" s="77"/>
    </row>
    <row r="50" spans="2:17" ht="17.25" customHeight="1" x14ac:dyDescent="0.25">
      <c r="B50" s="1" t="s">
        <v>28</v>
      </c>
      <c r="N50" s="285">
        <f>C58*B51</f>
        <v>0.44062499999999999</v>
      </c>
    </row>
    <row r="51" spans="2:17" x14ac:dyDescent="0.25">
      <c r="B51" s="16">
        <v>0.5</v>
      </c>
    </row>
    <row r="52" spans="2:17" x14ac:dyDescent="0.25">
      <c r="B52" s="1" t="s">
        <v>62</v>
      </c>
      <c r="C52" s="114">
        <v>0.88749999999999996</v>
      </c>
      <c r="F52" s="248">
        <f>COUNTIF(C52:C57,"&gt;,01%")</f>
        <v>6</v>
      </c>
    </row>
    <row r="53" spans="2:17" x14ac:dyDescent="0.25">
      <c r="B53" s="1" t="s">
        <v>63</v>
      </c>
      <c r="C53" s="114">
        <v>0.88749999999999996</v>
      </c>
    </row>
    <row r="54" spans="2:17" x14ac:dyDescent="0.25">
      <c r="B54" s="1" t="s">
        <v>64</v>
      </c>
      <c r="C54" s="114">
        <v>0.875</v>
      </c>
    </row>
    <row r="55" spans="2:17" x14ac:dyDescent="0.25">
      <c r="B55" s="1" t="s">
        <v>65</v>
      </c>
      <c r="C55" s="114">
        <v>0.875</v>
      </c>
    </row>
    <row r="56" spans="2:17" x14ac:dyDescent="0.25">
      <c r="B56" s="1" t="s">
        <v>66</v>
      </c>
      <c r="C56" s="114">
        <v>0.875</v>
      </c>
    </row>
    <row r="57" spans="2:17" x14ac:dyDescent="0.25">
      <c r="B57" s="1" t="s">
        <v>67</v>
      </c>
      <c r="C57" s="114">
        <v>0.875</v>
      </c>
      <c r="K57" s="115" t="s">
        <v>99</v>
      </c>
      <c r="M57" s="116">
        <f>(I48*100)+(N37+N28+N19)*100</f>
        <v>44.0625</v>
      </c>
    </row>
    <row r="58" spans="2:17" x14ac:dyDescent="0.25">
      <c r="B58" s="286" t="s">
        <v>68</v>
      </c>
      <c r="C58" s="77">
        <f>AVERAGE(C52:C55)</f>
        <v>0.88124999999999998</v>
      </c>
    </row>
    <row r="60" spans="2:17" ht="15.75" x14ac:dyDescent="0.25">
      <c r="B60" s="61" t="s">
        <v>100</v>
      </c>
    </row>
    <row r="61" spans="2:17" ht="24.75" customHeight="1" x14ac:dyDescent="0.25">
      <c r="B61" s="198" t="s">
        <v>101</v>
      </c>
      <c r="C61" s="118" t="s">
        <v>102</v>
      </c>
      <c r="D61" s="373" t="s">
        <v>103</v>
      </c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</row>
    <row r="62" spans="2:17" ht="24.75" customHeight="1" x14ac:dyDescent="0.25">
      <c r="B62" s="198" t="s">
        <v>104</v>
      </c>
      <c r="C62" s="119" t="s">
        <v>105</v>
      </c>
      <c r="D62" s="373" t="s">
        <v>106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107</v>
      </c>
      <c r="C63" s="120" t="s">
        <v>108</v>
      </c>
      <c r="D63" s="373" t="s">
        <v>109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110</v>
      </c>
      <c r="C64" s="121" t="s">
        <v>111</v>
      </c>
      <c r="D64" s="373" t="s">
        <v>112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71" spans="2:2" ht="16.5" x14ac:dyDescent="0.25">
      <c r="B71" s="122"/>
    </row>
    <row r="72" spans="2:2" ht="16.5" x14ac:dyDescent="0.25">
      <c r="B72" s="122"/>
    </row>
    <row r="73" spans="2:2" ht="16.5" x14ac:dyDescent="0.25">
      <c r="B73" s="123"/>
    </row>
    <row r="74" spans="2:2" ht="16.5" x14ac:dyDescent="0.25">
      <c r="B74" s="123"/>
    </row>
    <row r="75" spans="2:2" ht="16.5" x14ac:dyDescent="0.25">
      <c r="B75" s="123"/>
    </row>
    <row r="76" spans="2:2" ht="16.5" x14ac:dyDescent="0.25">
      <c r="B76" s="123"/>
    </row>
    <row r="77" spans="2:2" ht="16.5" x14ac:dyDescent="0.25">
      <c r="B77" s="123"/>
    </row>
    <row r="78" spans="2:2" ht="16.5" x14ac:dyDescent="0.25">
      <c r="B78" s="124"/>
    </row>
    <row r="79" spans="2:2" ht="16.5" x14ac:dyDescent="0.25">
      <c r="B79" s="124"/>
    </row>
    <row r="81" spans="2:2" ht="16.5" x14ac:dyDescent="0.25">
      <c r="B81" s="122"/>
    </row>
    <row r="82" spans="2:2" ht="16.5" x14ac:dyDescent="0.25">
      <c r="B82" s="123"/>
    </row>
    <row r="83" spans="2:2" ht="16.5" x14ac:dyDescent="0.25">
      <c r="B83" s="124"/>
    </row>
    <row r="84" spans="2:2" ht="16.5" x14ac:dyDescent="0.25">
      <c r="B84" s="123"/>
    </row>
    <row r="85" spans="2:2" ht="16.5" x14ac:dyDescent="0.25">
      <c r="B85" s="124"/>
    </row>
    <row r="86" spans="2:2" ht="16.5" x14ac:dyDescent="0.25">
      <c r="B86" s="123"/>
    </row>
    <row r="87" spans="2:2" ht="16.5" x14ac:dyDescent="0.25">
      <c r="B87" s="124"/>
    </row>
    <row r="88" spans="2:2" ht="16.5" x14ac:dyDescent="0.25">
      <c r="B88" s="123"/>
    </row>
    <row r="89" spans="2:2" ht="16.5" x14ac:dyDescent="0.25">
      <c r="B89" s="124"/>
    </row>
    <row r="90" spans="2:2" ht="16.5" x14ac:dyDescent="0.25">
      <c r="B90" s="123"/>
    </row>
    <row r="91" spans="2:2" ht="16.5" x14ac:dyDescent="0.25">
      <c r="B91" s="124"/>
    </row>
    <row r="92" spans="2:2" ht="16.5" x14ac:dyDescent="0.25">
      <c r="B92" s="123"/>
    </row>
  </sheetData>
  <mergeCells count="20">
    <mergeCell ref="Q40:Q41"/>
    <mergeCell ref="D62:Q62"/>
    <mergeCell ref="D63:Q63"/>
    <mergeCell ref="D64:Q64"/>
    <mergeCell ref="D61:Q61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23" priority="1" operator="greaterThan">
      <formula>79.9</formula>
    </cfRule>
    <cfRule type="cellIs" dxfId="222" priority="2" operator="between">
      <formula>70.1</formula>
      <formula>79.9</formula>
    </cfRule>
    <cfRule type="cellIs" dxfId="221" priority="3" operator="between">
      <formula>60.1</formula>
      <formula>70</formula>
    </cfRule>
    <cfRule type="cellIs" dxfId="220" priority="4" operator="lessThan">
      <formula>60.1</formula>
    </cfRule>
  </conditionalFormatting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6748-EF8A-41C7-B6AF-37E4E052E826}">
  <dimension ref="A1"/>
  <sheetViews>
    <sheetView topLeftCell="A4" workbookViewId="0">
      <selection activeCell="F104" sqref="F104"/>
    </sheetView>
  </sheetViews>
  <sheetFormatPr baseColWidth="10" defaultColWidth="11.5703125" defaultRowHeight="15" x14ac:dyDescent="0.25"/>
  <cols>
    <col min="1" max="1" width="18.7109375" style="248" bestFit="1" customWidth="1"/>
    <col min="2" max="2" width="20.7109375" style="248" bestFit="1" customWidth="1"/>
    <col min="3" max="16384" width="11.5703125" style="248"/>
  </cols>
  <sheetData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AFF2-642C-452D-BB1A-F97AD7485F54}">
  <dimension ref="A1"/>
  <sheetViews>
    <sheetView workbookViewId="0">
      <selection activeCell="M12" sqref="M12"/>
    </sheetView>
  </sheetViews>
  <sheetFormatPr baseColWidth="10" defaultRowHeight="15" x14ac:dyDescent="0.25"/>
  <cols>
    <col min="1" max="1" width="18.7109375" bestFit="1" customWidth="1"/>
    <col min="2" max="2" width="20.7109375" bestFit="1" customWidth="1"/>
  </cols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7B6A-3FBA-4479-AD9D-94E3100B88DC}">
  <dimension ref="A1"/>
  <sheetViews>
    <sheetView workbookViewId="0">
      <selection activeCell="A89" sqref="A89"/>
    </sheetView>
  </sheetViews>
  <sheetFormatPr baseColWidth="10" defaultColWidth="11.5703125" defaultRowHeight="15" x14ac:dyDescent="0.25"/>
  <cols>
    <col min="1" max="16384" width="11.5703125" style="248"/>
  </cols>
  <sheetData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CFEC-7842-4774-B097-59E1F9AB3559}">
  <dimension ref="A1"/>
  <sheetViews>
    <sheetView workbookViewId="0">
      <selection activeCell="M23" sqref="M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14D1-5717-4AE9-923A-2415F0E752C4}">
  <dimension ref="A1"/>
  <sheetViews>
    <sheetView topLeftCell="F1" zoomScale="130" zoomScaleNormal="130" workbookViewId="0">
      <selection activeCell="L10" sqref="L10"/>
    </sheetView>
  </sheetViews>
  <sheetFormatPr baseColWidth="10" defaultColWidth="11.5703125" defaultRowHeight="15" x14ac:dyDescent="0.25"/>
  <cols>
    <col min="1" max="16384" width="11.5703125" style="248"/>
  </cols>
  <sheetData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587C-B244-4FEF-9216-5160A277B4B7}">
  <dimension ref="A1"/>
  <sheetViews>
    <sheetView topLeftCell="A31" workbookViewId="0">
      <selection activeCell="N96" sqref="N9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CFE6-35F8-44ED-83E3-FF609B9389C1}">
  <dimension ref="A1"/>
  <sheetViews>
    <sheetView workbookViewId="0">
      <selection activeCell="O30" sqref="O30"/>
    </sheetView>
  </sheetViews>
  <sheetFormatPr baseColWidth="10" defaultColWidth="11.5703125" defaultRowHeight="15" x14ac:dyDescent="0.25"/>
  <cols>
    <col min="1" max="16384" width="11.5703125" style="248"/>
  </cols>
  <sheetData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E442-C787-49CD-A58C-556F30053454}">
  <dimension ref="R31"/>
  <sheetViews>
    <sheetView tabSelected="1" workbookViewId="0">
      <selection activeCell="P10" sqref="P10"/>
    </sheetView>
  </sheetViews>
  <sheetFormatPr baseColWidth="10" defaultColWidth="11.5703125" defaultRowHeight="15" x14ac:dyDescent="0.25"/>
  <cols>
    <col min="1" max="16384" width="11.5703125" style="248"/>
  </cols>
  <sheetData>
    <row r="31" spans="18:18" x14ac:dyDescent="0.25">
      <c r="R31" s="2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22BD-7D14-48EB-8673-860C3DDC30B0}">
  <dimension ref="A1"/>
  <sheetViews>
    <sheetView topLeftCell="A43" workbookViewId="0">
      <selection activeCell="L92" sqref="L92"/>
    </sheetView>
  </sheetViews>
  <sheetFormatPr baseColWidth="10" defaultColWidth="11.5703125" defaultRowHeight="15" x14ac:dyDescent="0.25"/>
  <cols>
    <col min="1" max="16384" width="11.5703125" style="248"/>
  </cols>
  <sheetData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21C2-2A24-47E6-94AF-D6BE5CD8D8A3}">
  <dimension ref="A1"/>
  <sheetViews>
    <sheetView workbookViewId="0">
      <selection activeCell="L23" sqref="L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10EF-EA2F-479D-A3BD-BC4FC0780CD1}">
  <sheetPr>
    <tabColor rgb="FF92D050"/>
  </sheetPr>
  <dimension ref="A1:R93"/>
  <sheetViews>
    <sheetView topLeftCell="A28" workbookViewId="0">
      <selection activeCell="D48" sqref="D48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2.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/>
      <c r="K32" s="69">
        <v>4</v>
      </c>
      <c r="L32" s="1"/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9">
        <v>3</v>
      </c>
      <c r="J33" s="1"/>
      <c r="K33" s="68"/>
      <c r="L33" s="1"/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/>
      <c r="K34" s="69">
        <v>4</v>
      </c>
      <c r="L34" s="1"/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/>
      <c r="K35" s="68"/>
      <c r="L35" s="1"/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/>
      <c r="K36" s="69">
        <v>4</v>
      </c>
      <c r="L36" s="1"/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7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7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7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0.5</v>
      </c>
    </row>
    <row r="49" spans="2:17" ht="17.25" customHeight="1" x14ac:dyDescent="0.25">
      <c r="B49" s="1" t="s">
        <v>28</v>
      </c>
      <c r="N49" s="285">
        <f>C58*B50</f>
        <v>0.5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1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1</v>
      </c>
    </row>
    <row r="55" spans="2:17" x14ac:dyDescent="0.25">
      <c r="B55" s="1" t="s">
        <v>65</v>
      </c>
      <c r="C55" s="114">
        <v>1</v>
      </c>
    </row>
    <row r="56" spans="2:17" x14ac:dyDescent="0.25">
      <c r="B56" s="1" t="s">
        <v>66</v>
      </c>
      <c r="C56" s="114">
        <v>1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50</v>
      </c>
    </row>
    <row r="58" spans="2:17" x14ac:dyDescent="0.25">
      <c r="B58" s="286" t="s">
        <v>68</v>
      </c>
      <c r="C58" s="77">
        <f>AVERAGE(C52:C57)</f>
        <v>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19" priority="1" operator="greaterThan">
      <formula>79.9</formula>
    </cfRule>
    <cfRule type="cellIs" dxfId="218" priority="2" operator="between">
      <formula>70.1</formula>
      <formula>79.9</formula>
    </cfRule>
    <cfRule type="cellIs" dxfId="217" priority="3" operator="between">
      <formula>60.1</formula>
      <formula>70</formula>
    </cfRule>
    <cfRule type="cellIs" dxfId="216" priority="4" operator="lessThan">
      <formula>60.1</formula>
    </cfRule>
  </conditionalFormatting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BD70-EF98-425F-ACE4-005541F38158}">
  <sheetPr>
    <tabColor rgb="FF92D050"/>
  </sheetPr>
  <dimension ref="A1:R93"/>
  <sheetViews>
    <sheetView topLeftCell="A37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9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9">
        <v>3</v>
      </c>
      <c r="J13" s="1" t="str">
        <f t="shared" ref="J13:J18" si="4">IF(I13="X",3,"")</f>
        <v/>
      </c>
      <c r="K13" s="69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 t="s">
        <v>195</v>
      </c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9"/>
      <c r="J14" s="1" t="str">
        <f t="shared" si="4"/>
        <v/>
      </c>
      <c r="K14" s="69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 t="s">
        <v>143</v>
      </c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9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9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9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0.40116666666666667</v>
      </c>
    </row>
    <row r="49" spans="2:17" ht="17.25" customHeight="1" x14ac:dyDescent="0.25">
      <c r="B49" s="1" t="s">
        <v>28</v>
      </c>
      <c r="N49" s="285">
        <f>C58*B50</f>
        <v>0.40116666666666667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0.77300000000000002</v>
      </c>
      <c r="F52" s="248">
        <f>COUNTIF(C52:C57,"&gt;,01%")</f>
        <v>6</v>
      </c>
    </row>
    <row r="53" spans="2:17" x14ac:dyDescent="0.25">
      <c r="B53" s="1" t="s">
        <v>63</v>
      </c>
      <c r="C53" s="114">
        <v>0.94399999999999995</v>
      </c>
    </row>
    <row r="54" spans="2:17" x14ac:dyDescent="0.25">
      <c r="B54" s="1" t="s">
        <v>64</v>
      </c>
      <c r="C54" s="114">
        <v>0.74199999999999999</v>
      </c>
    </row>
    <row r="55" spans="2:17" x14ac:dyDescent="0.25">
      <c r="B55" s="1" t="s">
        <v>65</v>
      </c>
      <c r="C55" s="114">
        <v>0.79700000000000004</v>
      </c>
    </row>
    <row r="56" spans="2:17" x14ac:dyDescent="0.25">
      <c r="B56" s="1" t="s">
        <v>66</v>
      </c>
      <c r="C56" s="114">
        <v>0.71099999999999997</v>
      </c>
    </row>
    <row r="57" spans="2:17" x14ac:dyDescent="0.25">
      <c r="B57" s="1" t="s">
        <v>67</v>
      </c>
      <c r="C57" s="114">
        <v>0.84699999999999998</v>
      </c>
      <c r="K57" s="115" t="s">
        <v>99</v>
      </c>
      <c r="M57" s="116">
        <f>(I48*100)+(N37+N28+N19)*100</f>
        <v>40.116666666666667</v>
      </c>
    </row>
    <row r="58" spans="2:17" x14ac:dyDescent="0.25">
      <c r="B58" s="286" t="s">
        <v>68</v>
      </c>
      <c r="C58" s="77">
        <f>AVERAGE(C52:C57)</f>
        <v>0.80233333333333334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5" priority="1" operator="greaterThan">
      <formula>79.9</formula>
    </cfRule>
    <cfRule type="cellIs" dxfId="74" priority="2" operator="between">
      <formula>70.1</formula>
      <formula>79.9</formula>
    </cfRule>
    <cfRule type="cellIs" dxfId="73" priority="3" operator="between">
      <formula>60.1</formula>
      <formula>70</formula>
    </cfRule>
    <cfRule type="cellIs" dxfId="72" priority="4" operator="lessThan">
      <formula>60.1</formula>
    </cfRule>
  </conditionalFormatting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8443-C474-4DC1-A462-1E9D517698B7}">
  <dimension ref="A1:R93"/>
  <sheetViews>
    <sheetView topLeftCell="A33" workbookViewId="0">
      <selection activeCell="K51" sqref="K51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4.1406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69"/>
      <c r="L12" s="1"/>
      <c r="M12" s="69"/>
      <c r="N12" s="1" t="str">
        <f t="shared" ref="N12:N18" si="0">IF(M12="X",5,"")</f>
        <v/>
      </c>
      <c r="O12">
        <f t="shared" ref="O12:O18" si="1">SUM(F12,H12,J12,L12,N12)</f>
        <v>0</v>
      </c>
      <c r="P12" s="50">
        <f t="shared" ref="P12:P18" si="2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si="0"/>
        <v/>
      </c>
      <c r="O13">
        <f t="shared" si="1"/>
        <v>0</v>
      </c>
      <c r="P13" s="50">
        <f t="shared" si="2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8"/>
      <c r="J14" s="1"/>
      <c r="K14" s="68"/>
      <c r="L14" s="1"/>
      <c r="M14" s="69"/>
      <c r="N14" s="1" t="str">
        <f t="shared" si="0"/>
        <v/>
      </c>
      <c r="O14">
        <f t="shared" si="1"/>
        <v>0</v>
      </c>
      <c r="P14" s="50">
        <f t="shared" si="2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8"/>
      <c r="J15" s="1"/>
      <c r="K15" s="68"/>
      <c r="L15" s="1"/>
      <c r="M15" s="69"/>
      <c r="N15" s="1" t="str">
        <f t="shared" si="0"/>
        <v/>
      </c>
      <c r="O15">
        <f t="shared" si="1"/>
        <v>0</v>
      </c>
      <c r="P15" s="50">
        <f t="shared" si="2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0"/>
        <v/>
      </c>
      <c r="O16">
        <f t="shared" si="1"/>
        <v>0</v>
      </c>
      <c r="P16" s="50">
        <f t="shared" si="2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0"/>
        <v/>
      </c>
      <c r="O17">
        <f t="shared" si="1"/>
        <v>0</v>
      </c>
      <c r="P17" s="50">
        <f t="shared" si="2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/>
      <c r="G18" s="68"/>
      <c r="H18" s="1"/>
      <c r="I18" s="68"/>
      <c r="J18" s="1"/>
      <c r="K18" s="69"/>
      <c r="L18" s="73"/>
      <c r="M18" s="69"/>
      <c r="N18" s="1" t="str">
        <f t="shared" si="0"/>
        <v/>
      </c>
      <c r="O18">
        <f t="shared" si="1"/>
        <v>0</v>
      </c>
      <c r="P18" s="50">
        <f t="shared" si="2"/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/>
      <c r="G23" s="68"/>
      <c r="H23" s="1"/>
      <c r="I23" s="68"/>
      <c r="J23" s="1"/>
      <c r="K23" s="69"/>
      <c r="L23" s="1"/>
      <c r="N23" s="1"/>
      <c r="O23">
        <f>SUM(F23,H23,J23,L23,N23)</f>
        <v>0</v>
      </c>
      <c r="P23" s="50">
        <f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/>
      <c r="G24" s="68"/>
      <c r="H24" s="1"/>
      <c r="I24" s="68"/>
      <c r="J24" s="1"/>
      <c r="K24" s="68"/>
      <c r="L24" s="1"/>
      <c r="M24" s="69"/>
      <c r="N24" s="1" t="str">
        <f>IF(M24="X",5,"")</f>
        <v/>
      </c>
      <c r="O24">
        <f>SUM(F24,H24,J24,L24,N24)</f>
        <v>0</v>
      </c>
      <c r="P24" s="50">
        <f>(O24/5)</f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/>
      <c r="G25" s="68"/>
      <c r="H25" s="1"/>
      <c r="I25" s="68"/>
      <c r="J25" s="1"/>
      <c r="K25" s="69"/>
      <c r="L25" s="1"/>
      <c r="M25" s="69"/>
      <c r="N25" s="1" t="str">
        <f>IF(M25="X",5,"")</f>
        <v/>
      </c>
      <c r="O25">
        <f>SUM(F25,H25,J25,L25,N25)</f>
        <v>0</v>
      </c>
      <c r="P25" s="50">
        <f>(O25/5)</f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/>
      <c r="G26" s="68"/>
      <c r="H26" s="1"/>
      <c r="I26" s="68"/>
      <c r="J26" s="1"/>
      <c r="K26" s="68"/>
      <c r="L26" s="1"/>
      <c r="M26" s="69"/>
      <c r="N26" s="1" t="str">
        <f>IF(M26="X",5,"")</f>
        <v/>
      </c>
      <c r="O26">
        <f>SUM(F26,H26,J26,L26,N26)</f>
        <v>0</v>
      </c>
      <c r="P26" s="50">
        <f>(O26/5)</f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/>
      <c r="G27" s="68"/>
      <c r="H27" s="1"/>
      <c r="I27" s="68"/>
      <c r="J27" s="1"/>
      <c r="K27" s="68"/>
      <c r="L27" s="1"/>
      <c r="M27" s="69"/>
      <c r="N27" s="1" t="str">
        <f>IF(M27="X",5,"")</f>
        <v/>
      </c>
      <c r="O27">
        <f>SUM(F27,H27,J27,L27,N27)</f>
        <v>0</v>
      </c>
      <c r="P27" s="50">
        <f>(O27/5)</f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8"/>
      <c r="L32" s="1"/>
      <c r="M32" s="69"/>
      <c r="N32" s="1" t="str">
        <f>IF(M32="X",5,"")</f>
        <v/>
      </c>
      <c r="O32">
        <f>SUM(F32,H32,J32,L32,N32)</f>
        <v>0</v>
      </c>
      <c r="P32" s="50">
        <f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 t="str">
        <f>IF(E33="X",1,"")</f>
        <v/>
      </c>
      <c r="G33" s="68"/>
      <c r="H33" s="1"/>
      <c r="I33" s="68"/>
      <c r="J33" s="1"/>
      <c r="K33" s="68"/>
      <c r="L33" s="1"/>
      <c r="M33" s="69"/>
      <c r="N33" s="1" t="str">
        <f>IF(M33="X",5,"")</f>
        <v/>
      </c>
      <c r="O33">
        <f>SUM(F33,H33,J33,L33,N33)</f>
        <v>0</v>
      </c>
      <c r="P33" s="50">
        <f>(O33/5)</f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 t="str">
        <f>IF(E34="X",1,"")</f>
        <v/>
      </c>
      <c r="G34" s="68"/>
      <c r="H34" s="1"/>
      <c r="I34" s="68"/>
      <c r="J34" s="1"/>
      <c r="K34" s="68"/>
      <c r="L34" s="1"/>
      <c r="M34" s="69"/>
      <c r="N34" s="1" t="str">
        <f>IF(M34="X",5,"")</f>
        <v/>
      </c>
      <c r="O34">
        <f>SUM(F34,H34,J34,L34,N34)</f>
        <v>0</v>
      </c>
      <c r="P34" s="50">
        <f>(O34/5)</f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 t="str">
        <f>IF(E35="X",1,"")</f>
        <v/>
      </c>
      <c r="G35" s="68"/>
      <c r="H35" s="1"/>
      <c r="I35" s="68"/>
      <c r="J35" s="1"/>
      <c r="K35" s="68"/>
      <c r="L35" s="1"/>
      <c r="M35" s="69"/>
      <c r="N35" s="1" t="str">
        <f>IF(M35="X",5,"")</f>
        <v/>
      </c>
      <c r="O35">
        <f>SUM(F35,H35,J35,L35,N35)</f>
        <v>0</v>
      </c>
      <c r="P35" s="50">
        <f>(O35/5)</f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 t="str">
        <f>IF(E36="X",1,"")</f>
        <v/>
      </c>
      <c r="G36" s="68"/>
      <c r="H36" s="1"/>
      <c r="I36" s="68"/>
      <c r="J36" s="1"/>
      <c r="K36" s="69"/>
      <c r="L36" s="1"/>
      <c r="M36" s="69"/>
      <c r="N36" s="1" t="str">
        <f>IF(M36="X",5,"")</f>
        <v/>
      </c>
      <c r="O36">
        <f>SUM(F36,H36,J36,L36,N36)</f>
        <v>0</v>
      </c>
      <c r="P36" s="50">
        <f>(O36/5)</f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>IF(K42="X",4,"")</f>
        <v/>
      </c>
      <c r="M42" s="1" t="s">
        <v>91</v>
      </c>
      <c r="N42" s="1">
        <f>IF(M42="X",5,"")</f>
        <v>5</v>
      </c>
      <c r="O42">
        <f>SUM(F42,H42,J42,L42,N42)</f>
        <v>5</v>
      </c>
      <c r="P42" s="50">
        <f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>IF(K43="X",4,"")</f>
        <v/>
      </c>
      <c r="M43" s="1" t="s">
        <v>91</v>
      </c>
      <c r="N43" s="1">
        <f>IF(M43="X",5,"")</f>
        <v>5</v>
      </c>
      <c r="O43">
        <f>SUM(F43,H43,J43,L43,N43)</f>
        <v>5</v>
      </c>
      <c r="P43" s="50">
        <f>(O43/5)</f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>IF(K44="X",4,"")</f>
        <v/>
      </c>
      <c r="M44" s="1" t="s">
        <v>91</v>
      </c>
      <c r="N44" s="108">
        <f>IF(M44="X",5,"")</f>
        <v>5</v>
      </c>
      <c r="O44">
        <f>SUM(F44,H44,J44,L44,N44)</f>
        <v>5</v>
      </c>
      <c r="P44" s="50">
        <f>(O44/5)</f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25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1" priority="1" operator="greaterThan">
      <formula>79.9</formula>
    </cfRule>
    <cfRule type="cellIs" dxfId="70" priority="2" operator="between">
      <formula>70.1</formula>
      <formula>79.9</formula>
    </cfRule>
    <cfRule type="cellIs" dxfId="69" priority="3" operator="between">
      <formula>60.1</formula>
      <formula>70</formula>
    </cfRule>
    <cfRule type="cellIs" dxfId="68" priority="4" operator="lessThan">
      <formula>60.1</formula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7B99-8403-4CE7-BE74-44833EAB6FF9}">
  <sheetPr>
    <tabColor rgb="FF92D050"/>
  </sheetPr>
  <dimension ref="A1:R93"/>
  <sheetViews>
    <sheetView topLeftCell="A36" workbookViewId="0">
      <selection activeCell="D54" sqref="D54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 t="shared" ref="F12:F18" si="0">IF(E12="X",1,"")</f>
        <v/>
      </c>
      <c r="G12" s="68"/>
      <c r="H12" s="1" t="str">
        <f t="shared" ref="H12:H18" si="1">IF(G12="X",2,"")</f>
        <v/>
      </c>
      <c r="I12" s="68"/>
      <c r="J12" s="1" t="str">
        <f t="shared" ref="J12:J18" si="2">IF(I12="X",3,"")</f>
        <v/>
      </c>
      <c r="K12" s="68"/>
      <c r="L12" s="1" t="str">
        <f t="shared" ref="L12:L18" si="3">IF(K12="X",4,"")</f>
        <v/>
      </c>
      <c r="M12" s="69">
        <v>5</v>
      </c>
      <c r="N12" s="1" t="str">
        <f t="shared" ref="N12:N18" si="4">IF(M12="X",5,"")</f>
        <v/>
      </c>
      <c r="O12" s="248">
        <f t="shared" ref="O12:O18" si="5">SUM(F12,H12,J12,L12,N12)</f>
        <v>0</v>
      </c>
      <c r="P12" s="50">
        <f t="shared" ref="P12:P18" si="6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si="0"/>
        <v/>
      </c>
      <c r="G13" s="68"/>
      <c r="H13" s="1" t="str">
        <f t="shared" si="1"/>
        <v/>
      </c>
      <c r="I13" s="69">
        <v>3</v>
      </c>
      <c r="J13" s="1" t="str">
        <f t="shared" si="2"/>
        <v/>
      </c>
      <c r="K13" s="68"/>
      <c r="L13" s="1" t="str">
        <f t="shared" si="3"/>
        <v/>
      </c>
      <c r="M13" s="69"/>
      <c r="N13" s="1" t="str">
        <f t="shared" si="4"/>
        <v/>
      </c>
      <c r="O13" s="248">
        <f t="shared" si="5"/>
        <v>0</v>
      </c>
      <c r="P13" s="50">
        <f t="shared" si="6"/>
        <v>0</v>
      </c>
      <c r="Q13" s="70" t="s">
        <v>207</v>
      </c>
    </row>
    <row r="14" spans="2:17" ht="76.5" x14ac:dyDescent="0.25">
      <c r="B14" s="386"/>
      <c r="C14" s="389"/>
      <c r="D14" s="67" t="s">
        <v>3</v>
      </c>
      <c r="E14" s="68"/>
      <c r="F14" s="1" t="str">
        <f t="shared" si="0"/>
        <v/>
      </c>
      <c r="G14" s="68"/>
      <c r="H14" s="1" t="str">
        <f t="shared" si="1"/>
        <v/>
      </c>
      <c r="I14" s="68"/>
      <c r="J14" s="1" t="str">
        <f t="shared" si="2"/>
        <v/>
      </c>
      <c r="K14" s="69">
        <v>4</v>
      </c>
      <c r="L14" s="1" t="str">
        <f t="shared" si="3"/>
        <v/>
      </c>
      <c r="M14" s="69"/>
      <c r="N14" s="1" t="str">
        <f t="shared" si="4"/>
        <v/>
      </c>
      <c r="O14" s="248">
        <f t="shared" si="5"/>
        <v>0</v>
      </c>
      <c r="P14" s="50">
        <f t="shared" si="6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0"/>
        <v/>
      </c>
      <c r="G15" s="68"/>
      <c r="H15" s="1" t="str">
        <f t="shared" si="1"/>
        <v/>
      </c>
      <c r="I15" s="68"/>
      <c r="J15" s="1" t="str">
        <f t="shared" si="2"/>
        <v/>
      </c>
      <c r="K15" s="69">
        <v>4</v>
      </c>
      <c r="L15" s="1" t="str">
        <f t="shared" si="3"/>
        <v/>
      </c>
      <c r="M15" s="69"/>
      <c r="N15" s="1" t="str">
        <f t="shared" si="4"/>
        <v/>
      </c>
      <c r="O15" s="248">
        <f t="shared" si="5"/>
        <v>0</v>
      </c>
      <c r="P15" s="50">
        <f t="shared" si="6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0"/>
        <v/>
      </c>
      <c r="G16" s="68"/>
      <c r="H16" s="1" t="str">
        <f t="shared" si="1"/>
        <v/>
      </c>
      <c r="I16" s="68"/>
      <c r="J16" s="1" t="str">
        <f t="shared" si="2"/>
        <v/>
      </c>
      <c r="K16" s="68"/>
      <c r="L16" s="1" t="str">
        <f t="shared" si="3"/>
        <v/>
      </c>
      <c r="M16" s="69">
        <v>5</v>
      </c>
      <c r="N16" s="1" t="str">
        <f t="shared" si="4"/>
        <v/>
      </c>
      <c r="O16" s="248">
        <f t="shared" si="5"/>
        <v>0</v>
      </c>
      <c r="P16" s="50">
        <f t="shared" si="6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0"/>
        <v/>
      </c>
      <c r="G17" s="68"/>
      <c r="H17" s="1" t="str">
        <f t="shared" si="1"/>
        <v/>
      </c>
      <c r="I17" s="68"/>
      <c r="J17" s="1" t="str">
        <f t="shared" si="2"/>
        <v/>
      </c>
      <c r="K17" s="69"/>
      <c r="L17" s="73" t="str">
        <f>IF(K17="X",4,"")</f>
        <v/>
      </c>
      <c r="M17" s="69">
        <v>5</v>
      </c>
      <c r="N17" s="1" t="str">
        <f>IF(M17="X",5,"")</f>
        <v/>
      </c>
      <c r="O17" s="248">
        <f t="shared" si="5"/>
        <v>0</v>
      </c>
      <c r="P17" s="50">
        <f t="shared" si="6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0"/>
        <v/>
      </c>
      <c r="G18" s="68"/>
      <c r="H18" s="1" t="str">
        <f t="shared" si="1"/>
        <v/>
      </c>
      <c r="I18" s="68"/>
      <c r="J18" s="1" t="str">
        <f t="shared" si="2"/>
        <v/>
      </c>
      <c r="K18" s="69"/>
      <c r="L18" s="73" t="str">
        <f t="shared" si="3"/>
        <v/>
      </c>
      <c r="M18" s="69">
        <v>5</v>
      </c>
      <c r="N18" s="1" t="str">
        <f t="shared" si="4"/>
        <v/>
      </c>
      <c r="O18" s="248">
        <f t="shared" si="5"/>
        <v>0</v>
      </c>
      <c r="P18" s="50">
        <f t="shared" si="6"/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45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9">
        <v>3</v>
      </c>
      <c r="J23" s="1" t="str">
        <f>IF(I23="X",3,"")</f>
        <v/>
      </c>
      <c r="K23" s="68"/>
      <c r="L23" s="1" t="str">
        <f>IF(K23="X",4,"")</f>
        <v/>
      </c>
      <c r="M23" s="69"/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 t="s">
        <v>208</v>
      </c>
    </row>
    <row r="24" spans="1:18" ht="41.25" customHeight="1" x14ac:dyDescent="0.25">
      <c r="B24" s="372"/>
      <c r="C24" s="373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9">
        <v>4</v>
      </c>
      <c r="L24" s="1" t="str">
        <f>IF(K24="X",4,"")</f>
        <v/>
      </c>
      <c r="M24" s="69"/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 t="s">
        <v>158</v>
      </c>
    </row>
    <row r="25" spans="1:18" ht="60" x14ac:dyDescent="0.25">
      <c r="B25" s="372"/>
      <c r="C25" s="373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9"/>
      <c r="L25" s="1" t="str">
        <f>IF(K25="X",4,"")</f>
        <v/>
      </c>
      <c r="M25" s="69">
        <v>5</v>
      </c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9">
        <v>4</v>
      </c>
      <c r="L26" s="1" t="str">
        <f>IF(K26="X",4,"")</f>
        <v/>
      </c>
      <c r="M26" s="69"/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 t="s">
        <v>159</v>
      </c>
    </row>
    <row r="27" spans="1:18" ht="60" x14ac:dyDescent="0.25">
      <c r="B27" s="372"/>
      <c r="C27" s="373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9">
        <v>4</v>
      </c>
      <c r="L27" s="1" t="str">
        <f>IF(K27="X",4,"")</f>
        <v/>
      </c>
      <c r="M27" s="69"/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/>
      <c r="J33" s="1" t="str">
        <f>IF(I33="X",3,"")</f>
        <v/>
      </c>
      <c r="K33" s="69">
        <v>4</v>
      </c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/>
      <c r="L34" s="1" t="str">
        <f>IF(K34="X",4,"")</f>
        <v/>
      </c>
      <c r="M34" s="69">
        <v>5</v>
      </c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9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9">
        <v>4</v>
      </c>
      <c r="L36" s="1" t="str">
        <f>IF(K36="X",4,"")</f>
        <v/>
      </c>
      <c r="M36" s="69"/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0.35874999999999996</v>
      </c>
    </row>
    <row r="49" spans="2:17" ht="17.25" customHeight="1" x14ac:dyDescent="0.25">
      <c r="B49" s="1" t="s">
        <v>28</v>
      </c>
      <c r="N49" s="285">
        <f>C58*B50</f>
        <v>0.35874999999999996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0.60199999999999998</v>
      </c>
      <c r="F52" s="248">
        <f>COUNTIF(C52:C57,"&gt;,01%")</f>
        <v>6</v>
      </c>
    </row>
    <row r="53" spans="2:17" x14ac:dyDescent="0.25">
      <c r="B53" s="1" t="s">
        <v>63</v>
      </c>
      <c r="C53" s="114">
        <v>0.89100000000000001</v>
      </c>
    </row>
    <row r="54" spans="2:17" x14ac:dyDescent="0.25">
      <c r="B54" s="1" t="s">
        <v>64</v>
      </c>
      <c r="C54" s="114">
        <v>0.67200000000000004</v>
      </c>
    </row>
    <row r="55" spans="2:17" x14ac:dyDescent="0.25">
      <c r="B55" s="1" t="s">
        <v>65</v>
      </c>
      <c r="C55" s="114">
        <v>0.58899999999999997</v>
      </c>
    </row>
    <row r="56" spans="2:17" x14ac:dyDescent="0.25">
      <c r="B56" s="1" t="s">
        <v>66</v>
      </c>
      <c r="C56" s="114">
        <v>0.63700000000000001</v>
      </c>
    </row>
    <row r="57" spans="2:17" x14ac:dyDescent="0.25">
      <c r="B57" s="1" t="s">
        <v>67</v>
      </c>
      <c r="C57" s="114">
        <v>0.91400000000000003</v>
      </c>
      <c r="K57" s="115" t="s">
        <v>99</v>
      </c>
      <c r="M57" s="116">
        <f>(I48*100)+(N37+N28+N19)*100</f>
        <v>35.874999999999993</v>
      </c>
    </row>
    <row r="58" spans="2:17" x14ac:dyDescent="0.25">
      <c r="B58" s="286" t="s">
        <v>68</v>
      </c>
      <c r="C58" s="77">
        <f>AVERAGE(C52:C57)</f>
        <v>0.71749999999999992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67" priority="1" operator="greaterThan">
      <formula>79.9</formula>
    </cfRule>
    <cfRule type="cellIs" dxfId="66" priority="2" operator="between">
      <formula>70.1</formula>
      <formula>79.9</formula>
    </cfRule>
    <cfRule type="cellIs" dxfId="65" priority="3" operator="between">
      <formula>60.1</formula>
      <formula>70</formula>
    </cfRule>
    <cfRule type="cellIs" dxfId="64" priority="4" operator="lessThan">
      <formula>60.1</formula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700-8EFA-48EB-83DA-CC9F20B0F8D9}">
  <dimension ref="A1:R93"/>
  <sheetViews>
    <sheetView topLeftCell="A33" workbookViewId="0">
      <selection activeCell="C56" sqref="C56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8"/>
      <c r="J14" s="1"/>
      <c r="K14" s="69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8"/>
      <c r="J15" s="1"/>
      <c r="K15" s="69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/>
      <c r="G18" s="68"/>
      <c r="H18" s="1"/>
      <c r="I18" s="68"/>
      <c r="J18" s="1"/>
      <c r="K18" s="68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5">IF(E24="X",1,"")</f>
        <v/>
      </c>
      <c r="G24" s="68"/>
      <c r="H24" s="1" t="str">
        <f t="shared" ref="H24:H27" si="6">IF(G24="X",2,"")</f>
        <v/>
      </c>
      <c r="I24" s="68"/>
      <c r="J24" s="1" t="str">
        <f t="shared" ref="J24:J27" si="7">IF(I24="X",3,"")</f>
        <v/>
      </c>
      <c r="K24" s="68"/>
      <c r="L24" s="1" t="str">
        <f t="shared" ref="L24:L27" si="8">IF(K24="X",4,"")</f>
        <v/>
      </c>
      <c r="M24" s="69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5"/>
        <v/>
      </c>
      <c r="G25" s="68"/>
      <c r="H25" s="1" t="str">
        <f t="shared" si="6"/>
        <v/>
      </c>
      <c r="I25" s="68"/>
      <c r="J25" s="1" t="str">
        <f t="shared" si="7"/>
        <v/>
      </c>
      <c r="K25" s="68"/>
      <c r="L25" s="1" t="str">
        <f t="shared" si="8"/>
        <v/>
      </c>
      <c r="M25" s="69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5"/>
        <v/>
      </c>
      <c r="G26" s="68"/>
      <c r="H26" s="1" t="str">
        <f t="shared" si="6"/>
        <v/>
      </c>
      <c r="I26" s="68"/>
      <c r="J26" s="1" t="str">
        <f t="shared" si="7"/>
        <v/>
      </c>
      <c r="K26" s="68"/>
      <c r="L26" s="1" t="str">
        <f t="shared" si="8"/>
        <v/>
      </c>
      <c r="M26" s="69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5"/>
        <v/>
      </c>
      <c r="G27" s="68"/>
      <c r="H27" s="1" t="str">
        <f t="shared" si="6"/>
        <v/>
      </c>
      <c r="I27" s="68"/>
      <c r="J27" s="1" t="str">
        <f t="shared" si="7"/>
        <v/>
      </c>
      <c r="K27" s="68"/>
      <c r="L27" s="1" t="str">
        <f t="shared" si="8"/>
        <v/>
      </c>
      <c r="M27" s="69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 t="str">
        <f>IF(E32="X",1,"")</f>
        <v/>
      </c>
      <c r="G32" s="68"/>
      <c r="H32" s="1"/>
      <c r="I32" s="68"/>
      <c r="J32" s="1"/>
      <c r="K32" s="69"/>
      <c r="L32" s="1"/>
      <c r="M32" s="69"/>
      <c r="N32" s="1" t="str">
        <f t="shared" ref="N32:N36" si="9">IF(M32="X",5,"")</f>
        <v/>
      </c>
      <c r="O32">
        <f>SUM(F32,H32,J32,L32,N32)</f>
        <v>0</v>
      </c>
      <c r="P32" s="50">
        <f t="shared" ref="P32:P36" si="10"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 t="str">
        <f t="shared" ref="F33:F36" si="11">IF(E33="X",1,"")</f>
        <v/>
      </c>
      <c r="G33" s="68"/>
      <c r="H33" s="1"/>
      <c r="I33" s="68"/>
      <c r="J33" s="1"/>
      <c r="K33" s="69"/>
      <c r="L33" s="1"/>
      <c r="M33" s="69"/>
      <c r="N33" s="1" t="str">
        <f t="shared" si="9"/>
        <v/>
      </c>
      <c r="O33">
        <f>SUM(F33,H33,J33,L33,N33)</f>
        <v>0</v>
      </c>
      <c r="P33" s="50">
        <f t="shared" si="10"/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 t="str">
        <f t="shared" si="11"/>
        <v/>
      </c>
      <c r="G34" s="68"/>
      <c r="H34" s="1"/>
      <c r="I34" s="68"/>
      <c r="J34" s="1"/>
      <c r="K34" s="68"/>
      <c r="L34" s="1"/>
      <c r="M34" s="69"/>
      <c r="N34" s="1" t="str">
        <f t="shared" si="9"/>
        <v/>
      </c>
      <c r="O34">
        <f>SUM(F34,H34,J34,L34,N34)</f>
        <v>0</v>
      </c>
      <c r="P34" s="50">
        <f t="shared" si="10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 t="str">
        <f t="shared" si="11"/>
        <v/>
      </c>
      <c r="G35" s="68"/>
      <c r="H35" s="1"/>
      <c r="I35" s="68"/>
      <c r="J35" s="1"/>
      <c r="K35" s="68"/>
      <c r="L35" s="1"/>
      <c r="M35" s="69"/>
      <c r="N35" s="1" t="str">
        <f t="shared" si="9"/>
        <v/>
      </c>
      <c r="O35">
        <f>SUM(F35,H35,J35,L35,N35)</f>
        <v>0</v>
      </c>
      <c r="P35" s="50">
        <f t="shared" si="10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 t="str">
        <f t="shared" si="11"/>
        <v/>
      </c>
      <c r="G36" s="68"/>
      <c r="H36" s="1"/>
      <c r="I36" s="68"/>
      <c r="J36" s="1"/>
      <c r="K36" s="69"/>
      <c r="L36" s="1"/>
      <c r="M36" s="69"/>
      <c r="N36" s="1" t="str">
        <f t="shared" si="9"/>
        <v/>
      </c>
      <c r="O36">
        <f>SUM(F36,H36,J36,L36,N36)</f>
        <v>0</v>
      </c>
      <c r="P36" s="50">
        <f t="shared" si="10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2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2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25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63" priority="1" operator="greaterThan">
      <formula>79.9</formula>
    </cfRule>
    <cfRule type="cellIs" dxfId="62" priority="2" operator="between">
      <formula>70.1</formula>
      <formula>79.9</formula>
    </cfRule>
    <cfRule type="cellIs" dxfId="61" priority="3" operator="between">
      <formula>60.1</formula>
      <formula>70</formula>
    </cfRule>
    <cfRule type="cellIs" dxfId="60" priority="4" operator="lessThan">
      <formula>60.1</formula>
    </cfRule>
  </conditionalFormatting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9498-791C-4B35-9E38-AEA926782B33}">
  <sheetPr>
    <tabColor rgb="FF92D050"/>
  </sheetPr>
  <dimension ref="A1:R93"/>
  <sheetViews>
    <sheetView topLeftCell="A33" workbookViewId="0">
      <selection activeCell="K51" sqref="K51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4" spans="2:17" ht="15.75" x14ac:dyDescent="0.25">
      <c r="B4" s="61" t="s">
        <v>76</v>
      </c>
    </row>
    <row r="5" spans="2:17" x14ac:dyDescent="0.25">
      <c r="B5" s="248" t="s">
        <v>77</v>
      </c>
      <c r="C5" s="62"/>
      <c r="D5" s="62"/>
    </row>
    <row r="6" spans="2:17" x14ac:dyDescent="0.25">
      <c r="C6" s="62"/>
      <c r="D6" s="62"/>
    </row>
    <row r="7" spans="2:17" x14ac:dyDescent="0.25"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/>
      <c r="L18" s="73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9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9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0.4291666666666667</v>
      </c>
    </row>
    <row r="49" spans="2:17" ht="17.25" customHeight="1" x14ac:dyDescent="0.25">
      <c r="B49" s="1" t="s">
        <v>28</v>
      </c>
      <c r="N49" s="285">
        <f>C58*B50</f>
        <v>0.4291666666666667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0.82</v>
      </c>
      <c r="F52" s="248">
        <f>COUNTIF(C52:C57,"&gt;,01%")</f>
        <v>6</v>
      </c>
    </row>
    <row r="53" spans="2:17" x14ac:dyDescent="0.25">
      <c r="B53" s="1" t="s">
        <v>63</v>
      </c>
      <c r="C53" s="114">
        <v>0.77</v>
      </c>
    </row>
    <row r="54" spans="2:17" x14ac:dyDescent="0.25">
      <c r="B54" s="1" t="s">
        <v>64</v>
      </c>
      <c r="C54" s="114">
        <v>0.74</v>
      </c>
    </row>
    <row r="55" spans="2:17" x14ac:dyDescent="0.25">
      <c r="B55" s="1" t="s">
        <v>65</v>
      </c>
      <c r="C55" s="114">
        <v>0.93</v>
      </c>
    </row>
    <row r="56" spans="2:17" x14ac:dyDescent="0.25">
      <c r="B56" s="1" t="s">
        <v>66</v>
      </c>
      <c r="C56" s="114">
        <v>0.94</v>
      </c>
    </row>
    <row r="57" spans="2:17" x14ac:dyDescent="0.25">
      <c r="B57" s="1" t="s">
        <v>67</v>
      </c>
      <c r="C57" s="114">
        <v>0.95</v>
      </c>
      <c r="K57" s="115" t="s">
        <v>99</v>
      </c>
      <c r="M57" s="116">
        <f>(I48*100)+(N37+N28+N19)*100</f>
        <v>42.916666666666671</v>
      </c>
    </row>
    <row r="58" spans="2:17" x14ac:dyDescent="0.25">
      <c r="B58" s="286" t="s">
        <v>68</v>
      </c>
      <c r="C58" s="77">
        <f>AVERAGE(C52:C57)</f>
        <v>0.85833333333333339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9" priority="1" operator="greaterThan">
      <formula>79.9</formula>
    </cfRule>
    <cfRule type="cellIs" dxfId="58" priority="2" operator="between">
      <formula>70.1</formula>
      <formula>79.9</formula>
    </cfRule>
    <cfRule type="cellIs" dxfId="57" priority="3" operator="between">
      <formula>60.1</formula>
      <formula>70</formula>
    </cfRule>
    <cfRule type="cellIs" dxfId="56" priority="4" operator="lessThan">
      <formula>60.1</formula>
    </cfRule>
  </conditionalFormatting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1226-AD0F-4BB8-9CD8-3FE18AA18FAE}">
  <dimension ref="A1:R93"/>
  <sheetViews>
    <sheetView topLeftCell="A28" workbookViewId="0">
      <selection activeCell="D35" sqref="D35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126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 t="s">
        <v>144</v>
      </c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126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8"/>
      <c r="J14" s="1"/>
      <c r="K14" s="126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8"/>
      <c r="J15" s="1"/>
      <c r="K15" s="68"/>
      <c r="L15" s="1"/>
      <c r="M15" s="126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126"/>
      <c r="L16" s="1"/>
      <c r="M16" s="126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8"/>
      <c r="L17" s="73"/>
      <c r="M17" s="126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/>
      <c r="G18" s="68"/>
      <c r="H18" s="1"/>
      <c r="I18" s="68"/>
      <c r="J18" s="1"/>
      <c r="K18" s="126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126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5">IF(E24="X",1,"")</f>
        <v/>
      </c>
      <c r="G24" s="68"/>
      <c r="H24" s="1" t="str">
        <f t="shared" ref="H24:H27" si="6">IF(G24="X",2,"")</f>
        <v/>
      </c>
      <c r="I24" s="68"/>
      <c r="J24" s="1" t="str">
        <f t="shared" ref="J24:J27" si="7">IF(I24="X",3,"")</f>
        <v/>
      </c>
      <c r="K24" s="68"/>
      <c r="L24" s="1" t="str">
        <f t="shared" ref="L24:L27" si="8">IF(K24="X",4,"")</f>
        <v/>
      </c>
      <c r="M24" s="126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5"/>
        <v/>
      </c>
      <c r="G25" s="68"/>
      <c r="H25" s="1" t="str">
        <f t="shared" si="6"/>
        <v/>
      </c>
      <c r="I25" s="68"/>
      <c r="J25" s="1" t="str">
        <f t="shared" si="7"/>
        <v/>
      </c>
      <c r="K25" s="68"/>
      <c r="L25" s="1" t="str">
        <f t="shared" si="8"/>
        <v/>
      </c>
      <c r="M25" s="126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5"/>
        <v/>
      </c>
      <c r="G26" s="68"/>
      <c r="H26" s="1" t="str">
        <f t="shared" si="6"/>
        <v/>
      </c>
      <c r="I26" s="68"/>
      <c r="J26" s="1" t="str">
        <f t="shared" si="7"/>
        <v/>
      </c>
      <c r="K26" s="68"/>
      <c r="L26" s="1" t="str">
        <f t="shared" si="8"/>
        <v/>
      </c>
      <c r="M26" s="126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5"/>
        <v/>
      </c>
      <c r="G27" s="68"/>
      <c r="H27" s="1" t="str">
        <f t="shared" si="6"/>
        <v/>
      </c>
      <c r="I27" s="68"/>
      <c r="J27" s="1" t="str">
        <f t="shared" si="7"/>
        <v/>
      </c>
      <c r="K27" s="68"/>
      <c r="L27" s="1" t="str">
        <f t="shared" si="8"/>
        <v/>
      </c>
      <c r="M27" s="126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/>
      <c r="G32" s="68"/>
      <c r="H32" s="1"/>
      <c r="I32" s="68"/>
      <c r="J32" s="1"/>
      <c r="K32" s="68"/>
      <c r="L32" s="1" t="str">
        <f>IF(K32="X",4,"")</f>
        <v/>
      </c>
      <c r="M32" s="126"/>
      <c r="N32" s="1" t="str">
        <f t="shared" ref="N32:N36" si="9">IF(M32="X",5,"")</f>
        <v/>
      </c>
      <c r="O32">
        <f>SUM(F32,H32,J32,L32,N32)</f>
        <v>0</v>
      </c>
      <c r="P32" s="50">
        <f t="shared" ref="P32:P36" si="10"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/>
      <c r="G33" s="68"/>
      <c r="H33" s="1"/>
      <c r="I33" s="68"/>
      <c r="J33" s="1"/>
      <c r="K33" s="68"/>
      <c r="L33" s="1" t="str">
        <f t="shared" ref="L33:L36" si="11">IF(K33="X",4,"")</f>
        <v/>
      </c>
      <c r="M33" s="126"/>
      <c r="N33" s="1" t="str">
        <f t="shared" si="9"/>
        <v/>
      </c>
      <c r="O33">
        <f>SUM(F33,H33,J33,L33,N33)</f>
        <v>0</v>
      </c>
      <c r="P33" s="50">
        <f t="shared" si="10"/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/>
      <c r="G34" s="68"/>
      <c r="H34" s="1"/>
      <c r="I34" s="68"/>
      <c r="J34" s="1"/>
      <c r="K34" s="68"/>
      <c r="L34" s="1" t="str">
        <f t="shared" si="11"/>
        <v/>
      </c>
      <c r="M34" s="126"/>
      <c r="N34" s="1" t="str">
        <f t="shared" si="9"/>
        <v/>
      </c>
      <c r="O34">
        <f>SUM(F34,H34,J34,L34,N34)</f>
        <v>0</v>
      </c>
      <c r="P34" s="50">
        <f t="shared" si="10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/>
      <c r="G35" s="68"/>
      <c r="H35" s="1"/>
      <c r="I35" s="68"/>
      <c r="J35" s="1"/>
      <c r="K35" s="126"/>
      <c r="L35" s="1" t="str">
        <f t="shared" si="11"/>
        <v/>
      </c>
      <c r="M35" s="69"/>
      <c r="N35" s="1" t="str">
        <f t="shared" si="9"/>
        <v/>
      </c>
      <c r="O35">
        <f>SUM(F35,H35,J35,L35,N35)</f>
        <v>0</v>
      </c>
      <c r="P35" s="50">
        <f t="shared" si="10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/>
      <c r="G36" s="68"/>
      <c r="H36" s="1"/>
      <c r="I36" s="68"/>
      <c r="J36" s="1"/>
      <c r="K36" s="126"/>
      <c r="L36" s="1" t="str">
        <f t="shared" si="11"/>
        <v/>
      </c>
      <c r="M36" s="69"/>
      <c r="N36" s="1" t="str">
        <f t="shared" si="9"/>
        <v/>
      </c>
      <c r="O36">
        <f>SUM(F36,H36,J36,L36,N36)</f>
        <v>0</v>
      </c>
      <c r="P36" s="50">
        <f t="shared" si="10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12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12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12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0.45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0.45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0.9</v>
      </c>
      <c r="E52" s="90"/>
      <c r="F52" s="90">
        <f>COUNTIF(C52:C57,"&gt;,01%")</f>
        <v>6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0.9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0.9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0.9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0.9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0.9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45</v>
      </c>
      <c r="N57" s="90"/>
    </row>
    <row r="58" spans="2:17" x14ac:dyDescent="0.25">
      <c r="B58" s="17" t="s">
        <v>68</v>
      </c>
      <c r="C58" s="77">
        <f>AVERAGE(C52:C57)</f>
        <v>0.9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5" priority="1" operator="greaterThan">
      <formula>79.9</formula>
    </cfRule>
    <cfRule type="cellIs" dxfId="54" priority="2" operator="between">
      <formula>70.1</formula>
      <formula>79.9</formula>
    </cfRule>
    <cfRule type="cellIs" dxfId="53" priority="3" operator="between">
      <formula>60.1</formula>
      <formula>70</formula>
    </cfRule>
    <cfRule type="cellIs" dxfId="52" priority="4" operator="lessThan">
      <formula>60.1</formula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B29C-CE1A-4654-B2C2-BD31E9D317B2}">
  <sheetPr>
    <tabColor rgb="FF92D050"/>
  </sheetPr>
  <dimension ref="A1:R93"/>
  <sheetViews>
    <sheetView topLeftCell="A4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/>
      <c r="L12" s="69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>
        <v>3</v>
      </c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9"/>
      <c r="F14" s="69" t="str">
        <f t="shared" si="2"/>
        <v/>
      </c>
      <c r="G14" s="69"/>
      <c r="H14" s="69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>
        <v>4</v>
      </c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>
        <v>4</v>
      </c>
      <c r="L16" s="69" t="str">
        <f t="shared" si="5"/>
        <v/>
      </c>
      <c r="M16" s="69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>
        <v>3</v>
      </c>
      <c r="J17" s="69" t="str">
        <f t="shared" si="4"/>
        <v/>
      </c>
      <c r="K17" s="69"/>
      <c r="L17" s="69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9"/>
      <c r="F23" s="69" t="str">
        <f>IF(E23="X",1,"")</f>
        <v/>
      </c>
      <c r="G23" s="69"/>
      <c r="H23" s="69" t="str">
        <f>IF(G23="X",2,"")</f>
        <v/>
      </c>
      <c r="I23" s="69"/>
      <c r="J23" s="69" t="str">
        <f>IF(I23="X",3,"")</f>
        <v/>
      </c>
      <c r="K23" s="69"/>
      <c r="L23" s="69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9"/>
      <c r="F24" s="69" t="str">
        <f t="shared" ref="F24:F27" si="9">IF(E24="X",1,"")</f>
        <v/>
      </c>
      <c r="G24" s="69"/>
      <c r="H24" s="69" t="str">
        <f t="shared" ref="H24:H27" si="10">IF(G24="X",2,"")</f>
        <v/>
      </c>
      <c r="I24" s="69"/>
      <c r="J24" s="69" t="str">
        <f t="shared" ref="J24:J27" si="11">IF(I24="X",3,"")</f>
        <v/>
      </c>
      <c r="K24" s="69"/>
      <c r="L24" s="69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9"/>
      <c r="F25" s="69" t="str">
        <f t="shared" si="9"/>
        <v/>
      </c>
      <c r="G25" s="69"/>
      <c r="H25" s="69" t="str">
        <f t="shared" si="10"/>
        <v/>
      </c>
      <c r="I25" s="69"/>
      <c r="J25" s="69" t="str">
        <f t="shared" si="11"/>
        <v/>
      </c>
      <c r="K25" s="69">
        <v>4</v>
      </c>
      <c r="L25" s="69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9"/>
      <c r="F26" s="69" t="str">
        <f t="shared" si="9"/>
        <v/>
      </c>
      <c r="G26" s="69"/>
      <c r="H26" s="69" t="str">
        <f t="shared" si="10"/>
        <v/>
      </c>
      <c r="I26" s="69"/>
      <c r="J26" s="69" t="str">
        <f t="shared" si="11"/>
        <v/>
      </c>
      <c r="K26" s="69">
        <v>4</v>
      </c>
      <c r="L26" s="69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9"/>
      <c r="F27" s="69" t="str">
        <f t="shared" si="9"/>
        <v/>
      </c>
      <c r="G27" s="69"/>
      <c r="H27" s="69" t="str">
        <f t="shared" si="10"/>
        <v/>
      </c>
      <c r="I27" s="69"/>
      <c r="J27" s="69" t="str">
        <f t="shared" si="11"/>
        <v/>
      </c>
      <c r="K27" s="69">
        <v>4</v>
      </c>
      <c r="L27" s="69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/>
      <c r="J32" s="69" t="str">
        <f>IF(I32="X",3,"")</f>
        <v/>
      </c>
      <c r="K32" s="69">
        <v>4</v>
      </c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>
        <v>3</v>
      </c>
      <c r="J33" s="69" t="str">
        <f t="shared" ref="J33:J36" si="17">IF(I33="X",3,"")</f>
        <v/>
      </c>
      <c r="K33" s="69"/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/>
      <c r="J34" s="69" t="str">
        <f t="shared" si="17"/>
        <v/>
      </c>
      <c r="K34" s="69">
        <v>4</v>
      </c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>
        <v>4</v>
      </c>
      <c r="L35" s="69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0.43184523809523817</v>
      </c>
    </row>
    <row r="49" spans="2:17" ht="17.25" customHeight="1" x14ac:dyDescent="0.25">
      <c r="B49" s="1" t="s">
        <v>28</v>
      </c>
      <c r="N49" s="285">
        <f>C58*B50</f>
        <v>0.43184523809523817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0.90000000000000013</v>
      </c>
      <c r="F52" s="248">
        <f>COUNTIF(C52:C57,"&gt;,01%")</f>
        <v>6</v>
      </c>
    </row>
    <row r="53" spans="2:17" x14ac:dyDescent="0.25">
      <c r="B53" s="1" t="s">
        <v>63</v>
      </c>
      <c r="C53" s="114">
        <v>1.0000000000000002</v>
      </c>
    </row>
    <row r="54" spans="2:17" x14ac:dyDescent="0.25">
      <c r="B54" s="1" t="s">
        <v>64</v>
      </c>
      <c r="C54" s="114">
        <v>0.57499999999999996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0.84285714285714286</v>
      </c>
    </row>
    <row r="57" spans="2:17" x14ac:dyDescent="0.25">
      <c r="B57" s="1" t="s">
        <v>67</v>
      </c>
      <c r="C57" s="114">
        <v>0.9642857142857143</v>
      </c>
      <c r="K57" s="115" t="s">
        <v>99</v>
      </c>
      <c r="M57" s="116">
        <f>(I48*100)+(N37+N28+N19)*100</f>
        <v>43.184523809523817</v>
      </c>
    </row>
    <row r="58" spans="2:17" x14ac:dyDescent="0.25">
      <c r="B58" s="286" t="s">
        <v>68</v>
      </c>
      <c r="C58" s="77">
        <f>AVERAGE(C52:C57)</f>
        <v>0.86369047619047634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51" priority="1" operator="greaterThan">
      <formula>79.9</formula>
    </cfRule>
    <cfRule type="cellIs" dxfId="50" priority="2" operator="between">
      <formula>70.1</formula>
      <formula>79.9</formula>
    </cfRule>
    <cfRule type="cellIs" dxfId="49" priority="3" operator="between">
      <formula>60.1</formula>
      <formula>70</formula>
    </cfRule>
    <cfRule type="cellIs" dxfId="48" priority="4" operator="lessThan">
      <formula>60.1</formula>
    </cfRule>
  </conditionalFormatting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32C1-DFE2-4155-8590-9F314D5A2DE6}">
  <sheetPr>
    <tabColor rgb="FF92D050"/>
  </sheetPr>
  <dimension ref="A1:R93"/>
  <sheetViews>
    <sheetView topLeftCell="A34" workbookViewId="0">
      <selection activeCell="D63" sqref="D63:Q63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9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9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318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9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0.46639566395663956</v>
      </c>
    </row>
    <row r="49" spans="2:17" ht="17.25" customHeight="1" x14ac:dyDescent="0.25">
      <c r="B49" s="1" t="s">
        <v>28</v>
      </c>
      <c r="N49" s="285">
        <f>C58*B50</f>
        <v>0.46639566395663956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0.89999999999999991</v>
      </c>
      <c r="F52" s="248">
        <f>COUNTIF(C52:C57,"&gt;,01%")</f>
        <v>6</v>
      </c>
    </row>
    <row r="53" spans="2:17" x14ac:dyDescent="0.25">
      <c r="B53" s="1" t="s">
        <v>63</v>
      </c>
      <c r="C53" s="114">
        <v>0.99999999999999989</v>
      </c>
    </row>
    <row r="54" spans="2:17" x14ac:dyDescent="0.25">
      <c r="B54" s="1" t="s">
        <v>64</v>
      </c>
      <c r="C54" s="114">
        <v>0.90000000000000013</v>
      </c>
    </row>
    <row r="55" spans="2:17" x14ac:dyDescent="0.25">
      <c r="B55" s="1" t="s">
        <v>65</v>
      </c>
      <c r="C55" s="114">
        <v>0.90000000000000013</v>
      </c>
    </row>
    <row r="56" spans="2:17" x14ac:dyDescent="0.25">
      <c r="B56" s="1" t="s">
        <v>66</v>
      </c>
      <c r="C56" s="114">
        <v>0.89674796747967478</v>
      </c>
    </row>
    <row r="57" spans="2:17" x14ac:dyDescent="0.25">
      <c r="B57" s="1" t="s">
        <v>67</v>
      </c>
      <c r="C57" s="114">
        <v>1.0000000000000002</v>
      </c>
      <c r="K57" s="115" t="s">
        <v>99</v>
      </c>
      <c r="M57" s="116">
        <f>(I48*100)+(N37+N28+N19)*100</f>
        <v>46.639566395663955</v>
      </c>
    </row>
    <row r="58" spans="2:17" x14ac:dyDescent="0.25">
      <c r="B58" s="286" t="s">
        <v>68</v>
      </c>
      <c r="C58" s="77">
        <f>AVERAGE(C52:C57)</f>
        <v>0.93279132791327912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47" priority="1" operator="greaterThan">
      <formula>79.9</formula>
    </cfRule>
    <cfRule type="cellIs" dxfId="46" priority="2" operator="between">
      <formula>70.1</formula>
      <formula>79.9</formula>
    </cfRule>
    <cfRule type="cellIs" dxfId="45" priority="3" operator="between">
      <formula>60.1</formula>
      <formula>70</formula>
    </cfRule>
    <cfRule type="cellIs" dxfId="44" priority="4" operator="lessThan">
      <formula>60.1</formula>
    </cfRule>
  </conditionalFormatting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B32C-AFDE-47B7-8C9B-B308C191909F}">
  <sheetPr>
    <tabColor rgb="FF92D050"/>
  </sheetPr>
  <dimension ref="A1:R93"/>
  <sheetViews>
    <sheetView topLeftCell="A48" workbookViewId="0">
      <selection activeCell="D33" sqref="D33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7.57031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38.25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60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9"/>
      <c r="J15" s="1" t="str">
        <f t="shared" si="4"/>
        <v/>
      </c>
      <c r="K15" s="69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9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9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45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9">
        <v>3</v>
      </c>
      <c r="J32" s="1" t="str">
        <f>IF(I32="X",3,"")</f>
        <v/>
      </c>
      <c r="K32" s="69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>
        <v>5</v>
      </c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0.45849999999999996</v>
      </c>
    </row>
    <row r="49" spans="2:17" ht="17.25" customHeight="1" x14ac:dyDescent="0.25">
      <c r="B49" s="1" t="s">
        <v>28</v>
      </c>
      <c r="N49" s="285">
        <f>C58*B50</f>
        <v>0.45849999999999996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0.86499999999999999</v>
      </c>
      <c r="D52" s="309" t="s">
        <v>173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  <c r="D53" s="309" t="s">
        <v>174</v>
      </c>
    </row>
    <row r="54" spans="2:17" x14ac:dyDescent="0.25">
      <c r="B54" s="1" t="s">
        <v>64</v>
      </c>
      <c r="C54" s="114">
        <v>0.9</v>
      </c>
      <c r="D54" s="309" t="s">
        <v>175</v>
      </c>
    </row>
    <row r="55" spans="2:17" x14ac:dyDescent="0.25">
      <c r="B55" s="1" t="s">
        <v>65</v>
      </c>
      <c r="C55" s="114">
        <v>0.85899999999999999</v>
      </c>
      <c r="D55" s="309" t="s">
        <v>176</v>
      </c>
    </row>
    <row r="56" spans="2:17" x14ac:dyDescent="0.25">
      <c r="B56" s="1" t="s">
        <v>66</v>
      </c>
      <c r="C56" s="114">
        <v>0.878</v>
      </c>
      <c r="D56" s="309" t="s">
        <v>177</v>
      </c>
    </row>
    <row r="57" spans="2:17" x14ac:dyDescent="0.25">
      <c r="B57" s="1" t="s">
        <v>67</v>
      </c>
      <c r="C57" s="114">
        <v>1</v>
      </c>
      <c r="D57" s="309" t="s">
        <v>178</v>
      </c>
      <c r="K57" s="115" t="s">
        <v>99</v>
      </c>
      <c r="M57" s="116">
        <f>(I48*100)+(N37+N28+N19)*100</f>
        <v>45.849999999999994</v>
      </c>
    </row>
    <row r="58" spans="2:17" x14ac:dyDescent="0.25">
      <c r="B58" s="286" t="s">
        <v>68</v>
      </c>
      <c r="C58" s="77">
        <f>AVERAGE(C52:C57)</f>
        <v>0.91699999999999993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43" priority="1" operator="greaterThan">
      <formula>79.9</formula>
    </cfRule>
    <cfRule type="cellIs" dxfId="42" priority="2" operator="between">
      <formula>70.1</formula>
      <formula>79.9</formula>
    </cfRule>
    <cfRule type="cellIs" dxfId="41" priority="3" operator="between">
      <formula>60.1</formula>
      <formula>70</formula>
    </cfRule>
    <cfRule type="cellIs" dxfId="40" priority="4" operator="lessThan">
      <formula>60.1</formula>
    </cfRule>
  </conditionalFormatting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6D0C-F0FE-42F2-B55A-E849E14D0A0F}">
  <sheetPr>
    <tabColor rgb="FF92D050"/>
  </sheetPr>
  <dimension ref="A1:R93"/>
  <sheetViews>
    <sheetView topLeftCell="A35" workbookViewId="0">
      <selection activeCell="C58" sqref="C58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>
        <v>4</v>
      </c>
      <c r="L12" s="69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/>
      <c r="J13" s="69" t="str">
        <f t="shared" ref="J13:J18" si="4">IF(I13="X",3,"")</f>
        <v/>
      </c>
      <c r="K13" s="69"/>
      <c r="L13" s="69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9"/>
      <c r="F14" s="69" t="str">
        <f t="shared" si="2"/>
        <v/>
      </c>
      <c r="G14" s="69"/>
      <c r="H14" s="69" t="str">
        <f t="shared" si="3"/>
        <v/>
      </c>
      <c r="I14" s="69">
        <v>3</v>
      </c>
      <c r="J14" s="69" t="str">
        <f t="shared" si="4"/>
        <v/>
      </c>
      <c r="K14" s="69"/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>
        <v>4</v>
      </c>
      <c r="L15" s="69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/>
      <c r="L16" s="69" t="str">
        <f t="shared" si="5"/>
        <v/>
      </c>
      <c r="M16" s="69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/>
      <c r="J17" s="69" t="str">
        <f t="shared" si="4"/>
        <v/>
      </c>
      <c r="K17" s="69"/>
      <c r="L17" s="69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9"/>
      <c r="F23" s="69" t="str">
        <f>IF(E23="X",1,"")</f>
        <v/>
      </c>
      <c r="G23" s="69"/>
      <c r="H23" s="69" t="str">
        <f>IF(G23="X",2,"")</f>
        <v/>
      </c>
      <c r="I23" s="69"/>
      <c r="J23" s="69" t="str">
        <f>IF(I23="X",3,"")</f>
        <v/>
      </c>
      <c r="K23" s="69">
        <v>4</v>
      </c>
      <c r="L23" s="69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9"/>
      <c r="F24" s="69" t="str">
        <f t="shared" ref="F24:F27" si="9">IF(E24="X",1,"")</f>
        <v/>
      </c>
      <c r="G24" s="69"/>
      <c r="H24" s="69" t="str">
        <f t="shared" ref="H24:H27" si="10">IF(G24="X",2,"")</f>
        <v/>
      </c>
      <c r="I24" s="69"/>
      <c r="J24" s="69" t="str">
        <f t="shared" ref="J24:J27" si="11">IF(I24="X",3,"")</f>
        <v/>
      </c>
      <c r="K24" s="69">
        <v>4</v>
      </c>
      <c r="L24" s="69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9"/>
      <c r="F25" s="69" t="str">
        <f t="shared" si="9"/>
        <v/>
      </c>
      <c r="G25" s="69"/>
      <c r="H25" s="69" t="str">
        <f t="shared" si="10"/>
        <v/>
      </c>
      <c r="I25" s="69"/>
      <c r="J25" s="69" t="str">
        <f t="shared" si="11"/>
        <v/>
      </c>
      <c r="K25" s="69"/>
      <c r="L25" s="69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9"/>
      <c r="F26" s="69" t="str">
        <f t="shared" si="9"/>
        <v/>
      </c>
      <c r="G26" s="69"/>
      <c r="H26" s="69" t="str">
        <f t="shared" si="10"/>
        <v/>
      </c>
      <c r="I26" s="69"/>
      <c r="J26" s="69" t="str">
        <f t="shared" si="11"/>
        <v/>
      </c>
      <c r="K26" s="69"/>
      <c r="L26" s="69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9"/>
      <c r="F27" s="69" t="str">
        <f t="shared" si="9"/>
        <v/>
      </c>
      <c r="G27" s="69"/>
      <c r="H27" s="69" t="str">
        <f t="shared" si="10"/>
        <v/>
      </c>
      <c r="I27" s="69"/>
      <c r="J27" s="69" t="str">
        <f t="shared" si="11"/>
        <v/>
      </c>
      <c r="K27" s="69"/>
      <c r="L27" s="69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>
        <v>3</v>
      </c>
      <c r="J32" s="69" t="str">
        <f>IF(I32="X",3,"")</f>
        <v/>
      </c>
      <c r="K32" s="69"/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>
        <v>3</v>
      </c>
      <c r="J33" s="69" t="str">
        <f t="shared" ref="J33:J36" si="17">IF(I33="X",3,"")</f>
        <v/>
      </c>
      <c r="K33" s="69"/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>
        <v>3</v>
      </c>
      <c r="J34" s="69" t="str">
        <f t="shared" si="17"/>
        <v/>
      </c>
      <c r="K34" s="69"/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/>
      <c r="L35" s="69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0.38761423800592704</v>
      </c>
    </row>
    <row r="49" spans="2:17" ht="17.25" customHeight="1" x14ac:dyDescent="0.25">
      <c r="B49" s="1" t="s">
        <v>28</v>
      </c>
      <c r="N49" s="285">
        <f>C58*B50</f>
        <v>0.38761423800592704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0.80048957132625875</v>
      </c>
      <c r="F52" s="248">
        <f>COUNTIF(C52:C57,"&gt;,01%")</f>
        <v>6</v>
      </c>
    </row>
    <row r="53" spans="2:17" x14ac:dyDescent="0.25">
      <c r="B53" s="1" t="s">
        <v>63</v>
      </c>
      <c r="C53" s="114">
        <v>0.85678545507736537</v>
      </c>
    </row>
    <row r="54" spans="2:17" x14ac:dyDescent="0.25">
      <c r="B54" s="1" t="s">
        <v>64</v>
      </c>
      <c r="C54" s="114">
        <v>0.77824475836750828</v>
      </c>
    </row>
    <row r="55" spans="2:17" x14ac:dyDescent="0.25">
      <c r="B55" s="1" t="s">
        <v>65</v>
      </c>
      <c r="C55" s="114">
        <v>0.70427882439160683</v>
      </c>
    </row>
    <row r="56" spans="2:17" x14ac:dyDescent="0.25">
      <c r="B56" s="1" t="s">
        <v>66</v>
      </c>
      <c r="C56" s="114">
        <v>0.73880158856766376</v>
      </c>
    </row>
    <row r="57" spans="2:17" x14ac:dyDescent="0.25">
      <c r="B57" s="1" t="s">
        <v>67</v>
      </c>
      <c r="C57" s="114">
        <v>0.77277065834072112</v>
      </c>
      <c r="K57" s="115" t="s">
        <v>99</v>
      </c>
      <c r="M57" s="116">
        <f>(I48*100)+(N37+N28+N19)*100</f>
        <v>38.761423800592702</v>
      </c>
    </row>
    <row r="58" spans="2:17" x14ac:dyDescent="0.25">
      <c r="B58" s="286" t="s">
        <v>68</v>
      </c>
      <c r="C58" s="77">
        <f>AVERAGE(C52:C57)</f>
        <v>0.77522847601185407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9" priority="1" operator="greaterThan">
      <formula>79.9</formula>
    </cfRule>
    <cfRule type="cellIs" dxfId="38" priority="2" operator="between">
      <formula>70.1</formula>
      <formula>79.9</formula>
    </cfRule>
    <cfRule type="cellIs" dxfId="37" priority="3" operator="between">
      <formula>60.1</formula>
      <formula>70</formula>
    </cfRule>
    <cfRule type="cellIs" dxfId="36" priority="4" operator="lessThan">
      <formula>60.1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4DF1-614A-4AB2-9B2B-76BA303DCBBD}">
  <sheetPr>
    <tabColor rgb="FF92D050"/>
  </sheetPr>
  <dimension ref="A1:R93"/>
  <sheetViews>
    <sheetView topLeftCell="A51" workbookViewId="0">
      <selection activeCell="D72" sqref="D72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/>
      <c r="L12" s="64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>
        <v>3</v>
      </c>
      <c r="J14" s="64" t="str">
        <f t="shared" si="4"/>
        <v/>
      </c>
      <c r="K14" s="127"/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/>
      <c r="J15" s="64" t="str">
        <f t="shared" si="4"/>
        <v/>
      </c>
      <c r="K15" s="127">
        <v>4</v>
      </c>
      <c r="L15" s="64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>
        <v>4</v>
      </c>
      <c r="L16" s="64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5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/>
      <c r="L18" s="295" t="str">
        <f t="shared" si="5"/>
        <v/>
      </c>
      <c r="M18" s="69">
        <v>5</v>
      </c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8"/>
      <c r="L24" s="1" t="str">
        <f>IF(K24="X",4,"")</f>
        <v/>
      </c>
      <c r="M24" s="69">
        <v>5</v>
      </c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8">
        <v>4</v>
      </c>
      <c r="L25" s="1" t="str">
        <f>IF(K25="X",4,"")</f>
        <v/>
      </c>
      <c r="M25" s="69"/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8"/>
      <c r="L26" s="1" t="str">
        <f>IF(K26="X",4,"")</f>
        <v/>
      </c>
      <c r="M26" s="69">
        <v>5</v>
      </c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8">
        <v>4</v>
      </c>
      <c r="L27" s="1" t="str">
        <f>IF(K27="X",4,"")</f>
        <v/>
      </c>
      <c r="M27" s="69"/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>
        <v>3</v>
      </c>
      <c r="J33" s="1" t="str">
        <f>IF(I33="X",3,"")</f>
        <v/>
      </c>
      <c r="K33" s="68"/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>
        <v>4</v>
      </c>
      <c r="L34" s="1" t="str">
        <f>IF(K34="X",4,"")</f>
        <v/>
      </c>
      <c r="M34" s="69"/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8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8"/>
      <c r="L36" s="1" t="str">
        <f>IF(K36="X",4,"")</f>
        <v/>
      </c>
      <c r="M36" s="69">
        <v>5</v>
      </c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0.46500000000000002</v>
      </c>
    </row>
    <row r="49" spans="2:17" ht="17.25" customHeight="1" x14ac:dyDescent="0.25">
      <c r="B49" s="1" t="s">
        <v>28</v>
      </c>
      <c r="N49" s="285">
        <f>C58*B50</f>
        <v>0.46500000000000002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0.93</v>
      </c>
      <c r="F52" s="248">
        <f>COUNTIF(C52:C57,"&gt;,01%")</f>
        <v>6</v>
      </c>
    </row>
    <row r="53" spans="2:17" x14ac:dyDescent="0.25">
      <c r="B53" s="1" t="s">
        <v>63</v>
      </c>
      <c r="C53" s="114">
        <v>0.9</v>
      </c>
    </row>
    <row r="54" spans="2:17" x14ac:dyDescent="0.25">
      <c r="B54" s="1" t="s">
        <v>64</v>
      </c>
      <c r="C54" s="114">
        <v>0.93</v>
      </c>
    </row>
    <row r="55" spans="2:17" x14ac:dyDescent="0.25">
      <c r="B55" s="1" t="s">
        <v>65</v>
      </c>
      <c r="C55" s="114">
        <v>0.95</v>
      </c>
    </row>
    <row r="56" spans="2:17" x14ac:dyDescent="0.25">
      <c r="B56" s="1" t="s">
        <v>66</v>
      </c>
      <c r="C56" s="114">
        <v>0.94</v>
      </c>
    </row>
    <row r="57" spans="2:17" x14ac:dyDescent="0.25">
      <c r="B57" s="1" t="s">
        <v>67</v>
      </c>
      <c r="C57" s="114">
        <v>0.93</v>
      </c>
      <c r="K57" s="115" t="s">
        <v>99</v>
      </c>
      <c r="M57" s="116">
        <f>(I48*100)+(N37+N28+N19)*100</f>
        <v>46.5</v>
      </c>
    </row>
    <row r="58" spans="2:17" x14ac:dyDescent="0.25">
      <c r="B58" s="286" t="s">
        <v>68</v>
      </c>
      <c r="C58" s="77">
        <f>AVERAGE(C52:C57)</f>
        <v>0.93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15" priority="1" operator="greaterThan">
      <formula>79.9</formula>
    </cfRule>
    <cfRule type="cellIs" dxfId="214" priority="2" operator="between">
      <formula>70.1</formula>
      <formula>79.9</formula>
    </cfRule>
    <cfRule type="cellIs" dxfId="213" priority="3" operator="between">
      <formula>60.1</formula>
      <formula>70</formula>
    </cfRule>
    <cfRule type="cellIs" dxfId="212" priority="4" operator="lessThan">
      <formula>60.1</formula>
    </cfRule>
  </conditionalFormatting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B171-82A0-44CD-AA60-D4ABC7392949}">
  <dimension ref="A1:R93"/>
  <sheetViews>
    <sheetView workbookViewId="0">
      <selection activeCell="C52" sqref="C52:C56"/>
    </sheetView>
  </sheetViews>
  <sheetFormatPr baseColWidth="10" defaultRowHeight="15" x14ac:dyDescent="0.25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50" hidden="1" customWidth="1"/>
    <col min="17" max="17" width="36.28515625" customWidth="1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65" t="s">
        <v>79</v>
      </c>
      <c r="D11" s="65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68"/>
      <c r="L12" s="1"/>
      <c r="M12" s="69"/>
      <c r="N12" s="1" t="str">
        <f>IF(M12="X",5,"")</f>
        <v/>
      </c>
      <c r="O12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/>
      <c r="N13" s="1" t="str">
        <f t="shared" ref="N13:N18" si="2">IF(M13="X",5,"")</f>
        <v/>
      </c>
      <c r="O13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9"/>
      <c r="J14" s="1"/>
      <c r="K14" s="68"/>
      <c r="L14" s="1"/>
      <c r="M14" s="69"/>
      <c r="N14" s="1" t="str">
        <f t="shared" si="2"/>
        <v/>
      </c>
      <c r="O14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9"/>
      <c r="J15" s="1"/>
      <c r="K15" s="68"/>
      <c r="L15" s="1"/>
      <c r="M15" s="69"/>
      <c r="N15" s="1" t="str">
        <f t="shared" si="2"/>
        <v/>
      </c>
      <c r="O15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68"/>
      <c r="L16" s="1"/>
      <c r="M16" s="69"/>
      <c r="N16" s="1" t="str">
        <f t="shared" si="2"/>
        <v/>
      </c>
      <c r="O16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9"/>
      <c r="L17" s="73"/>
      <c r="M17" s="69"/>
      <c r="N17" s="1" t="str">
        <f t="shared" si="2"/>
        <v/>
      </c>
      <c r="O17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71" t="s">
        <v>7</v>
      </c>
      <c r="E18" s="68"/>
      <c r="F18" s="1"/>
      <c r="G18" s="68"/>
      <c r="H18" s="1"/>
      <c r="I18" s="68"/>
      <c r="J18" s="1"/>
      <c r="K18" s="69"/>
      <c r="L18" s="73"/>
      <c r="M18" s="69"/>
      <c r="N18" s="1" t="str">
        <f t="shared" si="2"/>
        <v/>
      </c>
      <c r="O1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9"/>
      <c r="L23" s="1"/>
      <c r="M23" s="69"/>
      <c r="N23" s="1" t="str">
        <f t="shared" ref="N23:N44" si="3">IF(M23="X",5,"")</f>
        <v/>
      </c>
      <c r="O23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/>
      <c r="N24" s="1" t="str">
        <f t="shared" si="3"/>
        <v/>
      </c>
      <c r="O24">
        <f>SUM(F24,H24,J24,L24,N24)</f>
        <v>0</v>
      </c>
      <c r="P24" s="50">
        <f t="shared" si="4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5"/>
        <v/>
      </c>
      <c r="G25" s="68"/>
      <c r="H25" s="1"/>
      <c r="I25" s="68"/>
      <c r="J25" s="1"/>
      <c r="K25" s="69"/>
      <c r="L25" s="1"/>
      <c r="M25" s="69"/>
      <c r="N25" s="1" t="str">
        <f t="shared" si="3"/>
        <v/>
      </c>
      <c r="O25">
        <f>SUM(F25,H25,J25,L25,N25)</f>
        <v>0</v>
      </c>
      <c r="P25" s="50">
        <f t="shared" si="4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/>
      <c r="N26" s="1" t="str">
        <f t="shared" si="3"/>
        <v/>
      </c>
      <c r="O26">
        <f>SUM(F26,H26,J26,L26,N26)</f>
        <v>0</v>
      </c>
      <c r="P26" s="50">
        <f t="shared" si="4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5"/>
        <v/>
      </c>
      <c r="G27" s="68"/>
      <c r="H27" s="1"/>
      <c r="I27" s="69"/>
      <c r="J27" s="1"/>
      <c r="K27" s="68"/>
      <c r="L27" s="1"/>
      <c r="M27" s="69"/>
      <c r="N27" s="1" t="str">
        <f t="shared" si="3"/>
        <v/>
      </c>
      <c r="O27">
        <f>SUM(F27,H27,J27,L27,N27)</f>
        <v>0</v>
      </c>
      <c r="P27" s="50">
        <f t="shared" si="4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71" t="s">
        <v>52</v>
      </c>
      <c r="E32" s="68"/>
      <c r="F32" s="1"/>
      <c r="G32" s="68"/>
      <c r="H32" s="1"/>
      <c r="I32" s="69"/>
      <c r="J32" s="1"/>
      <c r="K32" s="69"/>
      <c r="L32" s="1"/>
      <c r="M32" s="69"/>
      <c r="N32" s="1" t="str">
        <f t="shared" ref="N32:N36" si="6">IF(M32="X",5,"")</f>
        <v/>
      </c>
      <c r="O32">
        <f>SUM(F32,H32,J32,L32,N32)</f>
        <v>0</v>
      </c>
      <c r="P32" s="50">
        <f t="shared" ref="P32:P36" si="7">(O32/5)</f>
        <v>0</v>
      </c>
      <c r="Q32" s="70"/>
    </row>
    <row r="33" spans="1:17" ht="54" customHeight="1" x14ac:dyDescent="0.25">
      <c r="B33" s="372"/>
      <c r="C33" s="373"/>
      <c r="D33" s="71" t="s">
        <v>53</v>
      </c>
      <c r="E33" s="68"/>
      <c r="F33" s="1"/>
      <c r="G33" s="68"/>
      <c r="H33" s="1"/>
      <c r="I33" s="68"/>
      <c r="J33" s="1"/>
      <c r="K33" s="69"/>
      <c r="L33" s="1"/>
      <c r="M33" s="69"/>
      <c r="N33" s="1" t="str">
        <f t="shared" si="6"/>
        <v/>
      </c>
      <c r="O33">
        <f>SUM(F33,H33,J33,L33,N33)</f>
        <v>0</v>
      </c>
      <c r="P33" s="50">
        <f t="shared" si="7"/>
        <v>0</v>
      </c>
      <c r="Q33" s="70"/>
    </row>
    <row r="34" spans="1:17" ht="45.75" customHeight="1" x14ac:dyDescent="0.25">
      <c r="B34" s="372"/>
      <c r="C34" s="373"/>
      <c r="D34" s="71" t="s">
        <v>54</v>
      </c>
      <c r="E34" s="68"/>
      <c r="F34" s="1"/>
      <c r="G34" s="68"/>
      <c r="H34" s="1"/>
      <c r="I34" s="69"/>
      <c r="J34" s="1"/>
      <c r="K34" s="68"/>
      <c r="L34" s="1"/>
      <c r="M34" s="69"/>
      <c r="N34" s="1" t="str">
        <f t="shared" si="6"/>
        <v/>
      </c>
      <c r="O34">
        <f>SUM(F34,H34,J34,L34,N34)</f>
        <v>0</v>
      </c>
      <c r="P34" s="50">
        <f t="shared" si="7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/>
      <c r="G35" s="68"/>
      <c r="H35" s="1"/>
      <c r="I35" s="68"/>
      <c r="J35" s="1"/>
      <c r="K35" s="69"/>
      <c r="L35" s="1"/>
      <c r="M35" s="69"/>
      <c r="N35" s="1" t="str">
        <f t="shared" si="6"/>
        <v/>
      </c>
      <c r="O35">
        <f>SUM(F35,H35,J35,L35,N35)</f>
        <v>0</v>
      </c>
      <c r="P35" s="50">
        <f t="shared" si="7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/>
      <c r="G36" s="68"/>
      <c r="H36" s="1"/>
      <c r="I36" s="68"/>
      <c r="J36" s="1"/>
      <c r="K36" s="69"/>
      <c r="L36" s="1"/>
      <c r="M36" s="69"/>
      <c r="N36" s="1" t="str">
        <f t="shared" si="6"/>
        <v/>
      </c>
      <c r="O36">
        <f>SUM(F36,H36,J36,L36,N36)</f>
        <v>0</v>
      </c>
      <c r="P36" s="50">
        <f t="shared" si="7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8">IF(K42="X",4,"")</f>
        <v/>
      </c>
      <c r="M42" s="1" t="s">
        <v>91</v>
      </c>
      <c r="N42" s="1">
        <f t="shared" si="3"/>
        <v>5</v>
      </c>
      <c r="O42">
        <f>SUM(F42,H42,J42,L42,N42)</f>
        <v>5</v>
      </c>
      <c r="P42" s="50">
        <f t="shared" si="4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8"/>
        <v/>
      </c>
      <c r="M43" s="1" t="s">
        <v>91</v>
      </c>
      <c r="N43" s="1">
        <f t="shared" si="3"/>
        <v>5</v>
      </c>
      <c r="O43">
        <f>SUM(F43,H43,J43,L43,N43)</f>
        <v>5</v>
      </c>
      <c r="P43" s="50">
        <f t="shared" si="4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8"/>
        <v/>
      </c>
      <c r="M44" s="1" t="s">
        <v>91</v>
      </c>
      <c r="N44" s="108">
        <f t="shared" si="3"/>
        <v>5</v>
      </c>
      <c r="O44">
        <f>SUM(F44,H44,J44,L44,N44)</f>
        <v>5</v>
      </c>
      <c r="P44" s="50">
        <f t="shared" si="4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</v>
      </c>
      <c r="E52" s="90"/>
      <c r="F52" s="90">
        <f>COUNTIF(C52:C57,"&gt;,01%")</f>
        <v>0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0</v>
      </c>
      <c r="N57" s="90"/>
    </row>
    <row r="58" spans="2:17" x14ac:dyDescent="0.25">
      <c r="B58" s="17" t="s">
        <v>68</v>
      </c>
      <c r="C58" s="77">
        <f>AVERAGE(C52:C57)</f>
        <v>0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117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117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117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117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5" priority="1" operator="greaterThan">
      <formula>79.9</formula>
    </cfRule>
    <cfRule type="cellIs" dxfId="34" priority="2" operator="between">
      <formula>70.1</formula>
      <formula>79.9</formula>
    </cfRule>
    <cfRule type="cellIs" dxfId="33" priority="3" operator="between">
      <formula>60.1</formula>
      <formula>70</formula>
    </cfRule>
    <cfRule type="cellIs" dxfId="32" priority="4" operator="lessThan">
      <formula>60.1</formula>
    </cfRule>
  </conditionalFormatting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D398-90A0-46CF-8AFB-B7365D050E28}">
  <sheetPr>
    <tabColor rgb="FF92D050"/>
  </sheetPr>
  <dimension ref="A1:R93"/>
  <sheetViews>
    <sheetView topLeftCell="A38" workbookViewId="0">
      <selection activeCell="D62" sqref="D62:Q62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  <c r="E7" s="63"/>
      <c r="F7" s="63"/>
      <c r="G7" s="63"/>
      <c r="H7" s="63"/>
    </row>
    <row r="8" spans="2:17" x14ac:dyDescent="0.25">
      <c r="C8" s="62"/>
      <c r="D8" s="62"/>
      <c r="E8" s="63"/>
      <c r="F8" s="63"/>
      <c r="G8" s="63"/>
      <c r="H8" s="63"/>
    </row>
    <row r="9" spans="2:17" x14ac:dyDescent="0.25">
      <c r="B9" s="62"/>
      <c r="C9" s="62"/>
      <c r="D9" s="62"/>
      <c r="E9" s="63"/>
      <c r="F9" s="63"/>
      <c r="G9" s="63"/>
      <c r="H9" s="63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267" t="s">
        <v>79</v>
      </c>
      <c r="D11" s="267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114" customHeight="1" x14ac:dyDescent="0.25">
      <c r="B12" s="385" t="s">
        <v>0</v>
      </c>
      <c r="C12" s="388" t="s">
        <v>80</v>
      </c>
      <c r="D12" s="67" t="s">
        <v>2</v>
      </c>
      <c r="E12" s="68"/>
      <c r="F12" s="1"/>
      <c r="G12" s="68"/>
      <c r="H12" s="1"/>
      <c r="I12" s="68"/>
      <c r="J12" s="1"/>
      <c r="K12" s="68">
        <v>4</v>
      </c>
      <c r="L12" s="1"/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 t="s">
        <v>237</v>
      </c>
    </row>
    <row r="13" spans="2:17" ht="51.75" customHeight="1" x14ac:dyDescent="0.25">
      <c r="B13" s="386"/>
      <c r="C13" s="389"/>
      <c r="D13" s="67" t="s">
        <v>114</v>
      </c>
      <c r="E13" s="68"/>
      <c r="F13" s="1"/>
      <c r="G13" s="68"/>
      <c r="H13" s="1"/>
      <c r="I13" s="68"/>
      <c r="J13" s="1"/>
      <c r="K13" s="68"/>
      <c r="L13" s="1"/>
      <c r="M13" s="69">
        <v>5</v>
      </c>
      <c r="N13" s="1" t="str">
        <f t="shared" ref="N13:N18" si="2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/>
      <c r="G14" s="68"/>
      <c r="H14" s="1"/>
      <c r="I14" s="69"/>
      <c r="J14" s="1"/>
      <c r="K14" s="68">
        <v>4</v>
      </c>
      <c r="L14" s="1"/>
      <c r="M14" s="69"/>
      <c r="N14" s="1" t="str">
        <f t="shared" si="2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71" t="s">
        <v>4</v>
      </c>
      <c r="E15" s="68"/>
      <c r="F15" s="1"/>
      <c r="G15" s="68"/>
      <c r="H15" s="1"/>
      <c r="I15" s="69"/>
      <c r="J15" s="1"/>
      <c r="K15" s="68">
        <v>4</v>
      </c>
      <c r="L15" s="1"/>
      <c r="M15" s="69"/>
      <c r="N15" s="1" t="str">
        <f t="shared" si="2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71" t="s">
        <v>5</v>
      </c>
      <c r="E16" s="68"/>
      <c r="F16" s="1"/>
      <c r="G16" s="68"/>
      <c r="H16" s="1"/>
      <c r="I16" s="68"/>
      <c r="J16" s="1"/>
      <c r="K16" s="68">
        <v>4</v>
      </c>
      <c r="L16" s="1"/>
      <c r="M16" s="69"/>
      <c r="N16" s="1" t="str">
        <f t="shared" si="2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71" t="s">
        <v>6</v>
      </c>
      <c r="E17" s="68"/>
      <c r="F17" s="1"/>
      <c r="G17" s="68"/>
      <c r="H17" s="1"/>
      <c r="I17" s="68"/>
      <c r="J17" s="1"/>
      <c r="K17" s="69"/>
      <c r="L17" s="73"/>
      <c r="M17" s="69">
        <v>5</v>
      </c>
      <c r="N17" s="1" t="str">
        <f t="shared" si="2"/>
        <v/>
      </c>
      <c r="O17" s="248">
        <f t="shared" si="0"/>
        <v>0</v>
      </c>
      <c r="P17" s="50">
        <f t="shared" si="1"/>
        <v>0</v>
      </c>
      <c r="Q17" s="70"/>
    </row>
    <row r="18" spans="1:18" ht="105" customHeight="1" x14ac:dyDescent="0.25">
      <c r="B18" s="387"/>
      <c r="C18" s="390"/>
      <c r="D18" s="71" t="s">
        <v>7</v>
      </c>
      <c r="E18" s="68"/>
      <c r="F18" s="1"/>
      <c r="G18" s="68"/>
      <c r="H18" s="1"/>
      <c r="I18" s="68"/>
      <c r="J18" s="1"/>
      <c r="K18" s="69">
        <v>4</v>
      </c>
      <c r="L18" s="73"/>
      <c r="M18" s="69"/>
      <c r="N18" s="1" t="str">
        <f t="shared" si="2"/>
        <v/>
      </c>
      <c r="O18" s="248">
        <f t="shared" si="0"/>
        <v>0</v>
      </c>
      <c r="P18" s="50">
        <f>(O18/5)</f>
        <v>0</v>
      </c>
      <c r="Q18" s="70" t="s">
        <v>238</v>
      </c>
    </row>
    <row r="19" spans="1:18" ht="18.75" customHeight="1" x14ac:dyDescent="0.25">
      <c r="B19" s="16">
        <f>(50/3)/100</f>
        <v>0.16666666666666669</v>
      </c>
      <c r="C19" s="74"/>
      <c r="D19" s="75"/>
      <c r="E19" s="76"/>
      <c r="F19" s="76"/>
      <c r="G19" s="76"/>
      <c r="H19" s="76"/>
      <c r="I19" s="76"/>
      <c r="J19" s="76"/>
      <c r="K19" s="76"/>
      <c r="L19" s="76"/>
      <c r="M19" s="77">
        <f>N19</f>
        <v>0</v>
      </c>
      <c r="N19" s="78">
        <f>(SUM(P12:P18)/7)*B19</f>
        <v>0</v>
      </c>
    </row>
    <row r="20" spans="1:18" ht="18.75" customHeight="1" x14ac:dyDescent="0.25">
      <c r="A20" s="79"/>
      <c r="B20" s="80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86"/>
      <c r="Q20" s="79"/>
      <c r="R20" s="79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71" t="s">
        <v>8</v>
      </c>
      <c r="E23" s="68"/>
      <c r="F23" s="1" t="str">
        <f>IF(E23="X",1,"")</f>
        <v/>
      </c>
      <c r="G23" s="68"/>
      <c r="H23" s="1"/>
      <c r="I23" s="68"/>
      <c r="J23" s="1"/>
      <c r="K23" s="69">
        <v>4</v>
      </c>
      <c r="L23" s="1"/>
      <c r="M23" s="69"/>
      <c r="N23" s="1" t="str">
        <f t="shared" ref="N23:N44" si="3">IF(M23="X",5,"")</f>
        <v/>
      </c>
      <c r="O23" s="248">
        <f>SUM(F23,H23,J23,L23,N23)</f>
        <v>0</v>
      </c>
      <c r="P23" s="50">
        <f t="shared" ref="P23:P44" si="4">(O23/5)</f>
        <v>0</v>
      </c>
      <c r="Q23" s="70"/>
    </row>
    <row r="24" spans="1:18" ht="41.25" customHeight="1" x14ac:dyDescent="0.25">
      <c r="B24" s="372"/>
      <c r="C24" s="373"/>
      <c r="D24" s="71" t="s">
        <v>83</v>
      </c>
      <c r="E24" s="68"/>
      <c r="F24" s="1" t="str">
        <f t="shared" ref="F24:F27" si="5">IF(E24="X",1,"")</f>
        <v/>
      </c>
      <c r="G24" s="68"/>
      <c r="H24" s="1"/>
      <c r="I24" s="68"/>
      <c r="J24" s="1"/>
      <c r="K24" s="68"/>
      <c r="L24" s="1"/>
      <c r="M24" s="69">
        <v>5</v>
      </c>
      <c r="N24" s="1" t="str">
        <f t="shared" si="3"/>
        <v/>
      </c>
      <c r="O24" s="248">
        <f>SUM(F24,H24,J24,L24,N24)</f>
        <v>0</v>
      </c>
      <c r="P24" s="50">
        <f t="shared" si="4"/>
        <v>0</v>
      </c>
      <c r="Q24" s="70"/>
    </row>
    <row r="25" spans="1:18" ht="60" x14ac:dyDescent="0.25">
      <c r="B25" s="372"/>
      <c r="C25" s="373"/>
      <c r="D25" s="87" t="s">
        <v>113</v>
      </c>
      <c r="E25" s="68"/>
      <c r="F25" s="1" t="str">
        <f t="shared" si="5"/>
        <v/>
      </c>
      <c r="G25" s="68"/>
      <c r="H25" s="1"/>
      <c r="I25" s="68"/>
      <c r="J25" s="1"/>
      <c r="K25" s="69">
        <v>4</v>
      </c>
      <c r="L25" s="1"/>
      <c r="M25" s="69"/>
      <c r="N25" s="1" t="str">
        <f t="shared" si="3"/>
        <v/>
      </c>
      <c r="O25" s="248">
        <f>SUM(F25,H25,J25,L25,N25)</f>
        <v>0</v>
      </c>
      <c r="P25" s="50">
        <f t="shared" si="4"/>
        <v>0</v>
      </c>
      <c r="Q25" s="70"/>
    </row>
    <row r="26" spans="1:18" ht="45" x14ac:dyDescent="0.25">
      <c r="B26" s="372"/>
      <c r="C26" s="373"/>
      <c r="D26" s="71" t="s">
        <v>9</v>
      </c>
      <c r="E26" s="68"/>
      <c r="F26" s="1" t="str">
        <f t="shared" si="5"/>
        <v/>
      </c>
      <c r="G26" s="68"/>
      <c r="H26" s="1"/>
      <c r="I26" s="68"/>
      <c r="J26" s="1"/>
      <c r="K26" s="68"/>
      <c r="L26" s="1"/>
      <c r="M26" s="69">
        <v>5</v>
      </c>
      <c r="N26" s="1" t="str">
        <f t="shared" si="3"/>
        <v/>
      </c>
      <c r="O26" s="248">
        <f>SUM(F26,H26,J26,L26,N26)</f>
        <v>0</v>
      </c>
      <c r="P26" s="50">
        <f t="shared" si="4"/>
        <v>0</v>
      </c>
      <c r="Q26" s="70"/>
    </row>
    <row r="27" spans="1:18" ht="60" x14ac:dyDescent="0.25">
      <c r="B27" s="372"/>
      <c r="C27" s="373"/>
      <c r="D27" s="71" t="s">
        <v>10</v>
      </c>
      <c r="E27" s="68"/>
      <c r="F27" s="1" t="str">
        <f t="shared" si="5"/>
        <v/>
      </c>
      <c r="G27" s="68"/>
      <c r="H27" s="1"/>
      <c r="I27" s="69"/>
      <c r="J27" s="1"/>
      <c r="K27" s="68"/>
      <c r="L27" s="1"/>
      <c r="M27" s="69">
        <v>5</v>
      </c>
      <c r="N27" s="1" t="str">
        <f t="shared" si="3"/>
        <v/>
      </c>
      <c r="O27" s="248">
        <f>SUM(F27,H27,J27,L27,N27)</f>
        <v>0</v>
      </c>
      <c r="P27" s="50">
        <f t="shared" si="4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89"/>
      <c r="E28" s="90"/>
      <c r="F28" s="90"/>
      <c r="G28" s="90"/>
      <c r="H28" s="90"/>
      <c r="I28" s="90"/>
      <c r="J28" s="90"/>
      <c r="K28" s="90"/>
      <c r="L28" s="90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92"/>
      <c r="C29" s="90"/>
      <c r="D29" s="93"/>
      <c r="E29" s="90"/>
      <c r="F29" s="90"/>
      <c r="G29" s="90"/>
      <c r="H29" s="90"/>
      <c r="I29" s="90"/>
      <c r="J29" s="90"/>
      <c r="K29" s="90"/>
      <c r="L29" s="90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126" customHeight="1" x14ac:dyDescent="0.25">
      <c r="B32" s="372" t="s">
        <v>84</v>
      </c>
      <c r="C32" s="373" t="s">
        <v>85</v>
      </c>
      <c r="D32" s="71" t="s">
        <v>52</v>
      </c>
      <c r="E32" s="68"/>
      <c r="F32" s="1"/>
      <c r="G32" s="68"/>
      <c r="H32" s="1"/>
      <c r="I32" s="69"/>
      <c r="J32" s="1"/>
      <c r="K32" s="69"/>
      <c r="L32" s="1"/>
      <c r="M32" s="69">
        <v>5</v>
      </c>
      <c r="N32" s="1" t="str">
        <f t="shared" ref="N32:N36" si="6">IF(M32="X",5,"")</f>
        <v/>
      </c>
      <c r="O32" s="248">
        <f>SUM(F32,H32,J32,L32,N32)</f>
        <v>0</v>
      </c>
      <c r="P32" s="50">
        <f t="shared" ref="P32:P36" si="7">(O32/5)</f>
        <v>0</v>
      </c>
      <c r="Q32" s="334" t="s">
        <v>239</v>
      </c>
    </row>
    <row r="33" spans="1:17" ht="93" customHeight="1" x14ac:dyDescent="0.25">
      <c r="B33" s="372"/>
      <c r="C33" s="373"/>
      <c r="D33" s="71" t="s">
        <v>53</v>
      </c>
      <c r="E33" s="68"/>
      <c r="F33" s="1"/>
      <c r="G33" s="68"/>
      <c r="H33" s="1"/>
      <c r="I33" s="68">
        <v>3</v>
      </c>
      <c r="J33" s="1"/>
      <c r="K33" s="69"/>
      <c r="L33" s="1"/>
      <c r="M33" s="69"/>
      <c r="N33" s="1" t="str">
        <f t="shared" si="6"/>
        <v/>
      </c>
      <c r="O33" s="248">
        <f>SUM(F33,H33,J33,L33,N33)</f>
        <v>0</v>
      </c>
      <c r="P33" s="50">
        <f t="shared" si="7"/>
        <v>0</v>
      </c>
      <c r="Q33" s="70" t="s">
        <v>240</v>
      </c>
    </row>
    <row r="34" spans="1:17" ht="45.75" customHeight="1" x14ac:dyDescent="0.25">
      <c r="B34" s="372"/>
      <c r="C34" s="373"/>
      <c r="D34" s="71" t="s">
        <v>54</v>
      </c>
      <c r="E34" s="68"/>
      <c r="F34" s="1"/>
      <c r="G34" s="68"/>
      <c r="H34" s="1"/>
      <c r="I34" s="69"/>
      <c r="J34" s="1"/>
      <c r="K34" s="68">
        <v>4</v>
      </c>
      <c r="L34" s="1"/>
      <c r="M34" s="69"/>
      <c r="N34" s="1" t="str">
        <f t="shared" si="6"/>
        <v/>
      </c>
      <c r="O34" s="248">
        <f>SUM(F34,H34,J34,L34,N34)</f>
        <v>0</v>
      </c>
      <c r="P34" s="50">
        <f t="shared" si="7"/>
        <v>0</v>
      </c>
      <c r="Q34" s="70"/>
    </row>
    <row r="35" spans="1:17" ht="30" customHeight="1" x14ac:dyDescent="0.25">
      <c r="B35" s="372"/>
      <c r="C35" s="373"/>
      <c r="D35" s="71" t="s">
        <v>55</v>
      </c>
      <c r="E35" s="68"/>
      <c r="F35" s="1"/>
      <c r="G35" s="68"/>
      <c r="H35" s="1"/>
      <c r="I35" s="68"/>
      <c r="J35" s="1"/>
      <c r="K35" s="69">
        <v>4</v>
      </c>
      <c r="L35" s="1"/>
      <c r="M35" s="69"/>
      <c r="N35" s="1" t="str">
        <f t="shared" si="6"/>
        <v/>
      </c>
      <c r="O35" s="248">
        <f>SUM(F35,H35,J35,L35,N35)</f>
        <v>0</v>
      </c>
      <c r="P35" s="50">
        <f t="shared" si="7"/>
        <v>0</v>
      </c>
      <c r="Q35" s="70"/>
    </row>
    <row r="36" spans="1:17" ht="54.75" customHeight="1" x14ac:dyDescent="0.25">
      <c r="B36" s="372"/>
      <c r="C36" s="373"/>
      <c r="D36" s="71" t="s">
        <v>56</v>
      </c>
      <c r="E36" s="68"/>
      <c r="F36" s="1"/>
      <c r="G36" s="68"/>
      <c r="H36" s="1"/>
      <c r="I36" s="68"/>
      <c r="J36" s="1"/>
      <c r="K36" s="69">
        <v>4</v>
      </c>
      <c r="L36" s="1"/>
      <c r="M36" s="69"/>
      <c r="N36" s="1" t="str">
        <f t="shared" si="6"/>
        <v/>
      </c>
      <c r="O36" s="248">
        <f>SUM(F36,H36,J36,L36,N36)</f>
        <v>0</v>
      </c>
      <c r="P36" s="50">
        <f t="shared" si="7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89"/>
      <c r="E37" s="90"/>
      <c r="F37" s="90"/>
      <c r="G37" s="90"/>
      <c r="H37" s="90"/>
      <c r="I37" s="90"/>
      <c r="J37" s="90"/>
      <c r="K37" s="90"/>
      <c r="L37" s="90"/>
      <c r="M37" s="2">
        <f>N37</f>
        <v>0</v>
      </c>
      <c r="N37" s="78">
        <f>(SUM(P32:P36)/5)*B37</f>
        <v>0</v>
      </c>
    </row>
    <row r="38" spans="1:17" ht="15" customHeight="1" x14ac:dyDescent="0.25">
      <c r="D38" s="94"/>
      <c r="E38" s="95"/>
      <c r="F38" s="95"/>
      <c r="G38" s="96" t="s">
        <v>86</v>
      </c>
      <c r="H38" s="90"/>
      <c r="I38" s="97">
        <f>(M28+M19+M37)</f>
        <v>0</v>
      </c>
      <c r="J38" s="90"/>
      <c r="K38" s="90"/>
      <c r="L38" s="90"/>
      <c r="M38" s="90"/>
      <c r="N38" s="90"/>
    </row>
    <row r="39" spans="1:17" ht="15.75" hidden="1" customHeight="1" x14ac:dyDescent="0.25">
      <c r="A39" s="61"/>
      <c r="B39" s="98" t="s">
        <v>87</v>
      </c>
      <c r="D39" s="99"/>
      <c r="E39" s="90"/>
      <c r="F39" s="90"/>
      <c r="G39" s="100"/>
      <c r="H39" s="90"/>
      <c r="I39" s="101"/>
      <c r="J39" s="90"/>
      <c r="K39" s="90"/>
      <c r="L39" s="90"/>
      <c r="M39" s="90"/>
      <c r="N39" s="90"/>
    </row>
    <row r="40" spans="1:17" ht="14.25" hidden="1" customHeight="1" x14ac:dyDescent="0.25">
      <c r="A40" s="62"/>
      <c r="B40" s="248" t="s">
        <v>88</v>
      </c>
      <c r="D40" s="99"/>
      <c r="E40" s="90"/>
      <c r="F40" s="90"/>
      <c r="G40" s="100"/>
      <c r="H40" s="90"/>
      <c r="I40" s="101"/>
      <c r="J40" s="90"/>
      <c r="K40" s="90"/>
      <c r="L40" s="102"/>
      <c r="M40" s="103"/>
      <c r="N40" s="90"/>
      <c r="Q40" s="383" t="s">
        <v>78</v>
      </c>
    </row>
    <row r="41" spans="1:17" ht="14.25" hidden="1" customHeight="1" x14ac:dyDescent="0.25">
      <c r="B41" s="62"/>
      <c r="D41" s="104" t="s">
        <v>87</v>
      </c>
      <c r="E41" s="90"/>
      <c r="F41" s="90"/>
      <c r="G41" s="100"/>
      <c r="H41" s="90"/>
      <c r="I41" s="101"/>
      <c r="J41" s="90"/>
      <c r="K41" s="90"/>
      <c r="L41" s="66"/>
      <c r="M41" s="66">
        <v>5</v>
      </c>
      <c r="N41" s="90"/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E42" s="90"/>
      <c r="F42" s="90"/>
      <c r="G42" s="107"/>
      <c r="H42" s="90"/>
      <c r="I42" s="101"/>
      <c r="J42" s="90"/>
      <c r="K42" s="90"/>
      <c r="L42" s="1" t="str">
        <f t="shared" ref="L42:L44" si="8">IF(K42="X",4,"")</f>
        <v/>
      </c>
      <c r="M42" s="1" t="s">
        <v>91</v>
      </c>
      <c r="N42" s="1">
        <f t="shared" si="3"/>
        <v>5</v>
      </c>
      <c r="O42" s="248">
        <f>SUM(F42,H42,J42,L42,N42)</f>
        <v>5</v>
      </c>
      <c r="P42" s="50">
        <f t="shared" si="4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E43" s="90"/>
      <c r="F43" s="90"/>
      <c r="G43" s="107"/>
      <c r="H43" s="90"/>
      <c r="I43" s="101"/>
      <c r="J43" s="90"/>
      <c r="K43" s="90"/>
      <c r="L43" s="1" t="str">
        <f t="shared" si="8"/>
        <v/>
      </c>
      <c r="M43" s="1" t="s">
        <v>91</v>
      </c>
      <c r="N43" s="1">
        <f t="shared" si="3"/>
        <v>5</v>
      </c>
      <c r="O43" s="248">
        <f>SUM(F43,H43,J43,L43,N43)</f>
        <v>5</v>
      </c>
      <c r="P43" s="50">
        <f t="shared" si="4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E44" s="90"/>
      <c r="F44" s="90"/>
      <c r="G44" s="107"/>
      <c r="H44" s="90"/>
      <c r="I44" s="101"/>
      <c r="J44" s="90"/>
      <c r="K44" s="90"/>
      <c r="L44" s="1" t="str">
        <f t="shared" si="8"/>
        <v/>
      </c>
      <c r="M44" s="1" t="s">
        <v>91</v>
      </c>
      <c r="N44" s="108">
        <f t="shared" si="3"/>
        <v>5</v>
      </c>
      <c r="O44" s="248">
        <f>SUM(F44,H44,J44,L44,N44)</f>
        <v>5</v>
      </c>
      <c r="P44" s="50">
        <f t="shared" si="4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E45" s="90"/>
      <c r="F45" s="90"/>
      <c r="G45" s="107"/>
      <c r="H45" s="90"/>
      <c r="I45" s="101"/>
      <c r="J45" s="90"/>
      <c r="K45" s="90"/>
      <c r="L45" s="90"/>
      <c r="M45" s="90"/>
      <c r="N45" s="90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10"/>
      <c r="E46" s="90"/>
      <c r="F46" s="90"/>
      <c r="G46" s="107"/>
      <c r="H46" s="90"/>
      <c r="I46" s="101"/>
      <c r="J46" s="90"/>
      <c r="K46" s="90"/>
      <c r="M46" s="111">
        <f>P45+N28+N19</f>
        <v>0.5</v>
      </c>
      <c r="N46" s="90"/>
    </row>
    <row r="47" spans="1:17" ht="12.75" hidden="1" customHeight="1" x14ac:dyDescent="0.25">
      <c r="B47" s="112">
        <v>0.5</v>
      </c>
      <c r="D47" s="99"/>
      <c r="E47" s="90"/>
      <c r="F47" s="90"/>
      <c r="G47" s="100"/>
      <c r="H47" s="90"/>
      <c r="I47" s="101"/>
      <c r="J47" s="90"/>
      <c r="K47" s="90"/>
      <c r="L47" s="90"/>
      <c r="M47" s="90"/>
      <c r="N47" s="90"/>
    </row>
    <row r="48" spans="1:17" x14ac:dyDescent="0.25">
      <c r="D48" s="94"/>
      <c r="E48" s="58"/>
      <c r="F48" s="58"/>
      <c r="G48" s="96" t="s">
        <v>98</v>
      </c>
      <c r="H48" s="90"/>
      <c r="I48" s="77">
        <f>N49</f>
        <v>0.32</v>
      </c>
      <c r="J48" s="90"/>
      <c r="K48" s="90"/>
      <c r="L48" s="90"/>
      <c r="M48" s="90"/>
      <c r="N48" s="90"/>
    </row>
    <row r="49" spans="2:17" ht="17.25" customHeight="1" x14ac:dyDescent="0.25">
      <c r="B49" s="1" t="s">
        <v>28</v>
      </c>
      <c r="J49" s="90"/>
      <c r="K49" s="90"/>
      <c r="L49" s="90"/>
      <c r="N49" s="113">
        <f>C58*B50</f>
        <v>0.32</v>
      </c>
    </row>
    <row r="50" spans="2:17" x14ac:dyDescent="0.25">
      <c r="B50" s="16">
        <v>0.5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7" x14ac:dyDescent="0.25"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7" x14ac:dyDescent="0.25">
      <c r="B52" s="1" t="s">
        <v>62</v>
      </c>
      <c r="C52" s="114">
        <v>0.64</v>
      </c>
      <c r="E52" s="90"/>
      <c r="F52" s="90">
        <f>COUNTIF(C52:C57,"&gt;,01%")</f>
        <v>6</v>
      </c>
      <c r="G52" s="90"/>
      <c r="H52" s="90"/>
      <c r="I52" s="90"/>
      <c r="J52" s="90"/>
      <c r="K52" s="90"/>
      <c r="L52" s="90"/>
      <c r="M52" s="90"/>
      <c r="N52" s="90"/>
    </row>
    <row r="53" spans="2:17" x14ac:dyDescent="0.25">
      <c r="B53" s="1" t="s">
        <v>63</v>
      </c>
      <c r="C53" s="114">
        <v>0.64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7" x14ac:dyDescent="0.25">
      <c r="B54" s="1" t="s">
        <v>64</v>
      </c>
      <c r="C54" s="114">
        <v>0.64</v>
      </c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7" x14ac:dyDescent="0.25">
      <c r="B55" s="1" t="s">
        <v>65</v>
      </c>
      <c r="C55" s="114">
        <v>0.64</v>
      </c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7" x14ac:dyDescent="0.25">
      <c r="B56" s="1" t="s">
        <v>66</v>
      </c>
      <c r="C56" s="114">
        <v>0.64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7" x14ac:dyDescent="0.25">
      <c r="B57" s="1" t="s">
        <v>67</v>
      </c>
      <c r="C57" s="114">
        <v>0.64</v>
      </c>
      <c r="E57" s="90"/>
      <c r="F57" s="90"/>
      <c r="G57" s="90"/>
      <c r="H57" s="90"/>
      <c r="I57" s="90"/>
      <c r="J57" s="90"/>
      <c r="K57" s="115" t="s">
        <v>99</v>
      </c>
      <c r="L57" s="90"/>
      <c r="M57" s="116">
        <f>(I48*100)+(N37+N28+N19)*100</f>
        <v>32</v>
      </c>
      <c r="N57" s="90"/>
    </row>
    <row r="58" spans="2:17" x14ac:dyDescent="0.25">
      <c r="B58" s="17" t="s">
        <v>68</v>
      </c>
      <c r="C58" s="77">
        <f>AVERAGE(C52:C57)</f>
        <v>0.64</v>
      </c>
      <c r="E58" s="90"/>
      <c r="F58" s="90"/>
      <c r="G58" s="90"/>
      <c r="H58" s="90"/>
      <c r="N58" s="90"/>
    </row>
    <row r="59" spans="2:17" x14ac:dyDescent="0.25"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7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7" ht="15.75" x14ac:dyDescent="0.25">
      <c r="B61" s="61" t="s">
        <v>100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7" ht="24.75" customHeight="1" x14ac:dyDescent="0.25">
      <c r="B62" s="266" t="s">
        <v>101</v>
      </c>
      <c r="C62" s="118" t="s">
        <v>102</v>
      </c>
      <c r="D62" s="398" t="s">
        <v>103</v>
      </c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</row>
    <row r="63" spans="2:17" ht="24.75" customHeight="1" x14ac:dyDescent="0.25">
      <c r="B63" s="266" t="s">
        <v>104</v>
      </c>
      <c r="C63" s="119" t="s">
        <v>105</v>
      </c>
      <c r="D63" s="398" t="s">
        <v>106</v>
      </c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</row>
    <row r="64" spans="2:17" ht="24.75" customHeight="1" x14ac:dyDescent="0.25">
      <c r="B64" s="266" t="s">
        <v>107</v>
      </c>
      <c r="C64" s="120" t="s">
        <v>108</v>
      </c>
      <c r="D64" s="398" t="s">
        <v>109</v>
      </c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</row>
    <row r="65" spans="2:17" ht="24.75" customHeight="1" x14ac:dyDescent="0.25">
      <c r="B65" s="266" t="s">
        <v>110</v>
      </c>
      <c r="C65" s="121" t="s">
        <v>111</v>
      </c>
      <c r="D65" s="398" t="s">
        <v>112</v>
      </c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</row>
    <row r="66" spans="2:17" x14ac:dyDescent="0.25">
      <c r="F66" s="90"/>
      <c r="G66" s="90"/>
      <c r="H66" s="90"/>
      <c r="I66" s="90"/>
      <c r="J66" s="90"/>
      <c r="K66" s="90"/>
      <c r="L66" s="90"/>
      <c r="M66" s="90"/>
      <c r="N66" s="90"/>
    </row>
    <row r="67" spans="2:17" x14ac:dyDescent="0.25">
      <c r="F67" s="90"/>
      <c r="G67" s="90"/>
      <c r="H67" s="90"/>
      <c r="I67" s="90"/>
      <c r="J67" s="90"/>
      <c r="K67" s="90"/>
      <c r="L67" s="90"/>
      <c r="M67" s="90"/>
      <c r="N67" s="90"/>
    </row>
    <row r="68" spans="2:17" x14ac:dyDescent="0.25">
      <c r="F68" s="90"/>
      <c r="G68" s="90"/>
      <c r="H68" s="90"/>
      <c r="I68" s="90"/>
      <c r="J68" s="90"/>
      <c r="K68" s="90"/>
      <c r="L68" s="90"/>
      <c r="M68" s="90"/>
      <c r="N68" s="90"/>
    </row>
    <row r="69" spans="2:17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7" x14ac:dyDescent="0.25">
      <c r="B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1" priority="1" operator="greaterThan">
      <formula>79.9</formula>
    </cfRule>
    <cfRule type="cellIs" dxfId="30" priority="2" operator="between">
      <formula>70.1</formula>
      <formula>79.9</formula>
    </cfRule>
    <cfRule type="cellIs" dxfId="29" priority="3" operator="between">
      <formula>60.1</formula>
      <formula>70</formula>
    </cfRule>
    <cfRule type="cellIs" dxfId="28" priority="4" operator="lessThan">
      <formula>60.1</formula>
    </cfRule>
  </conditionalFormatting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BFD7-B8F2-4C96-AED2-35B156C93905}">
  <sheetPr>
    <tabColor rgb="FF92D050"/>
  </sheetPr>
  <dimension ref="A1:R93"/>
  <sheetViews>
    <sheetView topLeftCell="A34" workbookViewId="0">
      <selection activeCell="D54" sqref="D54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127"/>
      <c r="F12" s="64" t="str">
        <f>IF(E12="X",1,"")</f>
        <v/>
      </c>
      <c r="G12" s="127"/>
      <c r="H12" s="64" t="str">
        <f>IF(G12="X",2,"")</f>
        <v/>
      </c>
      <c r="I12" s="127"/>
      <c r="J12" s="64" t="str">
        <f>IF(I12="X",3,"")</f>
        <v/>
      </c>
      <c r="K12" s="127">
        <v>4</v>
      </c>
      <c r="L12" s="64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 t="s">
        <v>196</v>
      </c>
    </row>
    <row r="13" spans="2:17" ht="51.75" customHeight="1" x14ac:dyDescent="0.25">
      <c r="B13" s="386"/>
      <c r="C13" s="389"/>
      <c r="D13" s="67" t="s">
        <v>33</v>
      </c>
      <c r="E13" s="127"/>
      <c r="F13" s="64" t="str">
        <f t="shared" ref="F13:F18" si="2">IF(E13="X",1,"")</f>
        <v/>
      </c>
      <c r="G13" s="127"/>
      <c r="H13" s="64" t="str">
        <f t="shared" ref="H13:H18" si="3">IF(G13="X",2,"")</f>
        <v/>
      </c>
      <c r="I13" s="127"/>
      <c r="J13" s="64" t="str">
        <f t="shared" ref="J13:J18" si="4">IF(I13="X",3,"")</f>
        <v/>
      </c>
      <c r="K13" s="127"/>
      <c r="L13" s="64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127"/>
      <c r="F14" s="64" t="str">
        <f t="shared" si="2"/>
        <v/>
      </c>
      <c r="G14" s="127"/>
      <c r="H14" s="64" t="str">
        <f t="shared" si="3"/>
        <v/>
      </c>
      <c r="I14" s="127"/>
      <c r="J14" s="64" t="str">
        <f t="shared" si="4"/>
        <v/>
      </c>
      <c r="K14" s="127">
        <v>4</v>
      </c>
      <c r="L14" s="64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127"/>
      <c r="F15" s="64" t="str">
        <f t="shared" si="2"/>
        <v/>
      </c>
      <c r="G15" s="127"/>
      <c r="H15" s="64" t="str">
        <f t="shared" si="3"/>
        <v/>
      </c>
      <c r="I15" s="127"/>
      <c r="J15" s="64" t="str">
        <f t="shared" si="4"/>
        <v/>
      </c>
      <c r="K15" s="127"/>
      <c r="L15" s="64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127"/>
      <c r="F16" s="64" t="str">
        <f t="shared" si="2"/>
        <v/>
      </c>
      <c r="G16" s="127"/>
      <c r="H16" s="64" t="str">
        <f t="shared" si="3"/>
        <v/>
      </c>
      <c r="I16" s="127"/>
      <c r="J16" s="64" t="str">
        <f t="shared" si="4"/>
        <v/>
      </c>
      <c r="K16" s="127"/>
      <c r="L16" s="64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127"/>
      <c r="F17" s="64" t="str">
        <f t="shared" si="2"/>
        <v/>
      </c>
      <c r="G17" s="127"/>
      <c r="H17" s="64" t="str">
        <f t="shared" si="3"/>
        <v/>
      </c>
      <c r="I17" s="127"/>
      <c r="J17" s="64" t="str">
        <f t="shared" si="4"/>
        <v/>
      </c>
      <c r="K17" s="127">
        <v>4</v>
      </c>
      <c r="L17" s="295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197</v>
      </c>
    </row>
    <row r="18" spans="1:18" ht="45" customHeight="1" x14ac:dyDescent="0.25">
      <c r="B18" s="387"/>
      <c r="C18" s="390"/>
      <c r="D18" s="105" t="s">
        <v>7</v>
      </c>
      <c r="E18" s="127"/>
      <c r="F18" s="64" t="str">
        <f t="shared" si="2"/>
        <v/>
      </c>
      <c r="G18" s="127"/>
      <c r="H18" s="64" t="str">
        <f t="shared" si="3"/>
        <v/>
      </c>
      <c r="I18" s="127"/>
      <c r="J18" s="64" t="str">
        <f t="shared" si="4"/>
        <v/>
      </c>
      <c r="K18" s="127">
        <v>4</v>
      </c>
      <c r="L18" s="295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/>
      <c r="L34" s="1" t="str">
        <f t="shared" si="18"/>
        <v/>
      </c>
      <c r="M34" s="69">
        <v>5</v>
      </c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0.41683333333333333</v>
      </c>
    </row>
    <row r="49" spans="2:17" ht="17.25" customHeight="1" x14ac:dyDescent="0.25">
      <c r="B49" s="1" t="s">
        <v>28</v>
      </c>
      <c r="N49" s="285">
        <f>C58*B50</f>
        <v>0.41683333333333333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0.80200000000000005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0.4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41.68333333333333</v>
      </c>
    </row>
    <row r="58" spans="2:17" x14ac:dyDescent="0.25">
      <c r="B58" s="286" t="s">
        <v>68</v>
      </c>
      <c r="C58" s="77">
        <f>AVERAGE(C52:C57)</f>
        <v>0.83366666666666667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7" priority="1" operator="greaterThan">
      <formula>79.9</formula>
    </cfRule>
    <cfRule type="cellIs" dxfId="26" priority="2" operator="between">
      <formula>70.1</formula>
      <formula>79.9</formula>
    </cfRule>
    <cfRule type="cellIs" dxfId="25" priority="3" operator="between">
      <formula>60.1</formula>
      <formula>70</formula>
    </cfRule>
    <cfRule type="cellIs" dxfId="24" priority="4" operator="lessThan">
      <formula>60.1</formula>
    </cfRule>
  </conditionalFormatting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E547-227F-4F87-BCD9-15D259C76CF1}">
  <sheetPr>
    <tabColor rgb="FF92D050"/>
  </sheetPr>
  <dimension ref="A1:R93"/>
  <sheetViews>
    <sheetView topLeftCell="A26" workbookViewId="0">
      <selection activeCell="K13" sqref="K13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90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198</v>
      </c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90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198</v>
      </c>
    </row>
    <row r="18" spans="1:18" ht="90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198</v>
      </c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45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 t="shared" ref="P23:P44" si="7">(O23/5)</f>
        <v>0</v>
      </c>
      <c r="Q23" s="70" t="s">
        <v>199</v>
      </c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8">IF(E24="X",1,"")</f>
        <v/>
      </c>
      <c r="G24" s="68"/>
      <c r="H24" s="1" t="str">
        <f t="shared" ref="H24:H27" si="9">IF(G24="X",2,"")</f>
        <v/>
      </c>
      <c r="I24" s="68"/>
      <c r="J24" s="1" t="str">
        <f t="shared" ref="J24:J27" si="10">IF(I24="X",3,"")</f>
        <v/>
      </c>
      <c r="K24" s="68">
        <v>4</v>
      </c>
      <c r="L24" s="1" t="str">
        <f t="shared" ref="L24:L27" si="11">IF(K24="X",4,"")</f>
        <v/>
      </c>
      <c r="M24" s="69"/>
      <c r="N24" s="1" t="str">
        <f t="shared" ref="N24:N44" si="12">IF(M24="X",5,"")</f>
        <v/>
      </c>
      <c r="O24" s="248">
        <f>SUM(F24,H24,J24,L24,N24)</f>
        <v>0</v>
      </c>
      <c r="P24" s="50">
        <f t="shared" si="7"/>
        <v>0</v>
      </c>
      <c r="Q24" s="70" t="s">
        <v>200</v>
      </c>
    </row>
    <row r="25" spans="1:18" ht="60" x14ac:dyDescent="0.25">
      <c r="B25" s="372"/>
      <c r="C25" s="373"/>
      <c r="D25" s="105" t="s">
        <v>113</v>
      </c>
      <c r="E25" s="68"/>
      <c r="F25" s="1" t="str">
        <f t="shared" si="8"/>
        <v/>
      </c>
      <c r="G25" s="68"/>
      <c r="H25" s="1" t="str">
        <f t="shared" si="9"/>
        <v/>
      </c>
      <c r="I25" s="68"/>
      <c r="J25" s="1" t="str">
        <f t="shared" si="10"/>
        <v/>
      </c>
      <c r="K25" s="68"/>
      <c r="L25" s="1" t="str">
        <f t="shared" si="11"/>
        <v/>
      </c>
      <c r="M25" s="69">
        <v>5</v>
      </c>
      <c r="N25" s="1" t="str">
        <f t="shared" si="12"/>
        <v/>
      </c>
      <c r="O25" s="248">
        <f>SUM(F25,H25,J25,L25,N25)</f>
        <v>0</v>
      </c>
      <c r="P25" s="50">
        <f t="shared" si="7"/>
        <v>0</v>
      </c>
      <c r="Q25" s="70" t="s">
        <v>199</v>
      </c>
    </row>
    <row r="26" spans="1:18" ht="45" x14ac:dyDescent="0.25">
      <c r="B26" s="372"/>
      <c r="C26" s="373"/>
      <c r="D26" s="105" t="s">
        <v>9</v>
      </c>
      <c r="E26" s="68"/>
      <c r="F26" s="1" t="str">
        <f t="shared" si="8"/>
        <v/>
      </c>
      <c r="G26" s="68"/>
      <c r="H26" s="1" t="str">
        <f t="shared" si="9"/>
        <v/>
      </c>
      <c r="I26" s="68"/>
      <c r="J26" s="1" t="str">
        <f t="shared" si="10"/>
        <v/>
      </c>
      <c r="K26" s="68"/>
      <c r="L26" s="1" t="str">
        <f t="shared" si="11"/>
        <v/>
      </c>
      <c r="M26" s="69">
        <v>5</v>
      </c>
      <c r="N26" s="1" t="str">
        <f t="shared" si="12"/>
        <v/>
      </c>
      <c r="O26" s="248">
        <f>SUM(F26,H26,J26,L26,N26)</f>
        <v>0</v>
      </c>
      <c r="P26" s="50">
        <f t="shared" si="7"/>
        <v>0</v>
      </c>
      <c r="Q26" s="70" t="s">
        <v>199</v>
      </c>
    </row>
    <row r="27" spans="1:18" ht="90" x14ac:dyDescent="0.25">
      <c r="B27" s="372"/>
      <c r="C27" s="373"/>
      <c r="D27" s="105" t="s">
        <v>10</v>
      </c>
      <c r="E27" s="68"/>
      <c r="F27" s="1" t="str">
        <f t="shared" si="8"/>
        <v/>
      </c>
      <c r="G27" s="68"/>
      <c r="H27" s="1" t="str">
        <f t="shared" si="9"/>
        <v/>
      </c>
      <c r="I27" s="68"/>
      <c r="J27" s="1" t="str">
        <f t="shared" si="10"/>
        <v/>
      </c>
      <c r="K27" s="68">
        <v>4</v>
      </c>
      <c r="L27" s="1" t="str">
        <f t="shared" si="11"/>
        <v/>
      </c>
      <c r="M27" s="69"/>
      <c r="N27" s="1" t="str">
        <f t="shared" si="12"/>
        <v/>
      </c>
      <c r="O27" s="248">
        <f>SUM(F27,H27,J27,L27,N27)</f>
        <v>0</v>
      </c>
      <c r="P27" s="50">
        <f t="shared" si="7"/>
        <v>0</v>
      </c>
      <c r="Q27" s="70" t="s">
        <v>198</v>
      </c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 t="s">
        <v>201</v>
      </c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/>
      <c r="L36" s="1" t="str">
        <f t="shared" si="18"/>
        <v/>
      </c>
      <c r="M36" s="69">
        <v>5</v>
      </c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12"/>
        <v>5</v>
      </c>
      <c r="O42" s="248">
        <f>SUM(F42,H42,J42,L42,N42)</f>
        <v>5</v>
      </c>
      <c r="P42" s="50">
        <f t="shared" si="7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12"/>
        <v>5</v>
      </c>
      <c r="O43" s="248">
        <f>SUM(F43,H43,J43,L43,N43)</f>
        <v>5</v>
      </c>
      <c r="P43" s="50">
        <f t="shared" si="7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12"/>
        <v>5</v>
      </c>
      <c r="O44" s="248">
        <f>SUM(F44,H44,J44,L44,N44)</f>
        <v>5</v>
      </c>
      <c r="P44" s="50">
        <f t="shared" si="7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0.45833333333333331</v>
      </c>
    </row>
    <row r="49" spans="2:17" ht="17.25" customHeight="1" x14ac:dyDescent="0.25">
      <c r="B49" s="1" t="s">
        <v>28</v>
      </c>
      <c r="N49" s="285">
        <f>C58*B50</f>
        <v>0.45833333333333331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0.9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45.833333333333329</v>
      </c>
    </row>
    <row r="58" spans="2:17" x14ac:dyDescent="0.25">
      <c r="B58" s="286" t="s">
        <v>68</v>
      </c>
      <c r="C58" s="77">
        <f>AVERAGE(C52:C57)</f>
        <v>0.91666666666666663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3" priority="1" operator="greaterThan">
      <formula>79.9</formula>
    </cfRule>
    <cfRule type="cellIs" dxfId="22" priority="2" operator="between">
      <formula>70.1</formula>
      <formula>79.9</formula>
    </cfRule>
    <cfRule type="cellIs" dxfId="21" priority="3" operator="between">
      <formula>60.1</formula>
      <formula>70</formula>
    </cfRule>
    <cfRule type="cellIs" dxfId="20" priority="4" operator="lessThan">
      <formula>60.1</formula>
    </cfRule>
  </conditionalFormatting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4F27-1CAE-4F1B-9708-42087E0F6F7C}">
  <sheetPr>
    <tabColor rgb="FF92D050"/>
  </sheetPr>
  <dimension ref="A1:R93"/>
  <sheetViews>
    <sheetView topLeftCell="A27" workbookViewId="0">
      <selection activeCell="I37" sqref="I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125">
        <v>3</v>
      </c>
      <c r="J15" s="1" t="str">
        <f t="shared" si="4"/>
        <v/>
      </c>
      <c r="K15" s="68"/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125"/>
      <c r="J16" s="1" t="str">
        <f t="shared" si="4"/>
        <v/>
      </c>
      <c r="K16" s="125">
        <v>4</v>
      </c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125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125">
        <v>3</v>
      </c>
      <c r="J27" s="1" t="str">
        <f t="shared" si="11"/>
        <v/>
      </c>
      <c r="K27" s="68"/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125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125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9" priority="1" operator="greaterThan">
      <formula>79.9</formula>
    </cfRule>
    <cfRule type="cellIs" dxfId="18" priority="2" operator="between">
      <formula>70.1</formula>
      <formula>79.9</formula>
    </cfRule>
    <cfRule type="cellIs" dxfId="17" priority="3" operator="between">
      <formula>60.1</formula>
      <formula>70</formula>
    </cfRule>
    <cfRule type="cellIs" dxfId="16" priority="4" operator="lessThan">
      <formula>60.1</formula>
    </cfRule>
  </conditionalFormatting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D2E7-5CBB-4114-A988-704595FA1FCF}">
  <sheetPr>
    <tabColor rgb="FF92D050"/>
  </sheetPr>
  <dimension ref="A1:R93"/>
  <sheetViews>
    <sheetView topLeftCell="A14" workbookViewId="0">
      <selection activeCell="I37" sqref="I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69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125">
        <v>3</v>
      </c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68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5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125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/>
      <c r="L17" s="73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125">
        <v>3</v>
      </c>
      <c r="J18" s="1" t="str">
        <f t="shared" si="4"/>
        <v/>
      </c>
      <c r="K18" s="68"/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125">
        <v>3</v>
      </c>
      <c r="J25" s="1" t="str">
        <f t="shared" si="11"/>
        <v/>
      </c>
      <c r="K25" s="68"/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125">
        <v>3</v>
      </c>
      <c r="J26" s="1" t="str">
        <f t="shared" si="11"/>
        <v/>
      </c>
      <c r="K26" s="68"/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5" priority="1" operator="greaterThan">
      <formula>79.9</formula>
    </cfRule>
    <cfRule type="cellIs" dxfId="14" priority="2" operator="between">
      <formula>70.1</formula>
      <formula>79.9</formula>
    </cfRule>
    <cfRule type="cellIs" dxfId="13" priority="3" operator="between">
      <formula>60.1</formula>
      <formula>70</formula>
    </cfRule>
    <cfRule type="cellIs" dxfId="12" priority="4" operator="lessThan">
      <formula>60.1</formula>
    </cfRule>
  </conditionalFormatting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8692-7658-4285-A147-2DE17A6EB779}">
  <sheetPr>
    <tabColor rgb="FF92D050"/>
  </sheetPr>
  <dimension ref="A1:R93"/>
  <sheetViews>
    <sheetView topLeftCell="A34" workbookViewId="0">
      <selection activeCell="K37" sqref="K3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90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202</v>
      </c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65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202</v>
      </c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203</v>
      </c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71.25" customHeight="1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70" t="s">
        <v>202</v>
      </c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90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>
        <v>3</v>
      </c>
      <c r="J35" s="1" t="str">
        <f t="shared" si="17"/>
        <v/>
      </c>
      <c r="K35" s="68"/>
      <c r="L35" s="1" t="str">
        <f t="shared" si="18"/>
        <v/>
      </c>
      <c r="M35" s="69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 t="s">
        <v>202</v>
      </c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0.4506666666666666</v>
      </c>
    </row>
    <row r="49" spans="2:17" ht="17.25" customHeight="1" x14ac:dyDescent="0.25">
      <c r="B49" s="1" t="s">
        <v>28</v>
      </c>
      <c r="N49" s="285">
        <f>C58*B50</f>
        <v>0.4506666666666666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0.78300000000000003</v>
      </c>
    </row>
    <row r="56" spans="2:17" x14ac:dyDescent="0.25">
      <c r="B56" s="1" t="s">
        <v>66</v>
      </c>
      <c r="C56" s="114">
        <v>0.82499999999999996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45.066666666666663</v>
      </c>
    </row>
    <row r="58" spans="2:17" x14ac:dyDescent="0.25">
      <c r="B58" s="286" t="s">
        <v>68</v>
      </c>
      <c r="C58" s="77">
        <f>AVERAGE(C52:C57)</f>
        <v>0.90133333333333321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11" priority="1" operator="greaterThan">
      <formula>79.9</formula>
    </cfRule>
    <cfRule type="cellIs" dxfId="10" priority="2" operator="between">
      <formula>70.1</formula>
      <formula>79.9</formula>
    </cfRule>
    <cfRule type="cellIs" dxfId="9" priority="3" operator="between">
      <formula>60.1</formula>
      <formula>70</formula>
    </cfRule>
    <cfRule type="cellIs" dxfId="8" priority="4" operator="lessThan">
      <formula>60.1</formula>
    </cfRule>
  </conditionalFormatting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2EAB-D46A-419E-A569-FCD04430A287}">
  <sheetPr>
    <tabColor rgb="FF92D050"/>
  </sheetPr>
  <dimension ref="A1:R93"/>
  <sheetViews>
    <sheetView topLeftCell="A31" workbookViewId="0">
      <selection activeCell="G36" sqref="G36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114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76.5" x14ac:dyDescent="0.25">
      <c r="B14" s="386"/>
      <c r="C14" s="389"/>
      <c r="D14" s="67" t="s">
        <v>3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/>
      <c r="L14" s="1" t="str">
        <f t="shared" si="5"/>
        <v/>
      </c>
      <c r="M14" s="69">
        <v>5</v>
      </c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60" x14ac:dyDescent="0.25">
      <c r="B16" s="386"/>
      <c r="C16" s="389"/>
      <c r="D16" s="105" t="s">
        <v>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206</v>
      </c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8"/>
      <c r="L24" s="1" t="str">
        <f t="shared" ref="L24:L27" si="12">IF(K24="X",4,"")</f>
        <v/>
      </c>
      <c r="M24" s="69">
        <v>5</v>
      </c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>
        <v>4</v>
      </c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68"/>
      <c r="J33" s="1" t="str">
        <f t="shared" ref="J33:J36" si="17">IF(I33="X",3,"")</f>
        <v/>
      </c>
      <c r="K33" s="68">
        <v>4</v>
      </c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68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68"/>
      <c r="L35" s="1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68"/>
      <c r="J36" s="1" t="str">
        <f t="shared" si="17"/>
        <v/>
      </c>
      <c r="K36" s="68">
        <v>4</v>
      </c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0.41966666666666663</v>
      </c>
    </row>
    <row r="49" spans="2:17" ht="17.25" customHeight="1" x14ac:dyDescent="0.25">
      <c r="B49" s="1" t="s">
        <v>28</v>
      </c>
      <c r="N49" s="285">
        <f>C58*B50</f>
        <v>0.41966666666666663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0.8</v>
      </c>
      <c r="F52" s="248">
        <f>COUNTIF(C52:C57,"&gt;,01%")</f>
        <v>6</v>
      </c>
    </row>
    <row r="53" spans="2:17" x14ac:dyDescent="0.25">
      <c r="B53" s="1" t="s">
        <v>63</v>
      </c>
      <c r="C53" s="114">
        <v>1</v>
      </c>
    </row>
    <row r="54" spans="2:17" x14ac:dyDescent="0.25">
      <c r="B54" s="1" t="s">
        <v>64</v>
      </c>
      <c r="C54" s="114">
        <v>0.8</v>
      </c>
    </row>
    <row r="55" spans="2:17" x14ac:dyDescent="0.25">
      <c r="B55" s="1" t="s">
        <v>65</v>
      </c>
      <c r="C55" s="114">
        <v>0.7</v>
      </c>
    </row>
    <row r="56" spans="2:17" x14ac:dyDescent="0.25">
      <c r="B56" s="1" t="s">
        <v>66</v>
      </c>
      <c r="C56" s="114">
        <v>0.73599999999999999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41.966666666666661</v>
      </c>
    </row>
    <row r="58" spans="2:17" x14ac:dyDescent="0.25">
      <c r="B58" s="286" t="s">
        <v>68</v>
      </c>
      <c r="C58" s="77">
        <f>AVERAGE(C52:C57)</f>
        <v>0.83933333333333326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7" priority="1" operator="greaterThan">
      <formula>79.9</formula>
    </cfRule>
    <cfRule type="cellIs" dxfId="6" priority="2" operator="between">
      <formula>70.1</formula>
      <formula>79.9</formula>
    </cfRule>
    <cfRule type="cellIs" dxfId="5" priority="3" operator="between">
      <formula>60.1</formula>
      <formula>70</formula>
    </cfRule>
    <cfRule type="cellIs" dxfId="4" priority="4" operator="lessThan">
      <formula>60.1</formula>
    </cfRule>
  </conditionalFormatting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D532-3505-41E8-BD50-67A9EC95B532}">
  <sheetPr>
    <tabColor rgb="FF92D050"/>
  </sheetPr>
  <dimension ref="A1:R93"/>
  <sheetViews>
    <sheetView topLeftCell="A19" workbookViewId="0">
      <selection activeCell="K27" sqref="K27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68"/>
      <c r="L12" s="1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68"/>
      <c r="L13" s="1" t="str">
        <f t="shared" ref="L13:L18" si="5">IF(K13="X",4,"")</f>
        <v/>
      </c>
      <c r="M13" s="69">
        <v>5</v>
      </c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60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68"/>
      <c r="J14" s="1" t="str">
        <f t="shared" si="4"/>
        <v/>
      </c>
      <c r="K14" s="68">
        <v>4</v>
      </c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 t="s">
        <v>204</v>
      </c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68"/>
      <c r="L15" s="1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68"/>
      <c r="J16" s="1" t="str">
        <f t="shared" si="4"/>
        <v/>
      </c>
      <c r="K16" s="68"/>
      <c r="L16" s="1" t="str">
        <f t="shared" si="5"/>
        <v/>
      </c>
      <c r="M16" s="72">
        <v>5</v>
      </c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68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 t="s">
        <v>204</v>
      </c>
    </row>
    <row r="18" spans="1:18" ht="54.7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68"/>
      <c r="J18" s="1" t="str">
        <f t="shared" si="4"/>
        <v/>
      </c>
      <c r="K18" s="68">
        <v>4</v>
      </c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 t="s">
        <v>204</v>
      </c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>IF(M23="X",5,"")</f>
        <v/>
      </c>
      <c r="O23" s="248">
        <f>SUM(F23,H23,J23,L23,N23)</f>
        <v>0</v>
      </c>
      <c r="P23" s="50">
        <f>(O23/5)</f>
        <v>0</v>
      </c>
      <c r="Q23" s="70"/>
    </row>
    <row r="24" spans="1:18" ht="60" x14ac:dyDescent="0.25">
      <c r="B24" s="372"/>
      <c r="C24" s="373"/>
      <c r="D24" s="105" t="s">
        <v>83</v>
      </c>
      <c r="E24" s="68"/>
      <c r="F24" s="1" t="str">
        <f>IF(E24="X",1,"")</f>
        <v/>
      </c>
      <c r="G24" s="68"/>
      <c r="H24" s="1" t="str">
        <f>IF(G24="X",2,"")</f>
        <v/>
      </c>
      <c r="I24" s="68"/>
      <c r="J24" s="1" t="str">
        <f>IF(I24="X",3,"")</f>
        <v/>
      </c>
      <c r="K24" s="68">
        <v>4</v>
      </c>
      <c r="L24" s="1" t="str">
        <f>IF(K24="X",4,"")</f>
        <v/>
      </c>
      <c r="M24" s="69"/>
      <c r="N24" s="1" t="str">
        <f>IF(M24="X",5,"")</f>
        <v/>
      </c>
      <c r="O24" s="248">
        <f>SUM(F24,H24,J24,L24,N24)</f>
        <v>0</v>
      </c>
      <c r="P24" s="50">
        <f>(O24/5)</f>
        <v>0</v>
      </c>
      <c r="Q24" s="70" t="s">
        <v>204</v>
      </c>
    </row>
    <row r="25" spans="1:18" ht="60" x14ac:dyDescent="0.25">
      <c r="B25" s="372"/>
      <c r="C25" s="373"/>
      <c r="D25" s="105" t="s">
        <v>113</v>
      </c>
      <c r="E25" s="68"/>
      <c r="F25" s="1" t="str">
        <f>IF(E25="X",1,"")</f>
        <v/>
      </c>
      <c r="G25" s="68"/>
      <c r="H25" s="1" t="str">
        <f>IF(G25="X",2,"")</f>
        <v/>
      </c>
      <c r="I25" s="68"/>
      <c r="J25" s="1" t="str">
        <f>IF(I25="X",3,"")</f>
        <v/>
      </c>
      <c r="K25" s="68">
        <v>4</v>
      </c>
      <c r="L25" s="1" t="str">
        <f>IF(K25="X",4,"")</f>
        <v/>
      </c>
      <c r="M25" s="69"/>
      <c r="N25" s="1" t="str">
        <f>IF(M25="X",5,"")</f>
        <v/>
      </c>
      <c r="O25" s="248">
        <f>SUM(F25,H25,J25,L25,N25)</f>
        <v>0</v>
      </c>
      <c r="P25" s="50">
        <f>(O25/5)</f>
        <v>0</v>
      </c>
      <c r="Q25" s="70" t="s">
        <v>204</v>
      </c>
    </row>
    <row r="26" spans="1:18" ht="45" x14ac:dyDescent="0.25">
      <c r="B26" s="372"/>
      <c r="C26" s="373"/>
      <c r="D26" s="105" t="s">
        <v>9</v>
      </c>
      <c r="E26" s="68"/>
      <c r="F26" s="1" t="str">
        <f>IF(E26="X",1,"")</f>
        <v/>
      </c>
      <c r="G26" s="68"/>
      <c r="H26" s="1" t="str">
        <f>IF(G26="X",2,"")</f>
        <v/>
      </c>
      <c r="I26" s="68"/>
      <c r="J26" s="1" t="str">
        <f>IF(I26="X",3,"")</f>
        <v/>
      </c>
      <c r="K26" s="68">
        <v>4</v>
      </c>
      <c r="L26" s="1" t="str">
        <f>IF(K26="X",4,"")</f>
        <v/>
      </c>
      <c r="M26" s="69"/>
      <c r="N26" s="1" t="str">
        <f>IF(M26="X",5,"")</f>
        <v/>
      </c>
      <c r="O26" s="248">
        <f>SUM(F26,H26,J26,L26,N26)</f>
        <v>0</v>
      </c>
      <c r="P26" s="50">
        <f>(O26/5)</f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>IF(E27="X",1,"")</f>
        <v/>
      </c>
      <c r="G27" s="68"/>
      <c r="H27" s="1" t="str">
        <f>IF(G27="X",2,"")</f>
        <v/>
      </c>
      <c r="I27" s="68"/>
      <c r="J27" s="1" t="str">
        <f>IF(I27="X",3,"")</f>
        <v/>
      </c>
      <c r="K27" s="68"/>
      <c r="L27" s="1" t="str">
        <f>IF(K27="X",4,"")</f>
        <v/>
      </c>
      <c r="M27" s="69">
        <v>5</v>
      </c>
      <c r="N27" s="1" t="str">
        <f>IF(M27="X",5,"")</f>
        <v/>
      </c>
      <c r="O27" s="248">
        <f>SUM(F27,H27,J27,L27,N27)</f>
        <v>0</v>
      </c>
      <c r="P27" s="50">
        <f>(O27/5)</f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68"/>
      <c r="J32" s="1" t="str">
        <f>IF(I32="X",3,"")</f>
        <v/>
      </c>
      <c r="K32" s="68"/>
      <c r="L32" s="1" t="str">
        <f>IF(K32="X",4,"")</f>
        <v/>
      </c>
      <c r="M32" s="69">
        <v>5</v>
      </c>
      <c r="N32" s="1" t="str">
        <f>IF(M32="X",5,"")</f>
        <v/>
      </c>
      <c r="O32" s="248">
        <f>SUM(F32,H32,J32,L32,N32)</f>
        <v>0</v>
      </c>
      <c r="P32" s="50">
        <f>(O32/5)</f>
        <v>0</v>
      </c>
      <c r="Q32" s="70"/>
    </row>
    <row r="33" spans="1:17" ht="75" x14ac:dyDescent="0.25">
      <c r="B33" s="372"/>
      <c r="C33" s="373"/>
      <c r="D33" s="105" t="s">
        <v>53</v>
      </c>
      <c r="E33" s="68"/>
      <c r="F33" s="1" t="str">
        <f>IF(E33="X",1,"")</f>
        <v/>
      </c>
      <c r="G33" s="68"/>
      <c r="H33" s="1" t="str">
        <f>IF(G33="X",2,"")</f>
        <v/>
      </c>
      <c r="I33" s="68"/>
      <c r="J33" s="1" t="str">
        <f>IF(I33="X",3,"")</f>
        <v/>
      </c>
      <c r="K33" s="68">
        <v>4</v>
      </c>
      <c r="L33" s="1" t="str">
        <f>IF(K33="X",4,"")</f>
        <v/>
      </c>
      <c r="M33" s="69"/>
      <c r="N33" s="1" t="str">
        <f>IF(M33="X",5,"")</f>
        <v/>
      </c>
      <c r="O33" s="248">
        <f>SUM(F33,H33,J33,L33,N33)</f>
        <v>0</v>
      </c>
      <c r="P33" s="50">
        <f>(O33/5)</f>
        <v>0</v>
      </c>
      <c r="Q33" s="70" t="s">
        <v>205</v>
      </c>
    </row>
    <row r="34" spans="1:17" ht="45.75" customHeight="1" x14ac:dyDescent="0.25">
      <c r="B34" s="372"/>
      <c r="C34" s="373"/>
      <c r="D34" s="105" t="s">
        <v>54</v>
      </c>
      <c r="E34" s="68"/>
      <c r="F34" s="1" t="str">
        <f>IF(E34="X",1,"")</f>
        <v/>
      </c>
      <c r="G34" s="68"/>
      <c r="H34" s="1" t="str">
        <f>IF(G34="X",2,"")</f>
        <v/>
      </c>
      <c r="I34" s="68"/>
      <c r="J34" s="1" t="str">
        <f>IF(I34="X",3,"")</f>
        <v/>
      </c>
      <c r="K34" s="68"/>
      <c r="L34" s="1" t="str">
        <f>IF(K34="X",4,"")</f>
        <v/>
      </c>
      <c r="M34" s="69">
        <v>5</v>
      </c>
      <c r="N34" s="1" t="str">
        <f>IF(M34="X",5,"")</f>
        <v/>
      </c>
      <c r="O34" s="248">
        <f>SUM(F34,H34,J34,L34,N34)</f>
        <v>0</v>
      </c>
      <c r="P34" s="50">
        <f>(O34/5)</f>
        <v>0</v>
      </c>
      <c r="Q34" s="70"/>
    </row>
    <row r="35" spans="1:17" ht="75" x14ac:dyDescent="0.25">
      <c r="B35" s="372"/>
      <c r="C35" s="373"/>
      <c r="D35" s="105" t="s">
        <v>55</v>
      </c>
      <c r="E35" s="68"/>
      <c r="F35" s="1" t="str">
        <f>IF(E35="X",1,"")</f>
        <v/>
      </c>
      <c r="G35" s="68"/>
      <c r="H35" s="1" t="str">
        <f>IF(G35="X",2,"")</f>
        <v/>
      </c>
      <c r="I35" s="68"/>
      <c r="J35" s="1" t="str">
        <f>IF(I35="X",3,"")</f>
        <v/>
      </c>
      <c r="K35" s="68">
        <v>4</v>
      </c>
      <c r="L35" s="1" t="str">
        <f>IF(K35="X",4,"")</f>
        <v/>
      </c>
      <c r="M35" s="69"/>
      <c r="N35" s="1" t="str">
        <f>IF(M35="X",5,"")</f>
        <v/>
      </c>
      <c r="O35" s="248">
        <f>SUM(F35,H35,J35,L35,N35)</f>
        <v>0</v>
      </c>
      <c r="P35" s="50">
        <f>(O35/5)</f>
        <v>0</v>
      </c>
      <c r="Q35" s="70" t="s">
        <v>205</v>
      </c>
    </row>
    <row r="36" spans="1:17" ht="75" x14ac:dyDescent="0.25">
      <c r="B36" s="372"/>
      <c r="C36" s="373"/>
      <c r="D36" s="105" t="s">
        <v>56</v>
      </c>
      <c r="E36" s="68"/>
      <c r="F36" s="1" t="str">
        <f>IF(E36="X",1,"")</f>
        <v/>
      </c>
      <c r="G36" s="68"/>
      <c r="H36" s="1" t="str">
        <f>IF(G36="X",2,"")</f>
        <v/>
      </c>
      <c r="I36" s="68"/>
      <c r="J36" s="1" t="str">
        <f>IF(I36="X",3,"")</f>
        <v/>
      </c>
      <c r="K36" s="68">
        <v>4</v>
      </c>
      <c r="L36" s="1" t="str">
        <f>IF(K36="X",4,"")</f>
        <v/>
      </c>
      <c r="M36" s="69"/>
      <c r="N36" s="1" t="str">
        <f>IF(M36="X",5,"")</f>
        <v/>
      </c>
      <c r="O36" s="248">
        <f>SUM(F36,H36,J36,L36,N36)</f>
        <v>0</v>
      </c>
      <c r="P36" s="50">
        <f>(O36/5)</f>
        <v>0</v>
      </c>
      <c r="Q36" s="70" t="s">
        <v>205</v>
      </c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>IF(K42="X",4,"")</f>
        <v/>
      </c>
      <c r="M42" s="1" t="s">
        <v>91</v>
      </c>
      <c r="N42" s="1">
        <f>IF(M42="X",5,"")</f>
        <v>5</v>
      </c>
      <c r="O42" s="248">
        <f>SUM(F42,H42,J42,L42,N42)</f>
        <v>5</v>
      </c>
      <c r="P42" s="50">
        <f>(O42/5)</f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>IF(K43="X",4,"")</f>
        <v/>
      </c>
      <c r="M43" s="1" t="s">
        <v>91</v>
      </c>
      <c r="N43" s="1">
        <f>IF(M43="X",5,"")</f>
        <v>5</v>
      </c>
      <c r="O43" s="248">
        <f>SUM(F43,H43,J43,L43,N43)</f>
        <v>5</v>
      </c>
      <c r="P43" s="50">
        <f>(O43/5)</f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>IF(K44="X",4,"")</f>
        <v/>
      </c>
      <c r="M44" s="1" t="s">
        <v>91</v>
      </c>
      <c r="N44" s="108">
        <f>IF(M44="X",5,"")</f>
        <v>5</v>
      </c>
      <c r="O44" s="248">
        <f>SUM(F44,H44,J44,L44,N44)</f>
        <v>5</v>
      </c>
      <c r="P44" s="50">
        <f>(O44/5)</f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0.37999999999999995</v>
      </c>
    </row>
    <row r="49" spans="2:17" ht="17.25" customHeight="1" x14ac:dyDescent="0.25">
      <c r="B49" s="1" t="s">
        <v>28</v>
      </c>
      <c r="N49" s="285">
        <f>C58*B50</f>
        <v>0.37999999999999995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0.96</v>
      </c>
    </row>
    <row r="54" spans="2:17" x14ac:dyDescent="0.25">
      <c r="B54" s="1" t="s">
        <v>64</v>
      </c>
      <c r="C54" s="114">
        <v>0.65</v>
      </c>
    </row>
    <row r="55" spans="2:17" x14ac:dyDescent="0.25">
      <c r="B55" s="1" t="s">
        <v>65</v>
      </c>
      <c r="C55" s="114">
        <v>0.65</v>
      </c>
    </row>
    <row r="56" spans="2:17" x14ac:dyDescent="0.25">
      <c r="B56" s="1" t="s">
        <v>66</v>
      </c>
      <c r="C56" s="114">
        <v>0.65</v>
      </c>
    </row>
    <row r="57" spans="2:17" x14ac:dyDescent="0.25">
      <c r="B57" s="1" t="s">
        <v>67</v>
      </c>
      <c r="C57" s="114">
        <v>0.75</v>
      </c>
      <c r="K57" s="115" t="s">
        <v>99</v>
      </c>
      <c r="M57" s="116">
        <f>(I48*100)+(N37+N28+N19)*100</f>
        <v>37.999999999999993</v>
      </c>
    </row>
    <row r="58" spans="2:17" x14ac:dyDescent="0.25">
      <c r="B58" s="286" t="s">
        <v>68</v>
      </c>
      <c r="C58" s="77">
        <f>AVERAGE(C52:C57)</f>
        <v>0.7599999999999999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3" priority="1" operator="greaterThan">
      <formula>79.9</formula>
    </cfRule>
    <cfRule type="cellIs" dxfId="2" priority="2" operator="between">
      <formula>70.1</formula>
      <formula>79.9</formula>
    </cfRule>
    <cfRule type="cellIs" dxfId="1" priority="3" operator="between">
      <formula>60.1</formula>
      <formula>70</formula>
    </cfRule>
    <cfRule type="cellIs" dxfId="0" priority="4" operator="lessThan">
      <formula>60.1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9C5-677E-4E3F-A49E-3BD356E042C5}">
  <sheetPr>
    <tabColor rgb="FF92D050"/>
  </sheetPr>
  <dimension ref="A1:R93"/>
  <sheetViews>
    <sheetView topLeftCell="A37" zoomScaleNormal="100" workbookViewId="0">
      <selection activeCell="D63" sqref="D63:Q63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73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38.25" customHeight="1" x14ac:dyDescent="0.25">
      <c r="B12" s="385" t="s">
        <v>0</v>
      </c>
      <c r="C12" s="388" t="s">
        <v>80</v>
      </c>
      <c r="D12" s="67" t="s">
        <v>32</v>
      </c>
      <c r="E12" s="69"/>
      <c r="F12" s="69" t="str">
        <f>IF(E12="X",1,"")</f>
        <v/>
      </c>
      <c r="G12" s="69"/>
      <c r="H12" s="69" t="str">
        <f>IF(G12="X",2,"")</f>
        <v/>
      </c>
      <c r="I12" s="69"/>
      <c r="J12" s="69" t="str">
        <f>IF(I12="X",3,"")</f>
        <v/>
      </c>
      <c r="K12" s="69"/>
      <c r="L12" s="69" t="str">
        <f>IF(K12="X",4,"")</f>
        <v/>
      </c>
      <c r="M12" s="69">
        <v>5</v>
      </c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9"/>
      <c r="F13" s="69" t="str">
        <f t="shared" ref="F13:F18" si="2">IF(E13="X",1,"")</f>
        <v/>
      </c>
      <c r="G13" s="69"/>
      <c r="H13" s="69" t="str">
        <f t="shared" ref="H13:H18" si="3">IF(G13="X",2,"")</f>
        <v/>
      </c>
      <c r="I13" s="69"/>
      <c r="J13" s="69" t="str">
        <f t="shared" ref="J13:J18" si="4">IF(I13="X",3,"")</f>
        <v/>
      </c>
      <c r="K13" s="69">
        <v>4</v>
      </c>
      <c r="L13" s="69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9"/>
      <c r="F14" s="69" t="str">
        <f t="shared" si="2"/>
        <v/>
      </c>
      <c r="G14" s="69"/>
      <c r="H14" s="69" t="str">
        <f t="shared" si="3"/>
        <v/>
      </c>
      <c r="I14" s="69"/>
      <c r="J14" s="69" t="str">
        <f t="shared" si="4"/>
        <v/>
      </c>
      <c r="K14" s="69">
        <v>4</v>
      </c>
      <c r="L14" s="69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9"/>
      <c r="F15" s="69" t="str">
        <f t="shared" si="2"/>
        <v/>
      </c>
      <c r="G15" s="69"/>
      <c r="H15" s="69" t="str">
        <f t="shared" si="3"/>
        <v/>
      </c>
      <c r="I15" s="69"/>
      <c r="J15" s="69" t="str">
        <f t="shared" si="4"/>
        <v/>
      </c>
      <c r="K15" s="69"/>
      <c r="L15" s="69" t="str">
        <f t="shared" si="5"/>
        <v/>
      </c>
      <c r="M15" s="69">
        <v>5</v>
      </c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9"/>
      <c r="F16" s="69" t="str">
        <f t="shared" si="2"/>
        <v/>
      </c>
      <c r="G16" s="69"/>
      <c r="H16" s="69" t="str">
        <f t="shared" si="3"/>
        <v/>
      </c>
      <c r="I16" s="69"/>
      <c r="J16" s="69" t="str">
        <f t="shared" si="4"/>
        <v/>
      </c>
      <c r="K16" s="69">
        <v>4</v>
      </c>
      <c r="L16" s="69" t="str">
        <f t="shared" si="5"/>
        <v/>
      </c>
      <c r="M16" s="69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9"/>
      <c r="F17" s="69" t="str">
        <f t="shared" si="2"/>
        <v/>
      </c>
      <c r="G17" s="69"/>
      <c r="H17" s="69" t="str">
        <f t="shared" si="3"/>
        <v/>
      </c>
      <c r="I17" s="69"/>
      <c r="J17" s="69" t="str">
        <f t="shared" si="4"/>
        <v/>
      </c>
      <c r="K17" s="69"/>
      <c r="L17" s="69" t="str">
        <f t="shared" si="5"/>
        <v/>
      </c>
      <c r="M17" s="69">
        <v>5</v>
      </c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9"/>
      <c r="F18" s="69" t="str">
        <f t="shared" si="2"/>
        <v/>
      </c>
      <c r="G18" s="69"/>
      <c r="H18" s="69" t="str">
        <f t="shared" si="3"/>
        <v/>
      </c>
      <c r="I18" s="69"/>
      <c r="J18" s="69" t="str">
        <f t="shared" si="4"/>
        <v/>
      </c>
      <c r="K18" s="69">
        <v>4</v>
      </c>
      <c r="L18" s="69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68"/>
      <c r="L23" s="1" t="str">
        <f>IF(K23="X",4,"")</f>
        <v/>
      </c>
      <c r="M23" s="69">
        <v>5</v>
      </c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69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68"/>
      <c r="L25" s="1" t="str">
        <f t="shared" si="12"/>
        <v/>
      </c>
      <c r="M25" s="69">
        <v>5</v>
      </c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68"/>
      <c r="L26" s="1" t="str">
        <f t="shared" si="12"/>
        <v/>
      </c>
      <c r="M26" s="69">
        <v>5</v>
      </c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68"/>
      <c r="L27" s="1" t="str">
        <f t="shared" si="12"/>
        <v/>
      </c>
      <c r="M27" s="69">
        <v>5</v>
      </c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9"/>
      <c r="F32" s="69" t="str">
        <f>IF(E32="X",1,"")</f>
        <v/>
      </c>
      <c r="G32" s="69"/>
      <c r="H32" s="69" t="str">
        <f>IF(G32="X",2,"")</f>
        <v/>
      </c>
      <c r="I32" s="69"/>
      <c r="J32" s="69" t="str">
        <f>IF(I32="X",3,"")</f>
        <v/>
      </c>
      <c r="K32" s="69">
        <v>4</v>
      </c>
      <c r="L32" s="69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9"/>
      <c r="F33" s="69" t="str">
        <f t="shared" ref="F33:F36" si="15">IF(E33="X",1,"")</f>
        <v/>
      </c>
      <c r="G33" s="69"/>
      <c r="H33" s="69" t="str">
        <f t="shared" ref="H33:H36" si="16">IF(G33="X",2,"")</f>
        <v/>
      </c>
      <c r="I33" s="69"/>
      <c r="J33" s="69" t="str">
        <f t="shared" ref="J33:J36" si="17">IF(I33="X",3,"")</f>
        <v/>
      </c>
      <c r="K33" s="69">
        <v>4</v>
      </c>
      <c r="L33" s="69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9"/>
      <c r="F34" s="69" t="str">
        <f t="shared" si="15"/>
        <v/>
      </c>
      <c r="G34" s="69"/>
      <c r="H34" s="69" t="str">
        <f t="shared" si="16"/>
        <v/>
      </c>
      <c r="I34" s="69"/>
      <c r="J34" s="69" t="str">
        <f t="shared" si="17"/>
        <v/>
      </c>
      <c r="K34" s="69">
        <v>4</v>
      </c>
      <c r="L34" s="69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9"/>
      <c r="F35" s="69" t="str">
        <f t="shared" si="15"/>
        <v/>
      </c>
      <c r="G35" s="69"/>
      <c r="H35" s="69" t="str">
        <f t="shared" si="16"/>
        <v/>
      </c>
      <c r="I35" s="69"/>
      <c r="J35" s="69" t="str">
        <f t="shared" si="17"/>
        <v/>
      </c>
      <c r="K35" s="69"/>
      <c r="L35" s="69" t="str">
        <f t="shared" si="18"/>
        <v/>
      </c>
      <c r="M35" s="69">
        <v>5</v>
      </c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9"/>
      <c r="F36" s="69" t="str">
        <f t="shared" si="15"/>
        <v/>
      </c>
      <c r="G36" s="69"/>
      <c r="H36" s="69" t="str">
        <f t="shared" si="16"/>
        <v/>
      </c>
      <c r="I36" s="69"/>
      <c r="J36" s="69" t="str">
        <f t="shared" si="17"/>
        <v/>
      </c>
      <c r="K36" s="69">
        <v>4</v>
      </c>
      <c r="L36" s="69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0.34071428571428569</v>
      </c>
    </row>
    <row r="49" spans="2:17" ht="17.25" customHeight="1" x14ac:dyDescent="0.25">
      <c r="B49" s="1" t="s">
        <v>28</v>
      </c>
      <c r="N49" s="285">
        <f>C58*B50</f>
        <v>0.34071428571428569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/>
      <c r="F52" s="248">
        <f>COUNTIF(C52:C57,"&gt;,01%")</f>
        <v>3</v>
      </c>
    </row>
    <row r="53" spans="2:17" x14ac:dyDescent="0.25">
      <c r="B53" s="1" t="s">
        <v>63</v>
      </c>
      <c r="C53" s="114"/>
    </row>
    <row r="54" spans="2:17" x14ac:dyDescent="0.25">
      <c r="B54" s="1" t="s">
        <v>64</v>
      </c>
      <c r="C54" s="114"/>
    </row>
    <row r="55" spans="2:17" x14ac:dyDescent="0.25">
      <c r="B55" s="1" t="s">
        <v>65</v>
      </c>
      <c r="C55" s="114">
        <v>0.78</v>
      </c>
    </row>
    <row r="56" spans="2:17" x14ac:dyDescent="0.25">
      <c r="B56" s="1" t="s">
        <v>66</v>
      </c>
      <c r="C56" s="114">
        <v>0.60357142857142854</v>
      </c>
    </row>
    <row r="57" spans="2:17" x14ac:dyDescent="0.25">
      <c r="B57" s="1" t="s">
        <v>67</v>
      </c>
      <c r="C57" s="114">
        <v>0.6607142857142857</v>
      </c>
      <c r="K57" s="115" t="s">
        <v>99</v>
      </c>
      <c r="M57" s="116">
        <f>(I48*100)+(N37+N28+N19)*100</f>
        <v>34.071428571428569</v>
      </c>
    </row>
    <row r="58" spans="2:17" x14ac:dyDescent="0.25">
      <c r="B58" s="286" t="s">
        <v>68</v>
      </c>
      <c r="C58" s="77">
        <f>AVERAGE(C52:C57)</f>
        <v>0.68142857142857138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D62:Q62"/>
    <mergeCell ref="D63:Q63"/>
    <mergeCell ref="D64:Q64"/>
    <mergeCell ref="D65:Q65"/>
    <mergeCell ref="B23:B27"/>
    <mergeCell ref="C23:C27"/>
    <mergeCell ref="B30:D31"/>
    <mergeCell ref="E30:M30"/>
    <mergeCell ref="Q30:Q31"/>
    <mergeCell ref="B32:B36"/>
    <mergeCell ref="C32:C36"/>
    <mergeCell ref="Q40:Q41"/>
    <mergeCell ref="B21:D22"/>
    <mergeCell ref="E21:M21"/>
    <mergeCell ref="Q21:Q22"/>
    <mergeCell ref="D2:M3"/>
    <mergeCell ref="E10:M10"/>
    <mergeCell ref="Q10:Q11"/>
    <mergeCell ref="B12:B18"/>
    <mergeCell ref="C12:C18"/>
  </mergeCells>
  <conditionalFormatting sqref="M57">
    <cfRule type="cellIs" dxfId="211" priority="1" operator="greaterThan">
      <formula>79.9</formula>
    </cfRule>
    <cfRule type="cellIs" dxfId="210" priority="2" operator="between">
      <formula>70.1</formula>
      <formula>79.9</formula>
    </cfRule>
    <cfRule type="cellIs" dxfId="209" priority="3" operator="between">
      <formula>60.1</formula>
      <formula>70</formula>
    </cfRule>
    <cfRule type="cellIs" dxfId="208" priority="4" operator="lessThan">
      <formula>60.1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6918-932C-4539-B94E-AC923DBEC66D}">
  <sheetPr>
    <tabColor rgb="FF92D050"/>
  </sheetPr>
  <dimension ref="A1:R93"/>
  <sheetViews>
    <sheetView topLeftCell="A34" workbookViewId="0">
      <selection activeCell="D58" sqref="D58"/>
    </sheetView>
  </sheetViews>
  <sheetFormatPr baseColWidth="10" defaultColWidth="11.5703125" defaultRowHeight="15" x14ac:dyDescent="0.25"/>
  <cols>
    <col min="1" max="1" width="4.28515625" style="248" customWidth="1"/>
    <col min="2" max="2" width="15.5703125" style="248" customWidth="1"/>
    <col min="3" max="3" width="25.42578125" style="248" customWidth="1"/>
    <col min="4" max="4" width="33.140625" style="248" customWidth="1"/>
    <col min="5" max="5" width="7.28515625" style="248" customWidth="1"/>
    <col min="6" max="6" width="12.28515625" style="248" hidden="1" customWidth="1"/>
    <col min="7" max="7" width="7.28515625" style="248" customWidth="1"/>
    <col min="8" max="8" width="10.42578125" style="248" hidden="1" customWidth="1"/>
    <col min="9" max="9" width="7.140625" style="248" customWidth="1"/>
    <col min="10" max="10" width="9.7109375" style="248" hidden="1" customWidth="1"/>
    <col min="11" max="11" width="7.28515625" style="248" customWidth="1"/>
    <col min="12" max="12" width="10.140625" style="248" hidden="1" customWidth="1"/>
    <col min="13" max="13" width="7.5703125" style="248" customWidth="1"/>
    <col min="14" max="15" width="11.42578125" style="248" hidden="1" customWidth="1"/>
    <col min="16" max="16" width="11.42578125" style="50" hidden="1" customWidth="1"/>
    <col min="17" max="17" width="36.28515625" style="248" customWidth="1"/>
    <col min="18" max="16384" width="11.5703125" style="248"/>
  </cols>
  <sheetData>
    <row r="1" spans="2:17" ht="15" customHeight="1" x14ac:dyDescent="0.25"/>
    <row r="2" spans="2:17" ht="21.75" customHeight="1" x14ac:dyDescent="0.25">
      <c r="B2" s="51"/>
      <c r="C2" s="52"/>
      <c r="D2" s="374" t="s">
        <v>172</v>
      </c>
      <c r="E2" s="375"/>
      <c r="F2" s="375"/>
      <c r="G2" s="375"/>
      <c r="H2" s="375"/>
      <c r="I2" s="375"/>
      <c r="J2" s="375"/>
      <c r="K2" s="375"/>
      <c r="L2" s="375"/>
      <c r="M2" s="376"/>
      <c r="N2" s="53"/>
      <c r="O2" s="53"/>
      <c r="P2" s="54"/>
      <c r="Q2" s="55" t="s">
        <v>74</v>
      </c>
    </row>
    <row r="3" spans="2:17" ht="21.75" customHeight="1" x14ac:dyDescent="0.25">
      <c r="B3" s="56"/>
      <c r="C3" s="57"/>
      <c r="D3" s="377"/>
      <c r="E3" s="378"/>
      <c r="F3" s="378"/>
      <c r="G3" s="378"/>
      <c r="H3" s="378"/>
      <c r="I3" s="378"/>
      <c r="J3" s="378"/>
      <c r="K3" s="378"/>
      <c r="L3" s="378"/>
      <c r="M3" s="379"/>
      <c r="N3" s="58"/>
      <c r="O3" s="58"/>
      <c r="P3" s="59"/>
      <c r="Q3" s="60" t="s">
        <v>75</v>
      </c>
    </row>
    <row r="6" spans="2:17" ht="15.75" x14ac:dyDescent="0.25">
      <c r="B6" s="61" t="s">
        <v>76</v>
      </c>
    </row>
    <row r="7" spans="2:17" x14ac:dyDescent="0.25">
      <c r="B7" s="248" t="s">
        <v>77</v>
      </c>
      <c r="C7" s="62"/>
      <c r="D7" s="62"/>
    </row>
    <row r="8" spans="2:17" x14ac:dyDescent="0.25">
      <c r="C8" s="62"/>
      <c r="D8" s="62"/>
    </row>
    <row r="9" spans="2:17" x14ac:dyDescent="0.25">
      <c r="B9" s="62"/>
      <c r="C9" s="62"/>
      <c r="D9" s="62"/>
    </row>
    <row r="10" spans="2:17" x14ac:dyDescent="0.25">
      <c r="B10" s="1"/>
      <c r="C10" s="1"/>
      <c r="D10" s="64"/>
      <c r="E10" s="380" t="s">
        <v>59</v>
      </c>
      <c r="F10" s="381"/>
      <c r="G10" s="381"/>
      <c r="H10" s="381"/>
      <c r="I10" s="381"/>
      <c r="J10" s="381"/>
      <c r="K10" s="381"/>
      <c r="L10" s="381"/>
      <c r="M10" s="382"/>
      <c r="Q10" s="383" t="s">
        <v>78</v>
      </c>
    </row>
    <row r="11" spans="2:17" x14ac:dyDescent="0.25">
      <c r="B11" s="1"/>
      <c r="C11" s="199" t="s">
        <v>79</v>
      </c>
      <c r="D11" s="199" t="s">
        <v>58</v>
      </c>
      <c r="E11" s="66">
        <v>1</v>
      </c>
      <c r="F11" s="66"/>
      <c r="G11" s="66">
        <v>2</v>
      </c>
      <c r="H11" s="66"/>
      <c r="I11" s="66">
        <v>3</v>
      </c>
      <c r="J11" s="66"/>
      <c r="K11" s="66">
        <v>4</v>
      </c>
      <c r="L11" s="66"/>
      <c r="M11" s="66">
        <v>5</v>
      </c>
      <c r="Q11" s="384"/>
    </row>
    <row r="12" spans="2:17" ht="54" customHeight="1" x14ac:dyDescent="0.25">
      <c r="B12" s="385" t="s">
        <v>0</v>
      </c>
      <c r="C12" s="388" t="s">
        <v>80</v>
      </c>
      <c r="D12" s="67" t="s">
        <v>32</v>
      </c>
      <c r="E12" s="68"/>
      <c r="F12" s="1" t="str">
        <f>IF(E12="X",1,"")</f>
        <v/>
      </c>
      <c r="G12" s="68"/>
      <c r="H12" s="1" t="str">
        <f>IF(G12="X",2,"")</f>
        <v/>
      </c>
      <c r="I12" s="68"/>
      <c r="J12" s="1" t="str">
        <f>IF(I12="X",3,"")</f>
        <v/>
      </c>
      <c r="K12" s="125">
        <v>4</v>
      </c>
      <c r="L12" s="1" t="str">
        <f>IF(K12="X",4,"")</f>
        <v/>
      </c>
      <c r="M12" s="133"/>
      <c r="N12" s="1" t="str">
        <f>IF(M12="X",5,"")</f>
        <v/>
      </c>
      <c r="O12" s="248">
        <f t="shared" ref="O12:O18" si="0">SUM(F12,H12,J12,L12,N12)</f>
        <v>0</v>
      </c>
      <c r="P12" s="50">
        <f t="shared" ref="P12:P17" si="1">(O12/5)</f>
        <v>0</v>
      </c>
      <c r="Q12" s="70"/>
    </row>
    <row r="13" spans="2:17" ht="51.75" customHeight="1" x14ac:dyDescent="0.25">
      <c r="B13" s="386"/>
      <c r="C13" s="389"/>
      <c r="D13" s="67" t="s">
        <v>33</v>
      </c>
      <c r="E13" s="68"/>
      <c r="F13" s="1" t="str">
        <f t="shared" ref="F13:F18" si="2">IF(E13="X",1,"")</f>
        <v/>
      </c>
      <c r="G13" s="68"/>
      <c r="H13" s="1" t="str">
        <f t="shared" ref="H13:H18" si="3">IF(G13="X",2,"")</f>
        <v/>
      </c>
      <c r="I13" s="68"/>
      <c r="J13" s="1" t="str">
        <f t="shared" ref="J13:J18" si="4">IF(I13="X",3,"")</f>
        <v/>
      </c>
      <c r="K13" s="125">
        <v>4</v>
      </c>
      <c r="L13" s="1" t="str">
        <f t="shared" ref="L13:L18" si="5">IF(K13="X",4,"")</f>
        <v/>
      </c>
      <c r="M13" s="69"/>
      <c r="N13" s="1" t="str">
        <f t="shared" ref="N13:N18" si="6">IF(M13="X",5,"")</f>
        <v/>
      </c>
      <c r="O13" s="248">
        <f t="shared" si="0"/>
        <v>0</v>
      </c>
      <c r="P13" s="50">
        <f t="shared" si="1"/>
        <v>0</v>
      </c>
      <c r="Q13" s="70"/>
    </row>
    <row r="14" spans="2:17" ht="51" x14ac:dyDescent="0.25">
      <c r="B14" s="386"/>
      <c r="C14" s="389"/>
      <c r="D14" s="67" t="s">
        <v>34</v>
      </c>
      <c r="E14" s="68"/>
      <c r="F14" s="1" t="str">
        <f t="shared" si="2"/>
        <v/>
      </c>
      <c r="G14" s="68"/>
      <c r="H14" s="1" t="str">
        <f t="shared" si="3"/>
        <v/>
      </c>
      <c r="I14" s="125">
        <v>3</v>
      </c>
      <c r="J14" s="1" t="str">
        <f t="shared" si="4"/>
        <v/>
      </c>
      <c r="K14" s="125"/>
      <c r="L14" s="1" t="str">
        <f t="shared" si="5"/>
        <v/>
      </c>
      <c r="M14" s="69"/>
      <c r="N14" s="1" t="str">
        <f t="shared" si="6"/>
        <v/>
      </c>
      <c r="O14" s="248">
        <f t="shared" si="0"/>
        <v>0</v>
      </c>
      <c r="P14" s="50">
        <f t="shared" si="1"/>
        <v>0</v>
      </c>
      <c r="Q14" s="70"/>
    </row>
    <row r="15" spans="2:17" ht="75" x14ac:dyDescent="0.25">
      <c r="B15" s="386"/>
      <c r="C15" s="389"/>
      <c r="D15" s="105" t="s">
        <v>4</v>
      </c>
      <c r="E15" s="68"/>
      <c r="F15" s="1" t="str">
        <f t="shared" si="2"/>
        <v/>
      </c>
      <c r="G15" s="68"/>
      <c r="H15" s="1" t="str">
        <f t="shared" si="3"/>
        <v/>
      </c>
      <c r="I15" s="68"/>
      <c r="J15" s="1" t="str">
        <f t="shared" si="4"/>
        <v/>
      </c>
      <c r="K15" s="125">
        <v>4</v>
      </c>
      <c r="L15" s="1" t="str">
        <f t="shared" si="5"/>
        <v/>
      </c>
      <c r="M15" s="69"/>
      <c r="N15" s="1" t="str">
        <f t="shared" si="6"/>
        <v/>
      </c>
      <c r="O15" s="248">
        <f t="shared" si="0"/>
        <v>0</v>
      </c>
      <c r="P15" s="50">
        <f t="shared" si="1"/>
        <v>0</v>
      </c>
      <c r="Q15" s="70"/>
    </row>
    <row r="16" spans="2:17" ht="45" x14ac:dyDescent="0.25">
      <c r="B16" s="386"/>
      <c r="C16" s="389"/>
      <c r="D16" s="105" t="s">
        <v>35</v>
      </c>
      <c r="E16" s="68"/>
      <c r="F16" s="1" t="str">
        <f t="shared" si="2"/>
        <v/>
      </c>
      <c r="G16" s="68"/>
      <c r="H16" s="1" t="str">
        <f t="shared" si="3"/>
        <v/>
      </c>
      <c r="I16" s="125">
        <v>3</v>
      </c>
      <c r="J16" s="1" t="str">
        <f t="shared" si="4"/>
        <v/>
      </c>
      <c r="K16" s="68"/>
      <c r="L16" s="1" t="str">
        <f t="shared" si="5"/>
        <v/>
      </c>
      <c r="M16" s="72"/>
      <c r="N16" s="1" t="str">
        <f t="shared" si="6"/>
        <v/>
      </c>
      <c r="O16" s="248">
        <f t="shared" si="0"/>
        <v>0</v>
      </c>
      <c r="P16" s="50">
        <f t="shared" si="1"/>
        <v>0</v>
      </c>
      <c r="Q16" s="70"/>
    </row>
    <row r="17" spans="1:18" ht="56.25" customHeight="1" x14ac:dyDescent="0.25">
      <c r="B17" s="386"/>
      <c r="C17" s="389"/>
      <c r="D17" s="105" t="s">
        <v>6</v>
      </c>
      <c r="E17" s="68"/>
      <c r="F17" s="1" t="str">
        <f t="shared" si="2"/>
        <v/>
      </c>
      <c r="G17" s="68"/>
      <c r="H17" s="1" t="str">
        <f t="shared" si="3"/>
        <v/>
      </c>
      <c r="I17" s="68"/>
      <c r="J17" s="1" t="str">
        <f t="shared" si="4"/>
        <v/>
      </c>
      <c r="K17" s="125">
        <v>4</v>
      </c>
      <c r="L17" s="73" t="str">
        <f t="shared" si="5"/>
        <v/>
      </c>
      <c r="M17" s="69"/>
      <c r="N17" s="1" t="str">
        <f t="shared" si="6"/>
        <v/>
      </c>
      <c r="O17" s="248">
        <f t="shared" si="0"/>
        <v>0</v>
      </c>
      <c r="P17" s="50">
        <f t="shared" si="1"/>
        <v>0</v>
      </c>
      <c r="Q17" s="70"/>
    </row>
    <row r="18" spans="1:18" ht="45" customHeight="1" x14ac:dyDescent="0.25">
      <c r="B18" s="387"/>
      <c r="C18" s="390"/>
      <c r="D18" s="105" t="s">
        <v>7</v>
      </c>
      <c r="E18" s="68"/>
      <c r="F18" s="1" t="str">
        <f t="shared" si="2"/>
        <v/>
      </c>
      <c r="G18" s="68"/>
      <c r="H18" s="1" t="str">
        <f t="shared" si="3"/>
        <v/>
      </c>
      <c r="I18" s="125">
        <v>3</v>
      </c>
      <c r="J18" s="1" t="str">
        <f t="shared" si="4"/>
        <v/>
      </c>
      <c r="K18" s="68"/>
      <c r="L18" s="73" t="str">
        <f t="shared" si="5"/>
        <v/>
      </c>
      <c r="M18" s="69"/>
      <c r="N18" s="1" t="str">
        <f t="shared" si="6"/>
        <v/>
      </c>
      <c r="O18" s="248">
        <f t="shared" si="0"/>
        <v>0</v>
      </c>
      <c r="P18" s="50">
        <f>(O18/5)</f>
        <v>0</v>
      </c>
      <c r="Q18" s="70"/>
    </row>
    <row r="19" spans="1:18" ht="18.75" customHeight="1" x14ac:dyDescent="0.25">
      <c r="B19" s="16">
        <f>(50/3)/100</f>
        <v>0.16666666666666669</v>
      </c>
      <c r="C19" s="270"/>
      <c r="D19" s="271"/>
      <c r="E19" s="272"/>
      <c r="F19" s="272"/>
      <c r="G19" s="272"/>
      <c r="H19" s="272"/>
      <c r="I19" s="272"/>
      <c r="J19" s="272"/>
      <c r="K19" s="272"/>
      <c r="L19" s="272"/>
      <c r="M19" s="77">
        <f>N19</f>
        <v>0</v>
      </c>
      <c r="N19" s="78">
        <f>(SUM(P12:P18)/7)*B19</f>
        <v>0</v>
      </c>
    </row>
    <row r="20" spans="1:18" ht="18.75" customHeight="1" x14ac:dyDescent="0.25">
      <c r="A20" s="273"/>
      <c r="B20" s="80"/>
      <c r="C20" s="274"/>
      <c r="D20" s="275"/>
      <c r="E20" s="276"/>
      <c r="F20" s="276"/>
      <c r="G20" s="276"/>
      <c r="H20" s="276"/>
      <c r="I20" s="276"/>
      <c r="J20" s="276"/>
      <c r="K20" s="276"/>
      <c r="L20" s="276"/>
      <c r="M20" s="277"/>
      <c r="N20" s="85"/>
      <c r="O20" s="273"/>
      <c r="P20" s="278"/>
      <c r="Q20" s="273"/>
      <c r="R20" s="273"/>
    </row>
    <row r="21" spans="1:18" ht="18.75" customHeight="1" x14ac:dyDescent="0.25">
      <c r="B21" s="391"/>
      <c r="C21" s="392"/>
      <c r="D21" s="393"/>
      <c r="E21" s="397" t="s">
        <v>59</v>
      </c>
      <c r="F21" s="397"/>
      <c r="G21" s="397"/>
      <c r="H21" s="397"/>
      <c r="I21" s="397"/>
      <c r="J21" s="397"/>
      <c r="K21" s="397"/>
      <c r="L21" s="397"/>
      <c r="M21" s="397"/>
      <c r="N21" s="1"/>
      <c r="Q21" s="383" t="s">
        <v>78</v>
      </c>
    </row>
    <row r="22" spans="1:18" ht="18.75" customHeight="1" x14ac:dyDescent="0.25">
      <c r="B22" s="394"/>
      <c r="C22" s="395"/>
      <c r="D22" s="396"/>
      <c r="E22" s="66">
        <v>1</v>
      </c>
      <c r="F22" s="66"/>
      <c r="G22" s="66">
        <v>2</v>
      </c>
      <c r="H22" s="66"/>
      <c r="I22" s="66">
        <v>3</v>
      </c>
      <c r="J22" s="66"/>
      <c r="K22" s="66">
        <v>4</v>
      </c>
      <c r="L22" s="66"/>
      <c r="M22" s="66">
        <v>5</v>
      </c>
      <c r="N22" s="1"/>
      <c r="Q22" s="384"/>
    </row>
    <row r="23" spans="1:18" ht="30" x14ac:dyDescent="0.25">
      <c r="B23" s="372" t="s">
        <v>81</v>
      </c>
      <c r="C23" s="373" t="s">
        <v>82</v>
      </c>
      <c r="D23" s="105" t="s">
        <v>8</v>
      </c>
      <c r="E23" s="68"/>
      <c r="F23" s="1" t="str">
        <f>IF(E23="X",1,"")</f>
        <v/>
      </c>
      <c r="G23" s="68"/>
      <c r="H23" s="1" t="str">
        <f>IF(G23="X",2,"")</f>
        <v/>
      </c>
      <c r="I23" s="68"/>
      <c r="J23" s="1" t="str">
        <f>IF(I23="X",3,"")</f>
        <v/>
      </c>
      <c r="K23" s="125">
        <v>4</v>
      </c>
      <c r="L23" s="1" t="str">
        <f>IF(K23="X",4,"")</f>
        <v/>
      </c>
      <c r="M23" s="69"/>
      <c r="N23" s="1" t="str">
        <f t="shared" ref="N23:N44" si="7">IF(M23="X",5,"")</f>
        <v/>
      </c>
      <c r="O23" s="248">
        <f>SUM(F23,H23,J23,L23,N23)</f>
        <v>0</v>
      </c>
      <c r="P23" s="50">
        <f t="shared" ref="P23:P44" si="8">(O23/5)</f>
        <v>0</v>
      </c>
      <c r="Q23" s="70"/>
    </row>
    <row r="24" spans="1:18" ht="41.25" customHeight="1" x14ac:dyDescent="0.25">
      <c r="B24" s="372"/>
      <c r="C24" s="373"/>
      <c r="D24" s="105" t="s">
        <v>83</v>
      </c>
      <c r="E24" s="68"/>
      <c r="F24" s="1" t="str">
        <f t="shared" ref="F24:F27" si="9">IF(E24="X",1,"")</f>
        <v/>
      </c>
      <c r="G24" s="68"/>
      <c r="H24" s="1" t="str">
        <f t="shared" ref="H24:H27" si="10">IF(G24="X",2,"")</f>
        <v/>
      </c>
      <c r="I24" s="68"/>
      <c r="J24" s="1" t="str">
        <f t="shared" ref="J24:J27" si="11">IF(I24="X",3,"")</f>
        <v/>
      </c>
      <c r="K24" s="125">
        <v>4</v>
      </c>
      <c r="L24" s="1" t="str">
        <f t="shared" ref="L24:L27" si="12">IF(K24="X",4,"")</f>
        <v/>
      </c>
      <c r="M24" s="69"/>
      <c r="N24" s="1" t="str">
        <f t="shared" si="7"/>
        <v/>
      </c>
      <c r="O24" s="248">
        <f>SUM(F24,H24,J24,L24,N24)</f>
        <v>0</v>
      </c>
      <c r="P24" s="50">
        <f t="shared" si="8"/>
        <v>0</v>
      </c>
      <c r="Q24" s="70"/>
    </row>
    <row r="25" spans="1:18" ht="60" x14ac:dyDescent="0.25">
      <c r="B25" s="372"/>
      <c r="C25" s="373"/>
      <c r="D25" s="105" t="s">
        <v>113</v>
      </c>
      <c r="E25" s="68"/>
      <c r="F25" s="1" t="str">
        <f t="shared" si="9"/>
        <v/>
      </c>
      <c r="G25" s="68"/>
      <c r="H25" s="1" t="str">
        <f t="shared" si="10"/>
        <v/>
      </c>
      <c r="I25" s="68"/>
      <c r="J25" s="1" t="str">
        <f t="shared" si="11"/>
        <v/>
      </c>
      <c r="K25" s="125">
        <v>4</v>
      </c>
      <c r="L25" s="1" t="str">
        <f t="shared" si="12"/>
        <v/>
      </c>
      <c r="M25" s="69"/>
      <c r="N25" s="1" t="str">
        <f t="shared" si="7"/>
        <v/>
      </c>
      <c r="O25" s="248">
        <f>SUM(F25,H25,J25,L25,N25)</f>
        <v>0</v>
      </c>
      <c r="P25" s="50">
        <f t="shared" si="8"/>
        <v>0</v>
      </c>
      <c r="Q25" s="70"/>
    </row>
    <row r="26" spans="1:18" ht="45" x14ac:dyDescent="0.25">
      <c r="B26" s="372"/>
      <c r="C26" s="373"/>
      <c r="D26" s="105" t="s">
        <v>9</v>
      </c>
      <c r="E26" s="68"/>
      <c r="F26" s="1" t="str">
        <f t="shared" si="9"/>
        <v/>
      </c>
      <c r="G26" s="68"/>
      <c r="H26" s="1" t="str">
        <f t="shared" si="10"/>
        <v/>
      </c>
      <c r="I26" s="68"/>
      <c r="J26" s="1" t="str">
        <f t="shared" si="11"/>
        <v/>
      </c>
      <c r="K26" s="125">
        <v>4</v>
      </c>
      <c r="L26" s="1" t="str">
        <f t="shared" si="12"/>
        <v/>
      </c>
      <c r="M26" s="69"/>
      <c r="N26" s="1" t="str">
        <f t="shared" si="7"/>
        <v/>
      </c>
      <c r="O26" s="248">
        <f>SUM(F26,H26,J26,L26,N26)</f>
        <v>0</v>
      </c>
      <c r="P26" s="50">
        <f t="shared" si="8"/>
        <v>0</v>
      </c>
      <c r="Q26" s="70"/>
    </row>
    <row r="27" spans="1:18" ht="60" x14ac:dyDescent="0.25">
      <c r="B27" s="372"/>
      <c r="C27" s="373"/>
      <c r="D27" s="105" t="s">
        <v>10</v>
      </c>
      <c r="E27" s="68"/>
      <c r="F27" s="1" t="str">
        <f t="shared" si="9"/>
        <v/>
      </c>
      <c r="G27" s="68"/>
      <c r="H27" s="1" t="str">
        <f t="shared" si="10"/>
        <v/>
      </c>
      <c r="I27" s="68"/>
      <c r="J27" s="1" t="str">
        <f t="shared" si="11"/>
        <v/>
      </c>
      <c r="K27" s="125">
        <v>4</v>
      </c>
      <c r="L27" s="1" t="str">
        <f t="shared" si="12"/>
        <v/>
      </c>
      <c r="M27" s="69"/>
      <c r="N27" s="1" t="str">
        <f t="shared" si="7"/>
        <v/>
      </c>
      <c r="O27" s="248">
        <f>SUM(F27,H27,J27,L27,N27)</f>
        <v>0</v>
      </c>
      <c r="P27" s="50">
        <f t="shared" si="8"/>
        <v>0</v>
      </c>
      <c r="Q27" s="88"/>
    </row>
    <row r="28" spans="1:18" ht="17.25" customHeight="1" x14ac:dyDescent="0.25">
      <c r="B28" s="16">
        <f>(50/3)/100</f>
        <v>0.16666666666666669</v>
      </c>
      <c r="C28" s="51"/>
      <c r="D28" s="279"/>
      <c r="M28" s="2">
        <f>N28</f>
        <v>0</v>
      </c>
      <c r="N28" s="78">
        <f>(SUM(P23:P27)/5)*B28</f>
        <v>0</v>
      </c>
      <c r="R28" s="91"/>
    </row>
    <row r="29" spans="1:18" ht="17.25" customHeight="1" x14ac:dyDescent="0.25">
      <c r="B29" s="280"/>
      <c r="D29" s="281"/>
      <c r="M29" s="2"/>
      <c r="N29" s="78"/>
    </row>
    <row r="30" spans="1:18" x14ac:dyDescent="0.25">
      <c r="B30" s="391"/>
      <c r="C30" s="392"/>
      <c r="D30" s="393"/>
      <c r="E30" s="397" t="s">
        <v>59</v>
      </c>
      <c r="F30" s="397"/>
      <c r="G30" s="397"/>
      <c r="H30" s="397"/>
      <c r="I30" s="397"/>
      <c r="J30" s="397"/>
      <c r="K30" s="397"/>
      <c r="L30" s="397"/>
      <c r="M30" s="397"/>
      <c r="N30" s="1"/>
      <c r="Q30" s="383" t="s">
        <v>78</v>
      </c>
    </row>
    <row r="31" spans="1:18" x14ac:dyDescent="0.25">
      <c r="B31" s="394"/>
      <c r="C31" s="395"/>
      <c r="D31" s="396"/>
      <c r="E31" s="66">
        <v>1</v>
      </c>
      <c r="F31" s="66"/>
      <c r="G31" s="66">
        <v>2</v>
      </c>
      <c r="H31" s="66"/>
      <c r="I31" s="66">
        <v>3</v>
      </c>
      <c r="J31" s="66"/>
      <c r="K31" s="66">
        <v>4</v>
      </c>
      <c r="L31" s="66"/>
      <c r="M31" s="66">
        <v>5</v>
      </c>
      <c r="N31" s="1"/>
      <c r="Q31" s="384"/>
    </row>
    <row r="32" spans="1:18" ht="39.75" customHeight="1" x14ac:dyDescent="0.25">
      <c r="B32" s="372" t="s">
        <v>84</v>
      </c>
      <c r="C32" s="373" t="s">
        <v>85</v>
      </c>
      <c r="D32" s="105" t="s">
        <v>52</v>
      </c>
      <c r="E32" s="68"/>
      <c r="F32" s="1" t="str">
        <f>IF(E32="X",1,"")</f>
        <v/>
      </c>
      <c r="G32" s="68"/>
      <c r="H32" s="1" t="str">
        <f>IF(G32="X",2,"")</f>
        <v/>
      </c>
      <c r="I32" s="125">
        <v>3</v>
      </c>
      <c r="J32" s="1" t="str">
        <f>IF(I32="X",3,"")</f>
        <v/>
      </c>
      <c r="K32" s="68"/>
      <c r="L32" s="1" t="str">
        <f>IF(K32="X",4,"")</f>
        <v/>
      </c>
      <c r="M32" s="69"/>
      <c r="N32" s="1" t="str">
        <f t="shared" ref="N32:N36" si="13">IF(M32="X",5,"")</f>
        <v/>
      </c>
      <c r="O32" s="248">
        <f>SUM(F32,H32,J32,L32,N32)</f>
        <v>0</v>
      </c>
      <c r="P32" s="50">
        <f t="shared" ref="P32:P36" si="14">(O32/5)</f>
        <v>0</v>
      </c>
      <c r="Q32" s="70"/>
    </row>
    <row r="33" spans="1:17" ht="54" customHeight="1" x14ac:dyDescent="0.25">
      <c r="B33" s="372"/>
      <c r="C33" s="373"/>
      <c r="D33" s="105" t="s">
        <v>53</v>
      </c>
      <c r="E33" s="68"/>
      <c r="F33" s="1" t="str">
        <f t="shared" ref="F33:F36" si="15">IF(E33="X",1,"")</f>
        <v/>
      </c>
      <c r="G33" s="68"/>
      <c r="H33" s="1" t="str">
        <f t="shared" ref="H33:H36" si="16">IF(G33="X",2,"")</f>
        <v/>
      </c>
      <c r="I33" s="125">
        <v>3</v>
      </c>
      <c r="J33" s="1" t="str">
        <f t="shared" ref="J33:J36" si="17">IF(I33="X",3,"")</f>
        <v/>
      </c>
      <c r="K33" s="68"/>
      <c r="L33" s="1" t="str">
        <f t="shared" ref="L33:L36" si="18">IF(K33="X",4,"")</f>
        <v/>
      </c>
      <c r="M33" s="69"/>
      <c r="N33" s="1" t="str">
        <f t="shared" si="13"/>
        <v/>
      </c>
      <c r="O33" s="248">
        <f>SUM(F33,H33,J33,L33,N33)</f>
        <v>0</v>
      </c>
      <c r="P33" s="50">
        <f t="shared" si="14"/>
        <v>0</v>
      </c>
      <c r="Q33" s="70"/>
    </row>
    <row r="34" spans="1:17" ht="45.75" customHeight="1" x14ac:dyDescent="0.25">
      <c r="B34" s="372"/>
      <c r="C34" s="373"/>
      <c r="D34" s="105" t="s">
        <v>54</v>
      </c>
      <c r="E34" s="68"/>
      <c r="F34" s="1" t="str">
        <f t="shared" si="15"/>
        <v/>
      </c>
      <c r="G34" s="68"/>
      <c r="H34" s="1" t="str">
        <f t="shared" si="16"/>
        <v/>
      </c>
      <c r="I34" s="68"/>
      <c r="J34" s="1" t="str">
        <f t="shared" si="17"/>
        <v/>
      </c>
      <c r="K34" s="125">
        <v>4</v>
      </c>
      <c r="L34" s="1" t="str">
        <f t="shared" si="18"/>
        <v/>
      </c>
      <c r="M34" s="69"/>
      <c r="N34" s="1" t="str">
        <f t="shared" si="13"/>
        <v/>
      </c>
      <c r="O34" s="248">
        <f>SUM(F34,H34,J34,L34,N34)</f>
        <v>0</v>
      </c>
      <c r="P34" s="50">
        <f t="shared" si="14"/>
        <v>0</v>
      </c>
      <c r="Q34" s="70"/>
    </row>
    <row r="35" spans="1:17" ht="30" customHeight="1" x14ac:dyDescent="0.25">
      <c r="B35" s="372"/>
      <c r="C35" s="373"/>
      <c r="D35" s="105" t="s">
        <v>55</v>
      </c>
      <c r="E35" s="68"/>
      <c r="F35" s="1" t="str">
        <f t="shared" si="15"/>
        <v/>
      </c>
      <c r="G35" s="68"/>
      <c r="H35" s="1" t="str">
        <f t="shared" si="16"/>
        <v/>
      </c>
      <c r="I35" s="68"/>
      <c r="J35" s="1" t="str">
        <f t="shared" si="17"/>
        <v/>
      </c>
      <c r="K35" s="125">
        <v>4</v>
      </c>
      <c r="L35" s="1" t="str">
        <f t="shared" si="18"/>
        <v/>
      </c>
      <c r="M35" s="133"/>
      <c r="N35" s="1" t="str">
        <f t="shared" si="13"/>
        <v/>
      </c>
      <c r="O35" s="248">
        <f>SUM(F35,H35,J35,L35,N35)</f>
        <v>0</v>
      </c>
      <c r="P35" s="50">
        <f t="shared" si="14"/>
        <v>0</v>
      </c>
      <c r="Q35" s="70"/>
    </row>
    <row r="36" spans="1:17" ht="54.75" customHeight="1" x14ac:dyDescent="0.25">
      <c r="B36" s="372"/>
      <c r="C36" s="373"/>
      <c r="D36" s="105" t="s">
        <v>56</v>
      </c>
      <c r="E36" s="68"/>
      <c r="F36" s="1" t="str">
        <f t="shared" si="15"/>
        <v/>
      </c>
      <c r="G36" s="68"/>
      <c r="H36" s="1" t="str">
        <f t="shared" si="16"/>
        <v/>
      </c>
      <c r="I36" s="125">
        <v>3</v>
      </c>
      <c r="J36" s="1" t="str">
        <f t="shared" si="17"/>
        <v/>
      </c>
      <c r="K36" s="68"/>
      <c r="L36" s="1" t="str">
        <f t="shared" si="18"/>
        <v/>
      </c>
      <c r="M36" s="69"/>
      <c r="N36" s="1" t="str">
        <f t="shared" si="13"/>
        <v/>
      </c>
      <c r="O36" s="248">
        <f>SUM(F36,H36,J36,L36,N36)</f>
        <v>0</v>
      </c>
      <c r="P36" s="50">
        <f t="shared" si="14"/>
        <v>0</v>
      </c>
      <c r="Q36" s="88"/>
    </row>
    <row r="37" spans="1:17" ht="17.25" customHeight="1" x14ac:dyDescent="0.25">
      <c r="B37" s="16">
        <f>(50/3)/100</f>
        <v>0.16666666666666669</v>
      </c>
      <c r="C37" s="51"/>
      <c r="D37" s="279"/>
      <c r="M37" s="2">
        <f>N37</f>
        <v>0</v>
      </c>
      <c r="N37" s="78">
        <f>(SUM(P32:P36)/5)*B37</f>
        <v>0</v>
      </c>
    </row>
    <row r="38" spans="1:17" ht="15" customHeight="1" x14ac:dyDescent="0.25">
      <c r="D38" s="1"/>
      <c r="E38" s="95"/>
      <c r="F38" s="95"/>
      <c r="G38" s="96" t="s">
        <v>86</v>
      </c>
      <c r="I38" s="77">
        <f>(M28+M19+M37)</f>
        <v>0</v>
      </c>
    </row>
    <row r="39" spans="1:17" ht="15.75" hidden="1" customHeight="1" x14ac:dyDescent="0.25">
      <c r="A39" s="61"/>
      <c r="B39" s="61" t="s">
        <v>87</v>
      </c>
      <c r="D39" s="99"/>
      <c r="G39" s="100"/>
      <c r="I39" s="282"/>
    </row>
    <row r="40" spans="1:17" ht="14.25" hidden="1" customHeight="1" x14ac:dyDescent="0.25">
      <c r="A40" s="62"/>
      <c r="B40" s="248" t="s">
        <v>88</v>
      </c>
      <c r="D40" s="99"/>
      <c r="G40" s="100"/>
      <c r="I40" s="282"/>
      <c r="L40" s="283"/>
      <c r="M40" s="55"/>
      <c r="Q40" s="383" t="s">
        <v>78</v>
      </c>
    </row>
    <row r="41" spans="1:17" ht="14.25" hidden="1" customHeight="1" x14ac:dyDescent="0.25">
      <c r="B41" s="62"/>
      <c r="D41" s="104" t="s">
        <v>87</v>
      </c>
      <c r="G41" s="100"/>
      <c r="I41" s="282"/>
      <c r="L41" s="66"/>
      <c r="M41" s="66">
        <v>5</v>
      </c>
      <c r="Q41" s="384"/>
    </row>
    <row r="42" spans="1:17" ht="38.25" hidden="1" customHeight="1" x14ac:dyDescent="0.25">
      <c r="A42" s="64">
        <v>5</v>
      </c>
      <c r="B42" s="105" t="s">
        <v>89</v>
      </c>
      <c r="D42" s="106" t="s">
        <v>90</v>
      </c>
      <c r="G42" s="107"/>
      <c r="I42" s="282"/>
      <c r="L42" s="1" t="str">
        <f t="shared" ref="L42:L44" si="19">IF(K42="X",4,"")</f>
        <v/>
      </c>
      <c r="M42" s="1" t="s">
        <v>91</v>
      </c>
      <c r="N42" s="1">
        <f t="shared" si="7"/>
        <v>5</v>
      </c>
      <c r="O42" s="248">
        <f>SUM(F42,H42,J42,L42,N42)</f>
        <v>5</v>
      </c>
      <c r="P42" s="50">
        <f t="shared" si="8"/>
        <v>1</v>
      </c>
      <c r="Q42" s="1"/>
    </row>
    <row r="43" spans="1:17" ht="45" hidden="1" customHeight="1" x14ac:dyDescent="0.25">
      <c r="A43" s="64">
        <v>4</v>
      </c>
      <c r="B43" s="105" t="s">
        <v>92</v>
      </c>
      <c r="D43" s="106" t="s">
        <v>93</v>
      </c>
      <c r="G43" s="107"/>
      <c r="I43" s="282"/>
      <c r="L43" s="1" t="str">
        <f t="shared" si="19"/>
        <v/>
      </c>
      <c r="M43" s="1" t="s">
        <v>91</v>
      </c>
      <c r="N43" s="1">
        <f t="shared" si="7"/>
        <v>5</v>
      </c>
      <c r="O43" s="248">
        <f>SUM(F43,H43,J43,L43,N43)</f>
        <v>5</v>
      </c>
      <c r="P43" s="50">
        <f t="shared" si="8"/>
        <v>1</v>
      </c>
      <c r="Q43" s="1"/>
    </row>
    <row r="44" spans="1:17" ht="48.75" hidden="1" customHeight="1" x14ac:dyDescent="0.25">
      <c r="A44" s="64">
        <v>3</v>
      </c>
      <c r="B44" s="105" t="s">
        <v>94</v>
      </c>
      <c r="D44" s="106" t="s">
        <v>95</v>
      </c>
      <c r="G44" s="107"/>
      <c r="I44" s="282"/>
      <c r="L44" s="1" t="str">
        <f t="shared" si="19"/>
        <v/>
      </c>
      <c r="M44" s="1" t="s">
        <v>91</v>
      </c>
      <c r="N44" s="108">
        <f t="shared" si="7"/>
        <v>5</v>
      </c>
      <c r="O44" s="248">
        <f>SUM(F44,H44,J44,L44,N44)</f>
        <v>5</v>
      </c>
      <c r="P44" s="50">
        <f t="shared" si="8"/>
        <v>1</v>
      </c>
      <c r="Q44" s="1"/>
    </row>
    <row r="45" spans="1:17" ht="25.5" hidden="1" customHeight="1" x14ac:dyDescent="0.25">
      <c r="A45" s="64">
        <v>2</v>
      </c>
      <c r="B45" s="105" t="s">
        <v>96</v>
      </c>
      <c r="D45" s="109"/>
      <c r="G45" s="107"/>
      <c r="I45" s="282"/>
      <c r="P45" s="50">
        <f>(SUM(P42:P44)/3)*B47</f>
        <v>0.5</v>
      </c>
    </row>
    <row r="46" spans="1:17" ht="25.5" hidden="1" customHeight="1" x14ac:dyDescent="0.25">
      <c r="A46" s="64">
        <v>1</v>
      </c>
      <c r="B46" s="105" t="s">
        <v>97</v>
      </c>
      <c r="D46" s="109"/>
      <c r="G46" s="107"/>
      <c r="I46" s="282"/>
      <c r="M46" s="284">
        <f>P45+N28+N19</f>
        <v>0.5</v>
      </c>
    </row>
    <row r="47" spans="1:17" ht="12.75" hidden="1" customHeight="1" x14ac:dyDescent="0.25">
      <c r="B47" s="112">
        <v>0.5</v>
      </c>
      <c r="D47" s="99"/>
      <c r="G47" s="100"/>
      <c r="I47" s="282"/>
    </row>
    <row r="48" spans="1:17" x14ac:dyDescent="0.25">
      <c r="D48" s="1"/>
      <c r="E48" s="58"/>
      <c r="F48" s="58"/>
      <c r="G48" s="96" t="s">
        <v>98</v>
      </c>
      <c r="I48" s="77">
        <f>N49</f>
        <v>0.44166666666666665</v>
      </c>
    </row>
    <row r="49" spans="2:17" ht="17.25" customHeight="1" x14ac:dyDescent="0.25">
      <c r="B49" s="1" t="s">
        <v>28</v>
      </c>
      <c r="N49" s="285">
        <f>C58*B50</f>
        <v>0.44166666666666665</v>
      </c>
    </row>
    <row r="50" spans="2:17" x14ac:dyDescent="0.25">
      <c r="B50" s="16">
        <v>0.5</v>
      </c>
    </row>
    <row r="52" spans="2:17" x14ac:dyDescent="0.25">
      <c r="B52" s="1" t="s">
        <v>62</v>
      </c>
      <c r="C52" s="114">
        <v>0.9</v>
      </c>
      <c r="F52" s="248">
        <f>COUNTIF(C52:C57,"&gt;,01%")</f>
        <v>6</v>
      </c>
    </row>
    <row r="53" spans="2:17" x14ac:dyDescent="0.25">
      <c r="B53" s="1" t="s">
        <v>63</v>
      </c>
      <c r="C53" s="114">
        <v>0.7</v>
      </c>
    </row>
    <row r="54" spans="2:17" x14ac:dyDescent="0.25">
      <c r="B54" s="1" t="s">
        <v>64</v>
      </c>
      <c r="C54" s="114">
        <v>0.9</v>
      </c>
    </row>
    <row r="55" spans="2:17" x14ac:dyDescent="0.25">
      <c r="B55" s="1" t="s">
        <v>65</v>
      </c>
      <c r="C55" s="114">
        <v>0.9</v>
      </c>
    </row>
    <row r="56" spans="2:17" x14ac:dyDescent="0.25">
      <c r="B56" s="1" t="s">
        <v>66</v>
      </c>
      <c r="C56" s="114">
        <v>0.9</v>
      </c>
    </row>
    <row r="57" spans="2:17" x14ac:dyDescent="0.25">
      <c r="B57" s="1" t="s">
        <v>67</v>
      </c>
      <c r="C57" s="114">
        <v>1</v>
      </c>
      <c r="K57" s="115" t="s">
        <v>99</v>
      </c>
      <c r="M57" s="116">
        <f>(I48*100)+(N37+N28+N19)*100</f>
        <v>44.166666666666664</v>
      </c>
    </row>
    <row r="58" spans="2:17" x14ac:dyDescent="0.25">
      <c r="B58" s="286" t="s">
        <v>68</v>
      </c>
      <c r="C58" s="77">
        <f>AVERAGE(C52:C57)</f>
        <v>0.8833333333333333</v>
      </c>
    </row>
    <row r="61" spans="2:17" ht="15.75" x14ac:dyDescent="0.25">
      <c r="B61" s="61" t="s">
        <v>100</v>
      </c>
    </row>
    <row r="62" spans="2:17" ht="24.75" customHeight="1" x14ac:dyDescent="0.25">
      <c r="B62" s="198" t="s">
        <v>101</v>
      </c>
      <c r="C62" s="118" t="s">
        <v>102</v>
      </c>
      <c r="D62" s="373" t="s">
        <v>103</v>
      </c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</row>
    <row r="63" spans="2:17" ht="24.75" customHeight="1" x14ac:dyDescent="0.25">
      <c r="B63" s="198" t="s">
        <v>104</v>
      </c>
      <c r="C63" s="119" t="s">
        <v>105</v>
      </c>
      <c r="D63" s="373" t="s">
        <v>106</v>
      </c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</row>
    <row r="64" spans="2:17" ht="24.75" customHeight="1" x14ac:dyDescent="0.25">
      <c r="B64" s="198" t="s">
        <v>107</v>
      </c>
      <c r="C64" s="120" t="s">
        <v>108</v>
      </c>
      <c r="D64" s="373" t="s">
        <v>109</v>
      </c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</row>
    <row r="65" spans="2:17" ht="24.75" customHeight="1" x14ac:dyDescent="0.25">
      <c r="B65" s="198" t="s">
        <v>110</v>
      </c>
      <c r="C65" s="121" t="s">
        <v>111</v>
      </c>
      <c r="D65" s="373" t="s">
        <v>112</v>
      </c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</row>
    <row r="72" spans="2:17" ht="16.5" x14ac:dyDescent="0.25">
      <c r="B72" s="122"/>
    </row>
    <row r="73" spans="2:17" ht="16.5" x14ac:dyDescent="0.25">
      <c r="B73" s="122"/>
    </row>
    <row r="74" spans="2:17" ht="16.5" x14ac:dyDescent="0.25">
      <c r="B74" s="123"/>
    </row>
    <row r="75" spans="2:17" ht="16.5" x14ac:dyDescent="0.25">
      <c r="B75" s="123"/>
    </row>
    <row r="76" spans="2:17" ht="16.5" x14ac:dyDescent="0.25">
      <c r="B76" s="123"/>
    </row>
    <row r="77" spans="2:17" ht="16.5" x14ac:dyDescent="0.25">
      <c r="B77" s="123"/>
    </row>
    <row r="78" spans="2:17" ht="16.5" x14ac:dyDescent="0.25">
      <c r="B78" s="123"/>
    </row>
    <row r="79" spans="2:17" ht="16.5" x14ac:dyDescent="0.25">
      <c r="B79" s="124"/>
    </row>
    <row r="80" spans="2:17" ht="16.5" x14ac:dyDescent="0.25">
      <c r="B80" s="124"/>
    </row>
    <row r="82" spans="2:2" ht="16.5" x14ac:dyDescent="0.25">
      <c r="B82" s="122"/>
    </row>
    <row r="83" spans="2:2" ht="16.5" x14ac:dyDescent="0.25">
      <c r="B83" s="123"/>
    </row>
    <row r="84" spans="2:2" ht="16.5" x14ac:dyDescent="0.25">
      <c r="B84" s="124"/>
    </row>
    <row r="85" spans="2:2" ht="16.5" x14ac:dyDescent="0.25">
      <c r="B85" s="123"/>
    </row>
    <row r="86" spans="2:2" ht="16.5" x14ac:dyDescent="0.25">
      <c r="B86" s="124"/>
    </row>
    <row r="87" spans="2:2" ht="16.5" x14ac:dyDescent="0.25">
      <c r="B87" s="123"/>
    </row>
    <row r="88" spans="2:2" ht="16.5" x14ac:dyDescent="0.25">
      <c r="B88" s="124"/>
    </row>
    <row r="89" spans="2:2" ht="16.5" x14ac:dyDescent="0.25">
      <c r="B89" s="123"/>
    </row>
    <row r="90" spans="2:2" ht="16.5" x14ac:dyDescent="0.25">
      <c r="B90" s="124"/>
    </row>
    <row r="91" spans="2:2" ht="16.5" x14ac:dyDescent="0.25">
      <c r="B91" s="123"/>
    </row>
    <row r="92" spans="2:2" ht="16.5" x14ac:dyDescent="0.25">
      <c r="B92" s="124"/>
    </row>
    <row r="93" spans="2:2" ht="16.5" x14ac:dyDescent="0.25">
      <c r="B93" s="123"/>
    </row>
  </sheetData>
  <mergeCells count="20">
    <mergeCell ref="Q40:Q41"/>
    <mergeCell ref="D62:Q62"/>
    <mergeCell ref="D63:Q63"/>
    <mergeCell ref="D64:Q64"/>
    <mergeCell ref="D65:Q65"/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</mergeCells>
  <conditionalFormatting sqref="M57">
    <cfRule type="cellIs" dxfId="207" priority="1" operator="greaterThan">
      <formula>79.9</formula>
    </cfRule>
    <cfRule type="cellIs" dxfId="206" priority="2" operator="between">
      <formula>70.1</formula>
      <formula>79.9</formula>
    </cfRule>
    <cfRule type="cellIs" dxfId="205" priority="3" operator="between">
      <formula>60.1</formula>
      <formula>70</formula>
    </cfRule>
    <cfRule type="cellIs" dxfId="204" priority="4" operator="lessThan">
      <formula>60.1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78</vt:i4>
      </vt:variant>
    </vt:vector>
  </HeadingPairs>
  <TitlesOfParts>
    <vt:vector size="78" baseType="lpstr">
      <vt:lpstr> Sin personal a cargo </vt:lpstr>
      <vt:lpstr>Indicadores Sin personal a Carg</vt:lpstr>
      <vt:lpstr>Asistente de Contablidad</vt:lpstr>
      <vt:lpstr>Aux. Aseo y Cafeteria.</vt:lpstr>
      <vt:lpstr>Auxiliar contabilidad</vt:lpstr>
      <vt:lpstr>Auxiliar Administrativo</vt:lpstr>
      <vt:lpstr>Mensajero</vt:lpstr>
      <vt:lpstr>Lider de Procesos</vt:lpstr>
      <vt:lpstr>Auxiliar de despachos</vt:lpstr>
      <vt:lpstr>Auxiliar Almacen Cristian</vt:lpstr>
      <vt:lpstr>Auxiliar Almacen Manuel</vt:lpstr>
      <vt:lpstr>Auxiliar de logistica Cesar</vt:lpstr>
      <vt:lpstr>Auxiliar de Logistica Jhon Albe</vt:lpstr>
      <vt:lpstr>Lider de Importaciones</vt:lpstr>
      <vt:lpstr>Analista Comercial</vt:lpstr>
      <vt:lpstr>Antioquia A</vt:lpstr>
      <vt:lpstr>Analista de Mercadeo</vt:lpstr>
      <vt:lpstr>Sur Occidente A</vt:lpstr>
      <vt:lpstr>Caqueta A</vt:lpstr>
      <vt:lpstr>Caqueta B</vt:lpstr>
      <vt:lpstr>Llanos</vt:lpstr>
      <vt:lpstr>Centro</vt:lpstr>
      <vt:lpstr>Costa Sur</vt:lpstr>
      <vt:lpstr>Santander</vt:lpstr>
      <vt:lpstr>Auxiliar de ensamble Esteban</vt:lpstr>
      <vt:lpstr>Auxiliar de ensamble Yeison</vt:lpstr>
      <vt:lpstr>Tecnico Nautico Freddy G</vt:lpstr>
      <vt:lpstr>Tecnico Nautico Ciro</vt:lpstr>
      <vt:lpstr>Lider agricola</vt:lpstr>
      <vt:lpstr>Tecnico electrico</vt:lpstr>
      <vt:lpstr>Lider de Repuestos</vt:lpstr>
      <vt:lpstr>Eje Cafetero</vt:lpstr>
      <vt:lpstr>Costa</vt:lpstr>
      <vt:lpstr>Antioquia B</vt:lpstr>
      <vt:lpstr>Suroccidente B</vt:lpstr>
      <vt:lpstr>Aux Servicio cliente</vt:lpstr>
      <vt:lpstr>Aux Tesoreria</vt:lpstr>
      <vt:lpstr>Aux Logistica Jhon</vt:lpstr>
      <vt:lpstr>Aux Logistica Esteban</vt:lpstr>
      <vt:lpstr>Aux Logistica Manuela</vt:lpstr>
      <vt:lpstr>Con personal a cargo</vt:lpstr>
      <vt:lpstr>DATOS_VARIAC_NOV 2018 MAY 2019</vt:lpstr>
      <vt:lpstr>Indicadores Con personal a Carg</vt:lpstr>
      <vt:lpstr>Cood Seg Gobierno</vt:lpstr>
      <vt:lpstr>DATOS MAYO2018</vt:lpstr>
      <vt:lpstr>DATOS NOV2018</vt:lpstr>
      <vt:lpstr>DATOS MAYO2019</vt:lpstr>
      <vt:lpstr>Graf_Indep_Sin_a cargo_May2019</vt:lpstr>
      <vt:lpstr>Graf_Indep_Sin_a cargo_Nov2018</vt:lpstr>
      <vt:lpstr>Graf_Indep_Con_a cargo_May2019</vt:lpstr>
      <vt:lpstr>Graf_Indep_Con_a cargo_Nov2018</vt:lpstr>
      <vt:lpstr>Graficas_Conjuntas_Mayo2019</vt:lpstr>
      <vt:lpstr>Graficas_Conjuntas_Nov2018</vt:lpstr>
      <vt:lpstr>Graf_Compar_Sin_PC_Nov18_May19</vt:lpstr>
      <vt:lpstr>Graf_Compar_Sin_PC_May_Nov2018</vt:lpstr>
      <vt:lpstr>Graf_Compar_Con_PC_Nov18_May19</vt:lpstr>
      <vt:lpstr>Graf_Comp_Conj_Nov2018_Mayo2019</vt:lpstr>
      <vt:lpstr>Graf_Compar_Con_PC_May_Nov2018</vt:lpstr>
      <vt:lpstr>Graf_Comp_Conj_May_Nov2018</vt:lpstr>
      <vt:lpstr>Director Nal de Ventas</vt:lpstr>
      <vt:lpstr>Director EUN Nautico</vt:lpstr>
      <vt:lpstr>Director UEN Agroindustrial</vt:lpstr>
      <vt:lpstr>Analista de Tesoreria</vt:lpstr>
      <vt:lpstr>Asistente Talento Humano</vt:lpstr>
      <vt:lpstr>Coordinador TIC</vt:lpstr>
      <vt:lpstr>Contador</vt:lpstr>
      <vt:lpstr>Coordinadora Talento Humano</vt:lpstr>
      <vt:lpstr>Director Administrativo y finan</vt:lpstr>
      <vt:lpstr>Analista de Cartera</vt:lpstr>
      <vt:lpstr>Director Compras</vt:lpstr>
      <vt:lpstr>Director Gob Maq</vt:lpstr>
      <vt:lpstr>Planeador</vt:lpstr>
      <vt:lpstr>Coordinador CDA</vt:lpstr>
      <vt:lpstr>Lider Logistica</vt:lpstr>
      <vt:lpstr>Lider maquinaria y ensamble</vt:lpstr>
      <vt:lpstr>Coordinador Servicio Post Venta</vt:lpstr>
      <vt:lpstr>Director Operaciones</vt:lpstr>
      <vt:lpstr>Lider Servicio Tecnico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Rabelly Osorio</dc:creator>
  <cp:lastModifiedBy>Alejandra Giraldo</cp:lastModifiedBy>
  <dcterms:created xsi:type="dcterms:W3CDTF">2017-12-18T19:27:18Z</dcterms:created>
  <dcterms:modified xsi:type="dcterms:W3CDTF">2019-07-12T16:26:16Z</dcterms:modified>
</cp:coreProperties>
</file>