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0.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1.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3.xml" ContentType="application/vnd.openxmlformats-officedocument.drawing+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4.xml" ContentType="application/vnd.openxmlformats-officedocument.drawing+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charts/chart30.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6.xml" ContentType="application/vnd.openxmlformats-officedocument.drawing+xml"/>
  <Override PartName="/xl/charts/chart31.xml" ContentType="application/vnd.openxmlformats-officedocument.drawingml.chart+xml"/>
  <Override PartName="/xl/charts/style29.xml" ContentType="application/vnd.ms-office.chartstyle+xml"/>
  <Override PartName="/xl/charts/colors29.xml" ContentType="application/vnd.ms-office.chartcolorstyle+xml"/>
  <Override PartName="/xl/charts/chart32.xml" ContentType="application/vnd.openxmlformats-officedocument.drawingml.chart+xml"/>
  <Override PartName="/xl/charts/style30.xml" ContentType="application/vnd.ms-office.chartstyle+xml"/>
  <Override PartName="/xl/charts/colors30.xml" ContentType="application/vnd.ms-office.chartcolorstyle+xml"/>
  <Override PartName="/xl/charts/chart33.xml" ContentType="application/vnd.openxmlformats-officedocument.drawingml.chart+xml"/>
  <Override PartName="/xl/charts/style31.xml" ContentType="application/vnd.ms-office.chartstyle+xml"/>
  <Override PartName="/xl/charts/colors31.xml" ContentType="application/vnd.ms-office.chartcolorstyle+xml"/>
  <Override PartName="/xl/charts/chart34.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7.xml" ContentType="application/vnd.openxmlformats-officedocument.drawing+xml"/>
  <Override PartName="/xl/charts/chart35.xml" ContentType="application/vnd.openxmlformats-officedocument.drawingml.chart+xml"/>
  <Override PartName="/xl/charts/style33.xml" ContentType="application/vnd.ms-office.chartstyle+xml"/>
  <Override PartName="/xl/charts/colors33.xml" ContentType="application/vnd.ms-office.chartcolorstyle+xml"/>
  <Override PartName="/xl/charts/chart36.xml" ContentType="application/vnd.openxmlformats-officedocument.drawingml.chart+xml"/>
  <Override PartName="/xl/charts/style34.xml" ContentType="application/vnd.ms-office.chartstyle+xml"/>
  <Override PartName="/xl/charts/colors34.xml" ContentType="application/vnd.ms-office.chartcolorstyle+xml"/>
  <Override PartName="/xl/charts/chart37.xml" ContentType="application/vnd.openxmlformats-officedocument.drawingml.chart+xml"/>
  <Override PartName="/xl/charts/style35.xml" ContentType="application/vnd.ms-office.chartstyle+xml"/>
  <Override PartName="/xl/charts/colors35.xml" ContentType="application/vnd.ms-office.chartcolorstyle+xml"/>
  <Override PartName="/xl/charts/chart38.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8.xml" ContentType="application/vnd.openxmlformats-officedocument.drawing+xml"/>
  <Override PartName="/xl/charts/chart39.xml" ContentType="application/vnd.openxmlformats-officedocument.drawingml.chart+xml"/>
  <Override PartName="/xl/charts/style37.xml" ContentType="application/vnd.ms-office.chartstyle+xml"/>
  <Override PartName="/xl/charts/colors37.xml" ContentType="application/vnd.ms-office.chartcolorstyle+xml"/>
  <Override PartName="/xl/charts/chart40.xml" ContentType="application/vnd.openxmlformats-officedocument.drawingml.chart+xml"/>
  <Override PartName="/xl/charts/style38.xml" ContentType="application/vnd.ms-office.chartstyle+xml"/>
  <Override PartName="/xl/charts/colors38.xml" ContentType="application/vnd.ms-office.chartcolorstyle+xml"/>
  <Override PartName="/xl/charts/chart41.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9.xml" ContentType="application/vnd.openxmlformats-officedocument.drawing+xml"/>
  <Override PartName="/xl/charts/chart42.xml" ContentType="application/vnd.openxmlformats-officedocument.drawingml.chart+xml"/>
  <Override PartName="/xl/charts/style40.xml" ContentType="application/vnd.ms-office.chartstyle+xml"/>
  <Override PartName="/xl/charts/colors40.xml" ContentType="application/vnd.ms-office.chartcolorstyle+xml"/>
  <Override PartName="/xl/charts/chart43.xml" ContentType="application/vnd.openxmlformats-officedocument.drawingml.chart+xml"/>
  <Override PartName="/xl/charts/style41.xml" ContentType="application/vnd.ms-office.chartstyle+xml"/>
  <Override PartName="/xl/charts/colors41.xml" ContentType="application/vnd.ms-office.chartcolorstyle+xml"/>
  <Override PartName="/xl/charts/chart44.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talento.humano\OneDrive - Motoborda\PC\Desktop\RECURSOS HUMANOS\PERFILES DE CARGOS\EVALUACIONES DE DESEMPEÑO\RESULTADO EVALUACIONES DESEMPEÑO NOV 2018\"/>
    </mc:Choice>
  </mc:AlternateContent>
  <xr:revisionPtr revIDLastSave="9" documentId="114_{32AF2194-614A-44AD-B9FA-92A0673D58BF}" xr6:coauthVersionLast="43" xr6:coauthVersionMax="43" xr10:uidLastSave="{40F39A41-5B34-4F1E-8CBA-4AC99D667DF1}"/>
  <bookViews>
    <workbookView xWindow="-120" yWindow="-120" windowWidth="20730" windowHeight="11160" tabRatio="914" activeTab="30" xr2:uid="{00000000-000D-0000-FFFF-FFFF00000000}"/>
  </bookViews>
  <sheets>
    <sheet name=" Sin personal a cargo " sheetId="4" r:id="rId1"/>
    <sheet name="Indicadores Sin personal a Carg" sheetId="9" r:id="rId2"/>
    <sheet name="Asistente de Contablidad" sheetId="11" state="hidden" r:id="rId3"/>
    <sheet name="Aux. Aseo y Cafeteria." sheetId="12" state="hidden" r:id="rId4"/>
    <sheet name="Auxiliar contabilidad" sheetId="13" state="hidden" r:id="rId5"/>
    <sheet name="Auxiliar Administrativo" sheetId="14" state="hidden" r:id="rId6"/>
    <sheet name="Mensajero" sheetId="15" state="hidden" r:id="rId7"/>
    <sheet name="Lider de Procesos" sheetId="18" state="hidden" r:id="rId8"/>
    <sheet name="Auxiliar de despachos" sheetId="36" state="hidden" r:id="rId9"/>
    <sheet name="Auxiliar Almacen Cristian" sheetId="19" state="hidden" r:id="rId10"/>
    <sheet name="Auxiliar Almacen Manuel" sheetId="37" state="hidden" r:id="rId11"/>
    <sheet name="Auxiliar de logistica Cesar" sheetId="20" state="hidden" r:id="rId12"/>
    <sheet name="Auxiliar de Logistica Jhon Albe" sheetId="21" state="hidden" r:id="rId13"/>
    <sheet name="Lider de Importaciones" sheetId="22" state="hidden" r:id="rId14"/>
    <sheet name="Analista Comercial" sheetId="34" state="hidden" r:id="rId15"/>
    <sheet name="Antioquia A" sheetId="23" state="hidden" r:id="rId16"/>
    <sheet name="Analista de Mercadeo" sheetId="24" state="hidden" r:id="rId17"/>
    <sheet name="Sur Occidente A" sheetId="25" state="hidden" r:id="rId18"/>
    <sheet name="Caqueta A" sheetId="26" state="hidden" r:id="rId19"/>
    <sheet name="Caqueta B" sheetId="27" state="hidden" r:id="rId20"/>
    <sheet name="Llanos" sheetId="28" state="hidden" r:id="rId21"/>
    <sheet name="Centro" sheetId="29" state="hidden" r:id="rId22"/>
    <sheet name="Costa Sur" sheetId="67" state="hidden" r:id="rId23"/>
    <sheet name="Santander" sheetId="68" state="hidden" r:id="rId24"/>
    <sheet name="Auxiliar de ensamble Esteban" sheetId="30" state="hidden" r:id="rId25"/>
    <sheet name="Auxiliar de ensamble Yeison" sheetId="31" state="hidden" r:id="rId26"/>
    <sheet name="Tecnico Nautico Freddy G" sheetId="32" state="hidden" r:id="rId27"/>
    <sheet name="Tecnico Nautico Ciro" sheetId="66" state="hidden" r:id="rId28"/>
    <sheet name="Lider agricola" sheetId="33" state="hidden" r:id="rId29"/>
    <sheet name="Tecnico electrico" sheetId="35" state="hidden" r:id="rId30"/>
    <sheet name="Con personal a cargo" sheetId="8" r:id="rId31"/>
    <sheet name="Indicadores Con personal a Carg" sheetId="10" r:id="rId32"/>
    <sheet name="DATOS MAYO2018" sheetId="76" state="hidden" r:id="rId33"/>
    <sheet name="DATOS NOV2018" sheetId="71" r:id="rId34"/>
    <sheet name="DATOS MAYO 2019" sheetId="81" r:id="rId35"/>
    <sheet name="DATOS_VARIAC_MAY_NOV 2018" sheetId="77" state="hidden" r:id="rId36"/>
    <sheet name="DATOS_VARIAC_NOV 2018_MAYO 2019" sheetId="82" r:id="rId37"/>
    <sheet name="Graf_Indep_Sin_a cargo_May 2019" sheetId="83" r:id="rId38"/>
    <sheet name="Graf_Indep_Sin_a cargo_Nov2018" sheetId="74" state="hidden" r:id="rId39"/>
    <sheet name="Graf_Indep_Con_a cargo_May 2019" sheetId="84" r:id="rId40"/>
    <sheet name="Graf_Indep_Con_a cargo_Nov2018" sheetId="75" state="hidden" r:id="rId41"/>
    <sheet name="Graficas_Conjuntas_May 2019" sheetId="85" r:id="rId42"/>
    <sheet name="Graficas_Conjuntas_Nov2018" sheetId="73" state="hidden" r:id="rId43"/>
    <sheet name="Graf_Compar_Sin_PC_May_Nov2018" sheetId="78" r:id="rId44"/>
    <sheet name="Graf_Compar_Sin_PC_Nov_May 2019" sheetId="86" r:id="rId45"/>
    <sheet name="Graf_Compar_Con_PC_May_Nov2018" sheetId="79" state="hidden" r:id="rId46"/>
    <sheet name="Graf_Comp_Conj_May_Nov2018" sheetId="80" state="hidden" r:id="rId47"/>
    <sheet name="Graf_Comp_Conj_Nov_Mayo 2019" sheetId="87" r:id="rId48"/>
    <sheet name="Director Nal de Ventas" sheetId="40" state="hidden" r:id="rId49"/>
    <sheet name="Director EUN Nautico" sheetId="41" state="hidden" r:id="rId50"/>
    <sheet name="Director UEN Agroindustrial" sheetId="70" state="hidden" r:id="rId51"/>
    <sheet name="Analista de Tesoreria" sheetId="45" state="hidden" r:id="rId52"/>
    <sheet name="Asistente Talento Humano" sheetId="16" state="hidden" r:id="rId53"/>
    <sheet name="Coordinador TIC" sheetId="46" state="hidden" r:id="rId54"/>
    <sheet name="Contador" sheetId="50" state="hidden" r:id="rId55"/>
    <sheet name="Coordinadora Talento Humano" sheetId="52" state="hidden" r:id="rId56"/>
    <sheet name="Director Administrativo y finan" sheetId="69" state="hidden" r:id="rId57"/>
    <sheet name="Analista de Cartera" sheetId="61" state="hidden" r:id="rId58"/>
    <sheet name="Director Compras" sheetId="55" state="hidden" r:id="rId59"/>
    <sheet name="Planeador" sheetId="60" state="hidden" r:id="rId60"/>
    <sheet name="Coordinador CDA" sheetId="54" state="hidden" r:id="rId61"/>
    <sheet name="Lider Logistica" sheetId="56" state="hidden" r:id="rId62"/>
    <sheet name="Lider maquinaria y ensamble" sheetId="57" state="hidden" r:id="rId63"/>
    <sheet name="Coordinador Servicio Post Venta" sheetId="62" state="hidden" r:id="rId64"/>
    <sheet name="Director Operaciones" sheetId="63" state="hidden" r:id="rId65"/>
    <sheet name="Lider Servicio Tecnico" sheetId="64" state="hidden" r:id="rId66"/>
  </sheets>
  <definedNames>
    <definedName name="_xlnm._FilterDatabase" localSheetId="0" hidden="1">' Sin personal a cargo '!$A$2:$AF$32</definedName>
    <definedName name="_xlnm._FilterDatabase" localSheetId="30" hidden="1">'Con personal a cargo'!$A$2:$AF$22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2" i="10" l="1"/>
  <c r="I11" i="10"/>
  <c r="I13" i="10"/>
  <c r="I14" i="10"/>
  <c r="I15" i="10"/>
  <c r="I16" i="10"/>
  <c r="I17" i="10"/>
  <c r="I18" i="10"/>
  <c r="I19" i="10"/>
  <c r="I20" i="10"/>
  <c r="I21" i="10"/>
  <c r="F41" i="82" l="1"/>
  <c r="E41" i="82"/>
  <c r="D41" i="82"/>
  <c r="C41" i="82"/>
  <c r="B41" i="82"/>
  <c r="F37" i="82"/>
  <c r="E37" i="82"/>
  <c r="C37" i="82"/>
  <c r="B37" i="82"/>
  <c r="F28" i="82"/>
  <c r="E28" i="82"/>
  <c r="D28" i="82"/>
  <c r="C28" i="82"/>
  <c r="B28" i="82"/>
  <c r="H24" i="82"/>
  <c r="G24" i="82"/>
  <c r="F24" i="82"/>
  <c r="E24" i="82"/>
  <c r="D24" i="82"/>
  <c r="C24" i="82"/>
  <c r="B24" i="82"/>
  <c r="G20" i="82"/>
  <c r="F20" i="82"/>
  <c r="E20" i="82"/>
  <c r="C20" i="82"/>
  <c r="B20" i="82"/>
  <c r="F11" i="82"/>
  <c r="E11" i="82"/>
  <c r="D11" i="82"/>
  <c r="C11" i="82"/>
  <c r="B11" i="82"/>
  <c r="H7" i="82"/>
  <c r="G7" i="82"/>
  <c r="F7" i="82"/>
  <c r="E7" i="82"/>
  <c r="D7" i="82"/>
  <c r="C7" i="82"/>
  <c r="B7" i="82"/>
  <c r="G3" i="82"/>
  <c r="F3" i="82"/>
  <c r="E3" i="82"/>
  <c r="C3" i="82"/>
  <c r="B3" i="82"/>
  <c r="F31" i="81"/>
  <c r="E31" i="81"/>
  <c r="D31" i="81"/>
  <c r="C31" i="81"/>
  <c r="B31" i="81"/>
  <c r="F25" i="81"/>
  <c r="E25" i="81"/>
  <c r="D25" i="81"/>
  <c r="B25" i="81"/>
  <c r="F24" i="81"/>
  <c r="E24" i="81"/>
  <c r="D24" i="81"/>
  <c r="C24" i="81"/>
  <c r="B24" i="81"/>
  <c r="F21" i="81"/>
  <c r="E21" i="81"/>
  <c r="D21" i="81"/>
  <c r="C21" i="81"/>
  <c r="B21" i="81"/>
  <c r="H18" i="81"/>
  <c r="G18" i="81"/>
  <c r="F18" i="81"/>
  <c r="E18" i="81"/>
  <c r="D18" i="81"/>
  <c r="C18" i="81"/>
  <c r="B18" i="81"/>
  <c r="F12" i="81"/>
  <c r="E12" i="81"/>
  <c r="D12" i="81"/>
  <c r="C12" i="81"/>
  <c r="B12" i="81"/>
  <c r="F11" i="81"/>
  <c r="E11" i="81"/>
  <c r="D11" i="81"/>
  <c r="C11" i="81"/>
  <c r="B11" i="81"/>
  <c r="F9" i="81"/>
  <c r="E9" i="81"/>
  <c r="D9" i="81"/>
  <c r="C9" i="81"/>
  <c r="B9" i="81"/>
  <c r="F8" i="81"/>
  <c r="E8" i="81"/>
  <c r="D8" i="81"/>
  <c r="C8" i="81"/>
  <c r="B8" i="81"/>
  <c r="H6" i="81"/>
  <c r="G6" i="81"/>
  <c r="F6" i="81"/>
  <c r="E6" i="81"/>
  <c r="D6" i="81"/>
  <c r="C6" i="81"/>
  <c r="B6" i="81"/>
  <c r="H5" i="81"/>
  <c r="G5" i="81"/>
  <c r="F5" i="81"/>
  <c r="E5" i="81"/>
  <c r="D5" i="81"/>
  <c r="C5" i="81"/>
  <c r="B5" i="81"/>
  <c r="F3" i="81"/>
  <c r="E3" i="81"/>
  <c r="D3" i="81"/>
  <c r="C3" i="81"/>
  <c r="B3" i="81"/>
  <c r="F41" i="77" l="1"/>
  <c r="E41" i="77"/>
  <c r="D41" i="77"/>
  <c r="C41" i="77"/>
  <c r="B41" i="77"/>
  <c r="F37" i="77"/>
  <c r="E37" i="77"/>
  <c r="C37" i="77"/>
  <c r="B37" i="77"/>
  <c r="F28" i="77"/>
  <c r="E28" i="77"/>
  <c r="D28" i="77"/>
  <c r="C28" i="77"/>
  <c r="B28" i="77"/>
  <c r="G20" i="77"/>
  <c r="F20" i="77"/>
  <c r="E20" i="77"/>
  <c r="C20" i="77"/>
  <c r="B20" i="77"/>
  <c r="H24" i="77"/>
  <c r="G24" i="77"/>
  <c r="F24" i="77"/>
  <c r="E24" i="77"/>
  <c r="D24" i="77"/>
  <c r="C24" i="77"/>
  <c r="B24" i="77"/>
  <c r="F11" i="77"/>
  <c r="E11" i="77"/>
  <c r="D11" i="77"/>
  <c r="C11" i="77"/>
  <c r="B11" i="77"/>
  <c r="H7" i="77"/>
  <c r="G7" i="77"/>
  <c r="F7" i="77"/>
  <c r="E7" i="77"/>
  <c r="D7" i="77"/>
  <c r="C7" i="77"/>
  <c r="B7" i="77"/>
  <c r="G3" i="77"/>
  <c r="F3" i="77"/>
  <c r="E3" i="77"/>
  <c r="C3" i="77"/>
  <c r="B3" i="77"/>
  <c r="F23" i="76"/>
  <c r="B31" i="71"/>
  <c r="D31" i="71"/>
  <c r="E31" i="71"/>
  <c r="F31" i="71"/>
  <c r="C31" i="71"/>
  <c r="D25" i="71"/>
  <c r="B25" i="71"/>
  <c r="F25" i="71"/>
  <c r="E25" i="71"/>
  <c r="D24" i="71"/>
  <c r="E24" i="71"/>
  <c r="B24" i="71"/>
  <c r="F24" i="71"/>
  <c r="C24" i="71"/>
  <c r="E21" i="71"/>
  <c r="D21" i="71"/>
  <c r="F21" i="71"/>
  <c r="B21" i="71"/>
  <c r="C21" i="71"/>
  <c r="E18" i="71"/>
  <c r="D18" i="71"/>
  <c r="C18" i="71"/>
  <c r="F18" i="71"/>
  <c r="G18" i="71"/>
  <c r="H18" i="71"/>
  <c r="B18" i="71"/>
  <c r="F12" i="71"/>
  <c r="F11" i="71"/>
  <c r="E12" i="71"/>
  <c r="E11" i="71"/>
  <c r="D12" i="71"/>
  <c r="D11" i="71"/>
  <c r="C12" i="71"/>
  <c r="C11" i="71"/>
  <c r="B12" i="71"/>
  <c r="B11" i="71"/>
  <c r="F9" i="71"/>
  <c r="F8" i="71"/>
  <c r="E9" i="71"/>
  <c r="E8" i="71"/>
  <c r="D9" i="71"/>
  <c r="D8" i="71"/>
  <c r="C9" i="71"/>
  <c r="C8" i="71"/>
  <c r="B9" i="71"/>
  <c r="B8" i="71"/>
  <c r="H6" i="71"/>
  <c r="H5" i="71"/>
  <c r="G6" i="71"/>
  <c r="G5" i="71"/>
  <c r="F6" i="71"/>
  <c r="F5" i="71"/>
  <c r="E6" i="71"/>
  <c r="E5" i="71"/>
  <c r="B5" i="71"/>
  <c r="C5" i="71"/>
  <c r="C6" i="71"/>
  <c r="B6" i="71"/>
  <c r="D6" i="71"/>
  <c r="D5" i="71"/>
  <c r="C6" i="8" l="1"/>
  <c r="C7" i="8"/>
  <c r="C8" i="8"/>
  <c r="C9" i="8"/>
  <c r="C10" i="8"/>
  <c r="C11" i="8"/>
  <c r="C13" i="8"/>
  <c r="C14" i="8"/>
  <c r="C15" i="8"/>
  <c r="C16" i="8"/>
  <c r="C17" i="8"/>
  <c r="C18" i="8"/>
  <c r="C19" i="8"/>
  <c r="C20" i="8"/>
  <c r="C21" i="8"/>
  <c r="C5" i="8"/>
  <c r="C4" i="8"/>
  <c r="C6" i="4"/>
  <c r="C7" i="4"/>
  <c r="C8" i="4"/>
  <c r="C9" i="4"/>
  <c r="C10" i="4"/>
  <c r="C11" i="4"/>
  <c r="C12" i="4"/>
  <c r="C13" i="4"/>
  <c r="C14" i="4"/>
  <c r="C15" i="4"/>
  <c r="C16" i="4"/>
  <c r="C17" i="4"/>
  <c r="C18" i="4"/>
  <c r="C19" i="4"/>
  <c r="C20" i="4"/>
  <c r="C21" i="4"/>
  <c r="C22" i="4"/>
  <c r="C23" i="4"/>
  <c r="C24" i="4"/>
  <c r="C25" i="4"/>
  <c r="C26" i="4"/>
  <c r="C27" i="4"/>
  <c r="C28" i="4"/>
  <c r="C29" i="4"/>
  <c r="C30" i="4"/>
  <c r="C31" i="4"/>
  <c r="C5" i="4"/>
  <c r="C4" i="4"/>
  <c r="C58" i="12"/>
  <c r="H26" i="9"/>
  <c r="G26" i="9"/>
  <c r="F26" i="9"/>
  <c r="E26" i="9"/>
  <c r="D26" i="9"/>
  <c r="C26" i="9"/>
  <c r="C22" i="8" l="1"/>
  <c r="C32" i="4"/>
  <c r="B3" i="71" s="1"/>
  <c r="I26" i="9"/>
  <c r="B16" i="81" l="1"/>
  <c r="B29" i="81" s="1"/>
  <c r="B16" i="71"/>
  <c r="H9" i="9"/>
  <c r="G9" i="9"/>
  <c r="F9" i="9"/>
  <c r="E9" i="9"/>
  <c r="D9" i="9"/>
  <c r="C9" i="9"/>
  <c r="AP9" i="4"/>
  <c r="AN9" i="4"/>
  <c r="AL9" i="4"/>
  <c r="AJ9" i="4"/>
  <c r="AH9" i="4"/>
  <c r="AE9" i="4"/>
  <c r="C58" i="18"/>
  <c r="N49" i="18" s="1"/>
  <c r="I48" i="18" s="1"/>
  <c r="F52" i="18"/>
  <c r="N44" i="18"/>
  <c r="L44" i="18"/>
  <c r="O44" i="18" s="1"/>
  <c r="P44" i="18" s="1"/>
  <c r="N43" i="18"/>
  <c r="L43" i="18"/>
  <c r="O43" i="18" s="1"/>
  <c r="P43" i="18" s="1"/>
  <c r="N42" i="18"/>
  <c r="L42" i="18"/>
  <c r="O42" i="18" s="1"/>
  <c r="P42" i="18" s="1"/>
  <c r="P45" i="18" s="1"/>
  <c r="B37" i="18"/>
  <c r="N36" i="18"/>
  <c r="L36" i="18"/>
  <c r="J36" i="18"/>
  <c r="H36" i="18"/>
  <c r="F36" i="18"/>
  <c r="N35" i="18"/>
  <c r="L35" i="18"/>
  <c r="O35" i="18" s="1"/>
  <c r="P35" i="18" s="1"/>
  <c r="J35" i="18"/>
  <c r="H35" i="18"/>
  <c r="F35" i="18"/>
  <c r="N34" i="18"/>
  <c r="L34" i="18"/>
  <c r="J34" i="18"/>
  <c r="H34" i="18"/>
  <c r="F34" i="18"/>
  <c r="N33" i="18"/>
  <c r="L33" i="18"/>
  <c r="J33" i="18"/>
  <c r="H33" i="18"/>
  <c r="F33" i="18"/>
  <c r="N32" i="18"/>
  <c r="L32" i="18"/>
  <c r="J32" i="18"/>
  <c r="H32" i="18"/>
  <c r="F32" i="18"/>
  <c r="B28" i="18"/>
  <c r="N27" i="18"/>
  <c r="L27" i="18"/>
  <c r="J27" i="18"/>
  <c r="H27" i="18"/>
  <c r="F27" i="18"/>
  <c r="N26" i="18"/>
  <c r="L26" i="18"/>
  <c r="J26" i="18"/>
  <c r="H26" i="18"/>
  <c r="F26" i="18"/>
  <c r="N25" i="18"/>
  <c r="L25" i="18"/>
  <c r="J25" i="18"/>
  <c r="H25" i="18"/>
  <c r="F25" i="18"/>
  <c r="N24" i="18"/>
  <c r="L24" i="18"/>
  <c r="J24" i="18"/>
  <c r="H24" i="18"/>
  <c r="F24" i="18"/>
  <c r="N23" i="18"/>
  <c r="L23" i="18"/>
  <c r="J23" i="18"/>
  <c r="H23" i="18"/>
  <c r="F23" i="18"/>
  <c r="B19" i="18"/>
  <c r="N18" i="18"/>
  <c r="L18" i="18"/>
  <c r="J18" i="18"/>
  <c r="H18" i="18"/>
  <c r="F18" i="18"/>
  <c r="N17" i="18"/>
  <c r="L17" i="18"/>
  <c r="J17" i="18"/>
  <c r="H17" i="18"/>
  <c r="F17" i="18"/>
  <c r="N16" i="18"/>
  <c r="L16" i="18"/>
  <c r="J16" i="18"/>
  <c r="H16" i="18"/>
  <c r="F16" i="18"/>
  <c r="N15" i="18"/>
  <c r="L15" i="18"/>
  <c r="J15" i="18"/>
  <c r="H15" i="18"/>
  <c r="F15" i="18"/>
  <c r="N14" i="18"/>
  <c r="L14" i="18"/>
  <c r="J14" i="18"/>
  <c r="H14" i="18"/>
  <c r="F14" i="18"/>
  <c r="N13" i="18"/>
  <c r="O13" i="18" s="1"/>
  <c r="P13" i="18" s="1"/>
  <c r="L13" i="18"/>
  <c r="J13" i="18"/>
  <c r="H13" i="18"/>
  <c r="F13" i="18"/>
  <c r="N12" i="18"/>
  <c r="L12" i="18"/>
  <c r="J12" i="18"/>
  <c r="H12" i="18"/>
  <c r="F12" i="18"/>
  <c r="O36" i="18" l="1"/>
  <c r="P36" i="18" s="1"/>
  <c r="O34" i="18"/>
  <c r="P34" i="18" s="1"/>
  <c r="O33" i="18"/>
  <c r="P33" i="18" s="1"/>
  <c r="O32" i="18"/>
  <c r="P32" i="18" s="1"/>
  <c r="O27" i="18"/>
  <c r="P27" i="18" s="1"/>
  <c r="O26" i="18"/>
  <c r="P26" i="18" s="1"/>
  <c r="O25" i="18"/>
  <c r="P25" i="18" s="1"/>
  <c r="O24" i="18"/>
  <c r="P24" i="18" s="1"/>
  <c r="O23" i="18"/>
  <c r="P23" i="18" s="1"/>
  <c r="O18" i="18"/>
  <c r="P18" i="18" s="1"/>
  <c r="O17" i="18"/>
  <c r="P17" i="18" s="1"/>
  <c r="O16" i="18"/>
  <c r="P16" i="18" s="1"/>
  <c r="O15" i="18"/>
  <c r="P15" i="18" s="1"/>
  <c r="O14" i="18"/>
  <c r="P14" i="18" s="1"/>
  <c r="O12" i="18"/>
  <c r="P12" i="18" s="1"/>
  <c r="N37" i="18" l="1"/>
  <c r="M37" i="18" s="1"/>
  <c r="N28" i="18"/>
  <c r="M28" i="18" s="1"/>
  <c r="N19" i="18"/>
  <c r="M57" i="18" l="1"/>
  <c r="M19" i="18"/>
  <c r="I38" i="18" s="1"/>
  <c r="M46" i="18"/>
  <c r="AP28" i="4"/>
  <c r="AN28" i="4"/>
  <c r="AL28" i="4"/>
  <c r="AJ28" i="4"/>
  <c r="AH28" i="4"/>
  <c r="AE28" i="4"/>
  <c r="AP26" i="4"/>
  <c r="AN26" i="4"/>
  <c r="AL26" i="4"/>
  <c r="AJ26" i="4"/>
  <c r="AH26" i="4"/>
  <c r="AE26" i="4"/>
  <c r="AC26" i="4"/>
  <c r="AA26" i="4"/>
  <c r="Y26" i="4"/>
  <c r="W26" i="4"/>
  <c r="T26" i="4"/>
  <c r="R26" i="4"/>
  <c r="P26" i="4"/>
  <c r="N26" i="4"/>
  <c r="L26" i="4"/>
  <c r="J26" i="4"/>
  <c r="H26" i="4"/>
  <c r="H29" i="9"/>
  <c r="G29" i="9"/>
  <c r="F29" i="9"/>
  <c r="E29" i="9"/>
  <c r="D29" i="9"/>
  <c r="C29" i="9"/>
  <c r="I29" i="9" s="1"/>
  <c r="AP29" i="4"/>
  <c r="AN29" i="4"/>
  <c r="AL29" i="4"/>
  <c r="AJ29" i="4"/>
  <c r="AH29" i="4"/>
  <c r="AE29" i="4"/>
  <c r="AA29" i="4"/>
  <c r="AC29" i="4"/>
  <c r="Y29" i="4"/>
  <c r="W29" i="4"/>
  <c r="T29" i="4"/>
  <c r="R29" i="4"/>
  <c r="P29" i="4"/>
  <c r="N29" i="4"/>
  <c r="L29" i="4"/>
  <c r="J29" i="4"/>
  <c r="H29" i="4"/>
  <c r="C57" i="32"/>
  <c r="C56" i="32"/>
  <c r="C55" i="32"/>
  <c r="C54" i="32"/>
  <c r="C53" i="32"/>
  <c r="F52" i="32"/>
  <c r="C52" i="32"/>
  <c r="C58" i="32" s="1"/>
  <c r="N49" i="32" s="1"/>
  <c r="I48" i="32" s="1"/>
  <c r="N44" i="32"/>
  <c r="L44" i="32"/>
  <c r="O44" i="32" s="1"/>
  <c r="P44" i="32" s="1"/>
  <c r="N43" i="32"/>
  <c r="O43" i="32" s="1"/>
  <c r="P43" i="32" s="1"/>
  <c r="L43" i="32"/>
  <c r="N42" i="32"/>
  <c r="L42" i="32"/>
  <c r="O42" i="32" s="1"/>
  <c r="P42" i="32" s="1"/>
  <c r="P45" i="32" s="1"/>
  <c r="B37" i="32"/>
  <c r="N36" i="32"/>
  <c r="L36" i="32"/>
  <c r="J36" i="32"/>
  <c r="H36" i="32"/>
  <c r="F36" i="32"/>
  <c r="N35" i="32"/>
  <c r="L35" i="32"/>
  <c r="J35" i="32"/>
  <c r="H35" i="32"/>
  <c r="F35" i="32"/>
  <c r="N34" i="32"/>
  <c r="L34" i="32"/>
  <c r="J34" i="32"/>
  <c r="H34" i="32"/>
  <c r="F34" i="32"/>
  <c r="O33" i="32"/>
  <c r="P33" i="32" s="1"/>
  <c r="N33" i="32"/>
  <c r="L33" i="32"/>
  <c r="J33" i="32"/>
  <c r="H33" i="32"/>
  <c r="F33" i="32"/>
  <c r="N32" i="32"/>
  <c r="O32" i="32" s="1"/>
  <c r="P32" i="32" s="1"/>
  <c r="L32" i="32"/>
  <c r="J32" i="32"/>
  <c r="H32" i="32"/>
  <c r="F32" i="32"/>
  <c r="B28" i="32"/>
  <c r="N27" i="32"/>
  <c r="L27" i="32"/>
  <c r="J27" i="32"/>
  <c r="H27" i="32"/>
  <c r="F27" i="32"/>
  <c r="N26" i="32"/>
  <c r="O26" i="32" s="1"/>
  <c r="P26" i="32" s="1"/>
  <c r="L26" i="32"/>
  <c r="J26" i="32"/>
  <c r="H26" i="32"/>
  <c r="F26" i="32"/>
  <c r="N25" i="32"/>
  <c r="O25" i="32" s="1"/>
  <c r="P25" i="32" s="1"/>
  <c r="L25" i="32"/>
  <c r="J25" i="32"/>
  <c r="H25" i="32"/>
  <c r="F25" i="32"/>
  <c r="N24" i="32"/>
  <c r="L24" i="32"/>
  <c r="J24" i="32"/>
  <c r="H24" i="32"/>
  <c r="F24" i="32"/>
  <c r="N23" i="32"/>
  <c r="L23" i="32"/>
  <c r="J23" i="32"/>
  <c r="H23" i="32"/>
  <c r="F23" i="32"/>
  <c r="B19" i="32"/>
  <c r="N18" i="32"/>
  <c r="O18" i="32" s="1"/>
  <c r="P18" i="32" s="1"/>
  <c r="L18" i="32"/>
  <c r="J18" i="32"/>
  <c r="H18" i="32"/>
  <c r="F18" i="32"/>
  <c r="N17" i="32"/>
  <c r="L17" i="32"/>
  <c r="J17" i="32"/>
  <c r="H17" i="32"/>
  <c r="F17" i="32"/>
  <c r="N16" i="32"/>
  <c r="L16" i="32"/>
  <c r="J16" i="32"/>
  <c r="H16" i="32"/>
  <c r="F16" i="32"/>
  <c r="N15" i="32"/>
  <c r="L15" i="32"/>
  <c r="J15" i="32"/>
  <c r="H15" i="32"/>
  <c r="F15" i="32"/>
  <c r="N14" i="32"/>
  <c r="L14" i="32"/>
  <c r="J14" i="32"/>
  <c r="H14" i="32"/>
  <c r="F14" i="32"/>
  <c r="N13" i="32"/>
  <c r="L13" i="32"/>
  <c r="J13" i="32"/>
  <c r="H13" i="32"/>
  <c r="F13" i="32"/>
  <c r="N12" i="32"/>
  <c r="L12" i="32"/>
  <c r="J12" i="32"/>
  <c r="H12" i="32"/>
  <c r="F12" i="32"/>
  <c r="O36" i="32" l="1"/>
  <c r="P36" i="32" s="1"/>
  <c r="O35" i="32"/>
  <c r="P35" i="32" s="1"/>
  <c r="O34" i="32"/>
  <c r="P34" i="32" s="1"/>
  <c r="O27" i="32"/>
  <c r="P27" i="32" s="1"/>
  <c r="O24" i="32"/>
  <c r="P24" i="32" s="1"/>
  <c r="N28" i="32" s="1"/>
  <c r="M28" i="32" s="1"/>
  <c r="O23" i="32"/>
  <c r="P23" i="32" s="1"/>
  <c r="O17" i="32"/>
  <c r="P17" i="32" s="1"/>
  <c r="O16" i="32"/>
  <c r="P16" i="32" s="1"/>
  <c r="O15" i="32"/>
  <c r="P15" i="32" s="1"/>
  <c r="O14" i="32"/>
  <c r="P14" i="32" s="1"/>
  <c r="O13" i="32"/>
  <c r="P13" i="32" s="1"/>
  <c r="O12" i="32"/>
  <c r="P12" i="32" s="1"/>
  <c r="N37" i="32" l="1"/>
  <c r="M37" i="32" s="1"/>
  <c r="N19" i="32"/>
  <c r="M19" i="32" s="1"/>
  <c r="I38" i="32" l="1"/>
  <c r="M57" i="32"/>
  <c r="M46" i="32"/>
  <c r="H21" i="10" l="1"/>
  <c r="G21" i="10"/>
  <c r="F21" i="10"/>
  <c r="E21" i="10"/>
  <c r="D21" i="10"/>
  <c r="C21" i="10"/>
  <c r="AP21" i="8"/>
  <c r="AN21" i="8"/>
  <c r="AL21" i="8"/>
  <c r="AJ21" i="8"/>
  <c r="AH21" i="8"/>
  <c r="AE21" i="8"/>
  <c r="AC21" i="8"/>
  <c r="AA21" i="8"/>
  <c r="Y21" i="8"/>
  <c r="W21" i="8"/>
  <c r="T21" i="8"/>
  <c r="R21" i="8"/>
  <c r="P21" i="8"/>
  <c r="N21" i="8"/>
  <c r="L21" i="8"/>
  <c r="J21" i="8"/>
  <c r="H21" i="8"/>
  <c r="H20" i="10"/>
  <c r="G20" i="10"/>
  <c r="F20" i="10"/>
  <c r="E20" i="10"/>
  <c r="D20" i="10"/>
  <c r="C20" i="10"/>
  <c r="AP20" i="8"/>
  <c r="AN20" i="8"/>
  <c r="AL20" i="8"/>
  <c r="AJ20" i="8"/>
  <c r="AH20" i="8"/>
  <c r="AE20" i="8"/>
  <c r="AC20" i="8"/>
  <c r="AA20" i="8"/>
  <c r="Y20" i="8"/>
  <c r="W20" i="8"/>
  <c r="T20" i="8"/>
  <c r="R20" i="8"/>
  <c r="P20" i="8"/>
  <c r="N20" i="8"/>
  <c r="L20" i="8"/>
  <c r="J20" i="8"/>
  <c r="H20" i="8"/>
  <c r="H19" i="10"/>
  <c r="G19" i="10"/>
  <c r="F19" i="10"/>
  <c r="E19" i="10"/>
  <c r="D19" i="10"/>
  <c r="C19" i="10"/>
  <c r="AP19" i="8"/>
  <c r="AN19" i="8"/>
  <c r="AL19" i="8"/>
  <c r="AJ19" i="8"/>
  <c r="AH19" i="8"/>
  <c r="AE19" i="8"/>
  <c r="AC19" i="8"/>
  <c r="AA19" i="8"/>
  <c r="Y19" i="8"/>
  <c r="W19" i="8"/>
  <c r="T19" i="8"/>
  <c r="R19" i="8"/>
  <c r="P19" i="8"/>
  <c r="N19" i="8"/>
  <c r="L19" i="8"/>
  <c r="J19" i="8"/>
  <c r="H19" i="8"/>
  <c r="H18" i="10"/>
  <c r="G18" i="10"/>
  <c r="F18" i="10"/>
  <c r="E18" i="10"/>
  <c r="D18" i="10"/>
  <c r="C18" i="10"/>
  <c r="AP18" i="8"/>
  <c r="AN18" i="8"/>
  <c r="AL18" i="8"/>
  <c r="AJ18" i="8"/>
  <c r="AH18" i="8"/>
  <c r="AE18" i="8"/>
  <c r="AC18" i="8"/>
  <c r="AA18" i="8"/>
  <c r="Y18" i="8"/>
  <c r="W18" i="8"/>
  <c r="T18" i="8"/>
  <c r="R18" i="8"/>
  <c r="P18" i="8"/>
  <c r="N18" i="8"/>
  <c r="L18" i="8"/>
  <c r="J18" i="8"/>
  <c r="H18" i="8"/>
  <c r="H17" i="10"/>
  <c r="G17" i="10"/>
  <c r="F17" i="10"/>
  <c r="E17" i="10"/>
  <c r="D17" i="10"/>
  <c r="C17" i="10"/>
  <c r="AP17" i="8"/>
  <c r="AN17" i="8"/>
  <c r="AL17" i="8"/>
  <c r="AJ17" i="8"/>
  <c r="AH17" i="8"/>
  <c r="AE17" i="8"/>
  <c r="AC17" i="8"/>
  <c r="AA17" i="8"/>
  <c r="Y17" i="8"/>
  <c r="W17" i="8"/>
  <c r="T17" i="8"/>
  <c r="R17" i="8"/>
  <c r="P17" i="8"/>
  <c r="N17" i="8"/>
  <c r="L17" i="8"/>
  <c r="J17" i="8"/>
  <c r="H17" i="8"/>
  <c r="H16" i="10"/>
  <c r="G16" i="10"/>
  <c r="F16" i="10"/>
  <c r="E16" i="10"/>
  <c r="D16" i="10"/>
  <c r="C16" i="10"/>
  <c r="AP16" i="8"/>
  <c r="AN16" i="8"/>
  <c r="AL16" i="8"/>
  <c r="AJ16" i="8"/>
  <c r="AH16" i="8"/>
  <c r="AE16" i="8"/>
  <c r="AC16" i="8"/>
  <c r="AA16" i="8"/>
  <c r="Y16" i="8"/>
  <c r="W16" i="8"/>
  <c r="T16" i="8"/>
  <c r="R16" i="8"/>
  <c r="P16" i="8"/>
  <c r="N16" i="8"/>
  <c r="L16" i="8"/>
  <c r="J16" i="8"/>
  <c r="H16" i="8"/>
  <c r="H15" i="10"/>
  <c r="G15" i="10"/>
  <c r="F15" i="10"/>
  <c r="E15" i="10"/>
  <c r="D15" i="10"/>
  <c r="C15" i="10"/>
  <c r="AP15" i="8"/>
  <c r="AN15" i="8"/>
  <c r="AL15" i="8"/>
  <c r="AJ15" i="8"/>
  <c r="AH15" i="8"/>
  <c r="AE15" i="8"/>
  <c r="AC15" i="8"/>
  <c r="AA15" i="8"/>
  <c r="Y15" i="8"/>
  <c r="W15" i="8"/>
  <c r="T15" i="8"/>
  <c r="R15" i="8"/>
  <c r="P15" i="8"/>
  <c r="N15" i="8"/>
  <c r="L15" i="8"/>
  <c r="J15" i="8"/>
  <c r="H15" i="8"/>
  <c r="H14" i="10"/>
  <c r="G14" i="10"/>
  <c r="F14" i="10"/>
  <c r="E14" i="10"/>
  <c r="D14" i="10"/>
  <c r="C14" i="10"/>
  <c r="AP14" i="8"/>
  <c r="AN14" i="8"/>
  <c r="AL14" i="8"/>
  <c r="AJ14" i="8"/>
  <c r="AH14" i="8"/>
  <c r="AE14" i="8"/>
  <c r="AC14" i="8"/>
  <c r="AA14" i="8"/>
  <c r="Y14" i="8"/>
  <c r="W14" i="8"/>
  <c r="T14" i="8"/>
  <c r="R14" i="8"/>
  <c r="P14" i="8"/>
  <c r="N14" i="8"/>
  <c r="L14" i="8"/>
  <c r="J14" i="8"/>
  <c r="H14" i="8"/>
  <c r="H13" i="10"/>
  <c r="G13" i="10"/>
  <c r="F13" i="10"/>
  <c r="E13" i="10"/>
  <c r="D13" i="10"/>
  <c r="C13" i="10"/>
  <c r="AP13" i="8"/>
  <c r="AN13" i="8"/>
  <c r="AL13" i="8"/>
  <c r="AJ13" i="8"/>
  <c r="AH13" i="8"/>
  <c r="AE13" i="8"/>
  <c r="AC13" i="8"/>
  <c r="AA13" i="8"/>
  <c r="Y13" i="8"/>
  <c r="W13" i="8"/>
  <c r="T13" i="8"/>
  <c r="R13" i="8"/>
  <c r="P13" i="8"/>
  <c r="N13" i="8"/>
  <c r="L13" i="8"/>
  <c r="J13" i="8"/>
  <c r="H13" i="8"/>
  <c r="H11" i="10"/>
  <c r="G11" i="10"/>
  <c r="F11" i="10"/>
  <c r="E11" i="10"/>
  <c r="D11" i="10"/>
  <c r="C11" i="10"/>
  <c r="AP11" i="8"/>
  <c r="AN11" i="8"/>
  <c r="AL11" i="8"/>
  <c r="AJ11" i="8"/>
  <c r="AH11" i="8"/>
  <c r="AE11" i="8"/>
  <c r="AC11" i="8"/>
  <c r="AA11" i="8"/>
  <c r="Y11" i="8"/>
  <c r="W11" i="8"/>
  <c r="T11" i="8"/>
  <c r="R11" i="8"/>
  <c r="P11" i="8"/>
  <c r="N11" i="8"/>
  <c r="L11" i="8"/>
  <c r="J11" i="8"/>
  <c r="H11" i="8"/>
  <c r="H10" i="10"/>
  <c r="G10" i="10"/>
  <c r="F10" i="10"/>
  <c r="E10" i="10"/>
  <c r="D10" i="10"/>
  <c r="C10" i="10"/>
  <c r="AP10" i="8"/>
  <c r="AN10" i="8"/>
  <c r="AL10" i="8"/>
  <c r="AJ10" i="8"/>
  <c r="AH10" i="8"/>
  <c r="AE10" i="8"/>
  <c r="AC10" i="8"/>
  <c r="AA10" i="8"/>
  <c r="Y10" i="8"/>
  <c r="W10" i="8"/>
  <c r="T10" i="8"/>
  <c r="R10" i="8"/>
  <c r="P10" i="8"/>
  <c r="N10" i="8"/>
  <c r="L10" i="8"/>
  <c r="J10" i="8"/>
  <c r="H10" i="8"/>
  <c r="H9" i="10"/>
  <c r="G9" i="10"/>
  <c r="F9" i="10"/>
  <c r="E9" i="10"/>
  <c r="D9" i="10"/>
  <c r="C9" i="10"/>
  <c r="AP9" i="8"/>
  <c r="AN9" i="8"/>
  <c r="AL9" i="8"/>
  <c r="AJ9" i="8"/>
  <c r="AH9" i="8"/>
  <c r="AE9" i="8"/>
  <c r="AC9" i="8"/>
  <c r="AA9" i="8"/>
  <c r="Y9" i="8"/>
  <c r="W9" i="8"/>
  <c r="T9" i="8"/>
  <c r="U9" i="8" l="1"/>
  <c r="R9" i="8"/>
  <c r="P9" i="8"/>
  <c r="Q9" i="8" s="1"/>
  <c r="N9" i="8"/>
  <c r="O9" i="8" s="1"/>
  <c r="L9" i="8"/>
  <c r="M9" i="8" s="1"/>
  <c r="J9" i="8"/>
  <c r="K9" i="8" s="1"/>
  <c r="H9" i="8"/>
  <c r="I9" i="8" s="1"/>
  <c r="H8" i="10"/>
  <c r="G8" i="10"/>
  <c r="F8" i="10"/>
  <c r="E8" i="10"/>
  <c r="D8" i="10"/>
  <c r="C8" i="10"/>
  <c r="AP8" i="8"/>
  <c r="AQ8" i="8" s="1"/>
  <c r="AN8" i="8"/>
  <c r="AO8" i="8" s="1"/>
  <c r="AL8" i="8"/>
  <c r="AM8" i="8" s="1"/>
  <c r="AJ8" i="8"/>
  <c r="AK8" i="8" s="1"/>
  <c r="AH8" i="8"/>
  <c r="AE8" i="8"/>
  <c r="AF8" i="8" s="1"/>
  <c r="AC8" i="8"/>
  <c r="AA8" i="8"/>
  <c r="AB8" i="8" s="1"/>
  <c r="Y8" i="8"/>
  <c r="Z8" i="8" s="1"/>
  <c r="AD8" i="8"/>
  <c r="W8" i="8"/>
  <c r="T8" i="8"/>
  <c r="U8" i="8" s="1"/>
  <c r="R8" i="8"/>
  <c r="S8" i="8" s="1"/>
  <c r="P8" i="8"/>
  <c r="Q8" i="8" s="1"/>
  <c r="N8" i="8"/>
  <c r="O8" i="8" s="1"/>
  <c r="L8" i="8"/>
  <c r="M8" i="8" s="1"/>
  <c r="J8" i="8"/>
  <c r="K8" i="8" s="1"/>
  <c r="H8" i="8"/>
  <c r="I8" i="8" s="1"/>
  <c r="AQ9" i="8"/>
  <c r="AQ10" i="8"/>
  <c r="AQ11" i="8"/>
  <c r="AQ12" i="8"/>
  <c r="AQ13" i="8"/>
  <c r="AQ14" i="8"/>
  <c r="AQ15" i="8"/>
  <c r="AQ16" i="8"/>
  <c r="AQ17" i="8"/>
  <c r="AQ18" i="8"/>
  <c r="AQ19" i="8"/>
  <c r="AQ20" i="8"/>
  <c r="AQ21" i="8"/>
  <c r="AO9" i="8"/>
  <c r="AO10" i="8"/>
  <c r="AO11" i="8"/>
  <c r="AO12" i="8"/>
  <c r="AO13" i="8"/>
  <c r="AO14" i="8"/>
  <c r="AO15" i="8"/>
  <c r="AO16" i="8"/>
  <c r="AO17" i="8"/>
  <c r="AO18" i="8"/>
  <c r="AO19" i="8"/>
  <c r="AO20" i="8"/>
  <c r="AO21" i="8"/>
  <c r="AM9" i="8"/>
  <c r="AM10" i="8"/>
  <c r="AM11" i="8"/>
  <c r="AM12" i="8"/>
  <c r="AM13" i="8"/>
  <c r="AM14" i="8"/>
  <c r="AM15" i="8"/>
  <c r="AM16" i="8"/>
  <c r="AM17" i="8"/>
  <c r="AM18" i="8"/>
  <c r="AM19" i="8"/>
  <c r="AM20" i="8"/>
  <c r="AM21" i="8"/>
  <c r="AK9" i="8"/>
  <c r="AK10" i="8"/>
  <c r="AK11" i="8"/>
  <c r="AK12" i="8"/>
  <c r="AK13" i="8"/>
  <c r="AK14" i="8"/>
  <c r="AK15" i="8"/>
  <c r="AK16" i="8"/>
  <c r="AK17" i="8"/>
  <c r="AK18" i="8"/>
  <c r="AK19" i="8"/>
  <c r="AK20" i="8"/>
  <c r="AK21" i="8"/>
  <c r="AI8" i="8"/>
  <c r="AI9" i="8"/>
  <c r="AI10" i="8"/>
  <c r="AI11" i="8"/>
  <c r="AI12" i="8"/>
  <c r="AI13" i="8"/>
  <c r="AI14" i="8"/>
  <c r="AI15" i="8"/>
  <c r="AI16" i="8"/>
  <c r="AI17" i="8"/>
  <c r="AI18" i="8"/>
  <c r="AI19" i="8"/>
  <c r="AI20" i="8"/>
  <c r="AI21" i="8"/>
  <c r="AF9" i="8"/>
  <c r="AF10" i="8"/>
  <c r="AF11" i="8"/>
  <c r="AF13" i="8"/>
  <c r="AF14" i="8"/>
  <c r="AF15" i="8"/>
  <c r="AF16" i="8"/>
  <c r="AF17" i="8"/>
  <c r="AF18" i="8"/>
  <c r="AF19" i="8"/>
  <c r="AF20" i="8"/>
  <c r="AF21" i="8"/>
  <c r="AD6" i="8"/>
  <c r="AD9" i="8"/>
  <c r="AD10" i="8"/>
  <c r="AD11" i="8"/>
  <c r="AD13" i="8"/>
  <c r="AD14" i="8"/>
  <c r="AD15" i="8"/>
  <c r="AD16" i="8"/>
  <c r="AD17" i="8"/>
  <c r="AD18" i="8"/>
  <c r="AD19" i="8"/>
  <c r="AD20" i="8"/>
  <c r="AD21" i="8"/>
  <c r="AB7" i="8"/>
  <c r="AB9" i="8"/>
  <c r="AB10" i="8"/>
  <c r="AB11" i="8"/>
  <c r="AB13" i="8"/>
  <c r="AB14" i="8"/>
  <c r="AB15" i="8"/>
  <c r="AB16" i="8"/>
  <c r="AB17" i="8"/>
  <c r="AB18" i="8"/>
  <c r="AB19" i="8"/>
  <c r="AB20" i="8"/>
  <c r="AB21" i="8"/>
  <c r="Z7" i="8"/>
  <c r="Z9" i="8"/>
  <c r="Z10" i="8"/>
  <c r="Z11" i="8"/>
  <c r="Z13" i="8"/>
  <c r="Z14" i="8"/>
  <c r="Z15" i="8"/>
  <c r="Z16" i="8"/>
  <c r="Z17" i="8"/>
  <c r="Z18" i="8"/>
  <c r="Z19" i="8"/>
  <c r="Z20" i="8"/>
  <c r="Z21" i="8"/>
  <c r="X7" i="8"/>
  <c r="X8" i="8"/>
  <c r="X9" i="8"/>
  <c r="X10" i="8"/>
  <c r="X11" i="8"/>
  <c r="X13" i="8"/>
  <c r="X14" i="8"/>
  <c r="X15" i="8"/>
  <c r="X16" i="8"/>
  <c r="X17" i="8"/>
  <c r="X18" i="8"/>
  <c r="X19" i="8"/>
  <c r="X20" i="8"/>
  <c r="X21" i="8"/>
  <c r="U10" i="8"/>
  <c r="U11" i="8"/>
  <c r="U13" i="8"/>
  <c r="U14" i="8"/>
  <c r="U15" i="8"/>
  <c r="U16" i="8"/>
  <c r="U17" i="8"/>
  <c r="U18" i="8"/>
  <c r="U19" i="8"/>
  <c r="U20" i="8"/>
  <c r="U21" i="8"/>
  <c r="S9" i="8"/>
  <c r="S10" i="8"/>
  <c r="S11" i="8"/>
  <c r="S13" i="8"/>
  <c r="S14" i="8"/>
  <c r="S15" i="8"/>
  <c r="S16" i="8"/>
  <c r="S17" i="8"/>
  <c r="S18" i="8"/>
  <c r="S19" i="8"/>
  <c r="S20" i="8"/>
  <c r="S21" i="8"/>
  <c r="Q10" i="8"/>
  <c r="Q11" i="8"/>
  <c r="Q13" i="8"/>
  <c r="Q14" i="8"/>
  <c r="Q15" i="8"/>
  <c r="Q16" i="8"/>
  <c r="Q17" i="8"/>
  <c r="Q18" i="8"/>
  <c r="Q19" i="8"/>
  <c r="Q20" i="8"/>
  <c r="Q21" i="8"/>
  <c r="O10" i="8"/>
  <c r="O11" i="8"/>
  <c r="O13" i="8"/>
  <c r="O14" i="8"/>
  <c r="O15" i="8"/>
  <c r="O16" i="8"/>
  <c r="O17" i="8"/>
  <c r="O18" i="8"/>
  <c r="O19" i="8"/>
  <c r="O20" i="8"/>
  <c r="O21" i="8"/>
  <c r="M10" i="8"/>
  <c r="M11" i="8"/>
  <c r="M13" i="8"/>
  <c r="M14" i="8"/>
  <c r="M15" i="8"/>
  <c r="M16" i="8"/>
  <c r="M17" i="8"/>
  <c r="M18" i="8"/>
  <c r="M19" i="8"/>
  <c r="M20" i="8"/>
  <c r="M21" i="8"/>
  <c r="K10" i="8"/>
  <c r="K11" i="8"/>
  <c r="K13" i="8"/>
  <c r="K14" i="8"/>
  <c r="K15" i="8"/>
  <c r="K16" i="8"/>
  <c r="K17" i="8"/>
  <c r="K18" i="8"/>
  <c r="K19" i="8"/>
  <c r="K20" i="8"/>
  <c r="K21" i="8"/>
  <c r="I10" i="8"/>
  <c r="I11" i="8"/>
  <c r="I13" i="8"/>
  <c r="I14" i="8"/>
  <c r="I15" i="8"/>
  <c r="I16" i="8"/>
  <c r="I17" i="8"/>
  <c r="I18" i="8"/>
  <c r="I19" i="8"/>
  <c r="I20" i="8"/>
  <c r="I21" i="8"/>
  <c r="H7" i="10"/>
  <c r="G7" i="10"/>
  <c r="F7" i="10"/>
  <c r="E7" i="10"/>
  <c r="D7" i="10"/>
  <c r="C7" i="10"/>
  <c r="AP7" i="8"/>
  <c r="AQ7" i="8" s="1"/>
  <c r="AN7" i="8"/>
  <c r="AO7" i="8" s="1"/>
  <c r="AL7" i="8"/>
  <c r="AM7" i="8" s="1"/>
  <c r="AJ7" i="8"/>
  <c r="AK7" i="8" s="1"/>
  <c r="AH7" i="8"/>
  <c r="AI7" i="8" s="1"/>
  <c r="AE7" i="8"/>
  <c r="AF7" i="8" s="1"/>
  <c r="AC7" i="8"/>
  <c r="AD7" i="8" s="1"/>
  <c r="AA7" i="8"/>
  <c r="Y7" i="8"/>
  <c r="W7" i="8"/>
  <c r="T7" i="8"/>
  <c r="U7" i="8" s="1"/>
  <c r="R7" i="8"/>
  <c r="S7" i="8" s="1"/>
  <c r="P7" i="8"/>
  <c r="Q7" i="8" s="1"/>
  <c r="N7" i="8"/>
  <c r="O7" i="8" s="1"/>
  <c r="L7" i="8"/>
  <c r="M7" i="8" s="1"/>
  <c r="J7" i="8"/>
  <c r="K7" i="8" s="1"/>
  <c r="H7" i="8"/>
  <c r="I7" i="8" s="1"/>
  <c r="H6" i="10"/>
  <c r="G6" i="10"/>
  <c r="F6" i="10"/>
  <c r="E6" i="10"/>
  <c r="D6" i="10"/>
  <c r="C6" i="10"/>
  <c r="AP6" i="8"/>
  <c r="AQ6" i="8" s="1"/>
  <c r="AN6" i="8"/>
  <c r="AO6" i="8" s="1"/>
  <c r="AL6" i="8"/>
  <c r="AM6" i="8" s="1"/>
  <c r="G6" i="8" s="1"/>
  <c r="AJ6" i="8"/>
  <c r="AK6" i="8" s="1"/>
  <c r="AH6" i="8"/>
  <c r="AI6" i="8" s="1"/>
  <c r="AE6" i="8"/>
  <c r="AF6" i="8" s="1"/>
  <c r="AC6" i="8"/>
  <c r="AA6" i="8"/>
  <c r="AB6" i="8" s="1"/>
  <c r="Y6" i="8"/>
  <c r="Z6" i="8" s="1"/>
  <c r="W6" i="8"/>
  <c r="X6" i="8" s="1"/>
  <c r="T6" i="8"/>
  <c r="U6" i="8" s="1"/>
  <c r="AE5" i="8"/>
  <c r="R6" i="8"/>
  <c r="S6" i="8" s="1"/>
  <c r="P6" i="8"/>
  <c r="Q6" i="8" s="1"/>
  <c r="N6" i="8"/>
  <c r="O6" i="8" s="1"/>
  <c r="L6" i="8"/>
  <c r="M6" i="8" s="1"/>
  <c r="J6" i="8"/>
  <c r="K6" i="8" s="1"/>
  <c r="H6" i="8"/>
  <c r="I6" i="8" s="1"/>
  <c r="H5" i="10"/>
  <c r="G5" i="10"/>
  <c r="F5" i="10"/>
  <c r="E5" i="10"/>
  <c r="D5" i="10"/>
  <c r="C5" i="10"/>
  <c r="AP5" i="8"/>
  <c r="AN5" i="8"/>
  <c r="AL5" i="8"/>
  <c r="AJ5" i="8"/>
  <c r="AH5" i="8"/>
  <c r="AC5" i="8"/>
  <c r="AA5" i="8"/>
  <c r="Y5" i="8"/>
  <c r="W5" i="8"/>
  <c r="T5" i="8"/>
  <c r="R5" i="8"/>
  <c r="P5" i="8"/>
  <c r="N5" i="8"/>
  <c r="L5" i="8"/>
  <c r="J5" i="8"/>
  <c r="H5" i="8"/>
  <c r="H4" i="10"/>
  <c r="G4" i="10"/>
  <c r="F4" i="10"/>
  <c r="E4" i="10"/>
  <c r="D4" i="10"/>
  <c r="C4" i="10"/>
  <c r="I9" i="10"/>
  <c r="I10" i="10"/>
  <c r="AP4" i="8"/>
  <c r="AN4" i="8"/>
  <c r="AL4" i="8"/>
  <c r="AJ4" i="8"/>
  <c r="AJ22" i="8" s="1"/>
  <c r="AH4" i="8"/>
  <c r="AH22" i="8" s="1"/>
  <c r="AE4" i="8"/>
  <c r="AE22" i="8" s="1"/>
  <c r="AC4" i="8"/>
  <c r="AA4" i="8"/>
  <c r="Y4" i="8"/>
  <c r="W4" i="8"/>
  <c r="T4" i="8"/>
  <c r="R4" i="8"/>
  <c r="R22" i="8" s="1"/>
  <c r="P4" i="8"/>
  <c r="P22" i="8" s="1"/>
  <c r="N4" i="8"/>
  <c r="N22" i="8" s="1"/>
  <c r="L4" i="8"/>
  <c r="J4" i="8"/>
  <c r="H4" i="8"/>
  <c r="H31" i="9"/>
  <c r="G31" i="9"/>
  <c r="F31" i="9"/>
  <c r="E31" i="9"/>
  <c r="D31" i="9"/>
  <c r="C31" i="9"/>
  <c r="AP31" i="4"/>
  <c r="AN31" i="4"/>
  <c r="AL31" i="4"/>
  <c r="AJ31" i="4"/>
  <c r="AH31" i="4"/>
  <c r="AE31" i="4"/>
  <c r="AC31" i="4"/>
  <c r="AA31" i="4"/>
  <c r="Y31" i="4"/>
  <c r="W31" i="4"/>
  <c r="T31" i="4"/>
  <c r="R31" i="4"/>
  <c r="P31" i="4"/>
  <c r="N31" i="4"/>
  <c r="L31" i="4"/>
  <c r="J31" i="4"/>
  <c r="H31" i="4"/>
  <c r="H30" i="9"/>
  <c r="G30" i="9"/>
  <c r="F30" i="9"/>
  <c r="E30" i="9"/>
  <c r="D30" i="9"/>
  <c r="C30" i="9"/>
  <c r="AP30" i="4"/>
  <c r="AN30" i="4"/>
  <c r="AL30" i="4"/>
  <c r="AJ30" i="4"/>
  <c r="AH30" i="4"/>
  <c r="AE30" i="4"/>
  <c r="AC30" i="4"/>
  <c r="AA30" i="4"/>
  <c r="Y30" i="4"/>
  <c r="W30" i="4"/>
  <c r="T30" i="4"/>
  <c r="R30" i="4"/>
  <c r="P30" i="4"/>
  <c r="N30" i="4"/>
  <c r="L30" i="4"/>
  <c r="J30" i="4"/>
  <c r="H30" i="4"/>
  <c r="H28" i="9"/>
  <c r="G28" i="9"/>
  <c r="F28" i="9"/>
  <c r="E28" i="9"/>
  <c r="D28" i="9"/>
  <c r="C28" i="9"/>
  <c r="AC28" i="4"/>
  <c r="AA28" i="4"/>
  <c r="Y28" i="4"/>
  <c r="W28" i="4"/>
  <c r="T28" i="4"/>
  <c r="R28" i="4"/>
  <c r="P28" i="4"/>
  <c r="N28" i="4"/>
  <c r="L28" i="4"/>
  <c r="J28" i="4"/>
  <c r="H28" i="4"/>
  <c r="H27" i="9"/>
  <c r="G27" i="9"/>
  <c r="F27" i="9"/>
  <c r="E27" i="9"/>
  <c r="D27" i="9"/>
  <c r="C27" i="9"/>
  <c r="AP27" i="4"/>
  <c r="AN27" i="4"/>
  <c r="AL27" i="4"/>
  <c r="AJ27" i="4"/>
  <c r="AH27" i="4"/>
  <c r="AE27" i="4"/>
  <c r="AC27" i="4"/>
  <c r="AA27" i="4"/>
  <c r="Y27" i="4"/>
  <c r="W27" i="4"/>
  <c r="T27" i="4"/>
  <c r="R27" i="4"/>
  <c r="P27" i="4"/>
  <c r="N27" i="4"/>
  <c r="L27" i="4"/>
  <c r="J27" i="4"/>
  <c r="H27" i="4"/>
  <c r="C19" i="81" l="1"/>
  <c r="C19" i="71"/>
  <c r="C25" i="81"/>
  <c r="C25" i="71"/>
  <c r="D19" i="81"/>
  <c r="D19" i="71"/>
  <c r="F19" i="81"/>
  <c r="F19" i="71"/>
  <c r="E22" i="81"/>
  <c r="F32" i="81" s="1"/>
  <c r="E22" i="71"/>
  <c r="F32" i="71" s="1"/>
  <c r="AR6" i="8"/>
  <c r="AG6" i="8"/>
  <c r="F6" i="8"/>
  <c r="T22" i="8"/>
  <c r="AL22" i="8"/>
  <c r="W22" i="8"/>
  <c r="AN22" i="8"/>
  <c r="H22" i="8"/>
  <c r="Y22" i="8"/>
  <c r="AP22" i="8"/>
  <c r="J22" i="8"/>
  <c r="AA22" i="8"/>
  <c r="L22" i="8"/>
  <c r="AC22" i="8"/>
  <c r="I27" i="9"/>
  <c r="I31" i="9"/>
  <c r="I28" i="9"/>
  <c r="I30" i="9"/>
  <c r="AG21" i="8"/>
  <c r="V21" i="8"/>
  <c r="E20" i="8"/>
  <c r="V20" i="8"/>
  <c r="E19" i="8"/>
  <c r="E18" i="8"/>
  <c r="AG17" i="8"/>
  <c r="E17" i="8"/>
  <c r="E16" i="8"/>
  <c r="V16" i="8"/>
  <c r="AR15" i="8"/>
  <c r="G15" i="8"/>
  <c r="F15" i="8"/>
  <c r="V14" i="8"/>
  <c r="G13" i="8"/>
  <c r="AR13" i="8"/>
  <c r="AG13" i="8"/>
  <c r="V13" i="8"/>
  <c r="D13" i="8" s="1"/>
  <c r="V11" i="8"/>
  <c r="E10" i="8"/>
  <c r="V9" i="8"/>
  <c r="I8" i="10"/>
  <c r="AR8" i="8"/>
  <c r="G8" i="8"/>
  <c r="F8" i="8"/>
  <c r="AG8" i="8"/>
  <c r="E8" i="8"/>
  <c r="V8" i="8"/>
  <c r="D8" i="8" s="1"/>
  <c r="F13" i="8"/>
  <c r="AG15" i="8"/>
  <c r="E6" i="8"/>
  <c r="E21" i="8"/>
  <c r="V17" i="8"/>
  <c r="E9" i="8"/>
  <c r="E11" i="8"/>
  <c r="E14" i="8"/>
  <c r="V15" i="8"/>
  <c r="E13" i="8"/>
  <c r="V6" i="8"/>
  <c r="D6" i="8" s="1"/>
  <c r="E15" i="8"/>
  <c r="V19" i="8"/>
  <c r="V18" i="8"/>
  <c r="V10" i="8"/>
  <c r="I7" i="10"/>
  <c r="I6" i="10"/>
  <c r="H25" i="9"/>
  <c r="G25" i="9"/>
  <c r="F25" i="9"/>
  <c r="E25" i="9"/>
  <c r="D25" i="9"/>
  <c r="C25" i="9"/>
  <c r="AP25" i="4"/>
  <c r="AN25" i="4"/>
  <c r="AL25" i="4"/>
  <c r="AJ25" i="4"/>
  <c r="AH25" i="4"/>
  <c r="AE25" i="4"/>
  <c r="AC25" i="4"/>
  <c r="AA25" i="4"/>
  <c r="Y25" i="4"/>
  <c r="W25" i="4"/>
  <c r="T25" i="4"/>
  <c r="R25" i="4"/>
  <c r="P25" i="4"/>
  <c r="N25" i="4"/>
  <c r="L25" i="4"/>
  <c r="J25" i="4"/>
  <c r="H25" i="4"/>
  <c r="H24" i="9"/>
  <c r="G24" i="9"/>
  <c r="F24" i="9"/>
  <c r="E24" i="9"/>
  <c r="D24" i="9"/>
  <c r="C24" i="9"/>
  <c r="AP24" i="4"/>
  <c r="AN24" i="4"/>
  <c r="AL24" i="4"/>
  <c r="AJ24" i="4"/>
  <c r="AH24" i="4"/>
  <c r="AE24" i="4"/>
  <c r="AC24" i="4"/>
  <c r="AA24" i="4"/>
  <c r="Y24" i="4"/>
  <c r="W24" i="4"/>
  <c r="T24" i="4"/>
  <c r="R24" i="4"/>
  <c r="P24" i="4"/>
  <c r="N24" i="4"/>
  <c r="L24" i="4"/>
  <c r="J24" i="4"/>
  <c r="H24" i="4"/>
  <c r="H23" i="9"/>
  <c r="G23" i="9"/>
  <c r="F23" i="9"/>
  <c r="E23" i="9"/>
  <c r="D23" i="9"/>
  <c r="C23" i="9"/>
  <c r="AP23" i="4"/>
  <c r="AN23" i="4"/>
  <c r="AL23" i="4"/>
  <c r="AJ23" i="4"/>
  <c r="AH23" i="4"/>
  <c r="AE23" i="4"/>
  <c r="AC23" i="4"/>
  <c r="AA23" i="4"/>
  <c r="Y23" i="4"/>
  <c r="W23" i="4"/>
  <c r="T23" i="4"/>
  <c r="R23" i="4"/>
  <c r="P23" i="4"/>
  <c r="N23" i="4"/>
  <c r="L23" i="4"/>
  <c r="J23" i="4"/>
  <c r="H23" i="4"/>
  <c r="H22" i="9"/>
  <c r="G22" i="9"/>
  <c r="F22" i="9"/>
  <c r="E22" i="9"/>
  <c r="D22" i="9"/>
  <c r="C22" i="9"/>
  <c r="AP22" i="4"/>
  <c r="AN22" i="4"/>
  <c r="AL22" i="4"/>
  <c r="AJ22" i="4"/>
  <c r="AH22" i="4"/>
  <c r="AE22" i="4"/>
  <c r="AC22" i="4"/>
  <c r="AA22" i="4"/>
  <c r="Y22" i="4"/>
  <c r="W22" i="4"/>
  <c r="T22" i="4"/>
  <c r="R22" i="4"/>
  <c r="P22" i="4"/>
  <c r="N22" i="4"/>
  <c r="L22" i="4"/>
  <c r="J22" i="4"/>
  <c r="H22" i="4"/>
  <c r="H21" i="9"/>
  <c r="G21" i="9"/>
  <c r="F21" i="9"/>
  <c r="E21" i="9"/>
  <c r="D21" i="9"/>
  <c r="C21" i="9"/>
  <c r="AP21" i="4"/>
  <c r="AN21" i="4"/>
  <c r="AL21" i="4"/>
  <c r="AJ21" i="4"/>
  <c r="AH21" i="4"/>
  <c r="AE21" i="4"/>
  <c r="AC21" i="4"/>
  <c r="AA21" i="4"/>
  <c r="Y21" i="4"/>
  <c r="W21" i="4"/>
  <c r="T21" i="4"/>
  <c r="R21" i="4"/>
  <c r="P21" i="4"/>
  <c r="N21" i="4"/>
  <c r="L21" i="4"/>
  <c r="J21" i="4"/>
  <c r="H21" i="4"/>
  <c r="H20" i="9"/>
  <c r="G20" i="9"/>
  <c r="F20" i="9"/>
  <c r="E20" i="9"/>
  <c r="D20" i="9"/>
  <c r="C20" i="9"/>
  <c r="AP20" i="4"/>
  <c r="AN20" i="4"/>
  <c r="AL20" i="4"/>
  <c r="AJ20" i="4"/>
  <c r="AH20" i="4"/>
  <c r="AE20" i="4"/>
  <c r="AC20" i="4"/>
  <c r="AA20" i="4"/>
  <c r="Y20" i="4"/>
  <c r="W20" i="4"/>
  <c r="T20" i="4"/>
  <c r="R20" i="4"/>
  <c r="P20" i="4"/>
  <c r="N20" i="4"/>
  <c r="L20" i="4"/>
  <c r="J20" i="4"/>
  <c r="H20" i="4"/>
  <c r="H19" i="9"/>
  <c r="G19" i="9"/>
  <c r="F19" i="9"/>
  <c r="E19" i="9"/>
  <c r="D19" i="9"/>
  <c r="C19" i="9"/>
  <c r="AP19" i="4"/>
  <c r="AN19" i="4"/>
  <c r="AL19" i="4"/>
  <c r="AJ19" i="4"/>
  <c r="AH19" i="4"/>
  <c r="AE19" i="4"/>
  <c r="AC19" i="4"/>
  <c r="AA19" i="4"/>
  <c r="Y19" i="4"/>
  <c r="W19" i="4"/>
  <c r="T19" i="4"/>
  <c r="R19" i="4"/>
  <c r="P19" i="4"/>
  <c r="N19" i="4"/>
  <c r="L19" i="4"/>
  <c r="J19" i="4"/>
  <c r="H19" i="4"/>
  <c r="H18" i="9"/>
  <c r="G18" i="9"/>
  <c r="F18" i="9"/>
  <c r="E18" i="9"/>
  <c r="D18" i="9"/>
  <c r="C18" i="9"/>
  <c r="AP18" i="4"/>
  <c r="AN18" i="4"/>
  <c r="AL18" i="4"/>
  <c r="AJ18" i="4"/>
  <c r="AH18" i="4"/>
  <c r="AE18" i="4"/>
  <c r="AC18" i="4"/>
  <c r="AA18" i="4"/>
  <c r="Y18" i="4"/>
  <c r="W18" i="4"/>
  <c r="T18" i="4"/>
  <c r="R18" i="4"/>
  <c r="P18" i="4"/>
  <c r="N18" i="4"/>
  <c r="L18" i="4"/>
  <c r="J18" i="4"/>
  <c r="H18" i="4"/>
  <c r="D17" i="9"/>
  <c r="H17" i="9"/>
  <c r="G17" i="9"/>
  <c r="F17" i="9"/>
  <c r="E17" i="9"/>
  <c r="C17" i="9"/>
  <c r="AP17" i="4"/>
  <c r="AN17" i="4"/>
  <c r="AL17" i="4"/>
  <c r="AJ17" i="4"/>
  <c r="AH17" i="4"/>
  <c r="AE17" i="4"/>
  <c r="AC17" i="4"/>
  <c r="AA17" i="4"/>
  <c r="Y17" i="4"/>
  <c r="W17" i="4"/>
  <c r="T17" i="4"/>
  <c r="R17" i="4"/>
  <c r="P17" i="4"/>
  <c r="L17" i="4"/>
  <c r="J17" i="4"/>
  <c r="N17" i="4"/>
  <c r="H17" i="4"/>
  <c r="H16" i="9"/>
  <c r="G16" i="9"/>
  <c r="F16" i="9"/>
  <c r="E16" i="9"/>
  <c r="D16" i="9"/>
  <c r="C16" i="9"/>
  <c r="AP16" i="4"/>
  <c r="AN16" i="4"/>
  <c r="AL16" i="4"/>
  <c r="AJ16" i="4"/>
  <c r="AH16" i="4"/>
  <c r="AE16" i="4"/>
  <c r="AC16" i="4"/>
  <c r="AA16" i="4"/>
  <c r="Y16" i="4"/>
  <c r="W16" i="4"/>
  <c r="T16" i="4"/>
  <c r="R16" i="4"/>
  <c r="P16" i="4"/>
  <c r="N16" i="4"/>
  <c r="L16" i="4"/>
  <c r="J16" i="4"/>
  <c r="H16" i="4"/>
  <c r="H15" i="9"/>
  <c r="G15" i="9"/>
  <c r="F15" i="9"/>
  <c r="E15" i="9"/>
  <c r="D15" i="9"/>
  <c r="C15" i="9"/>
  <c r="AP15" i="4"/>
  <c r="AN15" i="4"/>
  <c r="AL15" i="4"/>
  <c r="AJ15" i="4"/>
  <c r="AH15" i="4"/>
  <c r="AE15" i="4"/>
  <c r="AC15" i="4"/>
  <c r="AA15" i="4"/>
  <c r="Y15" i="4"/>
  <c r="W15" i="4"/>
  <c r="T15" i="4"/>
  <c r="R15" i="4"/>
  <c r="P15" i="4"/>
  <c r="N15" i="4"/>
  <c r="L15" i="4"/>
  <c r="J15" i="4"/>
  <c r="H15" i="4"/>
  <c r="H14" i="9"/>
  <c r="G14" i="9"/>
  <c r="F14" i="9"/>
  <c r="E14" i="9"/>
  <c r="D14" i="9"/>
  <c r="C14" i="9"/>
  <c r="AP14" i="4"/>
  <c r="AN14" i="4"/>
  <c r="AL14" i="4"/>
  <c r="AJ14" i="4"/>
  <c r="AH14" i="4"/>
  <c r="AE14" i="4"/>
  <c r="AC14" i="4"/>
  <c r="AA14" i="4"/>
  <c r="Y14" i="4"/>
  <c r="W14" i="4"/>
  <c r="T14" i="4"/>
  <c r="R14" i="4"/>
  <c r="P14" i="4"/>
  <c r="N14" i="4"/>
  <c r="L14" i="4"/>
  <c r="J14" i="4"/>
  <c r="H14" i="4"/>
  <c r="H13" i="9"/>
  <c r="G13" i="9"/>
  <c r="F13" i="9"/>
  <c r="E13" i="9"/>
  <c r="D13" i="9"/>
  <c r="C13" i="9"/>
  <c r="AP13" i="4"/>
  <c r="AN13" i="4"/>
  <c r="AL13" i="4"/>
  <c r="AJ13" i="4"/>
  <c r="AH13" i="4"/>
  <c r="W13" i="4"/>
  <c r="AE13" i="4"/>
  <c r="AC13" i="4"/>
  <c r="AA13" i="4"/>
  <c r="Y13" i="4"/>
  <c r="H13" i="4"/>
  <c r="T13" i="4"/>
  <c r="R13" i="4"/>
  <c r="P13" i="4"/>
  <c r="N13" i="4"/>
  <c r="L13" i="4"/>
  <c r="J13" i="4"/>
  <c r="H12" i="9"/>
  <c r="G12" i="9"/>
  <c r="F12" i="9"/>
  <c r="E12" i="9"/>
  <c r="D12" i="9"/>
  <c r="C12" i="9"/>
  <c r="AP12" i="4"/>
  <c r="AN12" i="4"/>
  <c r="AL12" i="4"/>
  <c r="AJ12" i="4"/>
  <c r="AH12" i="4"/>
  <c r="AE12" i="4"/>
  <c r="AC12" i="4"/>
  <c r="AA12" i="4"/>
  <c r="Y12" i="4"/>
  <c r="W12" i="4"/>
  <c r="T12" i="4"/>
  <c r="R12" i="4"/>
  <c r="P12" i="4"/>
  <c r="N12" i="4"/>
  <c r="L12" i="4"/>
  <c r="J12" i="4"/>
  <c r="H12" i="4"/>
  <c r="H10" i="9"/>
  <c r="G11" i="9"/>
  <c r="G10" i="9"/>
  <c r="F10" i="9"/>
  <c r="E10" i="9"/>
  <c r="D10" i="9"/>
  <c r="C10" i="9"/>
  <c r="AP11" i="4"/>
  <c r="AN11" i="4"/>
  <c r="AL11" i="4"/>
  <c r="AJ11" i="4"/>
  <c r="AH11" i="4"/>
  <c r="AE11" i="4"/>
  <c r="AC11" i="4"/>
  <c r="AA11" i="4"/>
  <c r="Y11" i="4"/>
  <c r="W11" i="4"/>
  <c r="T11" i="4"/>
  <c r="R11" i="4"/>
  <c r="P11" i="4"/>
  <c r="N11" i="4"/>
  <c r="J11" i="4"/>
  <c r="L11" i="4"/>
  <c r="H11" i="4"/>
  <c r="H11" i="9"/>
  <c r="F11" i="9"/>
  <c r="E11" i="9"/>
  <c r="D11" i="9"/>
  <c r="C11" i="9"/>
  <c r="AP10" i="4"/>
  <c r="AN10" i="4"/>
  <c r="AL10" i="4"/>
  <c r="AJ10" i="4"/>
  <c r="AH10" i="4"/>
  <c r="AE10" i="4"/>
  <c r="AC10" i="4"/>
  <c r="AA10" i="4"/>
  <c r="Y10" i="4"/>
  <c r="W10" i="4"/>
  <c r="T10" i="4"/>
  <c r="R10" i="4"/>
  <c r="P10" i="4"/>
  <c r="N10" i="4"/>
  <c r="L10" i="4"/>
  <c r="J10" i="4"/>
  <c r="H10" i="4"/>
  <c r="I9" i="9"/>
  <c r="AC9" i="4"/>
  <c r="AA9" i="4"/>
  <c r="Y9" i="4"/>
  <c r="W9" i="4"/>
  <c r="T9" i="4"/>
  <c r="R9" i="4"/>
  <c r="P9" i="4"/>
  <c r="N9" i="4"/>
  <c r="L9" i="4"/>
  <c r="J9" i="4"/>
  <c r="H9" i="4"/>
  <c r="C22" i="81" l="1"/>
  <c r="C32" i="81" s="1"/>
  <c r="C22" i="71"/>
  <c r="C32" i="71" s="1"/>
  <c r="G19" i="81"/>
  <c r="G19" i="71"/>
  <c r="F22" i="81"/>
  <c r="E32" i="81" s="1"/>
  <c r="F22" i="71"/>
  <c r="E32" i="71" s="1"/>
  <c r="E19" i="81"/>
  <c r="E19" i="71"/>
  <c r="D22" i="81"/>
  <c r="B32" i="81" s="1"/>
  <c r="D22" i="71"/>
  <c r="B32" i="71" s="1"/>
  <c r="B22" i="81"/>
  <c r="D32" i="81" s="1"/>
  <c r="B22" i="71"/>
  <c r="D32" i="71" s="1"/>
  <c r="H19" i="81"/>
  <c r="H19" i="71"/>
  <c r="B19" i="81"/>
  <c r="B19" i="71"/>
  <c r="D15" i="8"/>
  <c r="I10" i="9"/>
  <c r="I11" i="9"/>
  <c r="H8" i="4"/>
  <c r="H8" i="9"/>
  <c r="G8" i="9"/>
  <c r="F8" i="9"/>
  <c r="E8" i="9"/>
  <c r="D8" i="9"/>
  <c r="C8" i="9"/>
  <c r="AP8" i="4"/>
  <c r="AN8" i="4"/>
  <c r="AL8" i="4"/>
  <c r="AJ8" i="4"/>
  <c r="AH8" i="4"/>
  <c r="AE8" i="4"/>
  <c r="AC8" i="4"/>
  <c r="AA8" i="4"/>
  <c r="Y8" i="4"/>
  <c r="W8" i="4"/>
  <c r="J8" i="4"/>
  <c r="T8" i="4" l="1"/>
  <c r="U8" i="4" s="1"/>
  <c r="R8" i="4"/>
  <c r="S8" i="4" s="1"/>
  <c r="P8" i="4"/>
  <c r="N8" i="4"/>
  <c r="O8" i="4" s="1"/>
  <c r="K8" i="4"/>
  <c r="L8" i="4"/>
  <c r="H7" i="9"/>
  <c r="G7" i="9"/>
  <c r="F7" i="9"/>
  <c r="E7" i="9"/>
  <c r="D7" i="9"/>
  <c r="C7" i="9"/>
  <c r="AP7" i="4"/>
  <c r="AQ7" i="4" s="1"/>
  <c r="AN7" i="4"/>
  <c r="AL7" i="4"/>
  <c r="AM7" i="4" s="1"/>
  <c r="AJ7" i="4"/>
  <c r="AK7" i="4" s="1"/>
  <c r="AH7" i="4"/>
  <c r="AI7" i="4" s="1"/>
  <c r="AE7" i="4"/>
  <c r="AF7" i="4" s="1"/>
  <c r="AC7" i="4"/>
  <c r="AD7" i="4" s="1"/>
  <c r="AA7" i="4"/>
  <c r="Y7" i="4"/>
  <c r="W7" i="4"/>
  <c r="T7" i="4"/>
  <c r="U7" i="4" s="1"/>
  <c r="H7" i="4"/>
  <c r="J7" i="4"/>
  <c r="K7" i="4" s="1"/>
  <c r="L7" i="4"/>
  <c r="M7" i="4" s="1"/>
  <c r="N7" i="4"/>
  <c r="O7" i="4" s="1"/>
  <c r="P7" i="4"/>
  <c r="R7" i="4"/>
  <c r="S7" i="4" s="1"/>
  <c r="X7" i="4"/>
  <c r="I28" i="4"/>
  <c r="I25" i="4"/>
  <c r="I17" i="4"/>
  <c r="I16" i="4"/>
  <c r="I15" i="4"/>
  <c r="I12" i="4"/>
  <c r="I18" i="4"/>
  <c r="I22" i="4"/>
  <c r="I26" i="4"/>
  <c r="H6" i="9"/>
  <c r="G6" i="9"/>
  <c r="F6" i="9"/>
  <c r="E6" i="9"/>
  <c r="D6" i="9"/>
  <c r="C6" i="9"/>
  <c r="AE6" i="4"/>
  <c r="AC6" i="4"/>
  <c r="AD6" i="4" s="1"/>
  <c r="AA6" i="4"/>
  <c r="Y6" i="4"/>
  <c r="W6" i="4"/>
  <c r="X6" i="4" s="1"/>
  <c r="AP6" i="4"/>
  <c r="AN6" i="4"/>
  <c r="AL6" i="4"/>
  <c r="AJ6" i="4"/>
  <c r="AH6" i="4"/>
  <c r="T6" i="4"/>
  <c r="AQ17" i="4"/>
  <c r="AO17" i="4"/>
  <c r="AM17" i="4"/>
  <c r="AK17" i="4"/>
  <c r="AI17" i="4"/>
  <c r="AF17" i="4"/>
  <c r="AD17" i="4"/>
  <c r="AB17" i="4"/>
  <c r="Z17" i="4"/>
  <c r="X17" i="4"/>
  <c r="U17" i="4"/>
  <c r="S17" i="4"/>
  <c r="Q17" i="4"/>
  <c r="O17" i="4"/>
  <c r="M17" i="4"/>
  <c r="K17" i="4"/>
  <c r="R6" i="4"/>
  <c r="R5" i="4"/>
  <c r="R4" i="4"/>
  <c r="S4" i="4" s="1"/>
  <c r="P6" i="4"/>
  <c r="N6" i="4"/>
  <c r="L6" i="4"/>
  <c r="M6" i="4" s="1"/>
  <c r="J6" i="4"/>
  <c r="K6" i="4" s="1"/>
  <c r="AK12" i="4"/>
  <c r="AI12" i="4"/>
  <c r="AF12" i="4"/>
  <c r="AD12" i="4"/>
  <c r="AB12" i="4"/>
  <c r="Z12" i="4"/>
  <c r="X12" i="4"/>
  <c r="U12" i="4"/>
  <c r="S12" i="4"/>
  <c r="Q12" i="4"/>
  <c r="O12" i="4"/>
  <c r="M12" i="4"/>
  <c r="K12" i="4"/>
  <c r="O6" i="4"/>
  <c r="H6" i="4"/>
  <c r="H5" i="4"/>
  <c r="H4" i="4"/>
  <c r="AQ12" i="4"/>
  <c r="AO12" i="4"/>
  <c r="AM12" i="4"/>
  <c r="H5" i="9"/>
  <c r="G5" i="9"/>
  <c r="F5" i="9"/>
  <c r="E5" i="9"/>
  <c r="D5" i="9"/>
  <c r="C5" i="9"/>
  <c r="AP5" i="4"/>
  <c r="AN5" i="4"/>
  <c r="AL5" i="4"/>
  <c r="AJ5" i="4"/>
  <c r="AH5" i="4"/>
  <c r="AE5" i="4"/>
  <c r="AC5" i="4"/>
  <c r="AA5" i="4"/>
  <c r="Y5" i="4"/>
  <c r="W5" i="4"/>
  <c r="T5" i="4"/>
  <c r="P5" i="4"/>
  <c r="N5" i="4"/>
  <c r="L5" i="4"/>
  <c r="J5" i="4"/>
  <c r="H4" i="9"/>
  <c r="G4" i="9"/>
  <c r="F4" i="9"/>
  <c r="E4" i="9"/>
  <c r="D4" i="9"/>
  <c r="C4" i="9"/>
  <c r="AP4" i="4"/>
  <c r="AN4" i="4"/>
  <c r="AL4" i="4"/>
  <c r="AJ4" i="4"/>
  <c r="AH4" i="4"/>
  <c r="AE4" i="4"/>
  <c r="AC4" i="4"/>
  <c r="AA4" i="4"/>
  <c r="Y4" i="4"/>
  <c r="W4" i="4"/>
  <c r="T4" i="4"/>
  <c r="N4" i="4"/>
  <c r="P4" i="4"/>
  <c r="L4" i="4"/>
  <c r="J4" i="4"/>
  <c r="I8" i="9"/>
  <c r="I12" i="9"/>
  <c r="I13" i="9"/>
  <c r="I14" i="9"/>
  <c r="I15" i="9"/>
  <c r="I16" i="9"/>
  <c r="I17" i="9"/>
  <c r="I18" i="9"/>
  <c r="I19" i="9"/>
  <c r="I20" i="9"/>
  <c r="I21" i="9"/>
  <c r="I22" i="9"/>
  <c r="I23" i="9"/>
  <c r="I24" i="9"/>
  <c r="I25" i="9"/>
  <c r="AQ8" i="4"/>
  <c r="AQ9" i="4"/>
  <c r="AQ10" i="4"/>
  <c r="AQ11" i="4"/>
  <c r="AQ13" i="4"/>
  <c r="AQ14" i="4"/>
  <c r="AQ15" i="4"/>
  <c r="AQ16" i="4"/>
  <c r="AQ18" i="4"/>
  <c r="AQ19" i="4"/>
  <c r="AQ20" i="4"/>
  <c r="AQ21" i="4"/>
  <c r="AQ22" i="4"/>
  <c r="AQ23" i="4"/>
  <c r="AQ24" i="4"/>
  <c r="AQ25" i="4"/>
  <c r="AQ26" i="4"/>
  <c r="AQ27" i="4"/>
  <c r="AQ28" i="4"/>
  <c r="AQ29" i="4"/>
  <c r="AQ30" i="4"/>
  <c r="AQ31" i="4"/>
  <c r="AO8" i="4"/>
  <c r="AO9" i="4"/>
  <c r="AO10" i="4"/>
  <c r="AO11" i="4"/>
  <c r="AO13" i="4"/>
  <c r="AO14" i="4"/>
  <c r="AO15" i="4"/>
  <c r="AO16" i="4"/>
  <c r="AO18" i="4"/>
  <c r="AO19" i="4"/>
  <c r="AO20" i="4"/>
  <c r="AO21" i="4"/>
  <c r="AO22" i="4"/>
  <c r="AO23" i="4"/>
  <c r="AO24" i="4"/>
  <c r="AO25" i="4"/>
  <c r="AO26" i="4"/>
  <c r="AO27" i="4"/>
  <c r="AO28" i="4"/>
  <c r="AO29" i="4"/>
  <c r="AO30" i="4"/>
  <c r="AO31" i="4"/>
  <c r="AM8" i="4"/>
  <c r="AM9" i="4"/>
  <c r="AM10" i="4"/>
  <c r="AM11" i="4"/>
  <c r="AM13" i="4"/>
  <c r="AM14" i="4"/>
  <c r="AM15" i="4"/>
  <c r="AM16" i="4"/>
  <c r="AM18" i="4"/>
  <c r="AM19" i="4"/>
  <c r="AM20" i="4"/>
  <c r="AM21" i="4"/>
  <c r="AM22" i="4"/>
  <c r="AM23" i="4"/>
  <c r="AM24" i="4"/>
  <c r="AM25" i="4"/>
  <c r="AM26" i="4"/>
  <c r="AM27" i="4"/>
  <c r="AM28" i="4"/>
  <c r="AM29" i="4"/>
  <c r="AM30" i="4"/>
  <c r="AM31" i="4"/>
  <c r="AK8" i="4"/>
  <c r="AK9" i="4"/>
  <c r="AK10" i="4"/>
  <c r="AK11" i="4"/>
  <c r="AK13" i="4"/>
  <c r="AK14" i="4"/>
  <c r="AK15" i="4"/>
  <c r="AK16" i="4"/>
  <c r="AK18" i="4"/>
  <c r="AK19" i="4"/>
  <c r="AK20" i="4"/>
  <c r="AK21" i="4"/>
  <c r="AK22" i="4"/>
  <c r="AK23" i="4"/>
  <c r="AK24" i="4"/>
  <c r="AK25" i="4"/>
  <c r="AK26" i="4"/>
  <c r="AK27" i="4"/>
  <c r="AK28" i="4"/>
  <c r="AK29" i="4"/>
  <c r="AK30" i="4"/>
  <c r="AK31" i="4"/>
  <c r="AI8" i="4"/>
  <c r="AI9" i="4"/>
  <c r="AI10" i="4"/>
  <c r="AI11" i="4"/>
  <c r="AI13" i="4"/>
  <c r="AI14" i="4"/>
  <c r="AI15" i="4"/>
  <c r="AI16" i="4"/>
  <c r="AI18" i="4"/>
  <c r="AI19" i="4"/>
  <c r="AI20" i="4"/>
  <c r="AI21" i="4"/>
  <c r="AI22" i="4"/>
  <c r="AI23" i="4"/>
  <c r="AI24" i="4"/>
  <c r="AI25" i="4"/>
  <c r="AI26" i="4"/>
  <c r="AI27" i="4"/>
  <c r="AI28" i="4"/>
  <c r="AI29" i="4"/>
  <c r="AI30" i="4"/>
  <c r="AI31" i="4"/>
  <c r="AF8" i="4"/>
  <c r="AF9" i="4"/>
  <c r="AF10" i="4"/>
  <c r="AF11" i="4"/>
  <c r="AF13" i="4"/>
  <c r="AF14" i="4"/>
  <c r="AF15" i="4"/>
  <c r="AF16" i="4"/>
  <c r="AF18" i="4"/>
  <c r="AF19" i="4"/>
  <c r="AF20" i="4"/>
  <c r="AF21" i="4"/>
  <c r="AF22" i="4"/>
  <c r="AF23" i="4"/>
  <c r="AF24" i="4"/>
  <c r="AF25" i="4"/>
  <c r="AF26" i="4"/>
  <c r="AF27" i="4"/>
  <c r="AF28" i="4"/>
  <c r="AF29" i="4"/>
  <c r="AF30" i="4"/>
  <c r="AF31" i="4"/>
  <c r="AD8" i="4"/>
  <c r="AD9" i="4"/>
  <c r="AD10" i="4"/>
  <c r="AD11" i="4"/>
  <c r="AD13" i="4"/>
  <c r="AD14" i="4"/>
  <c r="AD15" i="4"/>
  <c r="AD16" i="4"/>
  <c r="AD18" i="4"/>
  <c r="AD19" i="4"/>
  <c r="AD20" i="4"/>
  <c r="AD21" i="4"/>
  <c r="AD22" i="4"/>
  <c r="AD23" i="4"/>
  <c r="AD24" i="4"/>
  <c r="AD25" i="4"/>
  <c r="AD26" i="4"/>
  <c r="AD27" i="4"/>
  <c r="AD28" i="4"/>
  <c r="AD29" i="4"/>
  <c r="AD30" i="4"/>
  <c r="AD31" i="4"/>
  <c r="AB7" i="4"/>
  <c r="AB8" i="4"/>
  <c r="AB9" i="4"/>
  <c r="AB10" i="4"/>
  <c r="AB11" i="4"/>
  <c r="AB13" i="4"/>
  <c r="AB14" i="4"/>
  <c r="AB15" i="4"/>
  <c r="AB16" i="4"/>
  <c r="AB18" i="4"/>
  <c r="AB19" i="4"/>
  <c r="AB20" i="4"/>
  <c r="AB21" i="4"/>
  <c r="AB22" i="4"/>
  <c r="AB23" i="4"/>
  <c r="AB24" i="4"/>
  <c r="AB25" i="4"/>
  <c r="AB26" i="4"/>
  <c r="AB27" i="4"/>
  <c r="AB28" i="4"/>
  <c r="AB29" i="4"/>
  <c r="AB30" i="4"/>
  <c r="AB31" i="4"/>
  <c r="Z7" i="4"/>
  <c r="Z8" i="4"/>
  <c r="Z9" i="4"/>
  <c r="Z10" i="4"/>
  <c r="Z11" i="4"/>
  <c r="Z13" i="4"/>
  <c r="Z14" i="4"/>
  <c r="Z15" i="4"/>
  <c r="Z16" i="4"/>
  <c r="Z18" i="4"/>
  <c r="Z19" i="4"/>
  <c r="Z20" i="4"/>
  <c r="Z21" i="4"/>
  <c r="Z22" i="4"/>
  <c r="Z23" i="4"/>
  <c r="Z24" i="4"/>
  <c r="Z25" i="4"/>
  <c r="Z26" i="4"/>
  <c r="Z27" i="4"/>
  <c r="Z28" i="4"/>
  <c r="Z29" i="4"/>
  <c r="Z30" i="4"/>
  <c r="Z31" i="4"/>
  <c r="X8" i="4"/>
  <c r="X9" i="4"/>
  <c r="X10" i="4"/>
  <c r="X11" i="4"/>
  <c r="X13" i="4"/>
  <c r="X14" i="4"/>
  <c r="X15" i="4"/>
  <c r="X16" i="4"/>
  <c r="X18" i="4"/>
  <c r="X19" i="4"/>
  <c r="X20" i="4"/>
  <c r="X21" i="4"/>
  <c r="X22" i="4"/>
  <c r="X23" i="4"/>
  <c r="X24" i="4"/>
  <c r="X25" i="4"/>
  <c r="X26" i="4"/>
  <c r="X27" i="4"/>
  <c r="X28" i="4"/>
  <c r="X29" i="4"/>
  <c r="X30" i="4"/>
  <c r="X31" i="4"/>
  <c r="U9" i="4"/>
  <c r="U10" i="4"/>
  <c r="U11" i="4"/>
  <c r="U13" i="4"/>
  <c r="U14" i="4"/>
  <c r="U15" i="4"/>
  <c r="U16" i="4"/>
  <c r="U18" i="4"/>
  <c r="U19" i="4"/>
  <c r="U20" i="4"/>
  <c r="U21" i="4"/>
  <c r="U22" i="4"/>
  <c r="U23" i="4"/>
  <c r="U24" i="4"/>
  <c r="U25" i="4"/>
  <c r="U26" i="4"/>
  <c r="U27" i="4"/>
  <c r="U28" i="4"/>
  <c r="U29" i="4"/>
  <c r="U30" i="4"/>
  <c r="U31" i="4"/>
  <c r="S9" i="4"/>
  <c r="S10" i="4"/>
  <c r="S11" i="4"/>
  <c r="S13" i="4"/>
  <c r="S14" i="4"/>
  <c r="S15" i="4"/>
  <c r="S16" i="4"/>
  <c r="S18" i="4"/>
  <c r="S19" i="4"/>
  <c r="S20" i="4"/>
  <c r="S21" i="4"/>
  <c r="S22" i="4"/>
  <c r="S23" i="4"/>
  <c r="S24" i="4"/>
  <c r="S25" i="4"/>
  <c r="S26" i="4"/>
  <c r="S27" i="4"/>
  <c r="S28" i="4"/>
  <c r="S29" i="4"/>
  <c r="S30" i="4"/>
  <c r="S31" i="4"/>
  <c r="Q10" i="4"/>
  <c r="Q11" i="4"/>
  <c r="Q13" i="4"/>
  <c r="Q14" i="4"/>
  <c r="Q15" i="4"/>
  <c r="Q16" i="4"/>
  <c r="Q18" i="4"/>
  <c r="Q19" i="4"/>
  <c r="Q20" i="4"/>
  <c r="Q21" i="4"/>
  <c r="Q22" i="4"/>
  <c r="Q23" i="4"/>
  <c r="Q24" i="4"/>
  <c r="Q25" i="4"/>
  <c r="Q26" i="4"/>
  <c r="Q27" i="4"/>
  <c r="Q28" i="4"/>
  <c r="Q29" i="4"/>
  <c r="Q30" i="4"/>
  <c r="Q31" i="4"/>
  <c r="O9" i="4"/>
  <c r="O10" i="4"/>
  <c r="O11" i="4"/>
  <c r="O13" i="4"/>
  <c r="O14" i="4"/>
  <c r="O15" i="4"/>
  <c r="O16" i="4"/>
  <c r="O18" i="4"/>
  <c r="O19" i="4"/>
  <c r="O20" i="4"/>
  <c r="O21" i="4"/>
  <c r="O22" i="4"/>
  <c r="O23" i="4"/>
  <c r="O24" i="4"/>
  <c r="O25" i="4"/>
  <c r="O26" i="4"/>
  <c r="O27" i="4"/>
  <c r="O28" i="4"/>
  <c r="O29" i="4"/>
  <c r="O30" i="4"/>
  <c r="O31" i="4"/>
  <c r="M8" i="4"/>
  <c r="M9" i="4"/>
  <c r="M10" i="4"/>
  <c r="M11" i="4"/>
  <c r="M13" i="4"/>
  <c r="M14" i="4"/>
  <c r="M15" i="4"/>
  <c r="M16" i="4"/>
  <c r="M18" i="4"/>
  <c r="M19" i="4"/>
  <c r="M20" i="4"/>
  <c r="M21" i="4"/>
  <c r="M22" i="4"/>
  <c r="M23" i="4"/>
  <c r="M24" i="4"/>
  <c r="M25" i="4"/>
  <c r="M26" i="4"/>
  <c r="M27" i="4"/>
  <c r="M28" i="4"/>
  <c r="M29" i="4"/>
  <c r="M30" i="4"/>
  <c r="M31" i="4"/>
  <c r="K9" i="4"/>
  <c r="K10" i="4"/>
  <c r="K11" i="4"/>
  <c r="K13" i="4"/>
  <c r="K14" i="4"/>
  <c r="K15" i="4"/>
  <c r="K16" i="4"/>
  <c r="K18" i="4"/>
  <c r="K19" i="4"/>
  <c r="K20" i="4"/>
  <c r="K21" i="4"/>
  <c r="K22" i="4"/>
  <c r="K23" i="4"/>
  <c r="K24" i="4"/>
  <c r="K25" i="4"/>
  <c r="K26" i="4"/>
  <c r="K27" i="4"/>
  <c r="K28" i="4"/>
  <c r="K29" i="4"/>
  <c r="K30" i="4"/>
  <c r="K31" i="4"/>
  <c r="I10" i="4"/>
  <c r="I11" i="4"/>
  <c r="I13" i="4"/>
  <c r="I14" i="4"/>
  <c r="I19" i="4"/>
  <c r="I21" i="4"/>
  <c r="I23" i="4"/>
  <c r="I24" i="4"/>
  <c r="I27" i="4"/>
  <c r="I29" i="4"/>
  <c r="I30" i="4"/>
  <c r="I31" i="4"/>
  <c r="P32" i="4" l="1"/>
  <c r="AH32" i="4"/>
  <c r="N32" i="4"/>
  <c r="AJ32" i="4"/>
  <c r="T32" i="4"/>
  <c r="AL32" i="4"/>
  <c r="R32" i="4"/>
  <c r="J32" i="4"/>
  <c r="W32" i="4"/>
  <c r="AN32" i="4"/>
  <c r="AP32" i="4"/>
  <c r="G10" i="4"/>
  <c r="L32" i="4"/>
  <c r="AG28" i="4"/>
  <c r="G11" i="4"/>
  <c r="K4" i="4"/>
  <c r="AA32" i="4"/>
  <c r="H32" i="4"/>
  <c r="AE32" i="4"/>
  <c r="Y32" i="4"/>
  <c r="AF4" i="4"/>
  <c r="O4" i="4"/>
  <c r="AC32" i="4"/>
  <c r="V19" i="4"/>
  <c r="M4" i="4"/>
  <c r="F25" i="4"/>
  <c r="F27" i="4"/>
  <c r="G27" i="4"/>
  <c r="Q4" i="4"/>
  <c r="E27" i="4"/>
  <c r="AR8" i="4"/>
  <c r="AG11" i="4"/>
  <c r="AG10" i="4"/>
  <c r="U4" i="4"/>
  <c r="I4" i="4"/>
  <c r="AR9" i="4"/>
  <c r="AR28" i="4"/>
  <c r="AR26" i="4"/>
  <c r="AG26" i="4"/>
  <c r="V26" i="4"/>
  <c r="AR29" i="4"/>
  <c r="AG29" i="4"/>
  <c r="V29" i="4"/>
  <c r="AR31" i="4"/>
  <c r="AG31" i="4"/>
  <c r="AR30" i="4"/>
  <c r="AG30" i="4"/>
  <c r="AR27" i="4"/>
  <c r="AG27" i="4"/>
  <c r="V27" i="4"/>
  <c r="AR25" i="4"/>
  <c r="AG25" i="4"/>
  <c r="AR24" i="4"/>
  <c r="AG24" i="4"/>
  <c r="AR23" i="4"/>
  <c r="AG23" i="4"/>
  <c r="V23" i="4"/>
  <c r="AR22" i="4"/>
  <c r="AG22" i="4"/>
  <c r="AR21" i="4"/>
  <c r="AG21" i="4"/>
  <c r="AR20" i="4"/>
  <c r="AG20" i="4"/>
  <c r="AR19" i="4"/>
  <c r="AG19" i="4"/>
  <c r="AR18" i="4"/>
  <c r="AG18" i="4"/>
  <c r="AR17" i="4"/>
  <c r="G17" i="4"/>
  <c r="AG17" i="4"/>
  <c r="V22" i="4"/>
  <c r="V24" i="4"/>
  <c r="V18" i="4"/>
  <c r="V25" i="4"/>
  <c r="AR16" i="4"/>
  <c r="AG16" i="4"/>
  <c r="AR15" i="4"/>
  <c r="AG15" i="4"/>
  <c r="AR14" i="4"/>
  <c r="G14" i="4"/>
  <c r="AG14" i="4"/>
  <c r="V14" i="4"/>
  <c r="AR13" i="4"/>
  <c r="AG13" i="4"/>
  <c r="V13" i="4"/>
  <c r="G12" i="4"/>
  <c r="AG12" i="4"/>
  <c r="V12" i="4"/>
  <c r="G32" i="9"/>
  <c r="AR11" i="4"/>
  <c r="AR10" i="4"/>
  <c r="F10" i="4"/>
  <c r="V10" i="4"/>
  <c r="AG9" i="4"/>
  <c r="AG8" i="4"/>
  <c r="I7" i="9"/>
  <c r="AG7" i="4"/>
  <c r="E12" i="4"/>
  <c r="V21" i="4"/>
  <c r="V30" i="4"/>
  <c r="E13" i="4"/>
  <c r="V17" i="4"/>
  <c r="D17" i="4" s="1"/>
  <c r="H32" i="9"/>
  <c r="D32" i="9"/>
  <c r="F32" i="9"/>
  <c r="E17" i="4"/>
  <c r="F17" i="4"/>
  <c r="AR12" i="4"/>
  <c r="F12" i="4"/>
  <c r="E32" i="9"/>
  <c r="C32" i="9"/>
  <c r="G25" i="4"/>
  <c r="G24" i="4"/>
  <c r="G30" i="4"/>
  <c r="F11" i="4"/>
  <c r="F14" i="4"/>
  <c r="F24" i="4"/>
  <c r="F30" i="4"/>
  <c r="V16" i="4"/>
  <c r="V31" i="4"/>
  <c r="V15" i="4"/>
  <c r="V11" i="4"/>
  <c r="D11" i="4" s="1"/>
  <c r="V28" i="4"/>
  <c r="E25" i="4"/>
  <c r="E24" i="4"/>
  <c r="E16" i="4"/>
  <c r="E15" i="4"/>
  <c r="E14" i="4"/>
  <c r="E18" i="4"/>
  <c r="E10" i="4"/>
  <c r="E30" i="4"/>
  <c r="E11" i="4"/>
  <c r="C58" i="70"/>
  <c r="F52" i="70"/>
  <c r="N49" i="70"/>
  <c r="I48" i="70" s="1"/>
  <c r="N44" i="70"/>
  <c r="L44" i="70"/>
  <c r="O44" i="70" s="1"/>
  <c r="P44" i="70" s="1"/>
  <c r="N43" i="70"/>
  <c r="L43" i="70"/>
  <c r="O43" i="70" s="1"/>
  <c r="P43" i="70" s="1"/>
  <c r="N42" i="70"/>
  <c r="L42" i="70"/>
  <c r="O42" i="70" s="1"/>
  <c r="P42" i="70" s="1"/>
  <c r="B37" i="70"/>
  <c r="N36" i="70"/>
  <c r="L36" i="70"/>
  <c r="J36" i="70"/>
  <c r="H36" i="70"/>
  <c r="F36" i="70"/>
  <c r="N35" i="70"/>
  <c r="L35" i="70"/>
  <c r="J35" i="70"/>
  <c r="H35" i="70"/>
  <c r="F35" i="70"/>
  <c r="N34" i="70"/>
  <c r="L34" i="70"/>
  <c r="J34" i="70"/>
  <c r="H34" i="70"/>
  <c r="F34" i="70"/>
  <c r="N33" i="70"/>
  <c r="L33" i="70"/>
  <c r="J33" i="70"/>
  <c r="H33" i="70"/>
  <c r="F33" i="70"/>
  <c r="O33" i="70" s="1"/>
  <c r="P33" i="70" s="1"/>
  <c r="N32" i="70"/>
  <c r="L32" i="70"/>
  <c r="J32" i="70"/>
  <c r="H32" i="70"/>
  <c r="F32" i="70"/>
  <c r="B28" i="70"/>
  <c r="N27" i="70"/>
  <c r="L27" i="70"/>
  <c r="J27" i="70"/>
  <c r="H27" i="70"/>
  <c r="F27" i="70"/>
  <c r="N26" i="70"/>
  <c r="L26" i="70"/>
  <c r="J26" i="70"/>
  <c r="H26" i="70"/>
  <c r="F26" i="70"/>
  <c r="N25" i="70"/>
  <c r="L25" i="70"/>
  <c r="J25" i="70"/>
  <c r="H25" i="70"/>
  <c r="F25" i="70"/>
  <c r="N24" i="70"/>
  <c r="L24" i="70"/>
  <c r="J24" i="70"/>
  <c r="H24" i="70"/>
  <c r="F24" i="70"/>
  <c r="N23" i="70"/>
  <c r="L23" i="70"/>
  <c r="J23" i="70"/>
  <c r="H23" i="70"/>
  <c r="F23" i="70"/>
  <c r="B19" i="70"/>
  <c r="N18" i="70"/>
  <c r="L18" i="70"/>
  <c r="J18" i="70"/>
  <c r="H18" i="70"/>
  <c r="F18" i="70"/>
  <c r="N17" i="70"/>
  <c r="L17" i="70"/>
  <c r="J17" i="70"/>
  <c r="H17" i="70"/>
  <c r="F17" i="70"/>
  <c r="N16" i="70"/>
  <c r="L16" i="70"/>
  <c r="J16" i="70"/>
  <c r="H16" i="70"/>
  <c r="F16" i="70"/>
  <c r="N15" i="70"/>
  <c r="L15" i="70"/>
  <c r="J15" i="70"/>
  <c r="H15" i="70"/>
  <c r="F15" i="70"/>
  <c r="N14" i="70"/>
  <c r="L14" i="70"/>
  <c r="J14" i="70"/>
  <c r="H14" i="70"/>
  <c r="F14" i="70"/>
  <c r="N13" i="70"/>
  <c r="L13" i="70"/>
  <c r="J13" i="70"/>
  <c r="H13" i="70"/>
  <c r="F13" i="70"/>
  <c r="N12" i="70"/>
  <c r="L12" i="70"/>
  <c r="J12" i="70"/>
  <c r="H12" i="70"/>
  <c r="F12" i="70"/>
  <c r="D25" i="4" l="1"/>
  <c r="D23" i="4"/>
  <c r="D16" i="4"/>
  <c r="D13" i="4"/>
  <c r="D31" i="4"/>
  <c r="D24" i="4"/>
  <c r="D18" i="4"/>
  <c r="D22" i="4"/>
  <c r="D28" i="4"/>
  <c r="D21" i="4"/>
  <c r="D15" i="4"/>
  <c r="D19" i="4"/>
  <c r="D12" i="4"/>
  <c r="D26" i="4"/>
  <c r="D10" i="4"/>
  <c r="D30" i="4"/>
  <c r="D29" i="4"/>
  <c r="D14" i="4"/>
  <c r="D27" i="4"/>
  <c r="O36" i="70"/>
  <c r="P36" i="70" s="1"/>
  <c r="O35" i="70"/>
  <c r="P35" i="70" s="1"/>
  <c r="O34" i="70"/>
  <c r="P34" i="70" s="1"/>
  <c r="O32" i="70"/>
  <c r="P32" i="70" s="1"/>
  <c r="O27" i="70"/>
  <c r="P27" i="70" s="1"/>
  <c r="O26" i="70"/>
  <c r="P26" i="70" s="1"/>
  <c r="O25" i="70"/>
  <c r="P25" i="70" s="1"/>
  <c r="O24" i="70"/>
  <c r="P24" i="70" s="1"/>
  <c r="O23" i="70"/>
  <c r="P23" i="70" s="1"/>
  <c r="O18" i="70"/>
  <c r="P18" i="70" s="1"/>
  <c r="O17" i="70"/>
  <c r="P17" i="70" s="1"/>
  <c r="O16" i="70"/>
  <c r="P16" i="70" s="1"/>
  <c r="O15" i="70"/>
  <c r="P15" i="70" s="1"/>
  <c r="O14" i="70"/>
  <c r="P14" i="70" s="1"/>
  <c r="O13" i="70"/>
  <c r="P13" i="70" s="1"/>
  <c r="O12" i="70"/>
  <c r="P12" i="70" s="1"/>
  <c r="P45" i="70"/>
  <c r="N37" i="70" l="1"/>
  <c r="M37" i="70" s="1"/>
  <c r="N28" i="70"/>
  <c r="M28" i="70" s="1"/>
  <c r="N19" i="70"/>
  <c r="M19" i="70" s="1"/>
  <c r="I38" i="70" l="1"/>
  <c r="M46" i="70"/>
  <c r="M57" i="70"/>
  <c r="C58" i="68"/>
  <c r="F52" i="68"/>
  <c r="N49" i="68"/>
  <c r="I48" i="68" s="1"/>
  <c r="N44" i="68"/>
  <c r="L44" i="68"/>
  <c r="O44" i="68" s="1"/>
  <c r="P44" i="68" s="1"/>
  <c r="N43" i="68"/>
  <c r="L43" i="68"/>
  <c r="O43" i="68" s="1"/>
  <c r="P43" i="68" s="1"/>
  <c r="N42" i="68"/>
  <c r="L42" i="68"/>
  <c r="O42" i="68" s="1"/>
  <c r="P42" i="68" s="1"/>
  <c r="B37" i="68"/>
  <c r="N36" i="68"/>
  <c r="L36" i="68"/>
  <c r="J36" i="68"/>
  <c r="H36" i="68"/>
  <c r="F36" i="68"/>
  <c r="N35" i="68"/>
  <c r="L35" i="68"/>
  <c r="J35" i="68"/>
  <c r="H35" i="68"/>
  <c r="F35" i="68"/>
  <c r="N34" i="68"/>
  <c r="L34" i="68"/>
  <c r="J34" i="68"/>
  <c r="H34" i="68"/>
  <c r="F34" i="68"/>
  <c r="N33" i="68"/>
  <c r="L33" i="68"/>
  <c r="J33" i="68"/>
  <c r="H33" i="68"/>
  <c r="F33" i="68"/>
  <c r="O33" i="68" s="1"/>
  <c r="P33" i="68" s="1"/>
  <c r="N32" i="68"/>
  <c r="L32" i="68"/>
  <c r="J32" i="68"/>
  <c r="H32" i="68"/>
  <c r="F32" i="68"/>
  <c r="B28" i="68"/>
  <c r="N27" i="68"/>
  <c r="L27" i="68"/>
  <c r="J27" i="68"/>
  <c r="H27" i="68"/>
  <c r="F27" i="68"/>
  <c r="N26" i="68"/>
  <c r="L26" i="68"/>
  <c r="J26" i="68"/>
  <c r="H26" i="68"/>
  <c r="F26" i="68"/>
  <c r="O26" i="68" s="1"/>
  <c r="P26" i="68" s="1"/>
  <c r="N25" i="68"/>
  <c r="L25" i="68"/>
  <c r="J25" i="68"/>
  <c r="H25" i="68"/>
  <c r="F25" i="68"/>
  <c r="N24" i="68"/>
  <c r="L24" i="68"/>
  <c r="J24" i="68"/>
  <c r="H24" i="68"/>
  <c r="F24" i="68"/>
  <c r="N23" i="68"/>
  <c r="L23" i="68"/>
  <c r="J23" i="68"/>
  <c r="H23" i="68"/>
  <c r="F23" i="68"/>
  <c r="B19" i="68"/>
  <c r="N18" i="68"/>
  <c r="L18" i="68"/>
  <c r="J18" i="68"/>
  <c r="H18" i="68"/>
  <c r="F18" i="68"/>
  <c r="N17" i="68"/>
  <c r="L17" i="68"/>
  <c r="J17" i="68"/>
  <c r="H17" i="68"/>
  <c r="F17" i="68"/>
  <c r="N16" i="68"/>
  <c r="L16" i="68"/>
  <c r="J16" i="68"/>
  <c r="H16" i="68"/>
  <c r="F16" i="68"/>
  <c r="N15" i="68"/>
  <c r="L15" i="68"/>
  <c r="J15" i="68"/>
  <c r="H15" i="68"/>
  <c r="F15" i="68"/>
  <c r="N14" i="68"/>
  <c r="L14" i="68"/>
  <c r="J14" i="68"/>
  <c r="H14" i="68"/>
  <c r="F14" i="68"/>
  <c r="O14" i="68" s="1"/>
  <c r="P14" i="68" s="1"/>
  <c r="N13" i="68"/>
  <c r="L13" i="68"/>
  <c r="J13" i="68"/>
  <c r="H13" i="68"/>
  <c r="F13" i="68"/>
  <c r="N12" i="68"/>
  <c r="L12" i="68"/>
  <c r="J12" i="68"/>
  <c r="H12" i="68"/>
  <c r="F12" i="68"/>
  <c r="O23" i="68" l="1"/>
  <c r="P23" i="68" s="1"/>
  <c r="O36" i="68"/>
  <c r="P36" i="68" s="1"/>
  <c r="O35" i="68"/>
  <c r="P35" i="68" s="1"/>
  <c r="O34" i="68"/>
  <c r="P34" i="68" s="1"/>
  <c r="O32" i="68"/>
  <c r="P32" i="68" s="1"/>
  <c r="O27" i="68"/>
  <c r="P27" i="68" s="1"/>
  <c r="O25" i="68"/>
  <c r="P25" i="68" s="1"/>
  <c r="O24" i="68"/>
  <c r="P24" i="68" s="1"/>
  <c r="O18" i="68"/>
  <c r="P18" i="68" s="1"/>
  <c r="O17" i="68"/>
  <c r="P17" i="68" s="1"/>
  <c r="O16" i="68"/>
  <c r="P16" i="68" s="1"/>
  <c r="O15" i="68"/>
  <c r="P15" i="68" s="1"/>
  <c r="O13" i="68"/>
  <c r="P13" i="68" s="1"/>
  <c r="O12" i="68"/>
  <c r="P12" i="68" s="1"/>
  <c r="P45" i="68"/>
  <c r="N37" i="68" l="1"/>
  <c r="M37" i="68" s="1"/>
  <c r="N28" i="68"/>
  <c r="M28" i="68" s="1"/>
  <c r="N19" i="68"/>
  <c r="M19" i="68" s="1"/>
  <c r="I38" i="68" l="1"/>
  <c r="M46" i="68"/>
  <c r="M57" i="68"/>
  <c r="C58" i="67"/>
  <c r="F52" i="67"/>
  <c r="N49" i="67"/>
  <c r="I48" i="67" s="1"/>
  <c r="N44" i="67"/>
  <c r="L44" i="67"/>
  <c r="O44" i="67" s="1"/>
  <c r="P44" i="67" s="1"/>
  <c r="N43" i="67"/>
  <c r="L43" i="67"/>
  <c r="O43" i="67" s="1"/>
  <c r="P43" i="67" s="1"/>
  <c r="N42" i="67"/>
  <c r="L42" i="67"/>
  <c r="O42" i="67" s="1"/>
  <c r="P42" i="67" s="1"/>
  <c r="B37" i="67"/>
  <c r="N36" i="67"/>
  <c r="L36" i="67"/>
  <c r="J36" i="67"/>
  <c r="H36" i="67"/>
  <c r="F36" i="67"/>
  <c r="N35" i="67"/>
  <c r="L35" i="67"/>
  <c r="J35" i="67"/>
  <c r="H35" i="67"/>
  <c r="O35" i="67" s="1"/>
  <c r="P35" i="67" s="1"/>
  <c r="F35" i="67"/>
  <c r="N34" i="67"/>
  <c r="L34" i="67"/>
  <c r="J34" i="67"/>
  <c r="H34" i="67"/>
  <c r="F34" i="67"/>
  <c r="N33" i="67"/>
  <c r="L33" i="67"/>
  <c r="J33" i="67"/>
  <c r="H33" i="67"/>
  <c r="F33" i="67"/>
  <c r="O33" i="67" s="1"/>
  <c r="P33" i="67" s="1"/>
  <c r="N32" i="67"/>
  <c r="L32" i="67"/>
  <c r="J32" i="67"/>
  <c r="H32" i="67"/>
  <c r="F32" i="67"/>
  <c r="B28" i="67"/>
  <c r="N27" i="67"/>
  <c r="L27" i="67"/>
  <c r="J27" i="67"/>
  <c r="H27" i="67"/>
  <c r="F27" i="67"/>
  <c r="N26" i="67"/>
  <c r="L26" i="67"/>
  <c r="J26" i="67"/>
  <c r="H26" i="67"/>
  <c r="F26" i="67"/>
  <c r="O26" i="67" s="1"/>
  <c r="P26" i="67" s="1"/>
  <c r="N25" i="67"/>
  <c r="L25" i="67"/>
  <c r="J25" i="67"/>
  <c r="H25" i="67"/>
  <c r="F25" i="67"/>
  <c r="N24" i="67"/>
  <c r="L24" i="67"/>
  <c r="J24" i="67"/>
  <c r="H24" i="67"/>
  <c r="F24" i="67"/>
  <c r="N23" i="67"/>
  <c r="L23" i="67"/>
  <c r="J23" i="67"/>
  <c r="H23" i="67"/>
  <c r="F23" i="67"/>
  <c r="O23" i="67" s="1"/>
  <c r="P23" i="67" s="1"/>
  <c r="B19" i="67"/>
  <c r="N18" i="67"/>
  <c r="L18" i="67"/>
  <c r="J18" i="67"/>
  <c r="H18" i="67"/>
  <c r="F18" i="67"/>
  <c r="N17" i="67"/>
  <c r="L17" i="67"/>
  <c r="J17" i="67"/>
  <c r="H17" i="67"/>
  <c r="O17" i="67" s="1"/>
  <c r="P17" i="67" s="1"/>
  <c r="F17" i="67"/>
  <c r="N16" i="67"/>
  <c r="L16" i="67"/>
  <c r="J16" i="67"/>
  <c r="H16" i="67"/>
  <c r="F16" i="67"/>
  <c r="N15" i="67"/>
  <c r="L15" i="67"/>
  <c r="J15" i="67"/>
  <c r="H15" i="67"/>
  <c r="F15" i="67"/>
  <c r="N14" i="67"/>
  <c r="L14" i="67"/>
  <c r="J14" i="67"/>
  <c r="H14" i="67"/>
  <c r="F14" i="67"/>
  <c r="N13" i="67"/>
  <c r="L13" i="67"/>
  <c r="J13" i="67"/>
  <c r="H13" i="67"/>
  <c r="F13" i="67"/>
  <c r="N12" i="67"/>
  <c r="L12" i="67"/>
  <c r="J12" i="67"/>
  <c r="H12" i="67"/>
  <c r="F12" i="67"/>
  <c r="O27" i="67" l="1"/>
  <c r="P27" i="67" s="1"/>
  <c r="O25" i="67"/>
  <c r="P25" i="67" s="1"/>
  <c r="O24" i="67"/>
  <c r="P24" i="67" s="1"/>
  <c r="N28" i="67" s="1"/>
  <c r="M28" i="67" s="1"/>
  <c r="O36" i="67"/>
  <c r="P36" i="67" s="1"/>
  <c r="O34" i="67"/>
  <c r="P34" i="67" s="1"/>
  <c r="O32" i="67"/>
  <c r="P32" i="67" s="1"/>
  <c r="O18" i="67"/>
  <c r="P18" i="67" s="1"/>
  <c r="O16" i="67"/>
  <c r="P16" i="67" s="1"/>
  <c r="O15" i="67"/>
  <c r="P15" i="67" s="1"/>
  <c r="O14" i="67"/>
  <c r="P14" i="67" s="1"/>
  <c r="O13" i="67"/>
  <c r="P13" i="67" s="1"/>
  <c r="O12" i="67"/>
  <c r="P12" i="67" s="1"/>
  <c r="P45" i="67"/>
  <c r="N37" i="67" l="1"/>
  <c r="M37" i="67" s="1"/>
  <c r="N19" i="67"/>
  <c r="M19" i="67" s="1"/>
  <c r="I38" i="67" l="1"/>
  <c r="M57" i="67"/>
  <c r="M46" i="67"/>
  <c r="C58" i="66"/>
  <c r="F52" i="66"/>
  <c r="N49" i="66"/>
  <c r="I48" i="66" s="1"/>
  <c r="N44" i="66"/>
  <c r="L44" i="66"/>
  <c r="O44" i="66" s="1"/>
  <c r="P44" i="66" s="1"/>
  <c r="N43" i="66"/>
  <c r="L43" i="66"/>
  <c r="O43" i="66" s="1"/>
  <c r="P43" i="66" s="1"/>
  <c r="N42" i="66"/>
  <c r="L42" i="66"/>
  <c r="O42" i="66" s="1"/>
  <c r="P42" i="66" s="1"/>
  <c r="B37" i="66"/>
  <c r="N36" i="66"/>
  <c r="L36" i="66"/>
  <c r="J36" i="66"/>
  <c r="H36" i="66"/>
  <c r="F36" i="66"/>
  <c r="N35" i="66"/>
  <c r="L35" i="66"/>
  <c r="O35" i="66" s="1"/>
  <c r="P35" i="66" s="1"/>
  <c r="J35" i="66"/>
  <c r="H35" i="66"/>
  <c r="F35" i="66"/>
  <c r="N34" i="66"/>
  <c r="L34" i="66"/>
  <c r="J34" i="66"/>
  <c r="H34" i="66"/>
  <c r="F34" i="66"/>
  <c r="N33" i="66"/>
  <c r="L33" i="66"/>
  <c r="J33" i="66"/>
  <c r="H33" i="66"/>
  <c r="F33" i="66"/>
  <c r="N32" i="66"/>
  <c r="L32" i="66"/>
  <c r="J32" i="66"/>
  <c r="H32" i="66"/>
  <c r="F32" i="66"/>
  <c r="B28" i="66"/>
  <c r="N27" i="66"/>
  <c r="L27" i="66"/>
  <c r="J27" i="66"/>
  <c r="H27" i="66"/>
  <c r="F27" i="66"/>
  <c r="N26" i="66"/>
  <c r="L26" i="66"/>
  <c r="J26" i="66"/>
  <c r="H26" i="66"/>
  <c r="F26" i="66"/>
  <c r="N25" i="66"/>
  <c r="L25" i="66"/>
  <c r="J25" i="66"/>
  <c r="H25" i="66"/>
  <c r="F25" i="66"/>
  <c r="N24" i="66"/>
  <c r="L24" i="66"/>
  <c r="J24" i="66"/>
  <c r="H24" i="66"/>
  <c r="F24" i="66"/>
  <c r="N23" i="66"/>
  <c r="L23" i="66"/>
  <c r="J23" i="66"/>
  <c r="H23" i="66"/>
  <c r="F23" i="66"/>
  <c r="O23" i="66" s="1"/>
  <c r="P23" i="66" s="1"/>
  <c r="B19" i="66"/>
  <c r="N18" i="66"/>
  <c r="L18" i="66"/>
  <c r="J18" i="66"/>
  <c r="H18" i="66"/>
  <c r="F18" i="66"/>
  <c r="N17" i="66"/>
  <c r="L17" i="66"/>
  <c r="J17" i="66"/>
  <c r="H17" i="66"/>
  <c r="F17" i="66"/>
  <c r="N16" i="66"/>
  <c r="L16" i="66"/>
  <c r="J16" i="66"/>
  <c r="H16" i="66"/>
  <c r="F16" i="66"/>
  <c r="N15" i="66"/>
  <c r="L15" i="66"/>
  <c r="J15" i="66"/>
  <c r="H15" i="66"/>
  <c r="F15" i="66"/>
  <c r="N14" i="66"/>
  <c r="L14" i="66"/>
  <c r="J14" i="66"/>
  <c r="H14" i="66"/>
  <c r="F14" i="66"/>
  <c r="N13" i="66"/>
  <c r="L13" i="66"/>
  <c r="J13" i="66"/>
  <c r="H13" i="66"/>
  <c r="F13" i="66"/>
  <c r="N12" i="66"/>
  <c r="L12" i="66"/>
  <c r="J12" i="66"/>
  <c r="H12" i="66"/>
  <c r="F12" i="66"/>
  <c r="O36" i="66" l="1"/>
  <c r="P36" i="66" s="1"/>
  <c r="O34" i="66"/>
  <c r="P34" i="66" s="1"/>
  <c r="O33" i="66"/>
  <c r="P33" i="66" s="1"/>
  <c r="O32" i="66"/>
  <c r="P32" i="66" s="1"/>
  <c r="O27" i="66"/>
  <c r="P27" i="66" s="1"/>
  <c r="O26" i="66"/>
  <c r="P26" i="66" s="1"/>
  <c r="O25" i="66"/>
  <c r="P25" i="66" s="1"/>
  <c r="O24" i="66"/>
  <c r="P24" i="66" s="1"/>
  <c r="O18" i="66"/>
  <c r="P18" i="66" s="1"/>
  <c r="O17" i="66"/>
  <c r="P17" i="66" s="1"/>
  <c r="O16" i="66"/>
  <c r="P16" i="66" s="1"/>
  <c r="O15" i="66"/>
  <c r="P15" i="66" s="1"/>
  <c r="O14" i="66"/>
  <c r="P14" i="66" s="1"/>
  <c r="O13" i="66"/>
  <c r="P13" i="66" s="1"/>
  <c r="O12" i="66"/>
  <c r="P12" i="66" s="1"/>
  <c r="P45" i="66"/>
  <c r="N37" i="66" l="1"/>
  <c r="M37" i="66" s="1"/>
  <c r="N28" i="66"/>
  <c r="M28" i="66" s="1"/>
  <c r="N19" i="66"/>
  <c r="M19" i="66" s="1"/>
  <c r="I38" i="66" l="1"/>
  <c r="M46" i="66"/>
  <c r="M57" i="66"/>
  <c r="C58" i="36"/>
  <c r="F52" i="36"/>
  <c r="N49" i="36"/>
  <c r="I48" i="36" s="1"/>
  <c r="N44" i="36"/>
  <c r="L44" i="36"/>
  <c r="O44" i="36" s="1"/>
  <c r="P44" i="36" s="1"/>
  <c r="N43" i="36"/>
  <c r="L43" i="36"/>
  <c r="O43" i="36" s="1"/>
  <c r="P43" i="36" s="1"/>
  <c r="N42" i="36"/>
  <c r="L42" i="36"/>
  <c r="O42" i="36" s="1"/>
  <c r="P42" i="36" s="1"/>
  <c r="B37" i="36"/>
  <c r="N36" i="36"/>
  <c r="L36" i="36"/>
  <c r="J36" i="36"/>
  <c r="H36" i="36"/>
  <c r="F36" i="36"/>
  <c r="O36" i="36" s="1"/>
  <c r="P36" i="36" s="1"/>
  <c r="N35" i="36"/>
  <c r="L35" i="36"/>
  <c r="J35" i="36"/>
  <c r="H35" i="36"/>
  <c r="F35" i="36"/>
  <c r="N34" i="36"/>
  <c r="L34" i="36"/>
  <c r="J34" i="36"/>
  <c r="H34" i="36"/>
  <c r="F34" i="36"/>
  <c r="O34" i="36" s="1"/>
  <c r="P34" i="36" s="1"/>
  <c r="N33" i="36"/>
  <c r="L33" i="36"/>
  <c r="J33" i="36"/>
  <c r="H33" i="36"/>
  <c r="F33" i="36"/>
  <c r="N32" i="36"/>
  <c r="L32" i="36"/>
  <c r="J32" i="36"/>
  <c r="H32" i="36"/>
  <c r="F32" i="36"/>
  <c r="B28" i="36"/>
  <c r="N27" i="36"/>
  <c r="L27" i="36"/>
  <c r="J27" i="36"/>
  <c r="H27" i="36"/>
  <c r="F27" i="36"/>
  <c r="N26" i="36"/>
  <c r="L26" i="36"/>
  <c r="J26" i="36"/>
  <c r="H26" i="36"/>
  <c r="F26" i="36"/>
  <c r="N25" i="36"/>
  <c r="L25" i="36"/>
  <c r="J25" i="36"/>
  <c r="H25" i="36"/>
  <c r="F25" i="36"/>
  <c r="N24" i="36"/>
  <c r="L24" i="36"/>
  <c r="J24" i="36"/>
  <c r="H24" i="36"/>
  <c r="F24" i="36"/>
  <c r="N23" i="36"/>
  <c r="L23" i="36"/>
  <c r="J23" i="36"/>
  <c r="H23" i="36"/>
  <c r="F23" i="36"/>
  <c r="B19" i="36"/>
  <c r="N18" i="36"/>
  <c r="L18" i="36"/>
  <c r="J18" i="36"/>
  <c r="H18" i="36"/>
  <c r="F18" i="36"/>
  <c r="N17" i="36"/>
  <c r="L17" i="36"/>
  <c r="J17" i="36"/>
  <c r="H17" i="36"/>
  <c r="F17" i="36"/>
  <c r="N16" i="36"/>
  <c r="L16" i="36"/>
  <c r="J16" i="36"/>
  <c r="H16" i="36"/>
  <c r="F16" i="36"/>
  <c r="N15" i="36"/>
  <c r="L15" i="36"/>
  <c r="J15" i="36"/>
  <c r="H15" i="36"/>
  <c r="F15" i="36"/>
  <c r="N14" i="36"/>
  <c r="L14" i="36"/>
  <c r="J14" i="36"/>
  <c r="H14" i="36"/>
  <c r="F14" i="36"/>
  <c r="N13" i="36"/>
  <c r="L13" i="36"/>
  <c r="O13" i="36" s="1"/>
  <c r="P13" i="36" s="1"/>
  <c r="J13" i="36"/>
  <c r="H13" i="36"/>
  <c r="F13" i="36"/>
  <c r="N12" i="36"/>
  <c r="L12" i="36"/>
  <c r="J12" i="36"/>
  <c r="H12" i="36"/>
  <c r="F12" i="36"/>
  <c r="O35" i="36" l="1"/>
  <c r="P35" i="36" s="1"/>
  <c r="O33" i="36"/>
  <c r="P33" i="36" s="1"/>
  <c r="O32" i="36"/>
  <c r="P32" i="36" s="1"/>
  <c r="O27" i="36"/>
  <c r="P27" i="36" s="1"/>
  <c r="O26" i="36"/>
  <c r="P26" i="36" s="1"/>
  <c r="O25" i="36"/>
  <c r="P25" i="36" s="1"/>
  <c r="O24" i="36"/>
  <c r="P24" i="36" s="1"/>
  <c r="O23" i="36"/>
  <c r="P23" i="36" s="1"/>
  <c r="O18" i="36"/>
  <c r="P18" i="36" s="1"/>
  <c r="O17" i="36"/>
  <c r="P17" i="36" s="1"/>
  <c r="O16" i="36"/>
  <c r="P16" i="36" s="1"/>
  <c r="O15" i="36"/>
  <c r="P15" i="36" s="1"/>
  <c r="O14" i="36"/>
  <c r="P14" i="36" s="1"/>
  <c r="O12" i="36"/>
  <c r="P12" i="36" s="1"/>
  <c r="P45" i="36"/>
  <c r="N37" i="36" l="1"/>
  <c r="M37" i="36" s="1"/>
  <c r="N28" i="36"/>
  <c r="M28" i="36" s="1"/>
  <c r="N19" i="36"/>
  <c r="M19" i="36" s="1"/>
  <c r="I38" i="36" l="1"/>
  <c r="M57" i="36"/>
  <c r="M46" i="36"/>
  <c r="C58" i="64"/>
  <c r="N49" i="64" s="1"/>
  <c r="I48" i="64" s="1"/>
  <c r="F52" i="64"/>
  <c r="N44" i="64"/>
  <c r="O44" i="64" s="1"/>
  <c r="P44" i="64" s="1"/>
  <c r="L44" i="64"/>
  <c r="N43" i="64"/>
  <c r="O43" i="64" s="1"/>
  <c r="P43" i="64" s="1"/>
  <c r="L43" i="64"/>
  <c r="N42" i="64"/>
  <c r="O42" i="64" s="1"/>
  <c r="P42" i="64" s="1"/>
  <c r="P45" i="64" s="1"/>
  <c r="L42" i="64"/>
  <c r="B37" i="64"/>
  <c r="N36" i="64"/>
  <c r="L36" i="64"/>
  <c r="J36" i="64"/>
  <c r="H36" i="64"/>
  <c r="F36" i="64"/>
  <c r="O36" i="64" s="1"/>
  <c r="P36" i="64" s="1"/>
  <c r="N35" i="64"/>
  <c r="L35" i="64"/>
  <c r="J35" i="64"/>
  <c r="H35" i="64"/>
  <c r="F35" i="64"/>
  <c r="O35" i="64" s="1"/>
  <c r="P35" i="64" s="1"/>
  <c r="N34" i="64"/>
  <c r="L34" i="64"/>
  <c r="J34" i="64"/>
  <c r="H34" i="64"/>
  <c r="F34" i="64"/>
  <c r="N33" i="64"/>
  <c r="L33" i="64"/>
  <c r="J33" i="64"/>
  <c r="H33" i="64"/>
  <c r="O33" i="64" s="1"/>
  <c r="P33" i="64" s="1"/>
  <c r="F33" i="64"/>
  <c r="N32" i="64"/>
  <c r="L32" i="64"/>
  <c r="J32" i="64"/>
  <c r="H32" i="64"/>
  <c r="F32" i="64"/>
  <c r="B28" i="64"/>
  <c r="N27" i="64"/>
  <c r="L27" i="64"/>
  <c r="J27" i="64"/>
  <c r="H27" i="64"/>
  <c r="F27" i="64"/>
  <c r="N26" i="64"/>
  <c r="L26" i="64"/>
  <c r="J26" i="64"/>
  <c r="H26" i="64"/>
  <c r="F26" i="64"/>
  <c r="N25" i="64"/>
  <c r="L25" i="64"/>
  <c r="J25" i="64"/>
  <c r="H25" i="64"/>
  <c r="F25" i="64"/>
  <c r="N24" i="64"/>
  <c r="L24" i="64"/>
  <c r="J24" i="64"/>
  <c r="H24" i="64"/>
  <c r="F24" i="64"/>
  <c r="N23" i="64"/>
  <c r="L23" i="64"/>
  <c r="J23" i="64"/>
  <c r="H23" i="64"/>
  <c r="F23" i="64"/>
  <c r="B19" i="64"/>
  <c r="N18" i="64"/>
  <c r="L18" i="64"/>
  <c r="J18" i="64"/>
  <c r="H18" i="64"/>
  <c r="F18" i="64"/>
  <c r="N17" i="64"/>
  <c r="L17" i="64"/>
  <c r="J17" i="64"/>
  <c r="H17" i="64"/>
  <c r="F17" i="64"/>
  <c r="N16" i="64"/>
  <c r="L16" i="64"/>
  <c r="J16" i="64"/>
  <c r="H16" i="64"/>
  <c r="F16" i="64"/>
  <c r="O16" i="64" s="1"/>
  <c r="P16" i="64" s="1"/>
  <c r="N15" i="64"/>
  <c r="L15" i="64"/>
  <c r="J15" i="64"/>
  <c r="H15" i="64"/>
  <c r="F15" i="64"/>
  <c r="N14" i="64"/>
  <c r="L14" i="64"/>
  <c r="J14" i="64"/>
  <c r="H14" i="64"/>
  <c r="F14" i="64"/>
  <c r="O14" i="64" s="1"/>
  <c r="P14" i="64" s="1"/>
  <c r="N13" i="64"/>
  <c r="L13" i="64"/>
  <c r="J13" i="64"/>
  <c r="H13" i="64"/>
  <c r="F13" i="64"/>
  <c r="O13" i="64" s="1"/>
  <c r="P13" i="64" s="1"/>
  <c r="N12" i="64"/>
  <c r="L12" i="64"/>
  <c r="J12" i="64"/>
  <c r="H12" i="64"/>
  <c r="F12" i="64"/>
  <c r="O18" i="64" l="1"/>
  <c r="P18" i="64" s="1"/>
  <c r="O34" i="64"/>
  <c r="P34" i="64" s="1"/>
  <c r="O32" i="64"/>
  <c r="P32" i="64" s="1"/>
  <c r="N37" i="64" s="1"/>
  <c r="M37" i="64" s="1"/>
  <c r="O27" i="64"/>
  <c r="P27" i="64" s="1"/>
  <c r="O26" i="64"/>
  <c r="P26" i="64" s="1"/>
  <c r="O25" i="64"/>
  <c r="P25" i="64" s="1"/>
  <c r="O24" i="64"/>
  <c r="P24" i="64" s="1"/>
  <c r="O23" i="64"/>
  <c r="P23" i="64" s="1"/>
  <c r="O17" i="64"/>
  <c r="P17" i="64" s="1"/>
  <c r="O15" i="64"/>
  <c r="P15" i="64" s="1"/>
  <c r="O12" i="64"/>
  <c r="P12" i="64" s="1"/>
  <c r="N28" i="64" l="1"/>
  <c r="M28" i="64" s="1"/>
  <c r="N19" i="64"/>
  <c r="M19" i="64" s="1"/>
  <c r="I38" i="64" l="1"/>
  <c r="M46" i="64"/>
  <c r="M57" i="64"/>
  <c r="C58" i="63"/>
  <c r="F52" i="63"/>
  <c r="N49" i="63"/>
  <c r="I48" i="63" s="1"/>
  <c r="N44" i="63"/>
  <c r="L44" i="63"/>
  <c r="O44" i="63" s="1"/>
  <c r="P44" i="63" s="1"/>
  <c r="N43" i="63"/>
  <c r="L43" i="63"/>
  <c r="O43" i="63" s="1"/>
  <c r="P43" i="63" s="1"/>
  <c r="N42" i="63"/>
  <c r="L42" i="63"/>
  <c r="O42" i="63" s="1"/>
  <c r="P42" i="63" s="1"/>
  <c r="B37" i="63"/>
  <c r="N36" i="63"/>
  <c r="L36" i="63"/>
  <c r="J36" i="63"/>
  <c r="H36" i="63"/>
  <c r="F36" i="63"/>
  <c r="N35" i="63"/>
  <c r="L35" i="63"/>
  <c r="J35" i="63"/>
  <c r="H35" i="63"/>
  <c r="F35" i="63"/>
  <c r="N34" i="63"/>
  <c r="L34" i="63"/>
  <c r="J34" i="63"/>
  <c r="H34" i="63"/>
  <c r="F34" i="63"/>
  <c r="N33" i="63"/>
  <c r="L33" i="63"/>
  <c r="J33" i="63"/>
  <c r="H33" i="63"/>
  <c r="F33" i="63"/>
  <c r="N32" i="63"/>
  <c r="L32" i="63"/>
  <c r="J32" i="63"/>
  <c r="H32" i="63"/>
  <c r="F32" i="63"/>
  <c r="B28" i="63"/>
  <c r="N27" i="63"/>
  <c r="L27" i="63"/>
  <c r="J27" i="63"/>
  <c r="H27" i="63"/>
  <c r="F27" i="63"/>
  <c r="N26" i="63"/>
  <c r="L26" i="63"/>
  <c r="J26" i="63"/>
  <c r="H26" i="63"/>
  <c r="F26" i="63"/>
  <c r="N25" i="63"/>
  <c r="L25" i="63"/>
  <c r="J25" i="63"/>
  <c r="H25" i="63"/>
  <c r="F25" i="63"/>
  <c r="N24" i="63"/>
  <c r="L24" i="63"/>
  <c r="J24" i="63"/>
  <c r="H24" i="63"/>
  <c r="F24" i="63"/>
  <c r="N23" i="63"/>
  <c r="L23" i="63"/>
  <c r="J23" i="63"/>
  <c r="H23" i="63"/>
  <c r="F23" i="63"/>
  <c r="B19" i="63"/>
  <c r="N18" i="63"/>
  <c r="L18" i="63"/>
  <c r="J18" i="63"/>
  <c r="H18" i="63"/>
  <c r="F18" i="63"/>
  <c r="N17" i="63"/>
  <c r="L17" i="63"/>
  <c r="J17" i="63"/>
  <c r="H17" i="63"/>
  <c r="O17" i="63" s="1"/>
  <c r="P17" i="63" s="1"/>
  <c r="F17" i="63"/>
  <c r="N16" i="63"/>
  <c r="L16" i="63"/>
  <c r="J16" i="63"/>
  <c r="H16" i="63"/>
  <c r="F16" i="63"/>
  <c r="O16" i="63" s="1"/>
  <c r="P16" i="63" s="1"/>
  <c r="N15" i="63"/>
  <c r="L15" i="63"/>
  <c r="J15" i="63"/>
  <c r="H15" i="63"/>
  <c r="F15" i="63"/>
  <c r="O15" i="63" s="1"/>
  <c r="P15" i="63" s="1"/>
  <c r="N14" i="63"/>
  <c r="L14" i="63"/>
  <c r="J14" i="63"/>
  <c r="H14" i="63"/>
  <c r="F14" i="63"/>
  <c r="O14" i="63" s="1"/>
  <c r="P14" i="63" s="1"/>
  <c r="N13" i="63"/>
  <c r="L13" i="63"/>
  <c r="J13" i="63"/>
  <c r="H13" i="63"/>
  <c r="F13" i="63"/>
  <c r="N12" i="63"/>
  <c r="L12" i="63"/>
  <c r="J12" i="63"/>
  <c r="H12" i="63"/>
  <c r="F12" i="63"/>
  <c r="O36" i="63" l="1"/>
  <c r="P36" i="63" s="1"/>
  <c r="O35" i="63"/>
  <c r="P35" i="63" s="1"/>
  <c r="O34" i="63"/>
  <c r="P34" i="63" s="1"/>
  <c r="O33" i="63"/>
  <c r="P33" i="63" s="1"/>
  <c r="O32" i="63"/>
  <c r="P32" i="63" s="1"/>
  <c r="O27" i="63"/>
  <c r="P27" i="63" s="1"/>
  <c r="O26" i="63"/>
  <c r="P26" i="63" s="1"/>
  <c r="O25" i="63"/>
  <c r="P25" i="63" s="1"/>
  <c r="O24" i="63"/>
  <c r="P24" i="63" s="1"/>
  <c r="O23" i="63"/>
  <c r="P23" i="63" s="1"/>
  <c r="O18" i="63"/>
  <c r="P18" i="63" s="1"/>
  <c r="O13" i="63"/>
  <c r="P13" i="63" s="1"/>
  <c r="N19" i="63" s="1"/>
  <c r="M19" i="63" s="1"/>
  <c r="O12" i="63"/>
  <c r="P12" i="63" s="1"/>
  <c r="P45" i="63"/>
  <c r="N37" i="63" l="1"/>
  <c r="M37" i="63" s="1"/>
  <c r="N28" i="63"/>
  <c r="M28" i="63" s="1"/>
  <c r="M46" i="63"/>
  <c r="M57" i="63" l="1"/>
  <c r="I38" i="63"/>
  <c r="C58" i="62"/>
  <c r="F52" i="62"/>
  <c r="N49" i="62"/>
  <c r="I48" i="62"/>
  <c r="P44" i="62"/>
  <c r="O44" i="62"/>
  <c r="N44" i="62"/>
  <c r="L44" i="62"/>
  <c r="P43" i="62"/>
  <c r="O43" i="62"/>
  <c r="N43" i="62"/>
  <c r="L43" i="62"/>
  <c r="P42" i="62"/>
  <c r="P45" i="62" s="1"/>
  <c r="O42" i="62"/>
  <c r="N42" i="62"/>
  <c r="L42" i="62"/>
  <c r="B37" i="62"/>
  <c r="N36" i="62"/>
  <c r="O36" i="62" s="1"/>
  <c r="P36" i="62" s="1"/>
  <c r="L36" i="62"/>
  <c r="J36" i="62"/>
  <c r="H36" i="62"/>
  <c r="F36" i="62"/>
  <c r="N35" i="62"/>
  <c r="L35" i="62"/>
  <c r="O35" i="62" s="1"/>
  <c r="P35" i="62" s="1"/>
  <c r="J35" i="62"/>
  <c r="H35" i="62"/>
  <c r="F35" i="62"/>
  <c r="N34" i="62"/>
  <c r="L34" i="62"/>
  <c r="O34" i="62" s="1"/>
  <c r="P34" i="62" s="1"/>
  <c r="J34" i="62"/>
  <c r="H34" i="62"/>
  <c r="F34" i="62"/>
  <c r="N33" i="62"/>
  <c r="L33" i="62"/>
  <c r="O33" i="62" s="1"/>
  <c r="P33" i="62" s="1"/>
  <c r="J33" i="62"/>
  <c r="H33" i="62"/>
  <c r="F33" i="62"/>
  <c r="N32" i="62"/>
  <c r="O32" i="62" s="1"/>
  <c r="P32" i="62" s="1"/>
  <c r="L32" i="62"/>
  <c r="J32" i="62"/>
  <c r="H32" i="62"/>
  <c r="F32" i="62"/>
  <c r="B28" i="62"/>
  <c r="N27" i="62"/>
  <c r="O27" i="62" s="1"/>
  <c r="P27" i="62" s="1"/>
  <c r="L27" i="62"/>
  <c r="J27" i="62"/>
  <c r="H27" i="62"/>
  <c r="F27" i="62"/>
  <c r="N26" i="62"/>
  <c r="O26" i="62" s="1"/>
  <c r="P26" i="62" s="1"/>
  <c r="L26" i="62"/>
  <c r="J26" i="62"/>
  <c r="H26" i="62"/>
  <c r="F26" i="62"/>
  <c r="N25" i="62"/>
  <c r="O25" i="62" s="1"/>
  <c r="P25" i="62" s="1"/>
  <c r="L25" i="62"/>
  <c r="J25" i="62"/>
  <c r="H25" i="62"/>
  <c r="F25" i="62"/>
  <c r="N24" i="62"/>
  <c r="O24" i="62" s="1"/>
  <c r="P24" i="62" s="1"/>
  <c r="L24" i="62"/>
  <c r="J24" i="62"/>
  <c r="H24" i="62"/>
  <c r="F24" i="62"/>
  <c r="N23" i="62"/>
  <c r="L23" i="62"/>
  <c r="O23" i="62" s="1"/>
  <c r="P23" i="62" s="1"/>
  <c r="J23" i="62"/>
  <c r="H23" i="62"/>
  <c r="F23" i="62"/>
  <c r="B19" i="62"/>
  <c r="N18" i="62"/>
  <c r="L18" i="62"/>
  <c r="O18" i="62" s="1"/>
  <c r="P18" i="62" s="1"/>
  <c r="J18" i="62"/>
  <c r="H18" i="62"/>
  <c r="F18" i="62"/>
  <c r="N17" i="62"/>
  <c r="O17" i="62" s="1"/>
  <c r="P17" i="62" s="1"/>
  <c r="L17" i="62"/>
  <c r="J17" i="62"/>
  <c r="H17" i="62"/>
  <c r="F17" i="62"/>
  <c r="O16" i="62"/>
  <c r="P16" i="62" s="1"/>
  <c r="N16" i="62"/>
  <c r="L16" i="62"/>
  <c r="J16" i="62"/>
  <c r="H16" i="62"/>
  <c r="F16" i="62"/>
  <c r="N15" i="62"/>
  <c r="L15" i="62"/>
  <c r="O15" i="62" s="1"/>
  <c r="P15" i="62" s="1"/>
  <c r="J15" i="62"/>
  <c r="H15" i="62"/>
  <c r="F15" i="62"/>
  <c r="N14" i="62"/>
  <c r="L14" i="62"/>
  <c r="O14" i="62" s="1"/>
  <c r="P14" i="62" s="1"/>
  <c r="J14" i="62"/>
  <c r="H14" i="62"/>
  <c r="F14" i="62"/>
  <c r="N13" i="62"/>
  <c r="L13" i="62"/>
  <c r="O13" i="62" s="1"/>
  <c r="P13" i="62" s="1"/>
  <c r="J13" i="62"/>
  <c r="H13" i="62"/>
  <c r="F13" i="62"/>
  <c r="N12" i="62"/>
  <c r="L12" i="62"/>
  <c r="O12" i="62" s="1"/>
  <c r="P12" i="62" s="1"/>
  <c r="J12" i="62"/>
  <c r="H12" i="62"/>
  <c r="F12" i="62"/>
  <c r="N37" i="62" l="1"/>
  <c r="M37" i="62" s="1"/>
  <c r="N19" i="62"/>
  <c r="M19" i="62" s="1"/>
  <c r="N28" i="62"/>
  <c r="M28" i="62" s="1"/>
  <c r="M46" i="62" l="1"/>
  <c r="I38" i="62"/>
  <c r="M57" i="62"/>
  <c r="C58" i="61" l="1"/>
  <c r="F52" i="61"/>
  <c r="N49" i="61"/>
  <c r="I48" i="61" s="1"/>
  <c r="N44" i="61"/>
  <c r="L44" i="61"/>
  <c r="O44" i="61" s="1"/>
  <c r="P44" i="61" s="1"/>
  <c r="N43" i="61"/>
  <c r="L43" i="61"/>
  <c r="O43" i="61" s="1"/>
  <c r="P43" i="61" s="1"/>
  <c r="N42" i="61"/>
  <c r="L42" i="61"/>
  <c r="O42" i="61" s="1"/>
  <c r="P42" i="61" s="1"/>
  <c r="B37" i="61"/>
  <c r="N36" i="61"/>
  <c r="L36" i="61"/>
  <c r="J36" i="61"/>
  <c r="H36" i="61"/>
  <c r="F36" i="61"/>
  <c r="N35" i="61"/>
  <c r="L35" i="61"/>
  <c r="O35" i="61" s="1"/>
  <c r="P35" i="61" s="1"/>
  <c r="J35" i="61"/>
  <c r="H35" i="61"/>
  <c r="F35" i="61"/>
  <c r="N34" i="61"/>
  <c r="L34" i="61"/>
  <c r="J34" i="61"/>
  <c r="H34" i="61"/>
  <c r="F34" i="61"/>
  <c r="N33" i="61"/>
  <c r="L33" i="61"/>
  <c r="J33" i="61"/>
  <c r="H33" i="61"/>
  <c r="F33" i="61"/>
  <c r="N32" i="61"/>
  <c r="L32" i="61"/>
  <c r="J32" i="61"/>
  <c r="H32" i="61"/>
  <c r="F32" i="61"/>
  <c r="B28" i="61"/>
  <c r="N27" i="61"/>
  <c r="L27" i="61"/>
  <c r="J27" i="61"/>
  <c r="H27" i="61"/>
  <c r="F27" i="61"/>
  <c r="O27" i="61" s="1"/>
  <c r="P27" i="61" s="1"/>
  <c r="N26" i="61"/>
  <c r="L26" i="61"/>
  <c r="J26" i="61"/>
  <c r="H26" i="61"/>
  <c r="F26" i="61"/>
  <c r="N25" i="61"/>
  <c r="L25" i="61"/>
  <c r="J25" i="61"/>
  <c r="H25" i="61"/>
  <c r="F25" i="61"/>
  <c r="N24" i="61"/>
  <c r="L24" i="61"/>
  <c r="J24" i="61"/>
  <c r="H24" i="61"/>
  <c r="F24" i="61"/>
  <c r="N23" i="61"/>
  <c r="L23" i="61"/>
  <c r="J23" i="61"/>
  <c r="H23" i="61"/>
  <c r="F23" i="61"/>
  <c r="O23" i="61" s="1"/>
  <c r="P23" i="61" s="1"/>
  <c r="B19" i="61"/>
  <c r="N18" i="61"/>
  <c r="L18" i="61"/>
  <c r="J18" i="61"/>
  <c r="H18" i="61"/>
  <c r="F18" i="61"/>
  <c r="N17" i="61"/>
  <c r="L17" i="61"/>
  <c r="J17" i="61"/>
  <c r="H17" i="61"/>
  <c r="F17" i="61"/>
  <c r="N16" i="61"/>
  <c r="L16" i="61"/>
  <c r="J16" i="61"/>
  <c r="H16" i="61"/>
  <c r="F16" i="61"/>
  <c r="O16" i="61" s="1"/>
  <c r="P16" i="61" s="1"/>
  <c r="N15" i="61"/>
  <c r="L15" i="61"/>
  <c r="J15" i="61"/>
  <c r="H15" i="61"/>
  <c r="F15" i="61"/>
  <c r="N14" i="61"/>
  <c r="L14" i="61"/>
  <c r="J14" i="61"/>
  <c r="H14" i="61"/>
  <c r="F14" i="61"/>
  <c r="N13" i="61"/>
  <c r="L13" i="61"/>
  <c r="J13" i="61"/>
  <c r="H13" i="61"/>
  <c r="F13" i="61"/>
  <c r="N12" i="61"/>
  <c r="L12" i="61"/>
  <c r="J12" i="61"/>
  <c r="H12" i="61"/>
  <c r="F12" i="61"/>
  <c r="O26" i="61" l="1"/>
  <c r="P26" i="61" s="1"/>
  <c r="O25" i="61"/>
  <c r="P25" i="61" s="1"/>
  <c r="O24" i="61"/>
  <c r="P24" i="61" s="1"/>
  <c r="O36" i="61"/>
  <c r="P36" i="61" s="1"/>
  <c r="O34" i="61"/>
  <c r="P34" i="61" s="1"/>
  <c r="O33" i="61"/>
  <c r="P33" i="61" s="1"/>
  <c r="O32" i="61"/>
  <c r="P32" i="61" s="1"/>
  <c r="O18" i="61"/>
  <c r="P18" i="61" s="1"/>
  <c r="O17" i="61"/>
  <c r="P17" i="61" s="1"/>
  <c r="O15" i="61"/>
  <c r="P15" i="61" s="1"/>
  <c r="O14" i="61"/>
  <c r="P14" i="61" s="1"/>
  <c r="O13" i="61"/>
  <c r="P13" i="61" s="1"/>
  <c r="O12" i="61"/>
  <c r="P12" i="61" s="1"/>
  <c r="P45" i="61"/>
  <c r="N28" i="61" l="1"/>
  <c r="M28" i="61" s="1"/>
  <c r="N37" i="61"/>
  <c r="M37" i="61" s="1"/>
  <c r="N19" i="61"/>
  <c r="M19" i="61" s="1"/>
  <c r="I38" i="61" l="1"/>
  <c r="M46" i="61"/>
  <c r="M57" i="61"/>
  <c r="C58" i="60"/>
  <c r="F52" i="60"/>
  <c r="N49" i="60"/>
  <c r="I48" i="60" s="1"/>
  <c r="N44" i="60"/>
  <c r="L44" i="60"/>
  <c r="O44" i="60" s="1"/>
  <c r="P44" i="60" s="1"/>
  <c r="N43" i="60"/>
  <c r="L43" i="60"/>
  <c r="O43" i="60" s="1"/>
  <c r="P43" i="60" s="1"/>
  <c r="N42" i="60"/>
  <c r="L42" i="60"/>
  <c r="O42" i="60" s="1"/>
  <c r="P42" i="60" s="1"/>
  <c r="B37" i="60"/>
  <c r="N36" i="60"/>
  <c r="L36" i="60"/>
  <c r="J36" i="60"/>
  <c r="H36" i="60"/>
  <c r="F36" i="60"/>
  <c r="N35" i="60"/>
  <c r="L35" i="60"/>
  <c r="O35" i="60" s="1"/>
  <c r="P35" i="60" s="1"/>
  <c r="J35" i="60"/>
  <c r="H35" i="60"/>
  <c r="F35" i="60"/>
  <c r="N34" i="60"/>
  <c r="L34" i="60"/>
  <c r="J34" i="60"/>
  <c r="H34" i="60"/>
  <c r="F34" i="60"/>
  <c r="N33" i="60"/>
  <c r="L33" i="60"/>
  <c r="J33" i="60"/>
  <c r="H33" i="60"/>
  <c r="F33" i="60"/>
  <c r="N32" i="60"/>
  <c r="L32" i="60"/>
  <c r="J32" i="60"/>
  <c r="H32" i="60"/>
  <c r="F32" i="60"/>
  <c r="B28" i="60"/>
  <c r="N27" i="60"/>
  <c r="L27" i="60"/>
  <c r="J27" i="60"/>
  <c r="H27" i="60"/>
  <c r="F27" i="60"/>
  <c r="O27" i="60" s="1"/>
  <c r="P27" i="60" s="1"/>
  <c r="N26" i="60"/>
  <c r="L26" i="60"/>
  <c r="J26" i="60"/>
  <c r="H26" i="60"/>
  <c r="F26" i="60"/>
  <c r="N25" i="60"/>
  <c r="L25" i="60"/>
  <c r="J25" i="60"/>
  <c r="H25" i="60"/>
  <c r="F25" i="60"/>
  <c r="O25" i="60" s="1"/>
  <c r="P25" i="60" s="1"/>
  <c r="N24" i="60"/>
  <c r="L24" i="60"/>
  <c r="J24" i="60"/>
  <c r="H24" i="60"/>
  <c r="F24" i="60"/>
  <c r="N23" i="60"/>
  <c r="L23" i="60"/>
  <c r="J23" i="60"/>
  <c r="H23" i="60"/>
  <c r="F23" i="60"/>
  <c r="B19" i="60"/>
  <c r="N18" i="60"/>
  <c r="L18" i="60"/>
  <c r="J18" i="60"/>
  <c r="H18" i="60"/>
  <c r="F18" i="60"/>
  <c r="N17" i="60"/>
  <c r="L17" i="60"/>
  <c r="J17" i="60"/>
  <c r="H17" i="60"/>
  <c r="F17" i="60"/>
  <c r="N16" i="60"/>
  <c r="L16" i="60"/>
  <c r="J16" i="60"/>
  <c r="H16" i="60"/>
  <c r="F16" i="60"/>
  <c r="N15" i="60"/>
  <c r="L15" i="60"/>
  <c r="J15" i="60"/>
  <c r="H15" i="60"/>
  <c r="F15" i="60"/>
  <c r="N14" i="60"/>
  <c r="L14" i="60"/>
  <c r="J14" i="60"/>
  <c r="H14" i="60"/>
  <c r="F14" i="60"/>
  <c r="N13" i="60"/>
  <c r="L13" i="60"/>
  <c r="J13" i="60"/>
  <c r="H13" i="60"/>
  <c r="F13" i="60"/>
  <c r="N12" i="60"/>
  <c r="L12" i="60"/>
  <c r="J12" i="60"/>
  <c r="H12" i="60"/>
  <c r="F12" i="60"/>
  <c r="O36" i="60" l="1"/>
  <c r="P36" i="60" s="1"/>
  <c r="O34" i="60"/>
  <c r="P34" i="60" s="1"/>
  <c r="O33" i="60"/>
  <c r="P33" i="60" s="1"/>
  <c r="O32" i="60"/>
  <c r="P32" i="60" s="1"/>
  <c r="O26" i="60"/>
  <c r="P26" i="60" s="1"/>
  <c r="O24" i="60"/>
  <c r="P24" i="60" s="1"/>
  <c r="O23" i="60"/>
  <c r="P23" i="60" s="1"/>
  <c r="O18" i="60"/>
  <c r="P18" i="60" s="1"/>
  <c r="O17" i="60"/>
  <c r="P17" i="60" s="1"/>
  <c r="O16" i="60"/>
  <c r="P16" i="60" s="1"/>
  <c r="O15" i="60"/>
  <c r="P15" i="60" s="1"/>
  <c r="O14" i="60"/>
  <c r="P14" i="60" s="1"/>
  <c r="O13" i="60"/>
  <c r="P13" i="60" s="1"/>
  <c r="O12" i="60"/>
  <c r="P12" i="60" s="1"/>
  <c r="P45" i="60"/>
  <c r="N37" i="60" l="1"/>
  <c r="M37" i="60" s="1"/>
  <c r="N28" i="60"/>
  <c r="M28" i="60" s="1"/>
  <c r="N19" i="60"/>
  <c r="M19" i="60" s="1"/>
  <c r="I38" i="60" l="1"/>
  <c r="M46" i="60"/>
  <c r="M57" i="60"/>
  <c r="C58" i="57"/>
  <c r="F52" i="57"/>
  <c r="N49" i="57"/>
  <c r="I48" i="57" s="1"/>
  <c r="N44" i="57"/>
  <c r="L44" i="57"/>
  <c r="O44" i="57" s="1"/>
  <c r="P44" i="57" s="1"/>
  <c r="N43" i="57"/>
  <c r="L43" i="57"/>
  <c r="O43" i="57" s="1"/>
  <c r="P43" i="57" s="1"/>
  <c r="N42" i="57"/>
  <c r="L42" i="57"/>
  <c r="O42" i="57" s="1"/>
  <c r="P42" i="57" s="1"/>
  <c r="B37" i="57"/>
  <c r="N36" i="57"/>
  <c r="L36" i="57"/>
  <c r="J36" i="57"/>
  <c r="H36" i="57"/>
  <c r="F36" i="57"/>
  <c r="N35" i="57"/>
  <c r="L35" i="57"/>
  <c r="J35" i="57"/>
  <c r="H35" i="57"/>
  <c r="F35" i="57"/>
  <c r="N34" i="57"/>
  <c r="L34" i="57"/>
  <c r="J34" i="57"/>
  <c r="H34" i="57"/>
  <c r="F34" i="57"/>
  <c r="N33" i="57"/>
  <c r="L33" i="57"/>
  <c r="J33" i="57"/>
  <c r="H33" i="57"/>
  <c r="F33" i="57"/>
  <c r="N32" i="57"/>
  <c r="L32" i="57"/>
  <c r="J32" i="57"/>
  <c r="H32" i="57"/>
  <c r="F32" i="57"/>
  <c r="B28" i="57"/>
  <c r="N27" i="57"/>
  <c r="L27" i="57"/>
  <c r="J27" i="57"/>
  <c r="H27" i="57"/>
  <c r="F27" i="57"/>
  <c r="N26" i="57"/>
  <c r="L26" i="57"/>
  <c r="J26" i="57"/>
  <c r="H26" i="57"/>
  <c r="F26" i="57"/>
  <c r="N25" i="57"/>
  <c r="L25" i="57"/>
  <c r="J25" i="57"/>
  <c r="H25" i="57"/>
  <c r="F25" i="57"/>
  <c r="O25" i="57" s="1"/>
  <c r="P25" i="57" s="1"/>
  <c r="N24" i="57"/>
  <c r="L24" i="57"/>
  <c r="O24" i="57" s="1"/>
  <c r="P24" i="57" s="1"/>
  <c r="J24" i="57"/>
  <c r="H24" i="57"/>
  <c r="F24" i="57"/>
  <c r="N23" i="57"/>
  <c r="L23" i="57"/>
  <c r="J23" i="57"/>
  <c r="H23" i="57"/>
  <c r="F23" i="57"/>
  <c r="B19" i="57"/>
  <c r="N18" i="57"/>
  <c r="L18" i="57"/>
  <c r="J18" i="57"/>
  <c r="H18" i="57"/>
  <c r="F18" i="57"/>
  <c r="O18" i="57" s="1"/>
  <c r="P18" i="57" s="1"/>
  <c r="N17" i="57"/>
  <c r="L17" i="57"/>
  <c r="J17" i="57"/>
  <c r="H17" i="57"/>
  <c r="O17" i="57" s="1"/>
  <c r="P17" i="57" s="1"/>
  <c r="F17" i="57"/>
  <c r="N16" i="57"/>
  <c r="L16" i="57"/>
  <c r="J16" i="57"/>
  <c r="H16" i="57"/>
  <c r="F16" i="57"/>
  <c r="N15" i="57"/>
  <c r="L15" i="57"/>
  <c r="J15" i="57"/>
  <c r="H15" i="57"/>
  <c r="F15" i="57"/>
  <c r="O15" i="57" s="1"/>
  <c r="P15" i="57" s="1"/>
  <c r="N14" i="57"/>
  <c r="L14" i="57"/>
  <c r="J14" i="57"/>
  <c r="H14" i="57"/>
  <c r="F14" i="57"/>
  <c r="N13" i="57"/>
  <c r="L13" i="57"/>
  <c r="J13" i="57"/>
  <c r="H13" i="57"/>
  <c r="F13" i="57"/>
  <c r="N12" i="57"/>
  <c r="L12" i="57"/>
  <c r="J12" i="57"/>
  <c r="H12" i="57"/>
  <c r="F12" i="57"/>
  <c r="O36" i="57" l="1"/>
  <c r="P36" i="57" s="1"/>
  <c r="O35" i="57"/>
  <c r="P35" i="57" s="1"/>
  <c r="O34" i="57"/>
  <c r="P34" i="57" s="1"/>
  <c r="O33" i="57"/>
  <c r="P33" i="57" s="1"/>
  <c r="O32" i="57"/>
  <c r="P32" i="57" s="1"/>
  <c r="O27" i="57"/>
  <c r="P27" i="57" s="1"/>
  <c r="O26" i="57"/>
  <c r="P26" i="57" s="1"/>
  <c r="O23" i="57"/>
  <c r="P23" i="57" s="1"/>
  <c r="N28" i="57" s="1"/>
  <c r="M28" i="57" s="1"/>
  <c r="O16" i="57"/>
  <c r="P16" i="57" s="1"/>
  <c r="O14" i="57"/>
  <c r="P14" i="57" s="1"/>
  <c r="O13" i="57"/>
  <c r="P13" i="57" s="1"/>
  <c r="O12" i="57"/>
  <c r="P12" i="57" s="1"/>
  <c r="P45" i="57"/>
  <c r="N37" i="57" l="1"/>
  <c r="M37" i="57" s="1"/>
  <c r="N19" i="57"/>
  <c r="M19" i="57" s="1"/>
  <c r="I38" i="57" l="1"/>
  <c r="M57" i="57"/>
  <c r="M46" i="57"/>
  <c r="C58" i="56"/>
  <c r="F52" i="56"/>
  <c r="N49" i="56"/>
  <c r="I48" i="56" s="1"/>
  <c r="N44" i="56"/>
  <c r="L44" i="56"/>
  <c r="O44" i="56" s="1"/>
  <c r="P44" i="56" s="1"/>
  <c r="N43" i="56"/>
  <c r="L43" i="56"/>
  <c r="O43" i="56" s="1"/>
  <c r="P43" i="56" s="1"/>
  <c r="N42" i="56"/>
  <c r="L42" i="56"/>
  <c r="O42" i="56" s="1"/>
  <c r="P42" i="56" s="1"/>
  <c r="B37" i="56"/>
  <c r="N36" i="56"/>
  <c r="L36" i="56"/>
  <c r="J36" i="56"/>
  <c r="H36" i="56"/>
  <c r="F36" i="56"/>
  <c r="N35" i="56"/>
  <c r="L35" i="56"/>
  <c r="J35" i="56"/>
  <c r="H35" i="56"/>
  <c r="F35" i="56"/>
  <c r="N34" i="56"/>
  <c r="L34" i="56"/>
  <c r="J34" i="56"/>
  <c r="H34" i="56"/>
  <c r="F34" i="56"/>
  <c r="N33" i="56"/>
  <c r="L33" i="56"/>
  <c r="J33" i="56"/>
  <c r="H33" i="56"/>
  <c r="F33" i="56"/>
  <c r="O33" i="56" s="1"/>
  <c r="P33" i="56" s="1"/>
  <c r="N32" i="56"/>
  <c r="L32" i="56"/>
  <c r="J32" i="56"/>
  <c r="H32" i="56"/>
  <c r="F32" i="56"/>
  <c r="B28" i="56"/>
  <c r="N27" i="56"/>
  <c r="L27" i="56"/>
  <c r="J27" i="56"/>
  <c r="H27" i="56"/>
  <c r="F27" i="56"/>
  <c r="N26" i="56"/>
  <c r="L26" i="56"/>
  <c r="J26" i="56"/>
  <c r="H26" i="56"/>
  <c r="F26" i="56"/>
  <c r="N25" i="56"/>
  <c r="L25" i="56"/>
  <c r="J25" i="56"/>
  <c r="H25" i="56"/>
  <c r="F25" i="56"/>
  <c r="N24" i="56"/>
  <c r="L24" i="56"/>
  <c r="J24" i="56"/>
  <c r="H24" i="56"/>
  <c r="F24" i="56"/>
  <c r="N23" i="56"/>
  <c r="L23" i="56"/>
  <c r="J23" i="56"/>
  <c r="H23" i="56"/>
  <c r="F23" i="56"/>
  <c r="B19" i="56"/>
  <c r="N18" i="56"/>
  <c r="L18" i="56"/>
  <c r="J18" i="56"/>
  <c r="H18" i="56"/>
  <c r="O18" i="56" s="1"/>
  <c r="P18" i="56" s="1"/>
  <c r="F18" i="56"/>
  <c r="N17" i="56"/>
  <c r="L17" i="56"/>
  <c r="J17" i="56"/>
  <c r="H17" i="56"/>
  <c r="F17" i="56"/>
  <c r="N16" i="56"/>
  <c r="L16" i="56"/>
  <c r="J16" i="56"/>
  <c r="H16" i="56"/>
  <c r="F16" i="56"/>
  <c r="N15" i="56"/>
  <c r="L15" i="56"/>
  <c r="J15" i="56"/>
  <c r="H15" i="56"/>
  <c r="F15" i="56"/>
  <c r="N14" i="56"/>
  <c r="L14" i="56"/>
  <c r="J14" i="56"/>
  <c r="H14" i="56"/>
  <c r="F14" i="56"/>
  <c r="N13" i="56"/>
  <c r="L13" i="56"/>
  <c r="J13" i="56"/>
  <c r="H13" i="56"/>
  <c r="F13" i="56"/>
  <c r="N12" i="56"/>
  <c r="L12" i="56"/>
  <c r="J12" i="56"/>
  <c r="H12" i="56"/>
  <c r="F12" i="56"/>
  <c r="O36" i="56" l="1"/>
  <c r="P36" i="56" s="1"/>
  <c r="O35" i="56"/>
  <c r="P35" i="56" s="1"/>
  <c r="O34" i="56"/>
  <c r="P34" i="56" s="1"/>
  <c r="O32" i="56"/>
  <c r="P32" i="56" s="1"/>
  <c r="O27" i="56"/>
  <c r="P27" i="56" s="1"/>
  <c r="O26" i="56"/>
  <c r="P26" i="56" s="1"/>
  <c r="O25" i="56"/>
  <c r="P25" i="56" s="1"/>
  <c r="O24" i="56"/>
  <c r="P24" i="56" s="1"/>
  <c r="O23" i="56"/>
  <c r="P23" i="56" s="1"/>
  <c r="O17" i="56"/>
  <c r="P17" i="56" s="1"/>
  <c r="O16" i="56"/>
  <c r="P16" i="56" s="1"/>
  <c r="O15" i="56"/>
  <c r="P15" i="56" s="1"/>
  <c r="O14" i="56"/>
  <c r="P14" i="56" s="1"/>
  <c r="O13" i="56"/>
  <c r="P13" i="56" s="1"/>
  <c r="O12" i="56"/>
  <c r="P12" i="56" s="1"/>
  <c r="N19" i="56" s="1"/>
  <c r="M19" i="56" s="1"/>
  <c r="P45" i="56"/>
  <c r="N37" i="56" l="1"/>
  <c r="M37" i="56" s="1"/>
  <c r="N28" i="56"/>
  <c r="M28" i="56" s="1"/>
  <c r="I38" i="56" l="1"/>
  <c r="M57" i="56"/>
  <c r="M46" i="56"/>
  <c r="C58" i="55"/>
  <c r="N49" i="55" s="1"/>
  <c r="I48" i="55" s="1"/>
  <c r="F52" i="55"/>
  <c r="O44" i="55"/>
  <c r="P44" i="55" s="1"/>
  <c r="N44" i="55"/>
  <c r="L44" i="55"/>
  <c r="O43" i="55"/>
  <c r="P43" i="55" s="1"/>
  <c r="N43" i="55"/>
  <c r="L43" i="55"/>
  <c r="O42" i="55"/>
  <c r="P42" i="55" s="1"/>
  <c r="N42" i="55"/>
  <c r="L42" i="55"/>
  <c r="B37" i="55"/>
  <c r="N36" i="55"/>
  <c r="L36" i="55"/>
  <c r="J36" i="55"/>
  <c r="H36" i="55"/>
  <c r="O36" i="55" s="1"/>
  <c r="P36" i="55" s="1"/>
  <c r="F36" i="55"/>
  <c r="N35" i="55"/>
  <c r="L35" i="55"/>
  <c r="J35" i="55"/>
  <c r="H35" i="55"/>
  <c r="F35" i="55"/>
  <c r="N34" i="55"/>
  <c r="L34" i="55"/>
  <c r="J34" i="55"/>
  <c r="H34" i="55"/>
  <c r="F34" i="55"/>
  <c r="N33" i="55"/>
  <c r="L33" i="55"/>
  <c r="J33" i="55"/>
  <c r="H33" i="55"/>
  <c r="F33" i="55"/>
  <c r="N32" i="55"/>
  <c r="L32" i="55"/>
  <c r="J32" i="55"/>
  <c r="H32" i="55"/>
  <c r="F32" i="55"/>
  <c r="B28" i="55"/>
  <c r="N27" i="55"/>
  <c r="L27" i="55"/>
  <c r="J27" i="55"/>
  <c r="H27" i="55"/>
  <c r="F27" i="55"/>
  <c r="N26" i="55"/>
  <c r="L26" i="55"/>
  <c r="J26" i="55"/>
  <c r="H26" i="55"/>
  <c r="F26" i="55"/>
  <c r="N25" i="55"/>
  <c r="L25" i="55"/>
  <c r="J25" i="55"/>
  <c r="H25" i="55"/>
  <c r="F25" i="55"/>
  <c r="N24" i="55"/>
  <c r="L24" i="55"/>
  <c r="J24" i="55"/>
  <c r="H24" i="55"/>
  <c r="F24" i="55"/>
  <c r="N23" i="55"/>
  <c r="L23" i="55"/>
  <c r="J23" i="55"/>
  <c r="H23" i="55"/>
  <c r="F23" i="55"/>
  <c r="B19" i="55"/>
  <c r="N18" i="55"/>
  <c r="L18" i="55"/>
  <c r="J18" i="55"/>
  <c r="H18" i="55"/>
  <c r="F18" i="55"/>
  <c r="N17" i="55"/>
  <c r="L17" i="55"/>
  <c r="J17" i="55"/>
  <c r="H17" i="55"/>
  <c r="F17" i="55"/>
  <c r="N16" i="55"/>
  <c r="L16" i="55"/>
  <c r="J16" i="55"/>
  <c r="H16" i="55"/>
  <c r="F16" i="55"/>
  <c r="O16" i="55" s="1"/>
  <c r="P16" i="55" s="1"/>
  <c r="N15" i="55"/>
  <c r="L15" i="55"/>
  <c r="J15" i="55"/>
  <c r="H15" i="55"/>
  <c r="F15" i="55"/>
  <c r="N14" i="55"/>
  <c r="L14" i="55"/>
  <c r="J14" i="55"/>
  <c r="H14" i="55"/>
  <c r="F14" i="55"/>
  <c r="N13" i="55"/>
  <c r="L13" i="55"/>
  <c r="J13" i="55"/>
  <c r="H13" i="55"/>
  <c r="F13" i="55"/>
  <c r="N12" i="55"/>
  <c r="L12" i="55"/>
  <c r="J12" i="55"/>
  <c r="H12" i="55"/>
  <c r="F12" i="55"/>
  <c r="O35" i="55" l="1"/>
  <c r="P35" i="55" s="1"/>
  <c r="O34" i="55"/>
  <c r="P34" i="55" s="1"/>
  <c r="O33" i="55"/>
  <c r="P33" i="55" s="1"/>
  <c r="O32" i="55"/>
  <c r="P32" i="55" s="1"/>
  <c r="O27" i="55"/>
  <c r="P27" i="55" s="1"/>
  <c r="O26" i="55"/>
  <c r="P26" i="55" s="1"/>
  <c r="O25" i="55"/>
  <c r="P25" i="55" s="1"/>
  <c r="O24" i="55"/>
  <c r="P24" i="55" s="1"/>
  <c r="O23" i="55"/>
  <c r="P23" i="55" s="1"/>
  <c r="O18" i="55"/>
  <c r="P18" i="55" s="1"/>
  <c r="O17" i="55"/>
  <c r="P17" i="55" s="1"/>
  <c r="O15" i="55"/>
  <c r="P15" i="55" s="1"/>
  <c r="O14" i="55"/>
  <c r="P14" i="55" s="1"/>
  <c r="O13" i="55"/>
  <c r="P13" i="55" s="1"/>
  <c r="O12" i="55"/>
  <c r="P12" i="55" s="1"/>
  <c r="P45" i="55"/>
  <c r="N37" i="55" l="1"/>
  <c r="M37" i="55" s="1"/>
  <c r="N28" i="55"/>
  <c r="M28" i="55" s="1"/>
  <c r="N19" i="55"/>
  <c r="M19" i="55" s="1"/>
  <c r="C58" i="54"/>
  <c r="F52" i="54"/>
  <c r="N49" i="54"/>
  <c r="I48" i="54" s="1"/>
  <c r="N44" i="54"/>
  <c r="L44" i="54"/>
  <c r="O44" i="54" s="1"/>
  <c r="P44" i="54" s="1"/>
  <c r="N43" i="54"/>
  <c r="L43" i="54"/>
  <c r="O43" i="54" s="1"/>
  <c r="P43" i="54" s="1"/>
  <c r="N42" i="54"/>
  <c r="L42" i="54"/>
  <c r="O42" i="54" s="1"/>
  <c r="P42" i="54" s="1"/>
  <c r="B37" i="54"/>
  <c r="N36" i="54"/>
  <c r="L36" i="54"/>
  <c r="J36" i="54"/>
  <c r="H36" i="54"/>
  <c r="F36" i="54"/>
  <c r="N35" i="54"/>
  <c r="L35" i="54"/>
  <c r="J35" i="54"/>
  <c r="H35" i="54"/>
  <c r="F35" i="54"/>
  <c r="N34" i="54"/>
  <c r="L34" i="54"/>
  <c r="J34" i="54"/>
  <c r="H34" i="54"/>
  <c r="F34" i="54"/>
  <c r="O34" i="54" s="1"/>
  <c r="P34" i="54" s="1"/>
  <c r="N33" i="54"/>
  <c r="L33" i="54"/>
  <c r="J33" i="54"/>
  <c r="H33" i="54"/>
  <c r="F33" i="54"/>
  <c r="N32" i="54"/>
  <c r="L32" i="54"/>
  <c r="J32" i="54"/>
  <c r="H32" i="54"/>
  <c r="F32" i="54"/>
  <c r="B28" i="54"/>
  <c r="N27" i="54"/>
  <c r="L27" i="54"/>
  <c r="J27" i="54"/>
  <c r="H27" i="54"/>
  <c r="F27" i="54"/>
  <c r="N26" i="54"/>
  <c r="L26" i="54"/>
  <c r="J26" i="54"/>
  <c r="H26" i="54"/>
  <c r="F26" i="54"/>
  <c r="N25" i="54"/>
  <c r="L25" i="54"/>
  <c r="J25" i="54"/>
  <c r="H25" i="54"/>
  <c r="F25" i="54"/>
  <c r="N24" i="54"/>
  <c r="L24" i="54"/>
  <c r="J24" i="54"/>
  <c r="H24" i="54"/>
  <c r="F24" i="54"/>
  <c r="N23" i="54"/>
  <c r="L23" i="54"/>
  <c r="J23" i="54"/>
  <c r="H23" i="54"/>
  <c r="F23" i="54"/>
  <c r="B19" i="54"/>
  <c r="N18" i="54"/>
  <c r="L18" i="54"/>
  <c r="J18" i="54"/>
  <c r="H18" i="54"/>
  <c r="F18" i="54"/>
  <c r="N17" i="54"/>
  <c r="L17" i="54"/>
  <c r="J17" i="54"/>
  <c r="H17" i="54"/>
  <c r="F17" i="54"/>
  <c r="N16" i="54"/>
  <c r="L16" i="54"/>
  <c r="J16" i="54"/>
  <c r="H16" i="54"/>
  <c r="F16" i="54"/>
  <c r="O16" i="54" s="1"/>
  <c r="P16" i="54" s="1"/>
  <c r="N15" i="54"/>
  <c r="L15" i="54"/>
  <c r="J15" i="54"/>
  <c r="H15" i="54"/>
  <c r="F15" i="54"/>
  <c r="N14" i="54"/>
  <c r="L14" i="54"/>
  <c r="J14" i="54"/>
  <c r="H14" i="54"/>
  <c r="F14" i="54"/>
  <c r="N13" i="54"/>
  <c r="L13" i="54"/>
  <c r="J13" i="54"/>
  <c r="H13" i="54"/>
  <c r="O13" i="54" s="1"/>
  <c r="P13" i="54" s="1"/>
  <c r="F13" i="54"/>
  <c r="N12" i="54"/>
  <c r="L12" i="54"/>
  <c r="J12" i="54"/>
  <c r="H12" i="54"/>
  <c r="F12" i="54"/>
  <c r="O36" i="54" l="1"/>
  <c r="P36" i="54" s="1"/>
  <c r="O35" i="54"/>
  <c r="P35" i="54" s="1"/>
  <c r="O33" i="54"/>
  <c r="P33" i="54" s="1"/>
  <c r="O32" i="54"/>
  <c r="P32" i="54" s="1"/>
  <c r="N37" i="54" s="1"/>
  <c r="M37" i="54" s="1"/>
  <c r="O27" i="54"/>
  <c r="P27" i="54" s="1"/>
  <c r="O26" i="54"/>
  <c r="P26" i="54" s="1"/>
  <c r="O25" i="54"/>
  <c r="P25" i="54" s="1"/>
  <c r="O24" i="54"/>
  <c r="P24" i="54" s="1"/>
  <c r="O23" i="54"/>
  <c r="P23" i="54" s="1"/>
  <c r="O18" i="54"/>
  <c r="P18" i="54" s="1"/>
  <c r="O17" i="54"/>
  <c r="P17" i="54" s="1"/>
  <c r="O15" i="54"/>
  <c r="P15" i="54" s="1"/>
  <c r="O14" i="54"/>
  <c r="P14" i="54" s="1"/>
  <c r="O12" i="54"/>
  <c r="P12" i="54" s="1"/>
  <c r="I38" i="55"/>
  <c r="M46" i="55"/>
  <c r="M57" i="55"/>
  <c r="P45" i="54"/>
  <c r="N28" i="54" l="1"/>
  <c r="M28" i="54" s="1"/>
  <c r="N19" i="54"/>
  <c r="M19" i="54" s="1"/>
  <c r="I38" i="54" l="1"/>
  <c r="M57" i="54"/>
  <c r="M46" i="54"/>
  <c r="C58" i="52"/>
  <c r="F52" i="52"/>
  <c r="N49" i="52"/>
  <c r="I48" i="52" s="1"/>
  <c r="N44" i="52"/>
  <c r="L44" i="52"/>
  <c r="O44" i="52" s="1"/>
  <c r="P44" i="52" s="1"/>
  <c r="N43" i="52"/>
  <c r="L43" i="52"/>
  <c r="O43" i="52" s="1"/>
  <c r="P43" i="52" s="1"/>
  <c r="N42" i="52"/>
  <c r="L42" i="52"/>
  <c r="O42" i="52" s="1"/>
  <c r="P42" i="52" s="1"/>
  <c r="B37" i="52"/>
  <c r="N36" i="52"/>
  <c r="L36" i="52"/>
  <c r="J36" i="52"/>
  <c r="H36" i="52"/>
  <c r="F36" i="52"/>
  <c r="N35" i="52"/>
  <c r="L35" i="52"/>
  <c r="J35" i="52"/>
  <c r="H35" i="52"/>
  <c r="F35" i="52"/>
  <c r="N34" i="52"/>
  <c r="L34" i="52"/>
  <c r="J34" i="52"/>
  <c r="H34" i="52"/>
  <c r="F34" i="52"/>
  <c r="N33" i="52"/>
  <c r="L33" i="52"/>
  <c r="J33" i="52"/>
  <c r="H33" i="52"/>
  <c r="F33" i="52"/>
  <c r="O33" i="52" s="1"/>
  <c r="P33" i="52" s="1"/>
  <c r="N32" i="52"/>
  <c r="L32" i="52"/>
  <c r="J32" i="52"/>
  <c r="H32" i="52"/>
  <c r="F32" i="52"/>
  <c r="O32" i="52" s="1"/>
  <c r="P32" i="52" s="1"/>
  <c r="B28" i="52"/>
  <c r="N27" i="52"/>
  <c r="L27" i="52"/>
  <c r="J27" i="52"/>
  <c r="H27" i="52"/>
  <c r="F27" i="52"/>
  <c r="N26" i="52"/>
  <c r="L26" i="52"/>
  <c r="J26" i="52"/>
  <c r="H26" i="52"/>
  <c r="F26" i="52"/>
  <c r="N25" i="52"/>
  <c r="L25" i="52"/>
  <c r="J25" i="52"/>
  <c r="H25" i="52"/>
  <c r="F25" i="52"/>
  <c r="N24" i="52"/>
  <c r="L24" i="52"/>
  <c r="J24" i="52"/>
  <c r="H24" i="52"/>
  <c r="F24" i="52"/>
  <c r="N23" i="52"/>
  <c r="L23" i="52"/>
  <c r="J23" i="52"/>
  <c r="H23" i="52"/>
  <c r="F23" i="52"/>
  <c r="B19" i="52"/>
  <c r="N18" i="52"/>
  <c r="L18" i="52"/>
  <c r="J18" i="52"/>
  <c r="H18" i="52"/>
  <c r="F18" i="52"/>
  <c r="N17" i="52"/>
  <c r="L17" i="52"/>
  <c r="J17" i="52"/>
  <c r="H17" i="52"/>
  <c r="F17" i="52"/>
  <c r="N16" i="52"/>
  <c r="L16" i="52"/>
  <c r="J16" i="52"/>
  <c r="H16" i="52"/>
  <c r="F16" i="52"/>
  <c r="N15" i="52"/>
  <c r="L15" i="52"/>
  <c r="J15" i="52"/>
  <c r="H15" i="52"/>
  <c r="F15" i="52"/>
  <c r="N14" i="52"/>
  <c r="L14" i="52"/>
  <c r="J14" i="52"/>
  <c r="H14" i="52"/>
  <c r="F14" i="52"/>
  <c r="N13" i="52"/>
  <c r="L13" i="52"/>
  <c r="J13" i="52"/>
  <c r="H13" i="52"/>
  <c r="F13" i="52"/>
  <c r="N12" i="52"/>
  <c r="L12" i="52"/>
  <c r="J12" i="52"/>
  <c r="H12" i="52"/>
  <c r="F12" i="52"/>
  <c r="O27" i="52" l="1"/>
  <c r="P27" i="52" s="1"/>
  <c r="O26" i="52"/>
  <c r="P26" i="52" s="1"/>
  <c r="O25" i="52"/>
  <c r="P25" i="52" s="1"/>
  <c r="O24" i="52"/>
  <c r="P24" i="52" s="1"/>
  <c r="O23" i="52"/>
  <c r="P23" i="52" s="1"/>
  <c r="O36" i="52"/>
  <c r="P36" i="52" s="1"/>
  <c r="O35" i="52"/>
  <c r="P35" i="52" s="1"/>
  <c r="O34" i="52"/>
  <c r="P34" i="52" s="1"/>
  <c r="N37" i="52" s="1"/>
  <c r="M37" i="52" s="1"/>
  <c r="O18" i="52"/>
  <c r="P18" i="52" s="1"/>
  <c r="O17" i="52"/>
  <c r="P17" i="52" s="1"/>
  <c r="O16" i="52"/>
  <c r="P16" i="52" s="1"/>
  <c r="O15" i="52"/>
  <c r="P15" i="52" s="1"/>
  <c r="O14" i="52"/>
  <c r="P14" i="52" s="1"/>
  <c r="O13" i="52"/>
  <c r="P13" i="52" s="1"/>
  <c r="O12" i="52"/>
  <c r="P12" i="52" s="1"/>
  <c r="P45" i="52"/>
  <c r="N28" i="52" l="1"/>
  <c r="M28" i="52" s="1"/>
  <c r="N19" i="52"/>
  <c r="M19" i="52" s="1"/>
  <c r="I38" i="52"/>
  <c r="M46" i="52"/>
  <c r="M57" i="52"/>
  <c r="C58" i="50" l="1"/>
  <c r="F52" i="50"/>
  <c r="N49" i="50"/>
  <c r="I48" i="50" s="1"/>
  <c r="N44" i="50"/>
  <c r="L44" i="50"/>
  <c r="O44" i="50" s="1"/>
  <c r="P44" i="50" s="1"/>
  <c r="N43" i="50"/>
  <c r="L43" i="50"/>
  <c r="O43" i="50" s="1"/>
  <c r="P43" i="50" s="1"/>
  <c r="N42" i="50"/>
  <c r="L42" i="50"/>
  <c r="O42" i="50" s="1"/>
  <c r="P42" i="50" s="1"/>
  <c r="B37" i="50"/>
  <c r="N36" i="50"/>
  <c r="L36" i="50"/>
  <c r="J36" i="50"/>
  <c r="H36" i="50"/>
  <c r="F36" i="50"/>
  <c r="N35" i="50"/>
  <c r="L35" i="50"/>
  <c r="J35" i="50"/>
  <c r="H35" i="50"/>
  <c r="F35" i="50"/>
  <c r="N34" i="50"/>
  <c r="L34" i="50"/>
  <c r="J34" i="50"/>
  <c r="H34" i="50"/>
  <c r="F34" i="50"/>
  <c r="N33" i="50"/>
  <c r="L33" i="50"/>
  <c r="J33" i="50"/>
  <c r="H33" i="50"/>
  <c r="F33" i="50"/>
  <c r="N32" i="50"/>
  <c r="L32" i="50"/>
  <c r="J32" i="50"/>
  <c r="H32" i="50"/>
  <c r="F32" i="50"/>
  <c r="B28" i="50"/>
  <c r="N27" i="50"/>
  <c r="L27" i="50"/>
  <c r="J27" i="50"/>
  <c r="H27" i="50"/>
  <c r="F27" i="50"/>
  <c r="N26" i="50"/>
  <c r="L26" i="50"/>
  <c r="J26" i="50"/>
  <c r="H26" i="50"/>
  <c r="F26" i="50"/>
  <c r="N25" i="50"/>
  <c r="L25" i="50"/>
  <c r="J25" i="50"/>
  <c r="H25" i="50"/>
  <c r="F25" i="50"/>
  <c r="N24" i="50"/>
  <c r="L24" i="50"/>
  <c r="J24" i="50"/>
  <c r="H24" i="50"/>
  <c r="F24" i="50"/>
  <c r="N23" i="50"/>
  <c r="L23" i="50"/>
  <c r="J23" i="50"/>
  <c r="H23" i="50"/>
  <c r="F23" i="50"/>
  <c r="B19" i="50"/>
  <c r="N18" i="50"/>
  <c r="L18" i="50"/>
  <c r="J18" i="50"/>
  <c r="H18" i="50"/>
  <c r="F18" i="50"/>
  <c r="N17" i="50"/>
  <c r="L17" i="50"/>
  <c r="J17" i="50"/>
  <c r="H17" i="50"/>
  <c r="F17" i="50"/>
  <c r="N16" i="50"/>
  <c r="L16" i="50"/>
  <c r="J16" i="50"/>
  <c r="H16" i="50"/>
  <c r="F16" i="50"/>
  <c r="N15" i="50"/>
  <c r="L15" i="50"/>
  <c r="J15" i="50"/>
  <c r="H15" i="50"/>
  <c r="F15" i="50"/>
  <c r="N14" i="50"/>
  <c r="L14" i="50"/>
  <c r="J14" i="50"/>
  <c r="H14" i="50"/>
  <c r="F14" i="50"/>
  <c r="N13" i="50"/>
  <c r="L13" i="50"/>
  <c r="J13" i="50"/>
  <c r="H13" i="50"/>
  <c r="F13" i="50"/>
  <c r="N12" i="50"/>
  <c r="L12" i="50"/>
  <c r="J12" i="50"/>
  <c r="H12" i="50"/>
  <c r="F12" i="50"/>
  <c r="O36" i="50" l="1"/>
  <c r="P36" i="50" s="1"/>
  <c r="N37" i="50" s="1"/>
  <c r="M37" i="50" s="1"/>
  <c r="O35" i="50"/>
  <c r="P35" i="50" s="1"/>
  <c r="O34" i="50"/>
  <c r="P34" i="50" s="1"/>
  <c r="O33" i="50"/>
  <c r="P33" i="50" s="1"/>
  <c r="O32" i="50"/>
  <c r="P32" i="50" s="1"/>
  <c r="O27" i="50"/>
  <c r="P27" i="50" s="1"/>
  <c r="O26" i="50"/>
  <c r="P26" i="50" s="1"/>
  <c r="O24" i="50"/>
  <c r="P24" i="50" s="1"/>
  <c r="O25" i="50"/>
  <c r="P25" i="50" s="1"/>
  <c r="O23" i="50"/>
  <c r="P23" i="50" s="1"/>
  <c r="O18" i="50"/>
  <c r="P18" i="50" s="1"/>
  <c r="O17" i="50"/>
  <c r="P17" i="50" s="1"/>
  <c r="O16" i="50"/>
  <c r="P16" i="50" s="1"/>
  <c r="O15" i="50"/>
  <c r="P15" i="50" s="1"/>
  <c r="O14" i="50"/>
  <c r="P14" i="50" s="1"/>
  <c r="O13" i="50"/>
  <c r="P13" i="50" s="1"/>
  <c r="O12" i="50"/>
  <c r="P12" i="50" s="1"/>
  <c r="P45" i="50"/>
  <c r="N28" i="50" l="1"/>
  <c r="M28" i="50" s="1"/>
  <c r="N19" i="50"/>
  <c r="M19" i="50" s="1"/>
  <c r="C58" i="46"/>
  <c r="N49" i="46" s="1"/>
  <c r="I48" i="46" s="1"/>
  <c r="F52" i="46"/>
  <c r="O44" i="46"/>
  <c r="P44" i="46" s="1"/>
  <c r="N44" i="46"/>
  <c r="L44" i="46"/>
  <c r="O43" i="46"/>
  <c r="P43" i="46" s="1"/>
  <c r="N43" i="46"/>
  <c r="L43" i="46"/>
  <c r="O42" i="46"/>
  <c r="P42" i="46" s="1"/>
  <c r="N42" i="46"/>
  <c r="L42" i="46"/>
  <c r="B37" i="46"/>
  <c r="N36" i="46"/>
  <c r="L36" i="46"/>
  <c r="J36" i="46"/>
  <c r="H36" i="46"/>
  <c r="F36" i="46"/>
  <c r="N35" i="46"/>
  <c r="L35" i="46"/>
  <c r="J35" i="46"/>
  <c r="H35" i="46"/>
  <c r="F35" i="46"/>
  <c r="N34" i="46"/>
  <c r="L34" i="46"/>
  <c r="J34" i="46"/>
  <c r="H34" i="46"/>
  <c r="F34" i="46"/>
  <c r="N33" i="46"/>
  <c r="L33" i="46"/>
  <c r="J33" i="46"/>
  <c r="H33" i="46"/>
  <c r="F33" i="46"/>
  <c r="N32" i="46"/>
  <c r="L32" i="46"/>
  <c r="J32" i="46"/>
  <c r="H32" i="46"/>
  <c r="F32" i="46"/>
  <c r="B28" i="46"/>
  <c r="N27" i="46"/>
  <c r="L27" i="46"/>
  <c r="J27" i="46"/>
  <c r="H27" i="46"/>
  <c r="F27" i="46"/>
  <c r="N26" i="46"/>
  <c r="L26" i="46"/>
  <c r="J26" i="46"/>
  <c r="H26" i="46"/>
  <c r="F26" i="46"/>
  <c r="N25" i="46"/>
  <c r="L25" i="46"/>
  <c r="J25" i="46"/>
  <c r="H25" i="46"/>
  <c r="F25" i="46"/>
  <c r="N24" i="46"/>
  <c r="L24" i="46"/>
  <c r="J24" i="46"/>
  <c r="H24" i="46"/>
  <c r="F24" i="46"/>
  <c r="N23" i="46"/>
  <c r="L23" i="46"/>
  <c r="J23" i="46"/>
  <c r="H23" i="46"/>
  <c r="F23" i="46"/>
  <c r="B19" i="46"/>
  <c r="N18" i="46"/>
  <c r="L18" i="46"/>
  <c r="J18" i="46"/>
  <c r="H18" i="46"/>
  <c r="F18" i="46"/>
  <c r="N17" i="46"/>
  <c r="L17" i="46"/>
  <c r="J17" i="46"/>
  <c r="H17" i="46"/>
  <c r="F17" i="46"/>
  <c r="N16" i="46"/>
  <c r="L16" i="46"/>
  <c r="J16" i="46"/>
  <c r="H16" i="46"/>
  <c r="F16" i="46"/>
  <c r="N15" i="46"/>
  <c r="L15" i="46"/>
  <c r="J15" i="46"/>
  <c r="H15" i="46"/>
  <c r="F15" i="46"/>
  <c r="N14" i="46"/>
  <c r="L14" i="46"/>
  <c r="J14" i="46"/>
  <c r="H14" i="46"/>
  <c r="F14" i="46"/>
  <c r="N13" i="46"/>
  <c r="L13" i="46"/>
  <c r="J13" i="46"/>
  <c r="H13" i="46"/>
  <c r="F13" i="46"/>
  <c r="N12" i="46"/>
  <c r="L12" i="46"/>
  <c r="J12" i="46"/>
  <c r="H12" i="46"/>
  <c r="F12" i="46"/>
  <c r="I38" i="50" l="1"/>
  <c r="M57" i="50"/>
  <c r="M46" i="50"/>
  <c r="O36" i="46"/>
  <c r="P36" i="46" s="1"/>
  <c r="O35" i="46"/>
  <c r="P35" i="46" s="1"/>
  <c r="O34" i="46"/>
  <c r="P34" i="46" s="1"/>
  <c r="O33" i="46"/>
  <c r="P33" i="46" s="1"/>
  <c r="O32" i="46"/>
  <c r="P32" i="46" s="1"/>
  <c r="O27" i="46"/>
  <c r="P27" i="46" s="1"/>
  <c r="O26" i="46"/>
  <c r="P26" i="46" s="1"/>
  <c r="O25" i="46"/>
  <c r="P25" i="46" s="1"/>
  <c r="O24" i="46"/>
  <c r="P24" i="46" s="1"/>
  <c r="O23" i="46"/>
  <c r="P23" i="46" s="1"/>
  <c r="O18" i="46"/>
  <c r="P18" i="46" s="1"/>
  <c r="O17" i="46"/>
  <c r="P17" i="46" s="1"/>
  <c r="O16" i="46"/>
  <c r="P16" i="46" s="1"/>
  <c r="O15" i="46"/>
  <c r="P15" i="46" s="1"/>
  <c r="O14" i="46"/>
  <c r="P14" i="46" s="1"/>
  <c r="O13" i="46"/>
  <c r="P13" i="46" s="1"/>
  <c r="O12" i="46"/>
  <c r="P12" i="46" s="1"/>
  <c r="P45" i="46"/>
  <c r="N37" i="46" l="1"/>
  <c r="M37" i="46" s="1"/>
  <c r="N28" i="46"/>
  <c r="M28" i="46" s="1"/>
  <c r="N19" i="46"/>
  <c r="M19" i="46" s="1"/>
  <c r="C58" i="45"/>
  <c r="F52" i="45"/>
  <c r="N49" i="45"/>
  <c r="I48" i="45" s="1"/>
  <c r="N44" i="45"/>
  <c r="L44" i="45"/>
  <c r="O44" i="45" s="1"/>
  <c r="P44" i="45" s="1"/>
  <c r="N43" i="45"/>
  <c r="L43" i="45"/>
  <c r="O43" i="45" s="1"/>
  <c r="P43" i="45" s="1"/>
  <c r="N42" i="45"/>
  <c r="L42" i="45"/>
  <c r="O42" i="45" s="1"/>
  <c r="P42" i="45" s="1"/>
  <c r="B37" i="45"/>
  <c r="N36" i="45"/>
  <c r="L36" i="45"/>
  <c r="J36" i="45"/>
  <c r="H36" i="45"/>
  <c r="F36" i="45"/>
  <c r="N35" i="45"/>
  <c r="O35" i="45" s="1"/>
  <c r="P35" i="45" s="1"/>
  <c r="L35" i="45"/>
  <c r="J35" i="45"/>
  <c r="H35" i="45"/>
  <c r="F35" i="45"/>
  <c r="N34" i="45"/>
  <c r="L34" i="45"/>
  <c r="J34" i="45"/>
  <c r="H34" i="45"/>
  <c r="F34" i="45"/>
  <c r="N33" i="45"/>
  <c r="L33" i="45"/>
  <c r="J33" i="45"/>
  <c r="H33" i="45"/>
  <c r="F33" i="45"/>
  <c r="N32" i="45"/>
  <c r="L32" i="45"/>
  <c r="J32" i="45"/>
  <c r="H32" i="45"/>
  <c r="F32" i="45"/>
  <c r="B28" i="45"/>
  <c r="N27" i="45"/>
  <c r="L27" i="45"/>
  <c r="J27" i="45"/>
  <c r="H27" i="45"/>
  <c r="F27" i="45"/>
  <c r="N26" i="45"/>
  <c r="L26" i="45"/>
  <c r="J26" i="45"/>
  <c r="H26" i="45"/>
  <c r="F26" i="45"/>
  <c r="O26" i="45" s="1"/>
  <c r="P26" i="45" s="1"/>
  <c r="N25" i="45"/>
  <c r="L25" i="45"/>
  <c r="J25" i="45"/>
  <c r="H25" i="45"/>
  <c r="F25" i="45"/>
  <c r="N24" i="45"/>
  <c r="L24" i="45"/>
  <c r="J24" i="45"/>
  <c r="H24" i="45"/>
  <c r="F24" i="45"/>
  <c r="N23" i="45"/>
  <c r="L23" i="45"/>
  <c r="J23" i="45"/>
  <c r="H23" i="45"/>
  <c r="F23" i="45"/>
  <c r="B19" i="45"/>
  <c r="N18" i="45"/>
  <c r="L18" i="45"/>
  <c r="J18" i="45"/>
  <c r="H18" i="45"/>
  <c r="F18" i="45"/>
  <c r="N17" i="45"/>
  <c r="L17" i="45"/>
  <c r="J17" i="45"/>
  <c r="H17" i="45"/>
  <c r="F17" i="45"/>
  <c r="N16" i="45"/>
  <c r="L16" i="45"/>
  <c r="J16" i="45"/>
  <c r="H16" i="45"/>
  <c r="F16" i="45"/>
  <c r="N15" i="45"/>
  <c r="L15" i="45"/>
  <c r="J15" i="45"/>
  <c r="H15" i="45"/>
  <c r="F15" i="45"/>
  <c r="N14" i="45"/>
  <c r="L14" i="45"/>
  <c r="J14" i="45"/>
  <c r="H14" i="45"/>
  <c r="F14" i="45"/>
  <c r="O14" i="45" s="1"/>
  <c r="P14" i="45" s="1"/>
  <c r="N13" i="45"/>
  <c r="L13" i="45"/>
  <c r="J13" i="45"/>
  <c r="H13" i="45"/>
  <c r="F13" i="45"/>
  <c r="N12" i="45"/>
  <c r="L12" i="45"/>
  <c r="J12" i="45"/>
  <c r="H12" i="45"/>
  <c r="F12" i="45"/>
  <c r="I38" i="46" l="1"/>
  <c r="M46" i="46"/>
  <c r="M57" i="46"/>
  <c r="O36" i="45"/>
  <c r="P36" i="45" s="1"/>
  <c r="O34" i="45"/>
  <c r="P34" i="45" s="1"/>
  <c r="O33" i="45"/>
  <c r="P33" i="45" s="1"/>
  <c r="O32" i="45"/>
  <c r="P32" i="45" s="1"/>
  <c r="O27" i="45"/>
  <c r="P27" i="45" s="1"/>
  <c r="N28" i="45" s="1"/>
  <c r="M28" i="45" s="1"/>
  <c r="O25" i="45"/>
  <c r="P25" i="45" s="1"/>
  <c r="O24" i="45"/>
  <c r="P24" i="45" s="1"/>
  <c r="O23" i="45"/>
  <c r="P23" i="45" s="1"/>
  <c r="O18" i="45"/>
  <c r="P18" i="45" s="1"/>
  <c r="O17" i="45"/>
  <c r="P17" i="45" s="1"/>
  <c r="O16" i="45"/>
  <c r="P16" i="45" s="1"/>
  <c r="O15" i="45"/>
  <c r="P15" i="45" s="1"/>
  <c r="O13" i="45"/>
  <c r="P13" i="45" s="1"/>
  <c r="O12" i="45"/>
  <c r="P12" i="45" s="1"/>
  <c r="N37" i="45"/>
  <c r="M37" i="45" s="1"/>
  <c r="P45" i="45"/>
  <c r="N19" i="45" l="1"/>
  <c r="M19" i="45" s="1"/>
  <c r="I38" i="45"/>
  <c r="M57" i="45"/>
  <c r="M46" i="45"/>
  <c r="C58" i="41" l="1"/>
  <c r="F52" i="41"/>
  <c r="N49" i="41"/>
  <c r="I48" i="41" s="1"/>
  <c r="N44" i="41"/>
  <c r="L44" i="41"/>
  <c r="O44" i="41" s="1"/>
  <c r="P44" i="41" s="1"/>
  <c r="N43" i="41"/>
  <c r="L43" i="41"/>
  <c r="O43" i="41" s="1"/>
  <c r="P43" i="41" s="1"/>
  <c r="N42" i="41"/>
  <c r="L42" i="41"/>
  <c r="O42" i="41" s="1"/>
  <c r="P42" i="41" s="1"/>
  <c r="B37" i="41"/>
  <c r="N36" i="41"/>
  <c r="L36" i="41"/>
  <c r="J36" i="41"/>
  <c r="H36" i="41"/>
  <c r="F36" i="41"/>
  <c r="N35" i="41"/>
  <c r="L35" i="41"/>
  <c r="J35" i="41"/>
  <c r="H35" i="41"/>
  <c r="F35" i="41"/>
  <c r="N34" i="41"/>
  <c r="L34" i="41"/>
  <c r="J34" i="41"/>
  <c r="H34" i="41"/>
  <c r="F34" i="41"/>
  <c r="N33" i="41"/>
  <c r="L33" i="41"/>
  <c r="J33" i="41"/>
  <c r="H33" i="41"/>
  <c r="F33" i="41"/>
  <c r="N32" i="41"/>
  <c r="L32" i="41"/>
  <c r="J32" i="41"/>
  <c r="H32" i="41"/>
  <c r="F32" i="41"/>
  <c r="B28" i="41"/>
  <c r="N27" i="41"/>
  <c r="L27" i="41"/>
  <c r="J27" i="41"/>
  <c r="H27" i="41"/>
  <c r="F27" i="41"/>
  <c r="N26" i="41"/>
  <c r="L26" i="41"/>
  <c r="J26" i="41"/>
  <c r="H26" i="41"/>
  <c r="F26" i="41"/>
  <c r="N25" i="41"/>
  <c r="L25" i="41"/>
  <c r="J25" i="41"/>
  <c r="H25" i="41"/>
  <c r="F25" i="41"/>
  <c r="N24" i="41"/>
  <c r="L24" i="41"/>
  <c r="J24" i="41"/>
  <c r="H24" i="41"/>
  <c r="F24" i="41"/>
  <c r="L23" i="41"/>
  <c r="J23" i="41"/>
  <c r="H23" i="41"/>
  <c r="F23" i="41"/>
  <c r="B19" i="41"/>
  <c r="N18" i="41"/>
  <c r="L18" i="41"/>
  <c r="J18" i="41"/>
  <c r="H18" i="41"/>
  <c r="F18" i="41"/>
  <c r="N17" i="41"/>
  <c r="L17" i="41"/>
  <c r="J17" i="41"/>
  <c r="H17" i="41"/>
  <c r="F17" i="41"/>
  <c r="N16" i="41"/>
  <c r="L16" i="41"/>
  <c r="J16" i="41"/>
  <c r="H16" i="41"/>
  <c r="F16" i="41"/>
  <c r="N15" i="41"/>
  <c r="L15" i="41"/>
  <c r="J15" i="41"/>
  <c r="H15" i="41"/>
  <c r="F15" i="41"/>
  <c r="N14" i="41"/>
  <c r="L14" i="41"/>
  <c r="J14" i="41"/>
  <c r="H14" i="41"/>
  <c r="F14" i="41"/>
  <c r="N13" i="41"/>
  <c r="L13" i="41"/>
  <c r="J13" i="41"/>
  <c r="H13" i="41"/>
  <c r="F13" i="41"/>
  <c r="N12" i="41"/>
  <c r="L12" i="41"/>
  <c r="J12" i="41"/>
  <c r="H12" i="41"/>
  <c r="F12" i="41"/>
  <c r="O36" i="41" l="1"/>
  <c r="P36" i="41" s="1"/>
  <c r="O35" i="41"/>
  <c r="P35" i="41" s="1"/>
  <c r="O34" i="41"/>
  <c r="P34" i="41" s="1"/>
  <c r="O33" i="41"/>
  <c r="P33" i="41" s="1"/>
  <c r="O32" i="41"/>
  <c r="P32" i="41" s="1"/>
  <c r="O27" i="41"/>
  <c r="P27" i="41" s="1"/>
  <c r="O26" i="41"/>
  <c r="P26" i="41" s="1"/>
  <c r="O25" i="41"/>
  <c r="P25" i="41" s="1"/>
  <c r="O24" i="41"/>
  <c r="P24" i="41" s="1"/>
  <c r="O23" i="41"/>
  <c r="P23" i="41" s="1"/>
  <c r="O18" i="41"/>
  <c r="P18" i="41" s="1"/>
  <c r="O17" i="41"/>
  <c r="P17" i="41" s="1"/>
  <c r="O16" i="41"/>
  <c r="P16" i="41" s="1"/>
  <c r="O15" i="41"/>
  <c r="P15" i="41" s="1"/>
  <c r="O14" i="41"/>
  <c r="P14" i="41" s="1"/>
  <c r="O13" i="41"/>
  <c r="P13" i="41" s="1"/>
  <c r="O12" i="41"/>
  <c r="P12" i="41" s="1"/>
  <c r="P45" i="41"/>
  <c r="N37" i="41" l="1"/>
  <c r="M37" i="41" s="1"/>
  <c r="N28" i="41"/>
  <c r="M28" i="41" s="1"/>
  <c r="I38" i="41" s="1"/>
  <c r="N19" i="41"/>
  <c r="M19" i="41" s="1"/>
  <c r="C58" i="40"/>
  <c r="F52" i="40"/>
  <c r="N49" i="40"/>
  <c r="I48" i="40" s="1"/>
  <c r="N44" i="40"/>
  <c r="L44" i="40"/>
  <c r="O44" i="40" s="1"/>
  <c r="P44" i="40" s="1"/>
  <c r="N43" i="40"/>
  <c r="L43" i="40"/>
  <c r="O43" i="40" s="1"/>
  <c r="P43" i="40" s="1"/>
  <c r="N42" i="40"/>
  <c r="L42" i="40"/>
  <c r="O42" i="40" s="1"/>
  <c r="P42" i="40" s="1"/>
  <c r="P45" i="40" s="1"/>
  <c r="B37" i="40"/>
  <c r="N36" i="40"/>
  <c r="L36" i="40"/>
  <c r="J36" i="40"/>
  <c r="H36" i="40"/>
  <c r="F36" i="40"/>
  <c r="N35" i="40"/>
  <c r="L35" i="40"/>
  <c r="J35" i="40"/>
  <c r="H35" i="40"/>
  <c r="F35" i="40"/>
  <c r="N34" i="40"/>
  <c r="L34" i="40"/>
  <c r="J34" i="40"/>
  <c r="H34" i="40"/>
  <c r="F34" i="40"/>
  <c r="N33" i="40"/>
  <c r="L33" i="40"/>
  <c r="J33" i="40"/>
  <c r="H33" i="40"/>
  <c r="F33" i="40"/>
  <c r="N32" i="40"/>
  <c r="L32" i="40"/>
  <c r="J32" i="40"/>
  <c r="H32" i="40"/>
  <c r="F32" i="40"/>
  <c r="B28" i="40"/>
  <c r="N27" i="40"/>
  <c r="L27" i="40"/>
  <c r="J27" i="40"/>
  <c r="H27" i="40"/>
  <c r="F27" i="40"/>
  <c r="N26" i="40"/>
  <c r="L26" i="40"/>
  <c r="J26" i="40"/>
  <c r="H26" i="40"/>
  <c r="F26" i="40"/>
  <c r="O26" i="40" s="1"/>
  <c r="P26" i="40" s="1"/>
  <c r="N25" i="40"/>
  <c r="L25" i="40"/>
  <c r="J25" i="40"/>
  <c r="H25" i="40"/>
  <c r="F25" i="40"/>
  <c r="N24" i="40"/>
  <c r="L24" i="40"/>
  <c r="J24" i="40"/>
  <c r="H24" i="40"/>
  <c r="F24" i="40"/>
  <c r="N23" i="40"/>
  <c r="L23" i="40"/>
  <c r="J23" i="40"/>
  <c r="H23" i="40"/>
  <c r="F23" i="40"/>
  <c r="B19" i="40"/>
  <c r="N18" i="40"/>
  <c r="L18" i="40"/>
  <c r="J18" i="40"/>
  <c r="H18" i="40"/>
  <c r="F18" i="40"/>
  <c r="N17" i="40"/>
  <c r="L17" i="40"/>
  <c r="J17" i="40"/>
  <c r="H17" i="40"/>
  <c r="F17" i="40"/>
  <c r="N16" i="40"/>
  <c r="L16" i="40"/>
  <c r="J16" i="40"/>
  <c r="H16" i="40"/>
  <c r="F16" i="40"/>
  <c r="N15" i="40"/>
  <c r="L15" i="40"/>
  <c r="J15" i="40"/>
  <c r="H15" i="40"/>
  <c r="F15" i="40"/>
  <c r="N14" i="40"/>
  <c r="L14" i="40"/>
  <c r="J14" i="40"/>
  <c r="H14" i="40"/>
  <c r="F14" i="40"/>
  <c r="N13" i="40"/>
  <c r="L13" i="40"/>
  <c r="J13" i="40"/>
  <c r="H13" i="40"/>
  <c r="F13" i="40"/>
  <c r="N12" i="40"/>
  <c r="L12" i="40"/>
  <c r="J12" i="40"/>
  <c r="H12" i="40"/>
  <c r="F12" i="40"/>
  <c r="M57" i="41" l="1"/>
  <c r="M46" i="41"/>
  <c r="O36" i="40"/>
  <c r="P36" i="40" s="1"/>
  <c r="N37" i="40" s="1"/>
  <c r="M37" i="40" s="1"/>
  <c r="O35" i="40"/>
  <c r="P35" i="40" s="1"/>
  <c r="O34" i="40"/>
  <c r="P34" i="40" s="1"/>
  <c r="O33" i="40"/>
  <c r="P33" i="40" s="1"/>
  <c r="O32" i="40"/>
  <c r="P32" i="40" s="1"/>
  <c r="O27" i="40"/>
  <c r="P27" i="40" s="1"/>
  <c r="O25" i="40"/>
  <c r="P25" i="40" s="1"/>
  <c r="O24" i="40"/>
  <c r="P24" i="40" s="1"/>
  <c r="O23" i="40"/>
  <c r="P23" i="40" s="1"/>
  <c r="O18" i="40"/>
  <c r="P18" i="40" s="1"/>
  <c r="O17" i="40"/>
  <c r="P17" i="40" s="1"/>
  <c r="O16" i="40"/>
  <c r="P16" i="40" s="1"/>
  <c r="O15" i="40"/>
  <c r="P15" i="40" s="1"/>
  <c r="O14" i="40"/>
  <c r="P14" i="40" s="1"/>
  <c r="O13" i="40"/>
  <c r="P13" i="40" s="1"/>
  <c r="O12" i="40"/>
  <c r="P12" i="40" s="1"/>
  <c r="N28" i="40" l="1"/>
  <c r="M28" i="40" s="1"/>
  <c r="N19" i="40"/>
  <c r="M19" i="40" s="1"/>
  <c r="M57" i="40"/>
  <c r="M46" i="40"/>
  <c r="I38" i="40"/>
  <c r="C58" i="37" l="1"/>
  <c r="F52" i="37"/>
  <c r="N49" i="37"/>
  <c r="I48" i="37" s="1"/>
  <c r="N44" i="37"/>
  <c r="L44" i="37"/>
  <c r="O44" i="37" s="1"/>
  <c r="P44" i="37" s="1"/>
  <c r="N43" i="37"/>
  <c r="L43" i="37"/>
  <c r="O43" i="37" s="1"/>
  <c r="P43" i="37" s="1"/>
  <c r="N42" i="37"/>
  <c r="L42" i="37"/>
  <c r="O42" i="37" s="1"/>
  <c r="P42" i="37" s="1"/>
  <c r="B37" i="37"/>
  <c r="N36" i="37"/>
  <c r="L36" i="37"/>
  <c r="J36" i="37"/>
  <c r="H36" i="37"/>
  <c r="F36" i="37"/>
  <c r="O35" i="37"/>
  <c r="P35" i="37" s="1"/>
  <c r="N35" i="37"/>
  <c r="L35" i="37"/>
  <c r="J35" i="37"/>
  <c r="H35" i="37"/>
  <c r="F35" i="37"/>
  <c r="N34" i="37"/>
  <c r="L34" i="37"/>
  <c r="J34" i="37"/>
  <c r="H34" i="37"/>
  <c r="F34" i="37"/>
  <c r="N33" i="37"/>
  <c r="L33" i="37"/>
  <c r="J33" i="37"/>
  <c r="H33" i="37"/>
  <c r="F33" i="37"/>
  <c r="N32" i="37"/>
  <c r="L32" i="37"/>
  <c r="J32" i="37"/>
  <c r="H32" i="37"/>
  <c r="F32" i="37"/>
  <c r="B28" i="37"/>
  <c r="N27" i="37"/>
  <c r="L27" i="37"/>
  <c r="J27" i="37"/>
  <c r="H27" i="37"/>
  <c r="F27" i="37"/>
  <c r="N26" i="37"/>
  <c r="L26" i="37"/>
  <c r="J26" i="37"/>
  <c r="H26" i="37"/>
  <c r="F26" i="37"/>
  <c r="N25" i="37"/>
  <c r="L25" i="37"/>
  <c r="J25" i="37"/>
  <c r="H25" i="37"/>
  <c r="F25" i="37"/>
  <c r="N24" i="37"/>
  <c r="L24" i="37"/>
  <c r="J24" i="37"/>
  <c r="H24" i="37"/>
  <c r="F24" i="37"/>
  <c r="N23" i="37"/>
  <c r="L23" i="37"/>
  <c r="J23" i="37"/>
  <c r="H23" i="37"/>
  <c r="F23" i="37"/>
  <c r="B19" i="37"/>
  <c r="N18" i="37"/>
  <c r="L18" i="37"/>
  <c r="J18" i="37"/>
  <c r="H18" i="37"/>
  <c r="F18" i="37"/>
  <c r="O18" i="37" s="1"/>
  <c r="P18" i="37" s="1"/>
  <c r="N17" i="37"/>
  <c r="L17" i="37"/>
  <c r="J17" i="37"/>
  <c r="H17" i="37"/>
  <c r="F17" i="37"/>
  <c r="N16" i="37"/>
  <c r="L16" i="37"/>
  <c r="J16" i="37"/>
  <c r="H16" i="37"/>
  <c r="F16" i="37"/>
  <c r="O16" i="37" s="1"/>
  <c r="P16" i="37" s="1"/>
  <c r="N15" i="37"/>
  <c r="L15" i="37"/>
  <c r="J15" i="37"/>
  <c r="H15" i="37"/>
  <c r="F15" i="37"/>
  <c r="N14" i="37"/>
  <c r="L14" i="37"/>
  <c r="J14" i="37"/>
  <c r="H14" i="37"/>
  <c r="F14" i="37"/>
  <c r="N13" i="37"/>
  <c r="L13" i="37"/>
  <c r="J13" i="37"/>
  <c r="H13" i="37"/>
  <c r="F13" i="37"/>
  <c r="N12" i="37"/>
  <c r="L12" i="37"/>
  <c r="J12" i="37"/>
  <c r="H12" i="37"/>
  <c r="F12" i="37"/>
  <c r="O36" i="37" l="1"/>
  <c r="P36" i="37" s="1"/>
  <c r="O34" i="37"/>
  <c r="P34" i="37" s="1"/>
  <c r="O33" i="37"/>
  <c r="P33" i="37" s="1"/>
  <c r="O32" i="37"/>
  <c r="P32" i="37" s="1"/>
  <c r="O27" i="37"/>
  <c r="P27" i="37" s="1"/>
  <c r="O26" i="37"/>
  <c r="P26" i="37" s="1"/>
  <c r="O25" i="37"/>
  <c r="P25" i="37" s="1"/>
  <c r="O24" i="37"/>
  <c r="P24" i="37" s="1"/>
  <c r="O23" i="37"/>
  <c r="P23" i="37" s="1"/>
  <c r="O17" i="37"/>
  <c r="P17" i="37" s="1"/>
  <c r="O15" i="37"/>
  <c r="P15" i="37" s="1"/>
  <c r="O14" i="37"/>
  <c r="P14" i="37" s="1"/>
  <c r="O13" i="37"/>
  <c r="P13" i="37" s="1"/>
  <c r="O12" i="37"/>
  <c r="P12" i="37" s="1"/>
  <c r="P45" i="37"/>
  <c r="N37" i="37" l="1"/>
  <c r="M37" i="37" s="1"/>
  <c r="N28" i="37"/>
  <c r="M28" i="37" s="1"/>
  <c r="N19" i="37"/>
  <c r="M19" i="37" s="1"/>
  <c r="I38" i="37" l="1"/>
  <c r="M57" i="37"/>
  <c r="M46" i="37"/>
  <c r="C58" i="19"/>
  <c r="F52" i="19"/>
  <c r="N49" i="19"/>
  <c r="I48" i="19" s="1"/>
  <c r="N44" i="19"/>
  <c r="L44" i="19"/>
  <c r="O44" i="19" s="1"/>
  <c r="P44" i="19" s="1"/>
  <c r="N43" i="19"/>
  <c r="L43" i="19"/>
  <c r="O43" i="19" s="1"/>
  <c r="P43" i="19" s="1"/>
  <c r="N42" i="19"/>
  <c r="L42" i="19"/>
  <c r="O42" i="19" s="1"/>
  <c r="P42" i="19" s="1"/>
  <c r="B37" i="19"/>
  <c r="N36" i="19"/>
  <c r="L36" i="19"/>
  <c r="J36" i="19"/>
  <c r="H36" i="19"/>
  <c r="F36" i="19"/>
  <c r="N35" i="19"/>
  <c r="L35" i="19"/>
  <c r="J35" i="19"/>
  <c r="H35" i="19"/>
  <c r="F35" i="19"/>
  <c r="N34" i="19"/>
  <c r="L34" i="19"/>
  <c r="J34" i="19"/>
  <c r="H34" i="19"/>
  <c r="F34" i="19"/>
  <c r="N33" i="19"/>
  <c r="L33" i="19"/>
  <c r="J33" i="19"/>
  <c r="H33" i="19"/>
  <c r="F33" i="19"/>
  <c r="N32" i="19"/>
  <c r="L32" i="19"/>
  <c r="J32" i="19"/>
  <c r="H32" i="19"/>
  <c r="F32" i="19"/>
  <c r="B28" i="19"/>
  <c r="N27" i="19"/>
  <c r="L27" i="19"/>
  <c r="J27" i="19"/>
  <c r="H27" i="19"/>
  <c r="F27" i="19"/>
  <c r="N26" i="19"/>
  <c r="L26" i="19"/>
  <c r="J26" i="19"/>
  <c r="H26" i="19"/>
  <c r="F26" i="19"/>
  <c r="O26" i="19" s="1"/>
  <c r="P26" i="19" s="1"/>
  <c r="N25" i="19"/>
  <c r="L25" i="19"/>
  <c r="J25" i="19"/>
  <c r="H25" i="19"/>
  <c r="F25" i="19"/>
  <c r="N24" i="19"/>
  <c r="L24" i="19"/>
  <c r="J24" i="19"/>
  <c r="H24" i="19"/>
  <c r="F24" i="19"/>
  <c r="N23" i="19"/>
  <c r="L23" i="19"/>
  <c r="J23" i="19"/>
  <c r="H23" i="19"/>
  <c r="F23" i="19"/>
  <c r="B19" i="19"/>
  <c r="N18" i="19"/>
  <c r="L18" i="19"/>
  <c r="J18" i="19"/>
  <c r="H18" i="19"/>
  <c r="F18" i="19"/>
  <c r="N17" i="19"/>
  <c r="L17" i="19"/>
  <c r="J17" i="19"/>
  <c r="H17" i="19"/>
  <c r="F17" i="19"/>
  <c r="N16" i="19"/>
  <c r="L16" i="19"/>
  <c r="J16" i="19"/>
  <c r="H16" i="19"/>
  <c r="F16" i="19"/>
  <c r="O16" i="19" s="1"/>
  <c r="P16" i="19" s="1"/>
  <c r="N15" i="19"/>
  <c r="L15" i="19"/>
  <c r="J15" i="19"/>
  <c r="H15" i="19"/>
  <c r="F15" i="19"/>
  <c r="N14" i="19"/>
  <c r="L14" i="19"/>
  <c r="J14" i="19"/>
  <c r="H14" i="19"/>
  <c r="F14" i="19"/>
  <c r="O14" i="19" s="1"/>
  <c r="P14" i="19" s="1"/>
  <c r="N13" i="19"/>
  <c r="L13" i="19"/>
  <c r="J13" i="19"/>
  <c r="H13" i="19"/>
  <c r="F13" i="19"/>
  <c r="N12" i="19"/>
  <c r="L12" i="19"/>
  <c r="J12" i="19"/>
  <c r="H12" i="19"/>
  <c r="F12" i="19"/>
  <c r="O36" i="19" l="1"/>
  <c r="P36" i="19" s="1"/>
  <c r="O35" i="19"/>
  <c r="P35" i="19" s="1"/>
  <c r="O34" i="19"/>
  <c r="P34" i="19" s="1"/>
  <c r="O33" i="19"/>
  <c r="P33" i="19" s="1"/>
  <c r="N37" i="19" s="1"/>
  <c r="M37" i="19" s="1"/>
  <c r="O32" i="19"/>
  <c r="P32" i="19" s="1"/>
  <c r="O27" i="19"/>
  <c r="P27" i="19" s="1"/>
  <c r="O25" i="19"/>
  <c r="P25" i="19" s="1"/>
  <c r="O24" i="19"/>
  <c r="P24" i="19" s="1"/>
  <c r="O23" i="19"/>
  <c r="P23" i="19" s="1"/>
  <c r="N28" i="19" s="1"/>
  <c r="M28" i="19" s="1"/>
  <c r="O18" i="19"/>
  <c r="P18" i="19" s="1"/>
  <c r="O17" i="19"/>
  <c r="P17" i="19" s="1"/>
  <c r="O15" i="19"/>
  <c r="P15" i="19" s="1"/>
  <c r="O13" i="19"/>
  <c r="P13" i="19" s="1"/>
  <c r="N19" i="19" s="1"/>
  <c r="M19" i="19" s="1"/>
  <c r="O12" i="19"/>
  <c r="P12" i="19" s="1"/>
  <c r="P45" i="19"/>
  <c r="I38" i="19" l="1"/>
  <c r="M46" i="19"/>
  <c r="M57" i="19"/>
  <c r="C58" i="34" l="1"/>
  <c r="F52" i="34"/>
  <c r="N49" i="34"/>
  <c r="I48" i="34" s="1"/>
  <c r="N44" i="34"/>
  <c r="L44" i="34"/>
  <c r="O44" i="34" s="1"/>
  <c r="P44" i="34" s="1"/>
  <c r="N43" i="34"/>
  <c r="L43" i="34"/>
  <c r="O43" i="34" s="1"/>
  <c r="P43" i="34" s="1"/>
  <c r="N42" i="34"/>
  <c r="L42" i="34"/>
  <c r="O42" i="34" s="1"/>
  <c r="P42" i="34" s="1"/>
  <c r="B37" i="34"/>
  <c r="N36" i="34"/>
  <c r="L36" i="34"/>
  <c r="J36" i="34"/>
  <c r="H36" i="34"/>
  <c r="F36" i="34"/>
  <c r="O35" i="34"/>
  <c r="P35" i="34" s="1"/>
  <c r="N35" i="34"/>
  <c r="L35" i="34"/>
  <c r="J35" i="34"/>
  <c r="H35" i="34"/>
  <c r="F35" i="34"/>
  <c r="N34" i="34"/>
  <c r="L34" i="34"/>
  <c r="J34" i="34"/>
  <c r="H34" i="34"/>
  <c r="F34" i="34"/>
  <c r="N33" i="34"/>
  <c r="L33" i="34"/>
  <c r="J33" i="34"/>
  <c r="H33" i="34"/>
  <c r="F33" i="34"/>
  <c r="N32" i="34"/>
  <c r="L32" i="34"/>
  <c r="J32" i="34"/>
  <c r="H32" i="34"/>
  <c r="F32" i="34"/>
  <c r="B28" i="34"/>
  <c r="N27" i="34"/>
  <c r="L27" i="34"/>
  <c r="J27" i="34"/>
  <c r="H27" i="34"/>
  <c r="F27" i="34"/>
  <c r="N26" i="34"/>
  <c r="L26" i="34"/>
  <c r="J26" i="34"/>
  <c r="H26" i="34"/>
  <c r="F26" i="34"/>
  <c r="N25" i="34"/>
  <c r="L25" i="34"/>
  <c r="J25" i="34"/>
  <c r="H25" i="34"/>
  <c r="F25" i="34"/>
  <c r="N24" i="34"/>
  <c r="O24" i="34" s="1"/>
  <c r="P24" i="34" s="1"/>
  <c r="L24" i="34"/>
  <c r="J24" i="34"/>
  <c r="H24" i="34"/>
  <c r="F24" i="34"/>
  <c r="N23" i="34"/>
  <c r="L23" i="34"/>
  <c r="J23" i="34"/>
  <c r="H23" i="34"/>
  <c r="F23" i="34"/>
  <c r="B19" i="34"/>
  <c r="N18" i="34"/>
  <c r="L18" i="34"/>
  <c r="J18" i="34"/>
  <c r="H18" i="34"/>
  <c r="F18" i="34"/>
  <c r="N17" i="34"/>
  <c r="O17" i="34" s="1"/>
  <c r="P17" i="34" s="1"/>
  <c r="L17" i="34"/>
  <c r="J17" i="34"/>
  <c r="H17" i="34"/>
  <c r="F17" i="34"/>
  <c r="N16" i="34"/>
  <c r="L16" i="34"/>
  <c r="J16" i="34"/>
  <c r="H16" i="34"/>
  <c r="F16" i="34"/>
  <c r="N15" i="34"/>
  <c r="L15" i="34"/>
  <c r="J15" i="34"/>
  <c r="H15" i="34"/>
  <c r="F15" i="34"/>
  <c r="N14" i="34"/>
  <c r="L14" i="34"/>
  <c r="J14" i="34"/>
  <c r="H14" i="34"/>
  <c r="F14" i="34"/>
  <c r="N13" i="34"/>
  <c r="L13" i="34"/>
  <c r="J13" i="34"/>
  <c r="H13" i="34"/>
  <c r="F13" i="34"/>
  <c r="N12" i="34"/>
  <c r="L12" i="34"/>
  <c r="J12" i="34"/>
  <c r="H12" i="34"/>
  <c r="F12" i="34"/>
  <c r="O36" i="34" l="1"/>
  <c r="P36" i="34" s="1"/>
  <c r="O34" i="34"/>
  <c r="P34" i="34" s="1"/>
  <c r="O33" i="34"/>
  <c r="P33" i="34" s="1"/>
  <c r="O32" i="34"/>
  <c r="P32" i="34" s="1"/>
  <c r="O27" i="34"/>
  <c r="P27" i="34" s="1"/>
  <c r="O26" i="34"/>
  <c r="P26" i="34" s="1"/>
  <c r="O25" i="34"/>
  <c r="P25" i="34" s="1"/>
  <c r="O23" i="34"/>
  <c r="P23" i="34" s="1"/>
  <c r="N28" i="34" s="1"/>
  <c r="M28" i="34" s="1"/>
  <c r="O18" i="34"/>
  <c r="P18" i="34" s="1"/>
  <c r="O16" i="34"/>
  <c r="P16" i="34" s="1"/>
  <c r="N19" i="34" s="1"/>
  <c r="M19" i="34" s="1"/>
  <c r="O15" i="34"/>
  <c r="P15" i="34" s="1"/>
  <c r="O14" i="34"/>
  <c r="P14" i="34" s="1"/>
  <c r="O13" i="34"/>
  <c r="P13" i="34" s="1"/>
  <c r="O12" i="34"/>
  <c r="P12" i="34" s="1"/>
  <c r="P45" i="34"/>
  <c r="N37" i="34" l="1"/>
  <c r="M37" i="34" s="1"/>
  <c r="M57" i="34"/>
  <c r="I38" i="34"/>
  <c r="M46" i="34"/>
  <c r="C57" i="33" l="1"/>
  <c r="C56" i="33"/>
  <c r="C55" i="33"/>
  <c r="C54" i="33"/>
  <c r="C53" i="33"/>
  <c r="F52" i="33"/>
  <c r="C52" i="33"/>
  <c r="C58" i="33" s="1"/>
  <c r="N49" i="33" s="1"/>
  <c r="I48" i="33" s="1"/>
  <c r="N44" i="33"/>
  <c r="L44" i="33"/>
  <c r="O44" i="33" s="1"/>
  <c r="P44" i="33" s="1"/>
  <c r="N43" i="33"/>
  <c r="L43" i="33"/>
  <c r="O43" i="33" s="1"/>
  <c r="P43" i="33" s="1"/>
  <c r="N42" i="33"/>
  <c r="L42" i="33"/>
  <c r="O42" i="33" s="1"/>
  <c r="P42" i="33" s="1"/>
  <c r="B37" i="33"/>
  <c r="N36" i="33"/>
  <c r="L36" i="33"/>
  <c r="J36" i="33"/>
  <c r="H36" i="33"/>
  <c r="F36" i="33"/>
  <c r="N35" i="33"/>
  <c r="L35" i="33"/>
  <c r="J35" i="33"/>
  <c r="H35" i="33"/>
  <c r="F35" i="33"/>
  <c r="N34" i="33"/>
  <c r="L34" i="33"/>
  <c r="J34" i="33"/>
  <c r="H34" i="33"/>
  <c r="F34" i="33"/>
  <c r="N33" i="33"/>
  <c r="L33" i="33"/>
  <c r="J33" i="33"/>
  <c r="H33" i="33"/>
  <c r="F33" i="33"/>
  <c r="N32" i="33"/>
  <c r="L32" i="33"/>
  <c r="J32" i="33"/>
  <c r="H32" i="33"/>
  <c r="F32" i="33"/>
  <c r="B28" i="33"/>
  <c r="N27" i="33"/>
  <c r="L27" i="33"/>
  <c r="J27" i="33"/>
  <c r="H27" i="33"/>
  <c r="F27" i="33"/>
  <c r="N26" i="33"/>
  <c r="L26" i="33"/>
  <c r="J26" i="33"/>
  <c r="H26" i="33"/>
  <c r="F26" i="33"/>
  <c r="N25" i="33"/>
  <c r="L25" i="33"/>
  <c r="J25" i="33"/>
  <c r="H25" i="33"/>
  <c r="F25" i="33"/>
  <c r="N24" i="33"/>
  <c r="L24" i="33"/>
  <c r="J24" i="33"/>
  <c r="H24" i="33"/>
  <c r="F24" i="33"/>
  <c r="N23" i="33"/>
  <c r="L23" i="33"/>
  <c r="J23" i="33"/>
  <c r="H23" i="33"/>
  <c r="F23" i="33"/>
  <c r="B19" i="33"/>
  <c r="N18" i="33"/>
  <c r="L18" i="33"/>
  <c r="J18" i="33"/>
  <c r="H18" i="33"/>
  <c r="F18" i="33"/>
  <c r="N17" i="33"/>
  <c r="L17" i="33"/>
  <c r="J17" i="33"/>
  <c r="H17" i="33"/>
  <c r="F17" i="33"/>
  <c r="N16" i="33"/>
  <c r="L16" i="33"/>
  <c r="J16" i="33"/>
  <c r="H16" i="33"/>
  <c r="F16" i="33"/>
  <c r="N15" i="33"/>
  <c r="L15" i="33"/>
  <c r="J15" i="33"/>
  <c r="H15" i="33"/>
  <c r="F15" i="33"/>
  <c r="N14" i="33"/>
  <c r="L14" i="33"/>
  <c r="J14" i="33"/>
  <c r="H14" i="33"/>
  <c r="F14" i="33"/>
  <c r="N13" i="33"/>
  <c r="L13" i="33"/>
  <c r="J13" i="33"/>
  <c r="H13" i="33"/>
  <c r="F13" i="33"/>
  <c r="N12" i="33"/>
  <c r="L12" i="33"/>
  <c r="J12" i="33"/>
  <c r="H12" i="33"/>
  <c r="F12" i="33"/>
  <c r="O36" i="33" l="1"/>
  <c r="P36" i="33" s="1"/>
  <c r="O35" i="33"/>
  <c r="P35" i="33" s="1"/>
  <c r="O34" i="33"/>
  <c r="P34" i="33" s="1"/>
  <c r="O33" i="33"/>
  <c r="P33" i="33" s="1"/>
  <c r="O32" i="33"/>
  <c r="P32" i="33" s="1"/>
  <c r="O27" i="33"/>
  <c r="P27" i="33" s="1"/>
  <c r="O26" i="33"/>
  <c r="P26" i="33" s="1"/>
  <c r="O25" i="33"/>
  <c r="P25" i="33" s="1"/>
  <c r="O24" i="33"/>
  <c r="P24" i="33" s="1"/>
  <c r="O23" i="33"/>
  <c r="P23" i="33" s="1"/>
  <c r="O18" i="33"/>
  <c r="P18" i="33" s="1"/>
  <c r="O17" i="33"/>
  <c r="P17" i="33" s="1"/>
  <c r="O16" i="33"/>
  <c r="P16" i="33" s="1"/>
  <c r="O15" i="33"/>
  <c r="P15" i="33" s="1"/>
  <c r="O14" i="33"/>
  <c r="P14" i="33" s="1"/>
  <c r="O13" i="33"/>
  <c r="P13" i="33" s="1"/>
  <c r="O12" i="33"/>
  <c r="P12" i="33" s="1"/>
  <c r="N37" i="33"/>
  <c r="M37" i="33" s="1"/>
  <c r="P45" i="33"/>
  <c r="N28" i="33" l="1"/>
  <c r="M28" i="33" s="1"/>
  <c r="N19" i="33"/>
  <c r="M19" i="33" s="1"/>
  <c r="M46" i="33" l="1"/>
  <c r="M57" i="33"/>
  <c r="I38" i="33"/>
  <c r="C58" i="35"/>
  <c r="F52" i="35"/>
  <c r="N49" i="35"/>
  <c r="I48" i="35" s="1"/>
  <c r="N44" i="35"/>
  <c r="L44" i="35"/>
  <c r="O44" i="35" s="1"/>
  <c r="P44" i="35" s="1"/>
  <c r="N43" i="35"/>
  <c r="L43" i="35"/>
  <c r="O43" i="35" s="1"/>
  <c r="P43" i="35" s="1"/>
  <c r="N42" i="35"/>
  <c r="L42" i="35"/>
  <c r="O42" i="35" s="1"/>
  <c r="P42" i="35" s="1"/>
  <c r="B37" i="35"/>
  <c r="N36" i="35"/>
  <c r="L36" i="35"/>
  <c r="J36" i="35"/>
  <c r="H36" i="35"/>
  <c r="F36" i="35"/>
  <c r="N35" i="35"/>
  <c r="L35" i="35"/>
  <c r="J35" i="35"/>
  <c r="H35" i="35"/>
  <c r="F35" i="35"/>
  <c r="N34" i="35"/>
  <c r="L34" i="35"/>
  <c r="J34" i="35"/>
  <c r="H34" i="35"/>
  <c r="F34" i="35"/>
  <c r="N33" i="35"/>
  <c r="L33" i="35"/>
  <c r="J33" i="35"/>
  <c r="H33" i="35"/>
  <c r="F33" i="35"/>
  <c r="N32" i="35"/>
  <c r="L32" i="35"/>
  <c r="J32" i="35"/>
  <c r="H32" i="35"/>
  <c r="F32" i="35"/>
  <c r="B28" i="35"/>
  <c r="N27" i="35"/>
  <c r="L27" i="35"/>
  <c r="J27" i="35"/>
  <c r="H27" i="35"/>
  <c r="F27" i="35"/>
  <c r="N26" i="35"/>
  <c r="L26" i="35"/>
  <c r="J26" i="35"/>
  <c r="H26" i="35"/>
  <c r="F26" i="35"/>
  <c r="N25" i="35"/>
  <c r="L25" i="35"/>
  <c r="J25" i="35"/>
  <c r="H25" i="35"/>
  <c r="F25" i="35"/>
  <c r="N24" i="35"/>
  <c r="L24" i="35"/>
  <c r="O24" i="35" s="1"/>
  <c r="P24" i="35" s="1"/>
  <c r="J24" i="35"/>
  <c r="H24" i="35"/>
  <c r="F24" i="35"/>
  <c r="N23" i="35"/>
  <c r="L23" i="35"/>
  <c r="J23" i="35"/>
  <c r="H23" i="35"/>
  <c r="F23" i="35"/>
  <c r="B19" i="35"/>
  <c r="N18" i="35"/>
  <c r="L18" i="35"/>
  <c r="J18" i="35"/>
  <c r="H18" i="35"/>
  <c r="F18" i="35"/>
  <c r="N17" i="35"/>
  <c r="O17" i="35" s="1"/>
  <c r="P17" i="35" s="1"/>
  <c r="L17" i="35"/>
  <c r="J17" i="35"/>
  <c r="H17" i="35"/>
  <c r="F17" i="35"/>
  <c r="N16" i="35"/>
  <c r="L16" i="35"/>
  <c r="J16" i="35"/>
  <c r="H16" i="35"/>
  <c r="F16" i="35"/>
  <c r="N15" i="35"/>
  <c r="L15" i="35"/>
  <c r="J15" i="35"/>
  <c r="H15" i="35"/>
  <c r="F15" i="35"/>
  <c r="N14" i="35"/>
  <c r="L14" i="35"/>
  <c r="J14" i="35"/>
  <c r="H14" i="35"/>
  <c r="F14" i="35"/>
  <c r="N13" i="35"/>
  <c r="L13" i="35"/>
  <c r="J13" i="35"/>
  <c r="H13" i="35"/>
  <c r="F13" i="35"/>
  <c r="N12" i="35"/>
  <c r="L12" i="35"/>
  <c r="J12" i="35"/>
  <c r="H12" i="35"/>
  <c r="F12" i="35"/>
  <c r="O36" i="35" l="1"/>
  <c r="P36" i="35" s="1"/>
  <c r="O35" i="35"/>
  <c r="P35" i="35" s="1"/>
  <c r="O34" i="35"/>
  <c r="P34" i="35" s="1"/>
  <c r="O33" i="35"/>
  <c r="P33" i="35" s="1"/>
  <c r="O32" i="35"/>
  <c r="P32" i="35" s="1"/>
  <c r="O27" i="35"/>
  <c r="P27" i="35" s="1"/>
  <c r="O26" i="35"/>
  <c r="P26" i="35" s="1"/>
  <c r="O25" i="35"/>
  <c r="P25" i="35" s="1"/>
  <c r="O23" i="35"/>
  <c r="P23" i="35" s="1"/>
  <c r="O18" i="35"/>
  <c r="P18" i="35" s="1"/>
  <c r="O16" i="35"/>
  <c r="P16" i="35" s="1"/>
  <c r="O15" i="35"/>
  <c r="P15" i="35" s="1"/>
  <c r="O14" i="35"/>
  <c r="P14" i="35" s="1"/>
  <c r="O13" i="35"/>
  <c r="P13" i="35" s="1"/>
  <c r="O12" i="35"/>
  <c r="P12" i="35" s="1"/>
  <c r="N37" i="35"/>
  <c r="M37" i="35" s="1"/>
  <c r="P45" i="35"/>
  <c r="N28" i="35" l="1"/>
  <c r="M28" i="35" s="1"/>
  <c r="I38" i="35" s="1"/>
  <c r="N19" i="35"/>
  <c r="M19" i="35" s="1"/>
  <c r="M57" i="35"/>
  <c r="M46" i="35" l="1"/>
  <c r="C57" i="31"/>
  <c r="C56" i="31"/>
  <c r="C55" i="31"/>
  <c r="C54" i="31"/>
  <c r="C53" i="31"/>
  <c r="F52" i="31"/>
  <c r="C52" i="31"/>
  <c r="C58" i="31" s="1"/>
  <c r="N49" i="31" s="1"/>
  <c r="I48" i="31" s="1"/>
  <c r="N44" i="31"/>
  <c r="O44" i="31" s="1"/>
  <c r="P44" i="31" s="1"/>
  <c r="L44" i="31"/>
  <c r="N43" i="31"/>
  <c r="O43" i="31" s="1"/>
  <c r="P43" i="31" s="1"/>
  <c r="L43" i="31"/>
  <c r="N42" i="31"/>
  <c r="O42" i="31" s="1"/>
  <c r="P42" i="31" s="1"/>
  <c r="L42" i="31"/>
  <c r="B37" i="31"/>
  <c r="N36" i="31"/>
  <c r="L36" i="31"/>
  <c r="J36" i="31"/>
  <c r="H36" i="31"/>
  <c r="F36" i="31"/>
  <c r="N35" i="31"/>
  <c r="L35" i="31"/>
  <c r="J35" i="31"/>
  <c r="H35" i="31"/>
  <c r="F35" i="31"/>
  <c r="N34" i="31"/>
  <c r="L34" i="31"/>
  <c r="J34" i="31"/>
  <c r="H34" i="31"/>
  <c r="F34" i="31"/>
  <c r="N33" i="31"/>
  <c r="L33" i="31"/>
  <c r="J33" i="31"/>
  <c r="H33" i="31"/>
  <c r="F33" i="31"/>
  <c r="N32" i="31"/>
  <c r="L32" i="31"/>
  <c r="J32" i="31"/>
  <c r="H32" i="31"/>
  <c r="F32" i="31"/>
  <c r="B28" i="31"/>
  <c r="N27" i="31"/>
  <c r="L27" i="31"/>
  <c r="J27" i="31"/>
  <c r="H27" i="31"/>
  <c r="F27" i="31"/>
  <c r="N26" i="31"/>
  <c r="L26" i="31"/>
  <c r="J26" i="31"/>
  <c r="H26" i="31"/>
  <c r="F26" i="31"/>
  <c r="N25" i="31"/>
  <c r="L25" i="31"/>
  <c r="J25" i="31"/>
  <c r="H25" i="31"/>
  <c r="F25" i="31"/>
  <c r="N24" i="31"/>
  <c r="L24" i="31"/>
  <c r="J24" i="31"/>
  <c r="H24" i="31"/>
  <c r="F24" i="31"/>
  <c r="N23" i="31"/>
  <c r="L23" i="31"/>
  <c r="J23" i="31"/>
  <c r="H23" i="31"/>
  <c r="F23" i="31"/>
  <c r="B19" i="31"/>
  <c r="N18" i="31"/>
  <c r="L18" i="31"/>
  <c r="J18" i="31"/>
  <c r="H18" i="31"/>
  <c r="F18" i="31"/>
  <c r="N17" i="31"/>
  <c r="L17" i="31"/>
  <c r="J17" i="31"/>
  <c r="H17" i="31"/>
  <c r="F17" i="31"/>
  <c r="N16" i="31"/>
  <c r="L16" i="31"/>
  <c r="J16" i="31"/>
  <c r="H16" i="31"/>
  <c r="F16" i="31"/>
  <c r="N15" i="31"/>
  <c r="L15" i="31"/>
  <c r="J15" i="31"/>
  <c r="H15" i="31"/>
  <c r="F15" i="31"/>
  <c r="N14" i="31"/>
  <c r="L14" i="31"/>
  <c r="J14" i="31"/>
  <c r="H14" i="31"/>
  <c r="F14" i="31"/>
  <c r="N13" i="31"/>
  <c r="L13" i="31"/>
  <c r="J13" i="31"/>
  <c r="H13" i="31"/>
  <c r="F13" i="31"/>
  <c r="N12" i="31"/>
  <c r="L12" i="31"/>
  <c r="J12" i="31"/>
  <c r="H12" i="31"/>
  <c r="F12" i="31"/>
  <c r="O36" i="31" l="1"/>
  <c r="P36" i="31" s="1"/>
  <c r="O35" i="31"/>
  <c r="P35" i="31" s="1"/>
  <c r="N37" i="31" s="1"/>
  <c r="M37" i="31" s="1"/>
  <c r="O34" i="31"/>
  <c r="P34" i="31" s="1"/>
  <c r="O33" i="31"/>
  <c r="P33" i="31" s="1"/>
  <c r="O32" i="31"/>
  <c r="P32" i="31" s="1"/>
  <c r="O27" i="31"/>
  <c r="P27" i="31" s="1"/>
  <c r="O26" i="31"/>
  <c r="P26" i="31" s="1"/>
  <c r="O25" i="31"/>
  <c r="P25" i="31" s="1"/>
  <c r="O24" i="31"/>
  <c r="P24" i="31" s="1"/>
  <c r="O23" i="31"/>
  <c r="P23" i="31" s="1"/>
  <c r="O18" i="31"/>
  <c r="P18" i="31" s="1"/>
  <c r="O17" i="31"/>
  <c r="P17" i="31" s="1"/>
  <c r="O16" i="31"/>
  <c r="P16" i="31" s="1"/>
  <c r="O15" i="31"/>
  <c r="P15" i="31" s="1"/>
  <c r="O14" i="31"/>
  <c r="P14" i="31" s="1"/>
  <c r="O13" i="31"/>
  <c r="P13" i="31" s="1"/>
  <c r="O12" i="31"/>
  <c r="P12" i="31" s="1"/>
  <c r="N28" i="31"/>
  <c r="M28" i="31" s="1"/>
  <c r="P45" i="31"/>
  <c r="N19" i="31" l="1"/>
  <c r="M19" i="31" s="1"/>
  <c r="M46" i="31"/>
  <c r="I38" i="31"/>
  <c r="M57" i="31"/>
  <c r="C57" i="30" l="1"/>
  <c r="C56" i="30"/>
  <c r="C55" i="30"/>
  <c r="C54" i="30"/>
  <c r="C53" i="30"/>
  <c r="C52" i="30"/>
  <c r="F52" i="30" s="1"/>
  <c r="N44" i="30"/>
  <c r="L44" i="30"/>
  <c r="O44" i="30" s="1"/>
  <c r="P44" i="30" s="1"/>
  <c r="N43" i="30"/>
  <c r="L43" i="30"/>
  <c r="O43" i="30" s="1"/>
  <c r="P43" i="30" s="1"/>
  <c r="N42" i="30"/>
  <c r="L42" i="30"/>
  <c r="O42" i="30" s="1"/>
  <c r="P42" i="30" s="1"/>
  <c r="P45" i="30" s="1"/>
  <c r="B37" i="30"/>
  <c r="N36" i="30"/>
  <c r="L36" i="30"/>
  <c r="J36" i="30"/>
  <c r="H36" i="30"/>
  <c r="F36" i="30"/>
  <c r="N35" i="30"/>
  <c r="L35" i="30"/>
  <c r="J35" i="30"/>
  <c r="H35" i="30"/>
  <c r="F35" i="30"/>
  <c r="N34" i="30"/>
  <c r="L34" i="30"/>
  <c r="J34" i="30"/>
  <c r="H34" i="30"/>
  <c r="F34" i="30"/>
  <c r="N33" i="30"/>
  <c r="L33" i="30"/>
  <c r="J33" i="30"/>
  <c r="H33" i="30"/>
  <c r="F33" i="30"/>
  <c r="N32" i="30"/>
  <c r="L32" i="30"/>
  <c r="J32" i="30"/>
  <c r="H32" i="30"/>
  <c r="F32" i="30"/>
  <c r="B28" i="30"/>
  <c r="N27" i="30"/>
  <c r="L27" i="30"/>
  <c r="J27" i="30"/>
  <c r="H27" i="30"/>
  <c r="F27" i="30"/>
  <c r="N26" i="30"/>
  <c r="L26" i="30"/>
  <c r="J26" i="30"/>
  <c r="H26" i="30"/>
  <c r="F26" i="30"/>
  <c r="N25" i="30"/>
  <c r="L25" i="30"/>
  <c r="J25" i="30"/>
  <c r="H25" i="30"/>
  <c r="F25" i="30"/>
  <c r="N24" i="30"/>
  <c r="L24" i="30"/>
  <c r="J24" i="30"/>
  <c r="H24" i="30"/>
  <c r="F24" i="30"/>
  <c r="N23" i="30"/>
  <c r="L23" i="30"/>
  <c r="J23" i="30"/>
  <c r="H23" i="30"/>
  <c r="F23" i="30"/>
  <c r="B19" i="30"/>
  <c r="N18" i="30"/>
  <c r="L18" i="30"/>
  <c r="J18" i="30"/>
  <c r="H18" i="30"/>
  <c r="F18" i="30"/>
  <c r="N17" i="30"/>
  <c r="L17" i="30"/>
  <c r="J17" i="30"/>
  <c r="H17" i="30"/>
  <c r="F17" i="30"/>
  <c r="N16" i="30"/>
  <c r="L16" i="30"/>
  <c r="O16" i="30" s="1"/>
  <c r="P16" i="30" s="1"/>
  <c r="J16" i="30"/>
  <c r="H16" i="30"/>
  <c r="F16" i="30"/>
  <c r="N15" i="30"/>
  <c r="L15" i="30"/>
  <c r="J15" i="30"/>
  <c r="H15" i="30"/>
  <c r="F15" i="30"/>
  <c r="N14" i="30"/>
  <c r="L14" i="30"/>
  <c r="J14" i="30"/>
  <c r="H14" i="30"/>
  <c r="F14" i="30"/>
  <c r="N13" i="30"/>
  <c r="L13" i="30"/>
  <c r="J13" i="30"/>
  <c r="H13" i="30"/>
  <c r="F13" i="30"/>
  <c r="O13" i="30" s="1"/>
  <c r="P13" i="30" s="1"/>
  <c r="N12" i="30"/>
  <c r="L12" i="30"/>
  <c r="J12" i="30"/>
  <c r="H12" i="30"/>
  <c r="F12" i="30"/>
  <c r="O36" i="30" l="1"/>
  <c r="P36" i="30" s="1"/>
  <c r="O35" i="30"/>
  <c r="P35" i="30" s="1"/>
  <c r="O34" i="30"/>
  <c r="P34" i="30" s="1"/>
  <c r="O33" i="30"/>
  <c r="P33" i="30" s="1"/>
  <c r="O32" i="30"/>
  <c r="P32" i="30" s="1"/>
  <c r="O27" i="30"/>
  <c r="P27" i="30" s="1"/>
  <c r="O26" i="30"/>
  <c r="P26" i="30" s="1"/>
  <c r="O25" i="30"/>
  <c r="P25" i="30" s="1"/>
  <c r="O24" i="30"/>
  <c r="P24" i="30" s="1"/>
  <c r="O23" i="30"/>
  <c r="P23" i="30" s="1"/>
  <c r="O18" i="30"/>
  <c r="P18" i="30" s="1"/>
  <c r="O17" i="30"/>
  <c r="P17" i="30" s="1"/>
  <c r="O15" i="30"/>
  <c r="P15" i="30" s="1"/>
  <c r="O14" i="30"/>
  <c r="P14" i="30" s="1"/>
  <c r="O12" i="30"/>
  <c r="P12" i="30" s="1"/>
  <c r="C58" i="30"/>
  <c r="N49" i="30" s="1"/>
  <c r="I48" i="30" s="1"/>
  <c r="N37" i="30" l="1"/>
  <c r="M37" i="30" s="1"/>
  <c r="N28" i="30"/>
  <c r="M28" i="30" s="1"/>
  <c r="N19" i="30"/>
  <c r="M19" i="30" s="1"/>
  <c r="I38" i="30" l="1"/>
  <c r="M46" i="30"/>
  <c r="M57" i="30"/>
  <c r="C58" i="29"/>
  <c r="F52" i="29"/>
  <c r="N49" i="29"/>
  <c r="I48" i="29" s="1"/>
  <c r="N44" i="29"/>
  <c r="L44" i="29"/>
  <c r="O44" i="29" s="1"/>
  <c r="P44" i="29" s="1"/>
  <c r="N43" i="29"/>
  <c r="L43" i="29"/>
  <c r="O43" i="29" s="1"/>
  <c r="P43" i="29" s="1"/>
  <c r="N42" i="29"/>
  <c r="L42" i="29"/>
  <c r="O42" i="29" s="1"/>
  <c r="P42" i="29" s="1"/>
  <c r="P45" i="29" s="1"/>
  <c r="B37" i="29"/>
  <c r="N36" i="29"/>
  <c r="L36" i="29"/>
  <c r="J36" i="29"/>
  <c r="H36" i="29"/>
  <c r="F36" i="29"/>
  <c r="N35" i="29"/>
  <c r="L35" i="29"/>
  <c r="J35" i="29"/>
  <c r="H35" i="29"/>
  <c r="F35" i="29"/>
  <c r="N34" i="29"/>
  <c r="L34" i="29"/>
  <c r="J34" i="29"/>
  <c r="H34" i="29"/>
  <c r="F34" i="29"/>
  <c r="N33" i="29"/>
  <c r="L33" i="29"/>
  <c r="J33" i="29"/>
  <c r="H33" i="29"/>
  <c r="F33" i="29"/>
  <c r="O33" i="29" s="1"/>
  <c r="P33" i="29" s="1"/>
  <c r="N32" i="29"/>
  <c r="L32" i="29"/>
  <c r="J32" i="29"/>
  <c r="H32" i="29"/>
  <c r="F32" i="29"/>
  <c r="B28" i="29"/>
  <c r="N27" i="29"/>
  <c r="L27" i="29"/>
  <c r="J27" i="29"/>
  <c r="H27" i="29"/>
  <c r="F27" i="29"/>
  <c r="N26" i="29"/>
  <c r="L26" i="29"/>
  <c r="J26" i="29"/>
  <c r="H26" i="29"/>
  <c r="F26" i="29"/>
  <c r="N25" i="29"/>
  <c r="L25" i="29"/>
  <c r="J25" i="29"/>
  <c r="H25" i="29"/>
  <c r="F25" i="29"/>
  <c r="N24" i="29"/>
  <c r="L24" i="29"/>
  <c r="J24" i="29"/>
  <c r="H24" i="29"/>
  <c r="F24" i="29"/>
  <c r="N23" i="29"/>
  <c r="L23" i="29"/>
  <c r="J23" i="29"/>
  <c r="H23" i="29"/>
  <c r="F23" i="29"/>
  <c r="B19" i="29"/>
  <c r="N18" i="29"/>
  <c r="L18" i="29"/>
  <c r="J18" i="29"/>
  <c r="H18" i="29"/>
  <c r="F18" i="29"/>
  <c r="N17" i="29"/>
  <c r="L17" i="29"/>
  <c r="J17" i="29"/>
  <c r="H17" i="29"/>
  <c r="F17" i="29"/>
  <c r="N16" i="29"/>
  <c r="L16" i="29"/>
  <c r="J16" i="29"/>
  <c r="H16" i="29"/>
  <c r="F16" i="29"/>
  <c r="N15" i="29"/>
  <c r="L15" i="29"/>
  <c r="J15" i="29"/>
  <c r="H15" i="29"/>
  <c r="F15" i="29"/>
  <c r="N14" i="29"/>
  <c r="L14" i="29"/>
  <c r="J14" i="29"/>
  <c r="H14" i="29"/>
  <c r="F14" i="29"/>
  <c r="O13" i="29"/>
  <c r="P13" i="29" s="1"/>
  <c r="N13" i="29"/>
  <c r="L13" i="29"/>
  <c r="J13" i="29"/>
  <c r="H13" i="29"/>
  <c r="F13" i="29"/>
  <c r="N12" i="29"/>
  <c r="L12" i="29"/>
  <c r="J12" i="29"/>
  <c r="H12" i="29"/>
  <c r="F12" i="29"/>
  <c r="O36" i="29" l="1"/>
  <c r="P36" i="29" s="1"/>
  <c r="O35" i="29"/>
  <c r="P35" i="29" s="1"/>
  <c r="O34" i="29"/>
  <c r="P34" i="29" s="1"/>
  <c r="O32" i="29"/>
  <c r="P32" i="29" s="1"/>
  <c r="O27" i="29"/>
  <c r="P27" i="29" s="1"/>
  <c r="O26" i="29"/>
  <c r="P26" i="29" s="1"/>
  <c r="O25" i="29"/>
  <c r="P25" i="29" s="1"/>
  <c r="O24" i="29"/>
  <c r="P24" i="29" s="1"/>
  <c r="O23" i="29"/>
  <c r="P23" i="29" s="1"/>
  <c r="O18" i="29"/>
  <c r="P18" i="29" s="1"/>
  <c r="O17" i="29"/>
  <c r="P17" i="29" s="1"/>
  <c r="O16" i="29"/>
  <c r="P16" i="29" s="1"/>
  <c r="O15" i="29"/>
  <c r="P15" i="29" s="1"/>
  <c r="O14" i="29"/>
  <c r="P14" i="29" s="1"/>
  <c r="O12" i="29"/>
  <c r="P12" i="29" s="1"/>
  <c r="N37" i="29" l="1"/>
  <c r="M37" i="29" s="1"/>
  <c r="N28" i="29"/>
  <c r="M28" i="29" s="1"/>
  <c r="I38" i="29" s="1"/>
  <c r="N19" i="29"/>
  <c r="M19" i="29" s="1"/>
  <c r="M46" i="29"/>
  <c r="M57" i="29"/>
  <c r="C58" i="28" l="1"/>
  <c r="F52" i="28"/>
  <c r="N49" i="28"/>
  <c r="I48" i="28" s="1"/>
  <c r="N44" i="28"/>
  <c r="L44" i="28"/>
  <c r="O44" i="28" s="1"/>
  <c r="P44" i="28" s="1"/>
  <c r="N43" i="28"/>
  <c r="L43" i="28"/>
  <c r="O43" i="28" s="1"/>
  <c r="P43" i="28" s="1"/>
  <c r="N42" i="28"/>
  <c r="L42" i="28"/>
  <c r="O42" i="28" s="1"/>
  <c r="P42" i="28" s="1"/>
  <c r="P45" i="28" s="1"/>
  <c r="B37" i="28"/>
  <c r="N36" i="28"/>
  <c r="L36" i="28"/>
  <c r="J36" i="28"/>
  <c r="H36" i="28"/>
  <c r="F36" i="28"/>
  <c r="O35" i="28"/>
  <c r="P35" i="28" s="1"/>
  <c r="N35" i="28"/>
  <c r="L35" i="28"/>
  <c r="J35" i="28"/>
  <c r="H35" i="28"/>
  <c r="F35" i="28"/>
  <c r="N34" i="28"/>
  <c r="L34" i="28"/>
  <c r="J34" i="28"/>
  <c r="H34" i="28"/>
  <c r="F34" i="28"/>
  <c r="N33" i="28"/>
  <c r="L33" i="28"/>
  <c r="J33" i="28"/>
  <c r="H33" i="28"/>
  <c r="F33" i="28"/>
  <c r="N32" i="28"/>
  <c r="L32" i="28"/>
  <c r="J32" i="28"/>
  <c r="H32" i="28"/>
  <c r="F32" i="28"/>
  <c r="B28" i="28"/>
  <c r="N27" i="28"/>
  <c r="L27" i="28"/>
  <c r="J27" i="28"/>
  <c r="H27" i="28"/>
  <c r="F27" i="28"/>
  <c r="N26" i="28"/>
  <c r="L26" i="28"/>
  <c r="J26" i="28"/>
  <c r="H26" i="28"/>
  <c r="F26" i="28"/>
  <c r="O26" i="28" s="1"/>
  <c r="P26" i="28" s="1"/>
  <c r="N25" i="28"/>
  <c r="L25" i="28"/>
  <c r="J25" i="28"/>
  <c r="H25" i="28"/>
  <c r="F25" i="28"/>
  <c r="N24" i="28"/>
  <c r="L24" i="28"/>
  <c r="J24" i="28"/>
  <c r="H24" i="28"/>
  <c r="F24" i="28"/>
  <c r="N23" i="28"/>
  <c r="L23" i="28"/>
  <c r="J23" i="28"/>
  <c r="H23" i="28"/>
  <c r="F23" i="28"/>
  <c r="B19" i="28"/>
  <c r="N18" i="28"/>
  <c r="L18" i="28"/>
  <c r="J18" i="28"/>
  <c r="H18" i="28"/>
  <c r="F18" i="28"/>
  <c r="N17" i="28"/>
  <c r="L17" i="28"/>
  <c r="J17" i="28"/>
  <c r="H17" i="28"/>
  <c r="F17" i="28"/>
  <c r="N16" i="28"/>
  <c r="L16" i="28"/>
  <c r="J16" i="28"/>
  <c r="H16" i="28"/>
  <c r="F16" i="28"/>
  <c r="N15" i="28"/>
  <c r="L15" i="28"/>
  <c r="J15" i="28"/>
  <c r="H15" i="28"/>
  <c r="F15" i="28"/>
  <c r="N14" i="28"/>
  <c r="L14" i="28"/>
  <c r="J14" i="28"/>
  <c r="H14" i="28"/>
  <c r="F14" i="28"/>
  <c r="O14" i="28" s="1"/>
  <c r="P14" i="28" s="1"/>
  <c r="N13" i="28"/>
  <c r="L13" i="28"/>
  <c r="J13" i="28"/>
  <c r="H13" i="28"/>
  <c r="F13" i="28"/>
  <c r="N12" i="28"/>
  <c r="L12" i="28"/>
  <c r="J12" i="28"/>
  <c r="H12" i="28"/>
  <c r="F12" i="28"/>
  <c r="O36" i="28" l="1"/>
  <c r="P36" i="28" s="1"/>
  <c r="O34" i="28"/>
  <c r="P34" i="28" s="1"/>
  <c r="O33" i="28"/>
  <c r="P33" i="28" s="1"/>
  <c r="O32" i="28"/>
  <c r="P32" i="28" s="1"/>
  <c r="O27" i="28"/>
  <c r="P27" i="28" s="1"/>
  <c r="O25" i="28"/>
  <c r="P25" i="28" s="1"/>
  <c r="O24" i="28"/>
  <c r="P24" i="28" s="1"/>
  <c r="O23" i="28"/>
  <c r="P23" i="28" s="1"/>
  <c r="N28" i="28" s="1"/>
  <c r="M28" i="28" s="1"/>
  <c r="O18" i="28"/>
  <c r="P18" i="28" s="1"/>
  <c r="O17" i="28"/>
  <c r="P17" i="28" s="1"/>
  <c r="O16" i="28"/>
  <c r="P16" i="28" s="1"/>
  <c r="O15" i="28"/>
  <c r="P15" i="28" s="1"/>
  <c r="O13" i="28"/>
  <c r="P13" i="28" s="1"/>
  <c r="O12" i="28"/>
  <c r="P12" i="28" s="1"/>
  <c r="N37" i="28" l="1"/>
  <c r="M37" i="28" s="1"/>
  <c r="N19" i="28"/>
  <c r="M19" i="28" s="1"/>
  <c r="I38" i="28" s="1"/>
  <c r="M57" i="28" l="1"/>
  <c r="M46" i="28"/>
  <c r="C58" i="27"/>
  <c r="F52" i="27"/>
  <c r="N49" i="27"/>
  <c r="I48" i="27" s="1"/>
  <c r="N44" i="27"/>
  <c r="L44" i="27"/>
  <c r="O44" i="27" s="1"/>
  <c r="P44" i="27" s="1"/>
  <c r="N43" i="27"/>
  <c r="L43" i="27"/>
  <c r="O43" i="27" s="1"/>
  <c r="P43" i="27" s="1"/>
  <c r="N42" i="27"/>
  <c r="L42" i="27"/>
  <c r="O42" i="27" s="1"/>
  <c r="P42" i="27" s="1"/>
  <c r="B37" i="27"/>
  <c r="N36" i="27"/>
  <c r="L36" i="27"/>
  <c r="J36" i="27"/>
  <c r="H36" i="27"/>
  <c r="F36" i="27"/>
  <c r="N35" i="27"/>
  <c r="L35" i="27"/>
  <c r="J35" i="27"/>
  <c r="H35" i="27"/>
  <c r="F35" i="27"/>
  <c r="N34" i="27"/>
  <c r="L34" i="27"/>
  <c r="J34" i="27"/>
  <c r="H34" i="27"/>
  <c r="F34" i="27"/>
  <c r="O34" i="27" s="1"/>
  <c r="P34" i="27" s="1"/>
  <c r="N33" i="27"/>
  <c r="L33" i="27"/>
  <c r="J33" i="27"/>
  <c r="H33" i="27"/>
  <c r="F33" i="27"/>
  <c r="N32" i="27"/>
  <c r="L32" i="27"/>
  <c r="J32" i="27"/>
  <c r="H32" i="27"/>
  <c r="F32" i="27"/>
  <c r="B28" i="27"/>
  <c r="N27" i="27"/>
  <c r="L27" i="27"/>
  <c r="J27" i="27"/>
  <c r="H27" i="27"/>
  <c r="F27" i="27"/>
  <c r="N26" i="27"/>
  <c r="L26" i="27"/>
  <c r="J26" i="27"/>
  <c r="H26" i="27"/>
  <c r="F26" i="27"/>
  <c r="N25" i="27"/>
  <c r="L25" i="27"/>
  <c r="J25" i="27"/>
  <c r="H25" i="27"/>
  <c r="F25" i="27"/>
  <c r="N24" i="27"/>
  <c r="L24" i="27"/>
  <c r="J24" i="27"/>
  <c r="H24" i="27"/>
  <c r="F24" i="27"/>
  <c r="N23" i="27"/>
  <c r="L23" i="27"/>
  <c r="J23" i="27"/>
  <c r="H23" i="27"/>
  <c r="F23" i="27"/>
  <c r="B19" i="27"/>
  <c r="N18" i="27"/>
  <c r="L18" i="27"/>
  <c r="J18" i="27"/>
  <c r="H18" i="27"/>
  <c r="F18" i="27"/>
  <c r="O18" i="27" s="1"/>
  <c r="P18" i="27" s="1"/>
  <c r="N17" i="27"/>
  <c r="L17" i="27"/>
  <c r="J17" i="27"/>
  <c r="H17" i="27"/>
  <c r="F17" i="27"/>
  <c r="N16" i="27"/>
  <c r="L16" i="27"/>
  <c r="J16" i="27"/>
  <c r="H16" i="27"/>
  <c r="F16" i="27"/>
  <c r="N15" i="27"/>
  <c r="L15" i="27"/>
  <c r="J15" i="27"/>
  <c r="H15" i="27"/>
  <c r="F15" i="27"/>
  <c r="N14" i="27"/>
  <c r="L14" i="27"/>
  <c r="J14" i="27"/>
  <c r="H14" i="27"/>
  <c r="F14" i="27"/>
  <c r="O14" i="27" s="1"/>
  <c r="P14" i="27" s="1"/>
  <c r="N13" i="27"/>
  <c r="L13" i="27"/>
  <c r="J13" i="27"/>
  <c r="H13" i="27"/>
  <c r="F13" i="27"/>
  <c r="N12" i="27"/>
  <c r="L12" i="27"/>
  <c r="J12" i="27"/>
  <c r="H12" i="27"/>
  <c r="F12" i="27"/>
  <c r="O36" i="27" l="1"/>
  <c r="P36" i="27" s="1"/>
  <c r="O35" i="27"/>
  <c r="P35" i="27" s="1"/>
  <c r="O33" i="27"/>
  <c r="P33" i="27" s="1"/>
  <c r="O32" i="27"/>
  <c r="P32" i="27" s="1"/>
  <c r="O27" i="27"/>
  <c r="P27" i="27" s="1"/>
  <c r="O26" i="27"/>
  <c r="P26" i="27" s="1"/>
  <c r="O25" i="27"/>
  <c r="P25" i="27" s="1"/>
  <c r="O24" i="27"/>
  <c r="P24" i="27" s="1"/>
  <c r="O23" i="27"/>
  <c r="P23" i="27" s="1"/>
  <c r="O17" i="27"/>
  <c r="P17" i="27" s="1"/>
  <c r="O16" i="27"/>
  <c r="P16" i="27" s="1"/>
  <c r="O15" i="27"/>
  <c r="P15" i="27" s="1"/>
  <c r="O13" i="27"/>
  <c r="P13" i="27" s="1"/>
  <c r="N19" i="27" s="1"/>
  <c r="M19" i="27" s="1"/>
  <c r="O12" i="27"/>
  <c r="P12" i="27" s="1"/>
  <c r="N37" i="27"/>
  <c r="M37" i="27" s="1"/>
  <c r="P45" i="27"/>
  <c r="N28" i="27" l="1"/>
  <c r="M28" i="27" s="1"/>
  <c r="I38" i="27" s="1"/>
  <c r="M57" i="27" l="1"/>
  <c r="M46" i="27"/>
  <c r="C58" i="26"/>
  <c r="F52" i="26"/>
  <c r="N49" i="26"/>
  <c r="I48" i="26" s="1"/>
  <c r="N44" i="26"/>
  <c r="L44" i="26"/>
  <c r="O44" i="26" s="1"/>
  <c r="P44" i="26" s="1"/>
  <c r="N43" i="26"/>
  <c r="L43" i="26"/>
  <c r="O43" i="26" s="1"/>
  <c r="P43" i="26" s="1"/>
  <c r="N42" i="26"/>
  <c r="L42" i="26"/>
  <c r="O42" i="26" s="1"/>
  <c r="P42" i="26" s="1"/>
  <c r="B37" i="26"/>
  <c r="N36" i="26"/>
  <c r="L36" i="26"/>
  <c r="J36" i="26"/>
  <c r="H36" i="26"/>
  <c r="O36" i="26"/>
  <c r="P36" i="26" s="1"/>
  <c r="O35" i="26"/>
  <c r="P35" i="26" s="1"/>
  <c r="N35" i="26"/>
  <c r="L35" i="26"/>
  <c r="J35" i="26"/>
  <c r="H35" i="26"/>
  <c r="N34" i="26"/>
  <c r="L34" i="26"/>
  <c r="J34" i="26"/>
  <c r="H34" i="26"/>
  <c r="O34" i="26" s="1"/>
  <c r="P34" i="26" s="1"/>
  <c r="N33" i="26"/>
  <c r="L33" i="26"/>
  <c r="J33" i="26"/>
  <c r="H33" i="26"/>
  <c r="N32" i="26"/>
  <c r="L32" i="26"/>
  <c r="J32" i="26"/>
  <c r="H32" i="26"/>
  <c r="B28" i="26"/>
  <c r="N27" i="26"/>
  <c r="L27" i="26"/>
  <c r="J27" i="26"/>
  <c r="H27" i="26"/>
  <c r="N26" i="26"/>
  <c r="L26" i="26"/>
  <c r="J26" i="26"/>
  <c r="H26" i="26"/>
  <c r="N25" i="26"/>
  <c r="L25" i="26"/>
  <c r="J25" i="26"/>
  <c r="H25" i="26"/>
  <c r="N24" i="26"/>
  <c r="L24" i="26"/>
  <c r="J24" i="26"/>
  <c r="H24" i="26"/>
  <c r="N23" i="26"/>
  <c r="L23" i="26"/>
  <c r="O23" i="26" s="1"/>
  <c r="P23" i="26" s="1"/>
  <c r="J23" i="26"/>
  <c r="H23" i="26"/>
  <c r="B19" i="26"/>
  <c r="N18" i="26"/>
  <c r="L18" i="26"/>
  <c r="J18" i="26"/>
  <c r="H18" i="26"/>
  <c r="N17" i="26"/>
  <c r="L17" i="26"/>
  <c r="J17" i="26"/>
  <c r="H17" i="26"/>
  <c r="N16" i="26"/>
  <c r="L16" i="26"/>
  <c r="J16" i="26"/>
  <c r="H16" i="26"/>
  <c r="N15" i="26"/>
  <c r="L15" i="26"/>
  <c r="J15" i="26"/>
  <c r="H15" i="26"/>
  <c r="N14" i="26"/>
  <c r="L14" i="26"/>
  <c r="J14" i="26"/>
  <c r="H14" i="26"/>
  <c r="N13" i="26"/>
  <c r="L13" i="26"/>
  <c r="J13" i="26"/>
  <c r="H13" i="26"/>
  <c r="N12" i="26"/>
  <c r="L12" i="26"/>
  <c r="J12" i="26"/>
  <c r="H12" i="26"/>
  <c r="I20" i="4"/>
  <c r="V20" i="4" s="1"/>
  <c r="D20" i="4" s="1"/>
  <c r="O26" i="26" l="1"/>
  <c r="P26" i="26" s="1"/>
  <c r="O24" i="26"/>
  <c r="P24" i="26" s="1"/>
  <c r="O16" i="26"/>
  <c r="P16" i="26" s="1"/>
  <c r="O33" i="26"/>
  <c r="P33" i="26" s="1"/>
  <c r="O32" i="26"/>
  <c r="P32" i="26" s="1"/>
  <c r="O27" i="26"/>
  <c r="P27" i="26" s="1"/>
  <c r="O25" i="26"/>
  <c r="P25" i="26" s="1"/>
  <c r="O18" i="26"/>
  <c r="P18" i="26" s="1"/>
  <c r="O17" i="26"/>
  <c r="P17" i="26" s="1"/>
  <c r="O15" i="26"/>
  <c r="P15" i="26" s="1"/>
  <c r="O14" i="26"/>
  <c r="P14" i="26" s="1"/>
  <c r="O13" i="26"/>
  <c r="P13" i="26" s="1"/>
  <c r="O12" i="26"/>
  <c r="P12" i="26" s="1"/>
  <c r="P45" i="26"/>
  <c r="N37" i="26" l="1"/>
  <c r="M37" i="26" s="1"/>
  <c r="N28" i="26"/>
  <c r="M28" i="26" s="1"/>
  <c r="N19" i="26"/>
  <c r="M19" i="26" s="1"/>
  <c r="I38" i="26" l="1"/>
  <c r="M57" i="26"/>
  <c r="M46" i="26"/>
  <c r="C58" i="25"/>
  <c r="F52" i="25"/>
  <c r="N49" i="25"/>
  <c r="I48" i="25" s="1"/>
  <c r="N44" i="25"/>
  <c r="L44" i="25"/>
  <c r="O44" i="25" s="1"/>
  <c r="P44" i="25" s="1"/>
  <c r="N43" i="25"/>
  <c r="L43" i="25"/>
  <c r="O43" i="25" s="1"/>
  <c r="P43" i="25" s="1"/>
  <c r="N42" i="25"/>
  <c r="L42" i="25"/>
  <c r="O42" i="25" s="1"/>
  <c r="P42" i="25" s="1"/>
  <c r="B37" i="25"/>
  <c r="N36" i="25"/>
  <c r="L36" i="25"/>
  <c r="J36" i="25"/>
  <c r="H36" i="25"/>
  <c r="F36" i="25"/>
  <c r="N35" i="25"/>
  <c r="L35" i="25"/>
  <c r="J35" i="25"/>
  <c r="H35" i="25"/>
  <c r="F35" i="25"/>
  <c r="N34" i="25"/>
  <c r="L34" i="25"/>
  <c r="J34" i="25"/>
  <c r="H34" i="25"/>
  <c r="F34" i="25"/>
  <c r="N33" i="25"/>
  <c r="L33" i="25"/>
  <c r="J33" i="25"/>
  <c r="H33" i="25"/>
  <c r="F33" i="25"/>
  <c r="N32" i="25"/>
  <c r="L32" i="25"/>
  <c r="J32" i="25"/>
  <c r="H32" i="25"/>
  <c r="F32" i="25"/>
  <c r="B28" i="25"/>
  <c r="N27" i="25"/>
  <c r="L27" i="25"/>
  <c r="J27" i="25"/>
  <c r="H27" i="25"/>
  <c r="F27" i="25"/>
  <c r="N26" i="25"/>
  <c r="L26" i="25"/>
  <c r="J26" i="25"/>
  <c r="H26" i="25"/>
  <c r="F26" i="25"/>
  <c r="N25" i="25"/>
  <c r="L25" i="25"/>
  <c r="J25" i="25"/>
  <c r="H25" i="25"/>
  <c r="F25" i="25"/>
  <c r="N24" i="25"/>
  <c r="L24" i="25"/>
  <c r="J24" i="25"/>
  <c r="H24" i="25"/>
  <c r="F24" i="25"/>
  <c r="N23" i="25"/>
  <c r="L23" i="25"/>
  <c r="J23" i="25"/>
  <c r="H23" i="25"/>
  <c r="F23" i="25"/>
  <c r="B19" i="25"/>
  <c r="N18" i="25"/>
  <c r="L18" i="25"/>
  <c r="J18" i="25"/>
  <c r="H18" i="25"/>
  <c r="F18" i="25"/>
  <c r="N17" i="25"/>
  <c r="L17" i="25"/>
  <c r="J17" i="25"/>
  <c r="H17" i="25"/>
  <c r="F17" i="25"/>
  <c r="N16" i="25"/>
  <c r="L16" i="25"/>
  <c r="J16" i="25"/>
  <c r="H16" i="25"/>
  <c r="F16" i="25"/>
  <c r="N15" i="25"/>
  <c r="L15" i="25"/>
  <c r="J15" i="25"/>
  <c r="H15" i="25"/>
  <c r="F15" i="25"/>
  <c r="N14" i="25"/>
  <c r="L14" i="25"/>
  <c r="J14" i="25"/>
  <c r="H14" i="25"/>
  <c r="F14" i="25"/>
  <c r="N13" i="25"/>
  <c r="L13" i="25"/>
  <c r="J13" i="25"/>
  <c r="H13" i="25"/>
  <c r="F13" i="25"/>
  <c r="N12" i="25"/>
  <c r="L12" i="25"/>
  <c r="J12" i="25"/>
  <c r="H12" i="25"/>
  <c r="F12" i="25"/>
  <c r="O36" i="25" l="1"/>
  <c r="P36" i="25" s="1"/>
  <c r="O35" i="25"/>
  <c r="P35" i="25" s="1"/>
  <c r="N37" i="25" s="1"/>
  <c r="M37" i="25" s="1"/>
  <c r="O34" i="25"/>
  <c r="P34" i="25" s="1"/>
  <c r="O33" i="25"/>
  <c r="P33" i="25" s="1"/>
  <c r="O32" i="25"/>
  <c r="P32" i="25" s="1"/>
  <c r="O27" i="25"/>
  <c r="P27" i="25" s="1"/>
  <c r="O26" i="25"/>
  <c r="P26" i="25" s="1"/>
  <c r="O25" i="25"/>
  <c r="P25" i="25" s="1"/>
  <c r="O24" i="25"/>
  <c r="P24" i="25" s="1"/>
  <c r="O23" i="25"/>
  <c r="P23" i="25" s="1"/>
  <c r="O18" i="25"/>
  <c r="P18" i="25" s="1"/>
  <c r="O17" i="25"/>
  <c r="P17" i="25" s="1"/>
  <c r="O16" i="25"/>
  <c r="P16" i="25" s="1"/>
  <c r="O15" i="25"/>
  <c r="P15" i="25" s="1"/>
  <c r="O14" i="25"/>
  <c r="P14" i="25" s="1"/>
  <c r="O13" i="25"/>
  <c r="P13" i="25" s="1"/>
  <c r="O12" i="25"/>
  <c r="P12" i="25" s="1"/>
  <c r="P45" i="25"/>
  <c r="N28" i="25" l="1"/>
  <c r="M28" i="25" s="1"/>
  <c r="N19" i="25"/>
  <c r="M19" i="25" s="1"/>
  <c r="I38" i="25" l="1"/>
  <c r="M57" i="25"/>
  <c r="M46" i="25"/>
  <c r="C58" i="24"/>
  <c r="F52" i="24"/>
  <c r="N49" i="24"/>
  <c r="I48" i="24" s="1"/>
  <c r="N44" i="24"/>
  <c r="L44" i="24"/>
  <c r="O44" i="24" s="1"/>
  <c r="P44" i="24" s="1"/>
  <c r="N43" i="24"/>
  <c r="L43" i="24"/>
  <c r="O43" i="24" s="1"/>
  <c r="P43" i="24" s="1"/>
  <c r="N42" i="24"/>
  <c r="L42" i="24"/>
  <c r="O42" i="24" s="1"/>
  <c r="P42" i="24" s="1"/>
  <c r="B37" i="24"/>
  <c r="N36" i="24"/>
  <c r="L36" i="24"/>
  <c r="J36" i="24"/>
  <c r="H36" i="24"/>
  <c r="F36" i="24"/>
  <c r="N35" i="24"/>
  <c r="L35" i="24"/>
  <c r="J35" i="24"/>
  <c r="H35" i="24"/>
  <c r="F35" i="24"/>
  <c r="N34" i="24"/>
  <c r="L34" i="24"/>
  <c r="J34" i="24"/>
  <c r="H34" i="24"/>
  <c r="F34" i="24"/>
  <c r="N33" i="24"/>
  <c r="L33" i="24"/>
  <c r="J33" i="24"/>
  <c r="H33" i="24"/>
  <c r="F33" i="24"/>
  <c r="N32" i="24"/>
  <c r="L32" i="24"/>
  <c r="J32" i="24"/>
  <c r="H32" i="24"/>
  <c r="F32" i="24"/>
  <c r="B28" i="24"/>
  <c r="N27" i="24"/>
  <c r="L27" i="24"/>
  <c r="J27" i="24"/>
  <c r="H27" i="24"/>
  <c r="F27" i="24"/>
  <c r="N26" i="24"/>
  <c r="L26" i="24"/>
  <c r="J26" i="24"/>
  <c r="H26" i="24"/>
  <c r="F26" i="24"/>
  <c r="N25" i="24"/>
  <c r="L25" i="24"/>
  <c r="J25" i="24"/>
  <c r="H25" i="24"/>
  <c r="F25" i="24"/>
  <c r="N24" i="24"/>
  <c r="L24" i="24"/>
  <c r="J24" i="24"/>
  <c r="H24" i="24"/>
  <c r="F24" i="24"/>
  <c r="N23" i="24"/>
  <c r="L23" i="24"/>
  <c r="J23" i="24"/>
  <c r="H23" i="24"/>
  <c r="F23" i="24"/>
  <c r="O23" i="24" s="1"/>
  <c r="P23" i="24" s="1"/>
  <c r="B19" i="24"/>
  <c r="N18" i="24"/>
  <c r="L18" i="24"/>
  <c r="J18" i="24"/>
  <c r="H18" i="24"/>
  <c r="F18" i="24"/>
  <c r="N17" i="24"/>
  <c r="L17" i="24"/>
  <c r="J17" i="24"/>
  <c r="H17" i="24"/>
  <c r="F17" i="24"/>
  <c r="N16" i="24"/>
  <c r="L16" i="24"/>
  <c r="J16" i="24"/>
  <c r="H16" i="24"/>
  <c r="F16" i="24"/>
  <c r="N15" i="24"/>
  <c r="L15" i="24"/>
  <c r="J15" i="24"/>
  <c r="H15" i="24"/>
  <c r="F15" i="24"/>
  <c r="N14" i="24"/>
  <c r="L14" i="24"/>
  <c r="J14" i="24"/>
  <c r="H14" i="24"/>
  <c r="F14" i="24"/>
  <c r="N13" i="24"/>
  <c r="L13" i="24"/>
  <c r="J13" i="24"/>
  <c r="H13" i="24"/>
  <c r="F13" i="24"/>
  <c r="N12" i="24"/>
  <c r="L12" i="24"/>
  <c r="J12" i="24"/>
  <c r="H12" i="24"/>
  <c r="F12" i="24"/>
  <c r="O36" i="24" l="1"/>
  <c r="P36" i="24" s="1"/>
  <c r="N37" i="24" s="1"/>
  <c r="M37" i="24" s="1"/>
  <c r="O35" i="24"/>
  <c r="P35" i="24" s="1"/>
  <c r="O34" i="24"/>
  <c r="P34" i="24" s="1"/>
  <c r="O33" i="24"/>
  <c r="P33" i="24" s="1"/>
  <c r="O32" i="24"/>
  <c r="P32" i="24" s="1"/>
  <c r="O27" i="24"/>
  <c r="P27" i="24" s="1"/>
  <c r="O26" i="24"/>
  <c r="P26" i="24" s="1"/>
  <c r="O25" i="24"/>
  <c r="P25" i="24" s="1"/>
  <c r="O24" i="24"/>
  <c r="P24" i="24" s="1"/>
  <c r="O18" i="24"/>
  <c r="P18" i="24" s="1"/>
  <c r="O17" i="24"/>
  <c r="P17" i="24" s="1"/>
  <c r="O16" i="24"/>
  <c r="P16" i="24" s="1"/>
  <c r="O15" i="24"/>
  <c r="P15" i="24" s="1"/>
  <c r="O14" i="24"/>
  <c r="P14" i="24" s="1"/>
  <c r="O13" i="24"/>
  <c r="P13" i="24" s="1"/>
  <c r="O12" i="24"/>
  <c r="P12" i="24" s="1"/>
  <c r="N19" i="24"/>
  <c r="M19" i="24" s="1"/>
  <c r="N28" i="24"/>
  <c r="M28" i="24" s="1"/>
  <c r="P45" i="24"/>
  <c r="I38" i="24" l="1"/>
  <c r="M46" i="24"/>
  <c r="M57" i="24"/>
  <c r="C58" i="23" l="1"/>
  <c r="F52" i="23"/>
  <c r="N49" i="23"/>
  <c r="I48" i="23" s="1"/>
  <c r="N44" i="23"/>
  <c r="L44" i="23"/>
  <c r="O44" i="23" s="1"/>
  <c r="P44" i="23" s="1"/>
  <c r="N43" i="23"/>
  <c r="L43" i="23"/>
  <c r="O43" i="23" s="1"/>
  <c r="P43" i="23" s="1"/>
  <c r="N42" i="23"/>
  <c r="L42" i="23"/>
  <c r="O42" i="23" s="1"/>
  <c r="P42" i="23" s="1"/>
  <c r="B37" i="23"/>
  <c r="N36" i="23"/>
  <c r="L36" i="23"/>
  <c r="J36" i="23"/>
  <c r="H36" i="23"/>
  <c r="F36" i="23"/>
  <c r="N35" i="23"/>
  <c r="L35" i="23"/>
  <c r="J35" i="23"/>
  <c r="H35" i="23"/>
  <c r="F35" i="23"/>
  <c r="N34" i="23"/>
  <c r="L34" i="23"/>
  <c r="J34" i="23"/>
  <c r="H34" i="23"/>
  <c r="F34" i="23"/>
  <c r="N33" i="23"/>
  <c r="L33" i="23"/>
  <c r="J33" i="23"/>
  <c r="H33" i="23"/>
  <c r="F33" i="23"/>
  <c r="N32" i="23"/>
  <c r="L32" i="23"/>
  <c r="J32" i="23"/>
  <c r="H32" i="23"/>
  <c r="F32" i="23"/>
  <c r="B28" i="23"/>
  <c r="N27" i="23"/>
  <c r="L27" i="23"/>
  <c r="J27" i="23"/>
  <c r="H27" i="23"/>
  <c r="F27" i="23"/>
  <c r="N26" i="23"/>
  <c r="L26" i="23"/>
  <c r="J26" i="23"/>
  <c r="H26" i="23"/>
  <c r="F26" i="23"/>
  <c r="N25" i="23"/>
  <c r="L25" i="23"/>
  <c r="J25" i="23"/>
  <c r="H25" i="23"/>
  <c r="F25" i="23"/>
  <c r="N24" i="23"/>
  <c r="L24" i="23"/>
  <c r="J24" i="23"/>
  <c r="H24" i="23"/>
  <c r="F24" i="23"/>
  <c r="N23" i="23"/>
  <c r="L23" i="23"/>
  <c r="J23" i="23"/>
  <c r="H23" i="23"/>
  <c r="F23" i="23"/>
  <c r="B19" i="23"/>
  <c r="N18" i="23"/>
  <c r="L18" i="23"/>
  <c r="J18" i="23"/>
  <c r="H18" i="23"/>
  <c r="F18" i="23"/>
  <c r="N17" i="23"/>
  <c r="L17" i="23"/>
  <c r="J17" i="23"/>
  <c r="H17" i="23"/>
  <c r="F17" i="23"/>
  <c r="N16" i="23"/>
  <c r="L16" i="23"/>
  <c r="J16" i="23"/>
  <c r="H16" i="23"/>
  <c r="F16" i="23"/>
  <c r="N15" i="23"/>
  <c r="L15" i="23"/>
  <c r="J15" i="23"/>
  <c r="H15" i="23"/>
  <c r="F15" i="23"/>
  <c r="N14" i="23"/>
  <c r="L14" i="23"/>
  <c r="J14" i="23"/>
  <c r="H14" i="23"/>
  <c r="F14" i="23"/>
  <c r="N13" i="23"/>
  <c r="L13" i="23"/>
  <c r="J13" i="23"/>
  <c r="H13" i="23"/>
  <c r="F13" i="23"/>
  <c r="N12" i="23"/>
  <c r="L12" i="23"/>
  <c r="J12" i="23"/>
  <c r="H12" i="23"/>
  <c r="F12" i="23"/>
  <c r="O36" i="23" l="1"/>
  <c r="P36" i="23" s="1"/>
  <c r="N37" i="23" s="1"/>
  <c r="M37" i="23" s="1"/>
  <c r="O35" i="23"/>
  <c r="P35" i="23" s="1"/>
  <c r="O34" i="23"/>
  <c r="P34" i="23" s="1"/>
  <c r="O33" i="23"/>
  <c r="P33" i="23" s="1"/>
  <c r="O32" i="23"/>
  <c r="P32" i="23" s="1"/>
  <c r="O27" i="23"/>
  <c r="P27" i="23" s="1"/>
  <c r="O26" i="23"/>
  <c r="P26" i="23" s="1"/>
  <c r="O25" i="23"/>
  <c r="P25" i="23" s="1"/>
  <c r="O24" i="23"/>
  <c r="P24" i="23" s="1"/>
  <c r="O23" i="23"/>
  <c r="P23" i="23" s="1"/>
  <c r="O18" i="23"/>
  <c r="P18" i="23" s="1"/>
  <c r="O17" i="23"/>
  <c r="P17" i="23" s="1"/>
  <c r="O16" i="23"/>
  <c r="P16" i="23" s="1"/>
  <c r="O15" i="23"/>
  <c r="P15" i="23" s="1"/>
  <c r="O14" i="23"/>
  <c r="P14" i="23" s="1"/>
  <c r="O13" i="23"/>
  <c r="P13" i="23" s="1"/>
  <c r="O12" i="23"/>
  <c r="P12" i="23" s="1"/>
  <c r="P45" i="23"/>
  <c r="N28" i="23" l="1"/>
  <c r="M28" i="23" s="1"/>
  <c r="N19" i="23"/>
  <c r="M19" i="23" s="1"/>
  <c r="I38" i="23" s="1"/>
  <c r="M46" i="23"/>
  <c r="M57" i="23"/>
  <c r="C58" i="22" l="1"/>
  <c r="F52" i="22"/>
  <c r="N49" i="22"/>
  <c r="I48" i="22" s="1"/>
  <c r="N44" i="22"/>
  <c r="L44" i="22"/>
  <c r="O44" i="22" s="1"/>
  <c r="P44" i="22" s="1"/>
  <c r="N43" i="22"/>
  <c r="L43" i="22"/>
  <c r="O43" i="22" s="1"/>
  <c r="P43" i="22" s="1"/>
  <c r="N42" i="22"/>
  <c r="L42" i="22"/>
  <c r="O42" i="22" s="1"/>
  <c r="P42" i="22" s="1"/>
  <c r="P45" i="22" s="1"/>
  <c r="B37" i="22"/>
  <c r="N36" i="22"/>
  <c r="L36" i="22"/>
  <c r="J36" i="22"/>
  <c r="H36" i="22"/>
  <c r="F36" i="22"/>
  <c r="N35" i="22"/>
  <c r="L35" i="22"/>
  <c r="J35" i="22"/>
  <c r="H35" i="22"/>
  <c r="F35" i="22"/>
  <c r="N34" i="22"/>
  <c r="L34" i="22"/>
  <c r="J34" i="22"/>
  <c r="H34" i="22"/>
  <c r="F34" i="22"/>
  <c r="N33" i="22"/>
  <c r="L33" i="22"/>
  <c r="J33" i="22"/>
  <c r="H33" i="22"/>
  <c r="F33" i="22"/>
  <c r="N32" i="22"/>
  <c r="L32" i="22"/>
  <c r="J32" i="22"/>
  <c r="H32" i="22"/>
  <c r="F32" i="22"/>
  <c r="B28" i="22"/>
  <c r="N27" i="22"/>
  <c r="L27" i="22"/>
  <c r="J27" i="22"/>
  <c r="H27" i="22"/>
  <c r="F27" i="22"/>
  <c r="N26" i="22"/>
  <c r="L26" i="22"/>
  <c r="J26" i="22"/>
  <c r="H26" i="22"/>
  <c r="F26" i="22"/>
  <c r="O26" i="22" s="1"/>
  <c r="P26" i="22" s="1"/>
  <c r="N25" i="22"/>
  <c r="L25" i="22"/>
  <c r="J25" i="22"/>
  <c r="H25" i="22"/>
  <c r="F25" i="22"/>
  <c r="N24" i="22"/>
  <c r="L24" i="22"/>
  <c r="J24" i="22"/>
  <c r="H24" i="22"/>
  <c r="F24" i="22"/>
  <c r="N23" i="22"/>
  <c r="L23" i="22"/>
  <c r="J23" i="22"/>
  <c r="H23" i="22"/>
  <c r="F23" i="22"/>
  <c r="B19" i="22"/>
  <c r="N18" i="22"/>
  <c r="L18" i="22"/>
  <c r="J18" i="22"/>
  <c r="H18" i="22"/>
  <c r="F18" i="22"/>
  <c r="N17" i="22"/>
  <c r="L17" i="22"/>
  <c r="J17" i="22"/>
  <c r="H17" i="22"/>
  <c r="F17" i="22"/>
  <c r="N16" i="22"/>
  <c r="L16" i="22"/>
  <c r="J16" i="22"/>
  <c r="H16" i="22"/>
  <c r="F16" i="22"/>
  <c r="N15" i="22"/>
  <c r="L15" i="22"/>
  <c r="J15" i="22"/>
  <c r="H15" i="22"/>
  <c r="F15" i="22"/>
  <c r="N14" i="22"/>
  <c r="L14" i="22"/>
  <c r="J14" i="22"/>
  <c r="H14" i="22"/>
  <c r="F14" i="22"/>
  <c r="N13" i="22"/>
  <c r="L13" i="22"/>
  <c r="J13" i="22"/>
  <c r="H13" i="22"/>
  <c r="F13" i="22"/>
  <c r="N12" i="22"/>
  <c r="L12" i="22"/>
  <c r="J12" i="22"/>
  <c r="H12" i="22"/>
  <c r="F12" i="22"/>
  <c r="O36" i="22" l="1"/>
  <c r="P36" i="22" s="1"/>
  <c r="O35" i="22"/>
  <c r="P35" i="22" s="1"/>
  <c r="O34" i="22"/>
  <c r="P34" i="22" s="1"/>
  <c r="O33" i="22"/>
  <c r="P33" i="22" s="1"/>
  <c r="O32" i="22"/>
  <c r="P32" i="22" s="1"/>
  <c r="O27" i="22"/>
  <c r="P27" i="22" s="1"/>
  <c r="O25" i="22"/>
  <c r="P25" i="22" s="1"/>
  <c r="O24" i="22"/>
  <c r="P24" i="22" s="1"/>
  <c r="O23" i="22"/>
  <c r="P23" i="22" s="1"/>
  <c r="O18" i="22"/>
  <c r="P18" i="22" s="1"/>
  <c r="O17" i="22"/>
  <c r="P17" i="22" s="1"/>
  <c r="O16" i="22"/>
  <c r="P16" i="22" s="1"/>
  <c r="O15" i="22"/>
  <c r="P15" i="22" s="1"/>
  <c r="O14" i="22"/>
  <c r="P14" i="22" s="1"/>
  <c r="O13" i="22"/>
  <c r="P13" i="22" s="1"/>
  <c r="O12" i="22"/>
  <c r="P12" i="22" s="1"/>
  <c r="N37" i="22"/>
  <c r="M37" i="22" s="1"/>
  <c r="N28" i="22" l="1"/>
  <c r="M28" i="22" s="1"/>
  <c r="N19" i="22"/>
  <c r="M19" i="22"/>
  <c r="M46" i="22"/>
  <c r="M57" i="22"/>
  <c r="I38" i="22"/>
  <c r="C58" i="21"/>
  <c r="F52" i="21"/>
  <c r="N49" i="21"/>
  <c r="I48" i="21" s="1"/>
  <c r="N44" i="21"/>
  <c r="L44" i="21"/>
  <c r="O44" i="21" s="1"/>
  <c r="P44" i="21" s="1"/>
  <c r="N43" i="21"/>
  <c r="L43" i="21"/>
  <c r="O43" i="21" s="1"/>
  <c r="P43" i="21" s="1"/>
  <c r="N42" i="21"/>
  <c r="L42" i="21"/>
  <c r="O42" i="21" s="1"/>
  <c r="P42" i="21" s="1"/>
  <c r="B37" i="21"/>
  <c r="N36" i="21"/>
  <c r="L36" i="21"/>
  <c r="J36" i="21"/>
  <c r="H36" i="21"/>
  <c r="F36" i="21"/>
  <c r="N35" i="21"/>
  <c r="L35" i="21"/>
  <c r="J35" i="21"/>
  <c r="H35" i="21"/>
  <c r="F35" i="21"/>
  <c r="N34" i="21"/>
  <c r="L34" i="21"/>
  <c r="J34" i="21"/>
  <c r="H34" i="21"/>
  <c r="F34" i="21"/>
  <c r="N33" i="21"/>
  <c r="L33" i="21"/>
  <c r="J33" i="21"/>
  <c r="H33" i="21"/>
  <c r="F33" i="21"/>
  <c r="N32" i="21"/>
  <c r="L32" i="21"/>
  <c r="J32" i="21"/>
  <c r="H32" i="21"/>
  <c r="F32" i="21"/>
  <c r="B28" i="21"/>
  <c r="N27" i="21"/>
  <c r="L27" i="21"/>
  <c r="J27" i="21"/>
  <c r="H27" i="21"/>
  <c r="F27" i="21"/>
  <c r="N26" i="21"/>
  <c r="L26" i="21"/>
  <c r="J26" i="21"/>
  <c r="H26" i="21"/>
  <c r="F26" i="21"/>
  <c r="N25" i="21"/>
  <c r="L25" i="21"/>
  <c r="J25" i="21"/>
  <c r="H25" i="21"/>
  <c r="F25" i="21"/>
  <c r="N24" i="21"/>
  <c r="L24" i="21"/>
  <c r="J24" i="21"/>
  <c r="H24" i="21"/>
  <c r="F24" i="21"/>
  <c r="N23" i="21"/>
  <c r="L23" i="21"/>
  <c r="J23" i="21"/>
  <c r="H23" i="21"/>
  <c r="F23" i="21"/>
  <c r="B19" i="21"/>
  <c r="N18" i="21"/>
  <c r="L18" i="21"/>
  <c r="J18" i="21"/>
  <c r="H18" i="21"/>
  <c r="F18" i="21"/>
  <c r="N17" i="21"/>
  <c r="L17" i="21"/>
  <c r="J17" i="21"/>
  <c r="H17" i="21"/>
  <c r="F17" i="21"/>
  <c r="N16" i="21"/>
  <c r="L16" i="21"/>
  <c r="J16" i="21"/>
  <c r="H16" i="21"/>
  <c r="F16" i="21"/>
  <c r="O16" i="21" s="1"/>
  <c r="P16" i="21" s="1"/>
  <c r="N15" i="21"/>
  <c r="L15" i="21"/>
  <c r="J15" i="21"/>
  <c r="H15" i="21"/>
  <c r="F15" i="21"/>
  <c r="N14" i="21"/>
  <c r="L14" i="21"/>
  <c r="J14" i="21"/>
  <c r="H14" i="21"/>
  <c r="F14" i="21"/>
  <c r="N13" i="21"/>
  <c r="L13" i="21"/>
  <c r="J13" i="21"/>
  <c r="H13" i="21"/>
  <c r="F13" i="21"/>
  <c r="N12" i="21"/>
  <c r="L12" i="21"/>
  <c r="J12" i="21"/>
  <c r="H12" i="21"/>
  <c r="F12" i="21"/>
  <c r="O36" i="21" l="1"/>
  <c r="P36" i="21" s="1"/>
  <c r="O35" i="21"/>
  <c r="P35" i="21" s="1"/>
  <c r="O34" i="21"/>
  <c r="P34" i="21" s="1"/>
  <c r="O33" i="21"/>
  <c r="P33" i="21" s="1"/>
  <c r="O32" i="21"/>
  <c r="P32" i="21" s="1"/>
  <c r="O27" i="21"/>
  <c r="P27" i="21" s="1"/>
  <c r="O26" i="21"/>
  <c r="P26" i="21" s="1"/>
  <c r="O25" i="21"/>
  <c r="P25" i="21" s="1"/>
  <c r="O24" i="21"/>
  <c r="P24" i="21" s="1"/>
  <c r="O23" i="21"/>
  <c r="P23" i="21" s="1"/>
  <c r="O18" i="21"/>
  <c r="P18" i="21" s="1"/>
  <c r="O17" i="21"/>
  <c r="P17" i="21" s="1"/>
  <c r="O15" i="21"/>
  <c r="P15" i="21" s="1"/>
  <c r="O14" i="21"/>
  <c r="P14" i="21" s="1"/>
  <c r="O13" i="21"/>
  <c r="P13" i="21" s="1"/>
  <c r="O12" i="21"/>
  <c r="P12" i="21" s="1"/>
  <c r="P45" i="21"/>
  <c r="N37" i="21" l="1"/>
  <c r="M37" i="21" s="1"/>
  <c r="N28" i="21"/>
  <c r="M28" i="21" s="1"/>
  <c r="N19" i="21"/>
  <c r="M19" i="21" s="1"/>
  <c r="M46" i="21"/>
  <c r="M57" i="21"/>
  <c r="I38" i="21" l="1"/>
  <c r="C58" i="20"/>
  <c r="F52" i="20"/>
  <c r="N49" i="20"/>
  <c r="I48" i="20" s="1"/>
  <c r="N44" i="20"/>
  <c r="L44" i="20"/>
  <c r="O44" i="20" s="1"/>
  <c r="P44" i="20" s="1"/>
  <c r="N43" i="20"/>
  <c r="L43" i="20"/>
  <c r="O43" i="20" s="1"/>
  <c r="P43" i="20" s="1"/>
  <c r="N42" i="20"/>
  <c r="L42" i="20"/>
  <c r="O42" i="20" s="1"/>
  <c r="P42" i="20" s="1"/>
  <c r="B37" i="20"/>
  <c r="N36" i="20"/>
  <c r="L36" i="20"/>
  <c r="J36" i="20"/>
  <c r="H36" i="20"/>
  <c r="F36" i="20"/>
  <c r="O35" i="20"/>
  <c r="P35" i="20" s="1"/>
  <c r="N35" i="20"/>
  <c r="L35" i="20"/>
  <c r="J35" i="20"/>
  <c r="H35" i="20"/>
  <c r="F35" i="20"/>
  <c r="N34" i="20"/>
  <c r="L34" i="20"/>
  <c r="J34" i="20"/>
  <c r="H34" i="20"/>
  <c r="F34" i="20"/>
  <c r="N33" i="20"/>
  <c r="L33" i="20"/>
  <c r="J33" i="20"/>
  <c r="H33" i="20"/>
  <c r="F33" i="20"/>
  <c r="N32" i="20"/>
  <c r="L32" i="20"/>
  <c r="J32" i="20"/>
  <c r="H32" i="20"/>
  <c r="F32" i="20"/>
  <c r="B28" i="20"/>
  <c r="N27" i="20"/>
  <c r="L27" i="20"/>
  <c r="J27" i="20"/>
  <c r="H27" i="20"/>
  <c r="F27" i="20"/>
  <c r="N26" i="20"/>
  <c r="L26" i="20"/>
  <c r="J26" i="20"/>
  <c r="H26" i="20"/>
  <c r="F26" i="20"/>
  <c r="N25" i="20"/>
  <c r="L25" i="20"/>
  <c r="J25" i="20"/>
  <c r="H25" i="20"/>
  <c r="F25" i="20"/>
  <c r="N24" i="20"/>
  <c r="L24" i="20"/>
  <c r="J24" i="20"/>
  <c r="H24" i="20"/>
  <c r="F24" i="20"/>
  <c r="N23" i="20"/>
  <c r="L23" i="20"/>
  <c r="J23" i="20"/>
  <c r="H23" i="20"/>
  <c r="F23" i="20"/>
  <c r="B19" i="20"/>
  <c r="N18" i="20"/>
  <c r="L18" i="20"/>
  <c r="J18" i="20"/>
  <c r="H18" i="20"/>
  <c r="F18" i="20"/>
  <c r="N17" i="20"/>
  <c r="L17" i="20"/>
  <c r="J17" i="20"/>
  <c r="H17" i="20"/>
  <c r="F17" i="20"/>
  <c r="N16" i="20"/>
  <c r="L16" i="20"/>
  <c r="J16" i="20"/>
  <c r="H16" i="20"/>
  <c r="F16" i="20"/>
  <c r="N15" i="20"/>
  <c r="L15" i="20"/>
  <c r="J15" i="20"/>
  <c r="H15" i="20"/>
  <c r="F15" i="20"/>
  <c r="N14" i="20"/>
  <c r="L14" i="20"/>
  <c r="J14" i="20"/>
  <c r="H14" i="20"/>
  <c r="F14" i="20"/>
  <c r="N13" i="20"/>
  <c r="L13" i="20"/>
  <c r="J13" i="20"/>
  <c r="H13" i="20"/>
  <c r="F13" i="20"/>
  <c r="N12" i="20"/>
  <c r="L12" i="20"/>
  <c r="J12" i="20"/>
  <c r="H12" i="20"/>
  <c r="F12" i="20"/>
  <c r="O36" i="20" l="1"/>
  <c r="P36" i="20" s="1"/>
  <c r="O34" i="20"/>
  <c r="P34" i="20" s="1"/>
  <c r="O33" i="20"/>
  <c r="P33" i="20" s="1"/>
  <c r="O32" i="20"/>
  <c r="P32" i="20" s="1"/>
  <c r="O27" i="20"/>
  <c r="P27" i="20" s="1"/>
  <c r="O26" i="20"/>
  <c r="P26" i="20" s="1"/>
  <c r="O25" i="20"/>
  <c r="P25" i="20" s="1"/>
  <c r="O24" i="20"/>
  <c r="P24" i="20" s="1"/>
  <c r="O23" i="20"/>
  <c r="P23" i="20" s="1"/>
  <c r="O18" i="20"/>
  <c r="P18" i="20" s="1"/>
  <c r="O17" i="20"/>
  <c r="P17" i="20" s="1"/>
  <c r="O16" i="20"/>
  <c r="P16" i="20" s="1"/>
  <c r="O15" i="20"/>
  <c r="P15" i="20" s="1"/>
  <c r="O14" i="20"/>
  <c r="P14" i="20" s="1"/>
  <c r="O13" i="20"/>
  <c r="P13" i="20" s="1"/>
  <c r="O12" i="20"/>
  <c r="P12" i="20" s="1"/>
  <c r="N37" i="20"/>
  <c r="M37" i="20" s="1"/>
  <c r="P45" i="20"/>
  <c r="N28" i="20" l="1"/>
  <c r="M28" i="20" s="1"/>
  <c r="N19" i="20"/>
  <c r="M19" i="20" s="1"/>
  <c r="I38" i="20"/>
  <c r="M57" i="20"/>
  <c r="M46" i="20"/>
  <c r="C58" i="16" l="1"/>
  <c r="F52" i="16"/>
  <c r="N49" i="16"/>
  <c r="I48" i="16" s="1"/>
  <c r="N44" i="16"/>
  <c r="L44" i="16"/>
  <c r="O44" i="16" s="1"/>
  <c r="P44" i="16" s="1"/>
  <c r="N43" i="16"/>
  <c r="L43" i="16"/>
  <c r="O43" i="16" s="1"/>
  <c r="P43" i="16" s="1"/>
  <c r="N42" i="16"/>
  <c r="L42" i="16"/>
  <c r="O42" i="16" s="1"/>
  <c r="P42" i="16" s="1"/>
  <c r="B37" i="16"/>
  <c r="N36" i="16"/>
  <c r="L36" i="16"/>
  <c r="J36" i="16"/>
  <c r="H36" i="16"/>
  <c r="F36" i="16"/>
  <c r="N35" i="16"/>
  <c r="L35" i="16"/>
  <c r="J35" i="16"/>
  <c r="H35" i="16"/>
  <c r="F35" i="16"/>
  <c r="N34" i="16"/>
  <c r="L34" i="16"/>
  <c r="J34" i="16"/>
  <c r="H34" i="16"/>
  <c r="F34" i="16"/>
  <c r="N33" i="16"/>
  <c r="L33" i="16"/>
  <c r="J33" i="16"/>
  <c r="H33" i="16"/>
  <c r="F33" i="16"/>
  <c r="N32" i="16"/>
  <c r="L32" i="16"/>
  <c r="J32" i="16"/>
  <c r="H32" i="16"/>
  <c r="F32" i="16"/>
  <c r="B28" i="16"/>
  <c r="N27" i="16"/>
  <c r="L27" i="16"/>
  <c r="J27" i="16"/>
  <c r="H27" i="16"/>
  <c r="F27" i="16"/>
  <c r="N26" i="16"/>
  <c r="L26" i="16"/>
  <c r="J26" i="16"/>
  <c r="H26" i="16"/>
  <c r="F26" i="16"/>
  <c r="N25" i="16"/>
  <c r="L25" i="16"/>
  <c r="J25" i="16"/>
  <c r="H25" i="16"/>
  <c r="F25" i="16"/>
  <c r="N24" i="16"/>
  <c r="L24" i="16"/>
  <c r="J24" i="16"/>
  <c r="H24" i="16"/>
  <c r="F24" i="16"/>
  <c r="N23" i="16"/>
  <c r="L23" i="16"/>
  <c r="J23" i="16"/>
  <c r="H23" i="16"/>
  <c r="F23" i="16"/>
  <c r="B19" i="16"/>
  <c r="N18" i="16"/>
  <c r="L18" i="16"/>
  <c r="J18" i="16"/>
  <c r="H18" i="16"/>
  <c r="F18" i="16"/>
  <c r="N17" i="16"/>
  <c r="L17" i="16"/>
  <c r="J17" i="16"/>
  <c r="H17" i="16"/>
  <c r="F17" i="16"/>
  <c r="N16" i="16"/>
  <c r="L16" i="16"/>
  <c r="J16" i="16"/>
  <c r="H16" i="16"/>
  <c r="F16" i="16"/>
  <c r="N15" i="16"/>
  <c r="L15" i="16"/>
  <c r="J15" i="16"/>
  <c r="H15" i="16"/>
  <c r="F15" i="16"/>
  <c r="N14" i="16"/>
  <c r="L14" i="16"/>
  <c r="J14" i="16"/>
  <c r="H14" i="16"/>
  <c r="F14" i="16"/>
  <c r="N13" i="16"/>
  <c r="L13" i="16"/>
  <c r="J13" i="16"/>
  <c r="H13" i="16"/>
  <c r="F13" i="16"/>
  <c r="N12" i="16"/>
  <c r="L12" i="16"/>
  <c r="J12" i="16"/>
  <c r="H12" i="16"/>
  <c r="F12" i="16"/>
  <c r="I5" i="8"/>
  <c r="K5" i="8"/>
  <c r="M5" i="8"/>
  <c r="O5" i="8"/>
  <c r="Q5" i="8"/>
  <c r="S5" i="8"/>
  <c r="U5" i="8"/>
  <c r="X5" i="8"/>
  <c r="Z5" i="8"/>
  <c r="AB5" i="8"/>
  <c r="AD5" i="8"/>
  <c r="AF5" i="8"/>
  <c r="AI5" i="8"/>
  <c r="AK5" i="8"/>
  <c r="AM5" i="8"/>
  <c r="AO5" i="8"/>
  <c r="AQ5" i="8"/>
  <c r="O36" i="16" l="1"/>
  <c r="P36" i="16" s="1"/>
  <c r="O35" i="16"/>
  <c r="P35" i="16" s="1"/>
  <c r="O34" i="16"/>
  <c r="P34" i="16" s="1"/>
  <c r="O33" i="16"/>
  <c r="P33" i="16" s="1"/>
  <c r="O32" i="16"/>
  <c r="P32" i="16" s="1"/>
  <c r="O27" i="16"/>
  <c r="P27" i="16" s="1"/>
  <c r="O26" i="16"/>
  <c r="P26" i="16" s="1"/>
  <c r="O25" i="16"/>
  <c r="P25" i="16" s="1"/>
  <c r="O24" i="16"/>
  <c r="P24" i="16" s="1"/>
  <c r="N28" i="16" s="1"/>
  <c r="M28" i="16" s="1"/>
  <c r="O23" i="16"/>
  <c r="P23" i="16" s="1"/>
  <c r="O18" i="16"/>
  <c r="P18" i="16" s="1"/>
  <c r="O17" i="16"/>
  <c r="P17" i="16" s="1"/>
  <c r="O16" i="16"/>
  <c r="P16" i="16" s="1"/>
  <c r="O15" i="16"/>
  <c r="P15" i="16" s="1"/>
  <c r="O14" i="16"/>
  <c r="P14" i="16" s="1"/>
  <c r="O13" i="16"/>
  <c r="P13" i="16" s="1"/>
  <c r="O12" i="16"/>
  <c r="P12" i="16" s="1"/>
  <c r="AG5" i="8"/>
  <c r="V5" i="8"/>
  <c r="D5" i="8" s="1"/>
  <c r="N19" i="16"/>
  <c r="M19" i="16" s="1"/>
  <c r="P45" i="16"/>
  <c r="G5" i="8"/>
  <c r="F5" i="8"/>
  <c r="E5" i="8"/>
  <c r="AR5" i="8"/>
  <c r="N37" i="16" l="1"/>
  <c r="M37" i="16" s="1"/>
  <c r="I38" i="16"/>
  <c r="M46" i="16"/>
  <c r="M57" i="16"/>
  <c r="C58" i="15" l="1"/>
  <c r="F52" i="15"/>
  <c r="N49" i="15"/>
  <c r="I48" i="15" s="1"/>
  <c r="N44" i="15"/>
  <c r="L44" i="15"/>
  <c r="O44" i="15" s="1"/>
  <c r="P44" i="15" s="1"/>
  <c r="N43" i="15"/>
  <c r="L43" i="15"/>
  <c r="O43" i="15" s="1"/>
  <c r="P43" i="15" s="1"/>
  <c r="N42" i="15"/>
  <c r="L42" i="15"/>
  <c r="O42" i="15" s="1"/>
  <c r="P42" i="15" s="1"/>
  <c r="B37" i="15"/>
  <c r="N36" i="15"/>
  <c r="L36" i="15"/>
  <c r="J36" i="15"/>
  <c r="H36" i="15"/>
  <c r="F36" i="15"/>
  <c r="O35" i="15"/>
  <c r="P35" i="15" s="1"/>
  <c r="N35" i="15"/>
  <c r="L35" i="15"/>
  <c r="J35" i="15"/>
  <c r="H35" i="15"/>
  <c r="F35" i="15"/>
  <c r="N34" i="15"/>
  <c r="L34" i="15"/>
  <c r="J34" i="15"/>
  <c r="H34" i="15"/>
  <c r="F34" i="15"/>
  <c r="N33" i="15"/>
  <c r="L33" i="15"/>
  <c r="J33" i="15"/>
  <c r="H33" i="15"/>
  <c r="F33" i="15"/>
  <c r="O33" i="15" s="1"/>
  <c r="P33" i="15" s="1"/>
  <c r="N32" i="15"/>
  <c r="L32" i="15"/>
  <c r="J32" i="15"/>
  <c r="H32" i="15"/>
  <c r="F32" i="15"/>
  <c r="B28" i="15"/>
  <c r="N27" i="15"/>
  <c r="L27" i="15"/>
  <c r="J27" i="15"/>
  <c r="H27" i="15"/>
  <c r="F27" i="15"/>
  <c r="N26" i="15"/>
  <c r="L26" i="15"/>
  <c r="J26" i="15"/>
  <c r="H26" i="15"/>
  <c r="F26" i="15"/>
  <c r="N25" i="15"/>
  <c r="L25" i="15"/>
  <c r="J25" i="15"/>
  <c r="H25" i="15"/>
  <c r="F25" i="15"/>
  <c r="N24" i="15"/>
  <c r="L24" i="15"/>
  <c r="J24" i="15"/>
  <c r="H24" i="15"/>
  <c r="F24" i="15"/>
  <c r="N23" i="15"/>
  <c r="L23" i="15"/>
  <c r="J23" i="15"/>
  <c r="H23" i="15"/>
  <c r="F23" i="15"/>
  <c r="B19" i="15"/>
  <c r="N18" i="15"/>
  <c r="L18" i="15"/>
  <c r="J18" i="15"/>
  <c r="H18" i="15"/>
  <c r="F18" i="15"/>
  <c r="N17" i="15"/>
  <c r="L17" i="15"/>
  <c r="J17" i="15"/>
  <c r="H17" i="15"/>
  <c r="F17" i="15"/>
  <c r="N16" i="15"/>
  <c r="L16" i="15"/>
  <c r="J16" i="15"/>
  <c r="H16" i="15"/>
  <c r="F16" i="15"/>
  <c r="N15" i="15"/>
  <c r="L15" i="15"/>
  <c r="J15" i="15"/>
  <c r="H15" i="15"/>
  <c r="F15" i="15"/>
  <c r="N14" i="15"/>
  <c r="L14" i="15"/>
  <c r="J14" i="15"/>
  <c r="H14" i="15"/>
  <c r="F14" i="15"/>
  <c r="N13" i="15"/>
  <c r="L13" i="15"/>
  <c r="J13" i="15"/>
  <c r="H13" i="15"/>
  <c r="F13" i="15"/>
  <c r="N12" i="15"/>
  <c r="L12" i="15"/>
  <c r="J12" i="15"/>
  <c r="H12" i="15"/>
  <c r="F12" i="15"/>
  <c r="O36" i="15" l="1"/>
  <c r="P36" i="15" s="1"/>
  <c r="O34" i="15"/>
  <c r="P34" i="15" s="1"/>
  <c r="O32" i="15"/>
  <c r="P32" i="15" s="1"/>
  <c r="N37" i="15" s="1"/>
  <c r="M37" i="15" s="1"/>
  <c r="O27" i="15"/>
  <c r="P27" i="15" s="1"/>
  <c r="O26" i="15"/>
  <c r="P26" i="15" s="1"/>
  <c r="O25" i="15"/>
  <c r="P25" i="15" s="1"/>
  <c r="O24" i="15"/>
  <c r="P24" i="15" s="1"/>
  <c r="O23" i="15"/>
  <c r="P23" i="15" s="1"/>
  <c r="O18" i="15"/>
  <c r="P18" i="15" s="1"/>
  <c r="O17" i="15"/>
  <c r="P17" i="15" s="1"/>
  <c r="O16" i="15"/>
  <c r="P16" i="15" s="1"/>
  <c r="O15" i="15"/>
  <c r="P15" i="15" s="1"/>
  <c r="O14" i="15"/>
  <c r="P14" i="15" s="1"/>
  <c r="O13" i="15"/>
  <c r="P13" i="15" s="1"/>
  <c r="O12" i="15"/>
  <c r="P12" i="15" s="1"/>
  <c r="P45" i="15"/>
  <c r="N28" i="15" l="1"/>
  <c r="M28" i="15" s="1"/>
  <c r="N19" i="15"/>
  <c r="M19" i="15" s="1"/>
  <c r="M46" i="15"/>
  <c r="M57" i="15"/>
  <c r="I38" i="15" l="1"/>
  <c r="C58" i="14"/>
  <c r="F52" i="14"/>
  <c r="N49" i="14"/>
  <c r="I48" i="14" s="1"/>
  <c r="N44" i="14"/>
  <c r="L44" i="14"/>
  <c r="O44" i="14" s="1"/>
  <c r="P44" i="14" s="1"/>
  <c r="N43" i="14"/>
  <c r="L43" i="14"/>
  <c r="O43" i="14" s="1"/>
  <c r="P43" i="14" s="1"/>
  <c r="N42" i="14"/>
  <c r="L42" i="14"/>
  <c r="O42" i="14" s="1"/>
  <c r="P42" i="14" s="1"/>
  <c r="B37" i="14"/>
  <c r="N36" i="14"/>
  <c r="L36" i="14"/>
  <c r="J36" i="14"/>
  <c r="H36" i="14"/>
  <c r="F36" i="14"/>
  <c r="N35" i="14"/>
  <c r="L35" i="14"/>
  <c r="J35" i="14"/>
  <c r="H35" i="14"/>
  <c r="F35" i="14"/>
  <c r="N34" i="14"/>
  <c r="L34" i="14"/>
  <c r="J34" i="14"/>
  <c r="H34" i="14"/>
  <c r="F34" i="14"/>
  <c r="N33" i="14"/>
  <c r="L33" i="14"/>
  <c r="J33" i="14"/>
  <c r="H33" i="14"/>
  <c r="F33" i="14"/>
  <c r="N32" i="14"/>
  <c r="L32" i="14"/>
  <c r="J32" i="14"/>
  <c r="H32" i="14"/>
  <c r="F32" i="14"/>
  <c r="B28" i="14"/>
  <c r="N27" i="14"/>
  <c r="L27" i="14"/>
  <c r="J27" i="14"/>
  <c r="H27" i="14"/>
  <c r="F27" i="14"/>
  <c r="N26" i="14"/>
  <c r="L26" i="14"/>
  <c r="J26" i="14"/>
  <c r="H26" i="14"/>
  <c r="F26" i="14"/>
  <c r="N25" i="14"/>
  <c r="L25" i="14"/>
  <c r="J25" i="14"/>
  <c r="H25" i="14"/>
  <c r="F25" i="14"/>
  <c r="N24" i="14"/>
  <c r="L24" i="14"/>
  <c r="J24" i="14"/>
  <c r="H24" i="14"/>
  <c r="F24" i="14"/>
  <c r="N23" i="14"/>
  <c r="L23" i="14"/>
  <c r="J23" i="14"/>
  <c r="H23" i="14"/>
  <c r="F23" i="14"/>
  <c r="B19" i="14"/>
  <c r="N18" i="14"/>
  <c r="L18" i="14"/>
  <c r="J18" i="14"/>
  <c r="H18" i="14"/>
  <c r="F18" i="14"/>
  <c r="N17" i="14"/>
  <c r="O17" i="14" s="1"/>
  <c r="P17" i="14" s="1"/>
  <c r="L17" i="14"/>
  <c r="J17" i="14"/>
  <c r="H17" i="14"/>
  <c r="F17" i="14"/>
  <c r="N16" i="14"/>
  <c r="L16" i="14"/>
  <c r="J16" i="14"/>
  <c r="H16" i="14"/>
  <c r="F16" i="14"/>
  <c r="N15" i="14"/>
  <c r="L15" i="14"/>
  <c r="J15" i="14"/>
  <c r="H15" i="14"/>
  <c r="F15" i="14"/>
  <c r="N14" i="14"/>
  <c r="L14" i="14"/>
  <c r="J14" i="14"/>
  <c r="H14" i="14"/>
  <c r="F14" i="14"/>
  <c r="N13" i="14"/>
  <c r="L13" i="14"/>
  <c r="J13" i="14"/>
  <c r="H13" i="14"/>
  <c r="F13" i="14"/>
  <c r="N12" i="14"/>
  <c r="L12" i="14"/>
  <c r="J12" i="14"/>
  <c r="H12" i="14"/>
  <c r="F12" i="14"/>
  <c r="O33" i="14" l="1"/>
  <c r="P33" i="14" s="1"/>
  <c r="O36" i="14"/>
  <c r="P36" i="14" s="1"/>
  <c r="N37" i="14" s="1"/>
  <c r="M37" i="14" s="1"/>
  <c r="O35" i="14"/>
  <c r="P35" i="14" s="1"/>
  <c r="O34" i="14"/>
  <c r="P34" i="14" s="1"/>
  <c r="O32" i="14"/>
  <c r="P32" i="14" s="1"/>
  <c r="O27" i="14"/>
  <c r="P27" i="14" s="1"/>
  <c r="O26" i="14"/>
  <c r="P26" i="14" s="1"/>
  <c r="O25" i="14"/>
  <c r="P25" i="14" s="1"/>
  <c r="O24" i="14"/>
  <c r="P24" i="14" s="1"/>
  <c r="N28" i="14" s="1"/>
  <c r="M28" i="14" s="1"/>
  <c r="O23" i="14"/>
  <c r="P23" i="14" s="1"/>
  <c r="O18" i="14"/>
  <c r="P18" i="14" s="1"/>
  <c r="O16" i="14"/>
  <c r="P16" i="14" s="1"/>
  <c r="O15" i="14"/>
  <c r="P15" i="14" s="1"/>
  <c r="O14" i="14"/>
  <c r="P14" i="14" s="1"/>
  <c r="O13" i="14"/>
  <c r="P13" i="14" s="1"/>
  <c r="O12" i="14"/>
  <c r="P12" i="14" s="1"/>
  <c r="P45" i="14"/>
  <c r="N19" i="14" l="1"/>
  <c r="M19" i="14" s="1"/>
  <c r="I38" i="14" s="1"/>
  <c r="M57" i="14" l="1"/>
  <c r="M46" i="14"/>
  <c r="C58" i="13"/>
  <c r="F52" i="13"/>
  <c r="N49" i="13"/>
  <c r="I48" i="13" s="1"/>
  <c r="N44" i="13"/>
  <c r="L44" i="13"/>
  <c r="O44" i="13" s="1"/>
  <c r="P44" i="13" s="1"/>
  <c r="N43" i="13"/>
  <c r="L43" i="13"/>
  <c r="O43" i="13" s="1"/>
  <c r="P43" i="13" s="1"/>
  <c r="N42" i="13"/>
  <c r="L42" i="13"/>
  <c r="O42" i="13" s="1"/>
  <c r="P42" i="13" s="1"/>
  <c r="P45" i="13" s="1"/>
  <c r="B37" i="13"/>
  <c r="N36" i="13"/>
  <c r="L36" i="13"/>
  <c r="J36" i="13"/>
  <c r="H36" i="13"/>
  <c r="F36" i="13"/>
  <c r="N35" i="13"/>
  <c r="L35" i="13"/>
  <c r="J35" i="13"/>
  <c r="H35" i="13"/>
  <c r="F35" i="13"/>
  <c r="N34" i="13"/>
  <c r="L34" i="13"/>
  <c r="J34" i="13"/>
  <c r="H34" i="13"/>
  <c r="F34" i="13"/>
  <c r="N33" i="13"/>
  <c r="L33" i="13"/>
  <c r="J33" i="13"/>
  <c r="H33" i="13"/>
  <c r="F33" i="13"/>
  <c r="O33" i="13" s="1"/>
  <c r="P33" i="13" s="1"/>
  <c r="N32" i="13"/>
  <c r="L32" i="13"/>
  <c r="J32" i="13"/>
  <c r="H32" i="13"/>
  <c r="F32" i="13"/>
  <c r="B28" i="13"/>
  <c r="N27" i="13"/>
  <c r="L27" i="13"/>
  <c r="J27" i="13"/>
  <c r="H27" i="13"/>
  <c r="F27" i="13"/>
  <c r="N26" i="13"/>
  <c r="L26" i="13"/>
  <c r="J26" i="13"/>
  <c r="H26" i="13"/>
  <c r="F26" i="13"/>
  <c r="O26" i="13" s="1"/>
  <c r="P26" i="13" s="1"/>
  <c r="N25" i="13"/>
  <c r="L25" i="13"/>
  <c r="J25" i="13"/>
  <c r="H25" i="13"/>
  <c r="F25" i="13"/>
  <c r="N24" i="13"/>
  <c r="L24" i="13"/>
  <c r="O24" i="13" s="1"/>
  <c r="P24" i="13" s="1"/>
  <c r="J24" i="13"/>
  <c r="H24" i="13"/>
  <c r="F24" i="13"/>
  <c r="N23" i="13"/>
  <c r="L23" i="13"/>
  <c r="J23" i="13"/>
  <c r="H23" i="13"/>
  <c r="F23" i="13"/>
  <c r="B19" i="13"/>
  <c r="N18" i="13"/>
  <c r="L18" i="13"/>
  <c r="J18" i="13"/>
  <c r="H18" i="13"/>
  <c r="F18" i="13"/>
  <c r="N17" i="13"/>
  <c r="L17" i="13"/>
  <c r="J17" i="13"/>
  <c r="H17" i="13"/>
  <c r="F17" i="13"/>
  <c r="N16" i="13"/>
  <c r="L16" i="13"/>
  <c r="J16" i="13"/>
  <c r="H16" i="13"/>
  <c r="F16" i="13"/>
  <c r="N15" i="13"/>
  <c r="L15" i="13"/>
  <c r="J15" i="13"/>
  <c r="H15" i="13"/>
  <c r="F15" i="13"/>
  <c r="N14" i="13"/>
  <c r="L14" i="13"/>
  <c r="J14" i="13"/>
  <c r="H14" i="13"/>
  <c r="F14" i="13"/>
  <c r="N13" i="13"/>
  <c r="L13" i="13"/>
  <c r="J13" i="13"/>
  <c r="H13" i="13"/>
  <c r="F13" i="13"/>
  <c r="N12" i="13"/>
  <c r="L12" i="13"/>
  <c r="J12" i="13"/>
  <c r="H12" i="13"/>
  <c r="F12" i="13"/>
  <c r="O27" i="13" l="1"/>
  <c r="P27" i="13" s="1"/>
  <c r="N28" i="13" s="1"/>
  <c r="M28" i="13" s="1"/>
  <c r="O25" i="13"/>
  <c r="P25" i="13" s="1"/>
  <c r="O23" i="13"/>
  <c r="P23" i="13" s="1"/>
  <c r="O36" i="13"/>
  <c r="P36" i="13" s="1"/>
  <c r="O35" i="13"/>
  <c r="P35" i="13" s="1"/>
  <c r="O34" i="13"/>
  <c r="P34" i="13" s="1"/>
  <c r="O32" i="13"/>
  <c r="P32" i="13" s="1"/>
  <c r="O18" i="13"/>
  <c r="P18" i="13" s="1"/>
  <c r="O17" i="13"/>
  <c r="P17" i="13" s="1"/>
  <c r="O16" i="13"/>
  <c r="P16" i="13" s="1"/>
  <c r="O15" i="13"/>
  <c r="P15" i="13" s="1"/>
  <c r="O14" i="13"/>
  <c r="P14" i="13" s="1"/>
  <c r="O13" i="13"/>
  <c r="P13" i="13" s="1"/>
  <c r="O12" i="13"/>
  <c r="P12" i="13" s="1"/>
  <c r="N37" i="13" l="1"/>
  <c r="M37" i="13" s="1"/>
  <c r="N19" i="13"/>
  <c r="M19" i="13" s="1"/>
  <c r="I38" i="13" s="1"/>
  <c r="M57" i="13"/>
  <c r="M46" i="13"/>
  <c r="F52" i="12" l="1"/>
  <c r="N49" i="12"/>
  <c r="I48" i="12" s="1"/>
  <c r="N44" i="12"/>
  <c r="L44" i="12"/>
  <c r="O44" i="12" s="1"/>
  <c r="P44" i="12" s="1"/>
  <c r="N43" i="12"/>
  <c r="L43" i="12"/>
  <c r="O43" i="12" s="1"/>
  <c r="P43" i="12" s="1"/>
  <c r="N42" i="12"/>
  <c r="L42" i="12"/>
  <c r="O42" i="12" s="1"/>
  <c r="P42" i="12" s="1"/>
  <c r="B37" i="12"/>
  <c r="N36" i="12"/>
  <c r="L36" i="12"/>
  <c r="J36" i="12"/>
  <c r="H36" i="12"/>
  <c r="F36" i="12"/>
  <c r="N35" i="12"/>
  <c r="L35" i="12"/>
  <c r="J35" i="12"/>
  <c r="H35" i="12"/>
  <c r="F35" i="12"/>
  <c r="N34" i="12"/>
  <c r="L34" i="12"/>
  <c r="J34" i="12"/>
  <c r="H34" i="12"/>
  <c r="F34" i="12"/>
  <c r="N33" i="12"/>
  <c r="L33" i="12"/>
  <c r="J33" i="12"/>
  <c r="H33" i="12"/>
  <c r="F33" i="12"/>
  <c r="N32" i="12"/>
  <c r="L32" i="12"/>
  <c r="J32" i="12"/>
  <c r="H32" i="12"/>
  <c r="F32" i="12"/>
  <c r="B28" i="12"/>
  <c r="N27" i="12"/>
  <c r="L27" i="12"/>
  <c r="J27" i="12"/>
  <c r="H27" i="12"/>
  <c r="F27" i="12"/>
  <c r="N26" i="12"/>
  <c r="L26" i="12"/>
  <c r="J26" i="12"/>
  <c r="H26" i="12"/>
  <c r="F26" i="12"/>
  <c r="N25" i="12"/>
  <c r="L25" i="12"/>
  <c r="J25" i="12"/>
  <c r="H25" i="12"/>
  <c r="F25" i="12"/>
  <c r="N24" i="12"/>
  <c r="L24" i="12"/>
  <c r="J24" i="12"/>
  <c r="H24" i="12"/>
  <c r="F24" i="12"/>
  <c r="N23" i="12"/>
  <c r="L23" i="12"/>
  <c r="J23" i="12"/>
  <c r="H23" i="12"/>
  <c r="F23" i="12"/>
  <c r="B19" i="12"/>
  <c r="N18" i="12"/>
  <c r="L18" i="12"/>
  <c r="J18" i="12"/>
  <c r="H18" i="12"/>
  <c r="F18" i="12"/>
  <c r="N17" i="12"/>
  <c r="L17" i="12"/>
  <c r="J17" i="12"/>
  <c r="H17" i="12"/>
  <c r="F17" i="12"/>
  <c r="N16" i="12"/>
  <c r="L16" i="12"/>
  <c r="J16" i="12"/>
  <c r="H16" i="12"/>
  <c r="F16" i="12"/>
  <c r="N15" i="12"/>
  <c r="L15" i="12"/>
  <c r="J15" i="12"/>
  <c r="H15" i="12"/>
  <c r="F15" i="12"/>
  <c r="N14" i="12"/>
  <c r="L14" i="12"/>
  <c r="J14" i="12"/>
  <c r="H14" i="12"/>
  <c r="F14" i="12"/>
  <c r="N13" i="12"/>
  <c r="L13" i="12"/>
  <c r="J13" i="12"/>
  <c r="H13" i="12"/>
  <c r="F13" i="12"/>
  <c r="N12" i="12"/>
  <c r="L12" i="12"/>
  <c r="J12" i="12"/>
  <c r="H12" i="12"/>
  <c r="F12" i="12"/>
  <c r="O36" i="12" l="1"/>
  <c r="P36" i="12" s="1"/>
  <c r="O35" i="12"/>
  <c r="P35" i="12" s="1"/>
  <c r="O34" i="12"/>
  <c r="P34" i="12" s="1"/>
  <c r="O33" i="12"/>
  <c r="P33" i="12" s="1"/>
  <c r="O32" i="12"/>
  <c r="P32" i="12" s="1"/>
  <c r="O27" i="12"/>
  <c r="P27" i="12" s="1"/>
  <c r="O26" i="12"/>
  <c r="P26" i="12" s="1"/>
  <c r="O25" i="12"/>
  <c r="P25" i="12" s="1"/>
  <c r="O24" i="12"/>
  <c r="P24" i="12" s="1"/>
  <c r="O23" i="12"/>
  <c r="P23" i="12" s="1"/>
  <c r="N28" i="12" s="1"/>
  <c r="M28" i="12" s="1"/>
  <c r="O18" i="12"/>
  <c r="P18" i="12" s="1"/>
  <c r="O17" i="12"/>
  <c r="P17" i="12" s="1"/>
  <c r="O16" i="12"/>
  <c r="P16" i="12" s="1"/>
  <c r="O15" i="12"/>
  <c r="P15" i="12" s="1"/>
  <c r="O14" i="12"/>
  <c r="P14" i="12" s="1"/>
  <c r="O13" i="12"/>
  <c r="P13" i="12" s="1"/>
  <c r="O12" i="12"/>
  <c r="P12" i="12" s="1"/>
  <c r="N37" i="12"/>
  <c r="M37" i="12" s="1"/>
  <c r="P45" i="12"/>
  <c r="N19" i="12" l="1"/>
  <c r="M19" i="12" s="1"/>
  <c r="I38" i="12"/>
  <c r="M46" i="12"/>
  <c r="M57" i="12"/>
  <c r="C58" i="11" l="1"/>
  <c r="F52" i="11"/>
  <c r="N49" i="11"/>
  <c r="I48" i="11" s="1"/>
  <c r="N44" i="11"/>
  <c r="L44" i="11"/>
  <c r="O44" i="11" s="1"/>
  <c r="P44" i="11" s="1"/>
  <c r="N43" i="11"/>
  <c r="L43" i="11"/>
  <c r="O43" i="11" s="1"/>
  <c r="P43" i="11" s="1"/>
  <c r="N42" i="11"/>
  <c r="L42" i="11"/>
  <c r="O42" i="11" s="1"/>
  <c r="P42" i="11" s="1"/>
  <c r="B37" i="11"/>
  <c r="N36" i="11"/>
  <c r="L36" i="11"/>
  <c r="J36" i="11"/>
  <c r="H36" i="11"/>
  <c r="F36" i="11"/>
  <c r="N35" i="11"/>
  <c r="L35" i="11"/>
  <c r="J35" i="11"/>
  <c r="H35" i="11"/>
  <c r="O35" i="11" s="1"/>
  <c r="P35" i="11" s="1"/>
  <c r="F35" i="11"/>
  <c r="N34" i="11"/>
  <c r="L34" i="11"/>
  <c r="J34" i="11"/>
  <c r="H34" i="11"/>
  <c r="F34" i="11"/>
  <c r="N33" i="11"/>
  <c r="L33" i="11"/>
  <c r="J33" i="11"/>
  <c r="H33" i="11"/>
  <c r="F33" i="11"/>
  <c r="N32" i="11"/>
  <c r="L32" i="11"/>
  <c r="J32" i="11"/>
  <c r="H32" i="11"/>
  <c r="F32" i="11"/>
  <c r="B28" i="11"/>
  <c r="N27" i="11"/>
  <c r="L27" i="11"/>
  <c r="J27" i="11"/>
  <c r="H27" i="11"/>
  <c r="F27" i="11"/>
  <c r="N26" i="11"/>
  <c r="L26" i="11"/>
  <c r="J26" i="11"/>
  <c r="H26" i="11"/>
  <c r="F26" i="11"/>
  <c r="N25" i="11"/>
  <c r="L25" i="11"/>
  <c r="J25" i="11"/>
  <c r="H25" i="11"/>
  <c r="F25" i="11"/>
  <c r="N24" i="11"/>
  <c r="L24" i="11"/>
  <c r="J24" i="11"/>
  <c r="H24" i="11"/>
  <c r="F24" i="11"/>
  <c r="N23" i="11"/>
  <c r="L23" i="11"/>
  <c r="J23" i="11"/>
  <c r="H23" i="11"/>
  <c r="F23" i="11"/>
  <c r="B19" i="11"/>
  <c r="N18" i="11"/>
  <c r="L18" i="11"/>
  <c r="J18" i="11"/>
  <c r="H18" i="11"/>
  <c r="F18" i="11"/>
  <c r="N17" i="11"/>
  <c r="L17" i="11"/>
  <c r="J17" i="11"/>
  <c r="H17" i="11"/>
  <c r="F17" i="11"/>
  <c r="N16" i="11"/>
  <c r="L16" i="11"/>
  <c r="J16" i="11"/>
  <c r="H16" i="11"/>
  <c r="F16" i="11"/>
  <c r="N15" i="11"/>
  <c r="L15" i="11"/>
  <c r="J15" i="11"/>
  <c r="H15" i="11"/>
  <c r="F15" i="11"/>
  <c r="N14" i="11"/>
  <c r="L14" i="11"/>
  <c r="J14" i="11"/>
  <c r="H14" i="11"/>
  <c r="F14" i="11"/>
  <c r="N13" i="11"/>
  <c r="L13" i="11"/>
  <c r="J13" i="11"/>
  <c r="H13" i="11"/>
  <c r="F13" i="11"/>
  <c r="N12" i="11"/>
  <c r="L12" i="11"/>
  <c r="J12" i="11"/>
  <c r="H12" i="11"/>
  <c r="F12" i="11"/>
  <c r="O36" i="11" l="1"/>
  <c r="P36" i="11" s="1"/>
  <c r="N37" i="11" s="1"/>
  <c r="M37" i="11" s="1"/>
  <c r="O34" i="11"/>
  <c r="P34" i="11" s="1"/>
  <c r="O33" i="11"/>
  <c r="P33" i="11" s="1"/>
  <c r="O32" i="11"/>
  <c r="P32" i="11" s="1"/>
  <c r="O24" i="11"/>
  <c r="P24" i="11" s="1"/>
  <c r="O27" i="11"/>
  <c r="P27" i="11" s="1"/>
  <c r="O26" i="11"/>
  <c r="P26" i="11" s="1"/>
  <c r="O25" i="11"/>
  <c r="P25" i="11" s="1"/>
  <c r="O23" i="11"/>
  <c r="P23" i="11" s="1"/>
  <c r="O18" i="11"/>
  <c r="P18" i="11" s="1"/>
  <c r="N19" i="11" s="1"/>
  <c r="M19" i="11" s="1"/>
  <c r="O17" i="11"/>
  <c r="P17" i="11" s="1"/>
  <c r="O16" i="11"/>
  <c r="P16" i="11" s="1"/>
  <c r="O15" i="11"/>
  <c r="P15" i="11" s="1"/>
  <c r="O14" i="11"/>
  <c r="P14" i="11" s="1"/>
  <c r="O13" i="11"/>
  <c r="P13" i="11" s="1"/>
  <c r="O12" i="11"/>
  <c r="P12" i="11" s="1"/>
  <c r="N28" i="11"/>
  <c r="M28" i="11" s="1"/>
  <c r="P45" i="11"/>
  <c r="M57" i="11" l="1"/>
  <c r="M46" i="11"/>
  <c r="I38" i="11"/>
  <c r="I5" i="10" l="1"/>
  <c r="I4" i="10"/>
  <c r="H22" i="10"/>
  <c r="G22" i="10"/>
  <c r="F22" i="10"/>
  <c r="E22" i="10"/>
  <c r="D22" i="10"/>
  <c r="C22" i="10"/>
  <c r="C31" i="10" s="1"/>
  <c r="I6" i="9" l="1"/>
  <c r="I5" i="9"/>
  <c r="I4" i="9"/>
  <c r="C41" i="9"/>
  <c r="B29" i="71" l="1"/>
  <c r="G9" i="8"/>
  <c r="AR9" i="8"/>
  <c r="F9" i="8"/>
  <c r="AG9" i="8"/>
  <c r="D9" i="8" s="1"/>
  <c r="I5" i="4"/>
  <c r="K5" i="4"/>
  <c r="K32" i="4" s="1"/>
  <c r="M5" i="4"/>
  <c r="M32" i="4" s="1"/>
  <c r="O5" i="4"/>
  <c r="O32" i="4" s="1"/>
  <c r="Q5" i="4"/>
  <c r="S5" i="4"/>
  <c r="X4" i="4"/>
  <c r="Z4" i="4"/>
  <c r="AB4" i="4"/>
  <c r="AD4" i="4"/>
  <c r="AI4" i="4"/>
  <c r="AK4" i="4"/>
  <c r="AM4" i="4"/>
  <c r="AO4" i="4"/>
  <c r="AQ4" i="8"/>
  <c r="AQ22" i="8" s="1"/>
  <c r="AO4" i="8"/>
  <c r="AO22" i="8" s="1"/>
  <c r="AM4" i="8"/>
  <c r="AM22" i="8" s="1"/>
  <c r="AK4" i="8"/>
  <c r="AK22" i="8" s="1"/>
  <c r="AI4" i="8"/>
  <c r="AI22" i="8" s="1"/>
  <c r="AF4" i="8"/>
  <c r="AF22" i="8" s="1"/>
  <c r="AD4" i="8"/>
  <c r="AD22" i="8" s="1"/>
  <c r="AB4" i="8"/>
  <c r="AB22" i="8" s="1"/>
  <c r="Z4" i="8"/>
  <c r="Z22" i="8" s="1"/>
  <c r="X4" i="8"/>
  <c r="X22" i="8" s="1"/>
  <c r="U4" i="8"/>
  <c r="S4" i="8"/>
  <c r="S22" i="8" s="1"/>
  <c r="Q4" i="8"/>
  <c r="Q22" i="8" s="1"/>
  <c r="O4" i="8"/>
  <c r="O22" i="8" s="1"/>
  <c r="M4" i="8"/>
  <c r="M22" i="8" s="1"/>
  <c r="K4" i="8"/>
  <c r="K22" i="8" s="1"/>
  <c r="I4" i="8"/>
  <c r="I22" i="8" s="1"/>
  <c r="E19" i="4"/>
  <c r="S6" i="4"/>
  <c r="E20" i="4"/>
  <c r="E21" i="4"/>
  <c r="E22" i="4"/>
  <c r="E23" i="4"/>
  <c r="Q6" i="4"/>
  <c r="Q7" i="4"/>
  <c r="Q8" i="4"/>
  <c r="Q9" i="4"/>
  <c r="I6" i="4"/>
  <c r="I7" i="4"/>
  <c r="I8" i="4"/>
  <c r="I9" i="4"/>
  <c r="AI6" i="4"/>
  <c r="AI5" i="4"/>
  <c r="AQ5" i="4"/>
  <c r="AQ6" i="4"/>
  <c r="G18" i="4"/>
  <c r="AO5" i="4"/>
  <c r="AO6" i="4"/>
  <c r="AO7" i="4"/>
  <c r="AR7" i="4" s="1"/>
  <c r="AM5" i="4"/>
  <c r="AM6" i="4"/>
  <c r="AK5" i="4"/>
  <c r="AK6" i="4"/>
  <c r="AQ4" i="4"/>
  <c r="G16" i="4"/>
  <c r="G21" i="4"/>
  <c r="G22" i="4"/>
  <c r="G26" i="4"/>
  <c r="G28" i="4"/>
  <c r="AF6" i="4"/>
  <c r="AF5" i="4"/>
  <c r="AD5" i="4"/>
  <c r="AB6" i="4"/>
  <c r="AB5" i="4"/>
  <c r="Z6" i="4"/>
  <c r="Z5" i="4"/>
  <c r="X5" i="4"/>
  <c r="F13" i="4"/>
  <c r="F18" i="4"/>
  <c r="U5" i="4"/>
  <c r="U6" i="4"/>
  <c r="E26" i="4"/>
  <c r="E28" i="4"/>
  <c r="E29" i="4"/>
  <c r="E31" i="4"/>
  <c r="AB32" i="4" l="1"/>
  <c r="AD32" i="4"/>
  <c r="I32" i="4"/>
  <c r="Z32" i="4"/>
  <c r="X32" i="4"/>
  <c r="AO32" i="4"/>
  <c r="S32" i="4"/>
  <c r="AM32" i="4"/>
  <c r="Q32" i="4"/>
  <c r="AK32" i="4"/>
  <c r="AI32" i="4"/>
  <c r="AR21" i="8"/>
  <c r="D21" i="8" s="1"/>
  <c r="G21" i="8"/>
  <c r="F10" i="8"/>
  <c r="AG10" i="8"/>
  <c r="D10" i="8" s="1"/>
  <c r="AG16" i="8"/>
  <c r="D16" i="8" s="1"/>
  <c r="F16" i="8"/>
  <c r="AG20" i="8"/>
  <c r="F20" i="8"/>
  <c r="AR11" i="8"/>
  <c r="G11" i="8"/>
  <c r="AR18" i="8"/>
  <c r="G18" i="8"/>
  <c r="AG11" i="8"/>
  <c r="F11" i="8"/>
  <c r="F17" i="8"/>
  <c r="F21" i="8"/>
  <c r="AR14" i="8"/>
  <c r="G14" i="8"/>
  <c r="F18" i="8"/>
  <c r="AG18" i="8"/>
  <c r="G17" i="8"/>
  <c r="AR17" i="8"/>
  <c r="D17" i="8" s="1"/>
  <c r="AR10" i="8"/>
  <c r="G10" i="8"/>
  <c r="G16" i="8"/>
  <c r="AR16" i="8"/>
  <c r="AR20" i="8"/>
  <c r="G20" i="8"/>
  <c r="AR19" i="8"/>
  <c r="G19" i="8"/>
  <c r="F14" i="8"/>
  <c r="AG14" i="8"/>
  <c r="D14" i="8" s="1"/>
  <c r="AG19" i="8"/>
  <c r="D19" i="8" s="1"/>
  <c r="F19" i="8"/>
  <c r="G7" i="8"/>
  <c r="AR7" i="8"/>
  <c r="AG7" i="8"/>
  <c r="F7" i="8"/>
  <c r="V7" i="8"/>
  <c r="D7" i="8" s="1"/>
  <c r="E7" i="8"/>
  <c r="V9" i="4"/>
  <c r="D9" i="4" s="1"/>
  <c r="V8" i="4"/>
  <c r="D8" i="4" s="1"/>
  <c r="F23" i="4"/>
  <c r="G15" i="4"/>
  <c r="F22" i="4"/>
  <c r="G23" i="4"/>
  <c r="G13" i="4"/>
  <c r="E4" i="4"/>
  <c r="F21" i="4"/>
  <c r="F31" i="4"/>
  <c r="F29" i="4"/>
  <c r="F19" i="4"/>
  <c r="G31" i="4"/>
  <c r="G20" i="4"/>
  <c r="V7" i="4"/>
  <c r="D7" i="4" s="1"/>
  <c r="F20" i="4"/>
  <c r="F28" i="4"/>
  <c r="G29" i="4"/>
  <c r="G19" i="4"/>
  <c r="V6" i="4"/>
  <c r="F16" i="4"/>
  <c r="F26" i="4"/>
  <c r="F15" i="4"/>
  <c r="AR4" i="8"/>
  <c r="F4" i="8"/>
  <c r="F22" i="8" s="1"/>
  <c r="F4" i="4"/>
  <c r="G4" i="4"/>
  <c r="AR5" i="4"/>
  <c r="V4" i="8"/>
  <c r="E4" i="8"/>
  <c r="AG4" i="4"/>
  <c r="AG4" i="8"/>
  <c r="G4" i="8"/>
  <c r="G22" i="8" s="1"/>
  <c r="V4" i="4"/>
  <c r="V5" i="4"/>
  <c r="AR4" i="4"/>
  <c r="AR6" i="4"/>
  <c r="G7" i="4"/>
  <c r="G8" i="4"/>
  <c r="G6" i="4"/>
  <c r="G5" i="4"/>
  <c r="G9" i="4"/>
  <c r="AG6" i="4"/>
  <c r="AG5" i="4"/>
  <c r="F16" i="81" l="1"/>
  <c r="F29" i="81" s="1"/>
  <c r="F16" i="71"/>
  <c r="D16" i="81"/>
  <c r="D29" i="81" s="1"/>
  <c r="D16" i="71"/>
  <c r="D4" i="8"/>
  <c r="D18" i="8"/>
  <c r="E22" i="8"/>
  <c r="D20" i="8"/>
  <c r="D11" i="8"/>
  <c r="AR32" i="4"/>
  <c r="D6" i="4"/>
  <c r="D5" i="4"/>
  <c r="G32" i="4"/>
  <c r="F3" i="71" s="1"/>
  <c r="D4" i="4"/>
  <c r="D32" i="4" s="1"/>
  <c r="AG32" i="4"/>
  <c r="V32" i="4"/>
  <c r="AR22" i="8"/>
  <c r="AG22" i="8"/>
  <c r="V22" i="8"/>
  <c r="E16" i="81" l="1"/>
  <c r="E29" i="81" s="1"/>
  <c r="E16" i="71"/>
  <c r="F29" i="71"/>
  <c r="D22" i="8"/>
  <c r="C3" i="71"/>
  <c r="C16" i="81" l="1"/>
  <c r="C29" i="81" s="1"/>
  <c r="C16" i="71"/>
  <c r="C29" i="71"/>
  <c r="E8" i="4"/>
  <c r="F8" i="4"/>
  <c r="E7" i="4"/>
  <c r="F5" i="4"/>
  <c r="E5" i="4"/>
  <c r="E6" i="4"/>
  <c r="F6" i="4"/>
  <c r="F7" i="4"/>
  <c r="E9" i="4"/>
  <c r="F9" i="4"/>
  <c r="E32" i="4" l="1"/>
  <c r="E3" i="71" s="1"/>
  <c r="F32" i="4"/>
  <c r="E29" i="71" l="1"/>
  <c r="D3" i="71"/>
  <c r="D29" i="71" s="1"/>
</calcChain>
</file>

<file path=xl/sharedStrings.xml><?xml version="1.0" encoding="utf-8"?>
<sst xmlns="http://schemas.openxmlformats.org/spreadsheetml/2006/main" count="4094" uniqueCount="211">
  <si>
    <t>Liderazgo</t>
  </si>
  <si>
    <t>Trabajo en equipo</t>
  </si>
  <si>
    <t>Define los roles y los objetivos a cumplir.</t>
  </si>
  <si>
    <t>Impulsa y dirige procesos de interacción entre los miembros de la organización  con el objeto de formar un equipo, estableciendo los resultados a alcanzar y retroalimentándolos.</t>
  </si>
  <si>
    <t>Entusiasma a los demás con sus propuestas, consigue que los demás participen de sus objetivos, responsabilidades, políticas y criterios.</t>
  </si>
  <si>
    <t>Revisa constantemente el desempeño de sus colaboradores y se asegura que las metas del equipo se logren.</t>
  </si>
  <si>
    <t>Tiene  carisma, genera en el equipo una atmosfera de entusiasmo y compromiso con la misión de la organización.</t>
  </si>
  <si>
    <t xml:space="preserve">Reconoce públicamente el mérito de los miembros del grupo que trabajan bien. </t>
  </si>
  <si>
    <t>Participa en las acciones del equipo  ejecutando lo que le corresponde.</t>
  </si>
  <si>
    <t>Tiene una actitud abierta a aprender de los demás (incluyendo subordinados y pares).</t>
  </si>
  <si>
    <t>Propicia  un buen clima y espíritu de colaboración en el grupo resolviendo los conflictos que se dan dentro del equipo.</t>
  </si>
  <si>
    <t>Empleado</t>
  </si>
  <si>
    <t>Area</t>
  </si>
  <si>
    <t>Comercial</t>
  </si>
  <si>
    <t>Analista de Tesoreria</t>
  </si>
  <si>
    <t>Director Nacional de ventas</t>
  </si>
  <si>
    <t>Director UEN Nautico</t>
  </si>
  <si>
    <t>Administrativa</t>
  </si>
  <si>
    <t>Contador</t>
  </si>
  <si>
    <t>Coordinador Talento Humano</t>
  </si>
  <si>
    <t>Director Administrativo y Financiero</t>
  </si>
  <si>
    <t>Coordinador CDA</t>
  </si>
  <si>
    <t>Lider de Logistica</t>
  </si>
  <si>
    <t>Lider de Maquinaria y Ensamble</t>
  </si>
  <si>
    <t>Planeador</t>
  </si>
  <si>
    <t>Coordinador Servicio Postventa</t>
  </si>
  <si>
    <t>Director Servicios Operacionales</t>
  </si>
  <si>
    <t>Lider Servicio Tecnico</t>
  </si>
  <si>
    <t>Comparte información y mantiene al resto de los miembros del equipo  informados sobre los temas de interés.</t>
  </si>
  <si>
    <t xml:space="preserve"> En su relación con los miembros del equipo respeta sus opiniones y valora los diferentes aportes y las contribuciones de los mismos.</t>
  </si>
  <si>
    <t>Indicadores</t>
  </si>
  <si>
    <t xml:space="preserve">Indicadores </t>
  </si>
  <si>
    <t xml:space="preserve">Competencias </t>
  </si>
  <si>
    <t>Se asegura de  tener  todo lo necesario para tener un buen desempeño: Recursos, información.</t>
  </si>
  <si>
    <t>Define roles (si aplica), tiene claras las  actividades que debe realizar en el día y como desempeñarlas de la mejor forma.</t>
  </si>
  <si>
    <t>Se asegura de  tener  todo lo necesario para tener un buen desempeño: Recursos, herramientas, formatos e información.</t>
  </si>
  <si>
    <t>Impulsa a sus compañeros a realizar actividades grupales para lograr objetivos comunes y comunica los resultados obtenidos.</t>
  </si>
  <si>
    <t>Retroalimenta a sus compañeros de trabajo en busca del cumplimiento de las metas.</t>
  </si>
  <si>
    <t>Tiene  carisma, genera en el equipo una atmosfera de entusiasmo y compromiso con la misión de la organización.</t>
  </si>
  <si>
    <t xml:space="preserve">Reconoce  el mérito de los miembros del grupo que trabajan bien. </t>
  </si>
  <si>
    <t>Asistente Talento Humano</t>
  </si>
  <si>
    <t>Asistente Contabilidad</t>
  </si>
  <si>
    <t>Auxiliar Aseo y Cafeteria</t>
  </si>
  <si>
    <t>Analista de Cartera</t>
  </si>
  <si>
    <t>Auxiliar de Contabilidad</t>
  </si>
  <si>
    <t>Auxiliar Administrativo</t>
  </si>
  <si>
    <t>Mensajero</t>
  </si>
  <si>
    <t>Lider de Procesos</t>
  </si>
  <si>
    <t>Lider de Importaciones</t>
  </si>
  <si>
    <t>Asesor Antioquia A</t>
  </si>
  <si>
    <t>Analista de Mercadeo</t>
  </si>
  <si>
    <t>Asesor Caqueta A</t>
  </si>
  <si>
    <t>Asesor Caqueta B</t>
  </si>
  <si>
    <t>Asesor Llanos</t>
  </si>
  <si>
    <t>Asesor Centro</t>
  </si>
  <si>
    <t>Lider Agricola</t>
  </si>
  <si>
    <t>Presenta soluciones novedosas y originales aplicables tanto a su puesto como a la organización.</t>
  </si>
  <si>
    <t>Es un referente en la organización   por presentar soluciones innovadoras y creativas a situaciones diversas, añadiendo valor.</t>
  </si>
  <si>
    <t>Presenta soluciones a problemas relacionados con su puesto de trabajo o clientes internos y externos.</t>
  </si>
  <si>
    <t>Convierte las debilidades y/o amenazas en oportunidades de mejora.</t>
  </si>
  <si>
    <t>Se anticipa a las diferentes situaciones que puedan presentarse y propone acciones que mitiguen los posibles riesgos asociados.</t>
  </si>
  <si>
    <t>Innovación</t>
  </si>
  <si>
    <t>COMPORTAMIENTO</t>
  </si>
  <si>
    <t>CALIFICACION</t>
  </si>
  <si>
    <t>PROMEDIO INDIVIDUAL</t>
  </si>
  <si>
    <r>
      <rPr>
        <sz val="7"/>
        <rFont val="Arial"/>
        <family val="2"/>
      </rPr>
      <t xml:space="preserve"> En su relación con los miembros del equipo respeta sus opiniones y valora los diferentes aportes y las contribuciones de los mismos.</t>
    </r>
  </si>
  <si>
    <t>mes 1</t>
  </si>
  <si>
    <t>mes 2</t>
  </si>
  <si>
    <t>mes 3</t>
  </si>
  <si>
    <t>mes 4</t>
  </si>
  <si>
    <t>mes 5</t>
  </si>
  <si>
    <t>mes 6</t>
  </si>
  <si>
    <t>Promedio</t>
  </si>
  <si>
    <t>Coordinadora TIC</t>
  </si>
  <si>
    <t>Área</t>
  </si>
  <si>
    <t>INDICADORES</t>
  </si>
  <si>
    <t>PROMEDIO GRUPAL</t>
  </si>
  <si>
    <t>EMPLEADO</t>
  </si>
  <si>
    <t>EVALUACIÓN DE DESEMPEÑO</t>
  </si>
  <si>
    <t>Código: FO0903</t>
  </si>
  <si>
    <t>Fecha: 06/09/2018</t>
  </si>
  <si>
    <t>COMPETENCIAS</t>
  </si>
  <si>
    <t>Marque de 1 a 5 las siguientes competencias, teniendo en cuenta que 5 cumple a cabalidad con el comportamiento esperado y 1 tiene aspectos por mejorar.</t>
  </si>
  <si>
    <t>OBSERVACIONES</t>
  </si>
  <si>
    <t>DEFINICION</t>
  </si>
  <si>
    <t xml:space="preserve">Capacidad para generar compromiso y lograr el respaldo de sus superiores con vista a enfrentar con éxito los desafíos de la organizacion.Capacidad para asegurar una adecuada conducción de personas, desarrollar el talento, lograr y mantener un clima organizacional, armónico y desafiante. </t>
  </si>
  <si>
    <t xml:space="preserve">Trabajo en Equipo </t>
  </si>
  <si>
    <t>Capacidad para colaborar con los demás, formar parte de un grupo y trabajar con otras áreas de la organización, con el propósito de alcanzar, en conjunto, la estrategia organizacional, subordinar los intereses personales a los objetivos grupales. Implica tener expectativas positivas respecto a los demás, comprender a los otros, y generar y mantener un buen clima de trabajo.</t>
  </si>
  <si>
    <t>Comparte información y mantiene al resto de los miembros informados sobre los temas de interés.</t>
  </si>
  <si>
    <t>INNOVACION</t>
  </si>
  <si>
    <t>Capacidad para idear soluciones nuevas y diferentes dirigidas a resolver problemas o mejorar situaciones que se presenten bien sea en el puesto de trabajo o en  la organización en general.</t>
  </si>
  <si>
    <t>Cumplimiento de Competencias</t>
  </si>
  <si>
    <t>ACUERDOS</t>
  </si>
  <si>
    <t xml:space="preserve">Marque de 1 a 5 el cumplimiento de los siguientes acuerdos, teniendo en cuenta: </t>
  </si>
  <si>
    <t xml:space="preserve">Ejecuta todas las actividades requeridas y logra cumplirlas a satisfacción superando las metas establecidas </t>
  </si>
  <si>
    <t>Desarrollar centros de servicio autorizado de las zonas criticas de la establecidas.</t>
  </si>
  <si>
    <t>x</t>
  </si>
  <si>
    <t xml:space="preserve">Ejecuta todas las actividades requeridas y logra cumplir las metas establecidas </t>
  </si>
  <si>
    <t>Elaborar los manuales de uso de las maquinas con mayores índices de reclamación</t>
  </si>
  <si>
    <t>Ejecuta las actividades requeridas, sin embrago no alcanzo a cumplir las metas de manera satisfactoria</t>
  </si>
  <si>
    <t>Certificar la compañía en la norma ISO 9001 versión 2017.</t>
  </si>
  <si>
    <t>No ejecuto ninguna actividad requerida para cumplir las metas de manera satisfactoria</t>
  </si>
  <si>
    <t>No cuenta con la actitud requerida para la ejecución de las actividades requeridas</t>
  </si>
  <si>
    <t xml:space="preserve">Cumplimiento de Indicadores </t>
  </si>
  <si>
    <t>Resultado Total</t>
  </si>
  <si>
    <t>RESULTADOS</t>
  </si>
  <si>
    <t>Desempeño Excelente</t>
  </si>
  <si>
    <t>mayor a 80</t>
  </si>
  <si>
    <t>El jefe líder realiza seguimiento semestral al cumplimiento del plan de trabajo  y estimula al empleado para que sea coach en su equipo.</t>
  </si>
  <si>
    <t>Desempeño bueno</t>
  </si>
  <si>
    <t>70.1 y 79.9</t>
  </si>
  <si>
    <t>El jefe líder realiza seguimiento semestral al cumplimiento del plan de trabajo, estimula y reta permanentemente la mejora</t>
  </si>
  <si>
    <t>Desempeño mínimo requerido</t>
  </si>
  <si>
    <t>60.1 y 70</t>
  </si>
  <si>
    <t>El jefe líder realiza  plan de trabajo y se compromete a darle acompañamiento y retroalimentación trimestral sobre el avance</t>
  </si>
  <si>
    <t>Desempeño no satisfactorio</t>
  </si>
  <si>
    <t>Por debajo de 60</t>
  </si>
  <si>
    <t>El jefe líder  informa a sus superiores para analizar si la compañía esta dispuesta a acompañar al empleado en su desarrollo, en caso afirmativo realiza un plan de trabajo  estricto y se verifica mensualmente.</t>
  </si>
  <si>
    <r>
      <rPr>
        <sz val="11"/>
        <color theme="1"/>
        <rFont val="Calibri"/>
        <family val="2"/>
        <charset val="1"/>
        <scheme val="minor"/>
      </rPr>
      <t xml:space="preserve"> En su relación con los miembros del equipo respeta sus opiniones y valora los diferentes aportes y las contribuciones de los mismos.</t>
    </r>
  </si>
  <si>
    <t>Se asegura de  tener  todo lo necesario para tener un buen desempeño: Recursos, información.</t>
  </si>
  <si>
    <t>Insistir o estbalecer otros medios para lograr el compromiso de las personas con las cuales se debe reunir</t>
  </si>
  <si>
    <t>Fecha: 26/11/2018</t>
  </si>
  <si>
    <t>mejora de actividades</t>
  </si>
  <si>
    <t>Documentar lecciones aprendidas de pasados proyectos e implementarlas dentro del check list</t>
  </si>
  <si>
    <t>Su trabajo exige la articulación de equipos de trabajo. Proceso que hasta el momento ha llevado con éxito</t>
  </si>
  <si>
    <t>Trabajar sobre su inteligencia emocional de tal manera que siempre logre entusiasmar a los demás incluso bajo alta presión</t>
  </si>
  <si>
    <t>Persona altamente enfocada a la consecución del logro de equipo.</t>
  </si>
  <si>
    <t>Persona altamente valorada en la compañía por su compromiso y su conexión con la gente.</t>
  </si>
  <si>
    <t>En su día a día trabaja como integrador de múltiples áreas y esto le brinda la oportunidad de reconocer el trabajo de todos aquellos que lo apoyan. Se le recomienda aprovechar más estas oportunidades para agradecer la colaboración que recibe.</t>
  </si>
  <si>
    <t>Es una persona proactiva que siempre tiene algo que aportar.</t>
  </si>
  <si>
    <t>Propone y genera información de interés y no se reserva para sí información relevante que le sea solicitada. Se le solicita incrementar la generación de informes para las diferentes personas interesadas</t>
  </si>
  <si>
    <t>Persona respetuosa en el trato y la valoración de la opinión ajena.</t>
  </si>
  <si>
    <t>Mantiene el interés por aprender de los distintos temas</t>
  </si>
  <si>
    <t>Si bien mantiene buenas relaciones y trata con respeto a los demás, debe trabajar un poco su manejo de situaciones de alta presión.</t>
  </si>
  <si>
    <t>Se reconoce como una persona creativa y propositiva</t>
  </si>
  <si>
    <t>Son varias las personas que solicitan su apoyo en la generación de buenas ideas.</t>
  </si>
  <si>
    <t>Propone constantemente mejoras.</t>
  </si>
  <si>
    <t>En el pasado ha sugerido mejoras en los procesos producto de las dificultades que ha presentado (caso de temas de ARL producto de su preparación de despachos). Sin embargo, existe otros casos en los cuáles ha presentado dificultades que pueden mejorarse, pero que no se han gestionado mejoras posibles al proceso.</t>
  </si>
  <si>
    <t>Fecha: 23/11/2018</t>
  </si>
  <si>
    <t>reuniones grupales teleconferencias</t>
  </si>
  <si>
    <t xml:space="preserve">Indicador </t>
  </si>
  <si>
    <t>Cerro errores en el proceso de ensamble</t>
  </si>
  <si>
    <t>Cumplimiento cronograma de orden y aseo</t>
  </si>
  <si>
    <t>Cumplimiento del programa de ensamble de la compañía.</t>
  </si>
  <si>
    <t>Junio</t>
  </si>
  <si>
    <t>Julio</t>
  </si>
  <si>
    <t>Agosto</t>
  </si>
  <si>
    <t>Septiembre</t>
  </si>
  <si>
    <t>Octubre</t>
  </si>
  <si>
    <t>Noviembre</t>
  </si>
  <si>
    <t>Tecnico Nautico Freddy</t>
  </si>
  <si>
    <t>Tecnico electrico</t>
  </si>
  <si>
    <t>Analista comercial</t>
  </si>
  <si>
    <t>Satisfacción del cliente en relación con la calidad de los servicios prestados.</t>
  </si>
  <si>
    <t>Cumplimiento programa oden y aseo.</t>
  </si>
  <si>
    <t>mes 7</t>
  </si>
  <si>
    <t>mes 8</t>
  </si>
  <si>
    <t>mes 9</t>
  </si>
  <si>
    <t>mes 10</t>
  </si>
  <si>
    <t>mes 11</t>
  </si>
  <si>
    <t>Cumplimiento Policarpo</t>
  </si>
  <si>
    <t>Satisfacion de la prestacion del servicio a  la fuerza comercial y a los centros de servicio autorizado.</t>
  </si>
  <si>
    <t>Asegurar la eficacia de la transferencia del conocimiento.</t>
  </si>
  <si>
    <t>Mayo</t>
  </si>
  <si>
    <t>La retroalimentación debe hacerla de manera constructiva</t>
  </si>
  <si>
    <t>Auxiliar de Almacen Cristian</t>
  </si>
  <si>
    <t>Auxiliar de Almacen Manuel</t>
  </si>
  <si>
    <t>Operaciones</t>
  </si>
  <si>
    <t>Sobre todo el en grupo de directores. Frente al equipo, lograr entusiasmar más por convicción que por jerarquía.</t>
  </si>
  <si>
    <t>Cuando delega, los objetivos, orientados al logro, deben quedar claros para todos.</t>
  </si>
  <si>
    <t>Definir roles y objetivos para personal de Capatech</t>
  </si>
  <si>
    <t>Proceso de ingreso de practicante comercial</t>
  </si>
  <si>
    <t>Director Compras</t>
  </si>
  <si>
    <t xml:space="preserve">aplica en el puesto de trabajo y bajo sus responsabilidades, pero existe una oportunidad de cara a la organización. </t>
  </si>
  <si>
    <t>may</t>
  </si>
  <si>
    <t>jun</t>
  </si>
  <si>
    <t>july</t>
  </si>
  <si>
    <t>agu</t>
  </si>
  <si>
    <t>sep</t>
  </si>
  <si>
    <t>oct</t>
  </si>
  <si>
    <r>
      <rPr>
        <sz val="10"/>
        <rFont val="Arial"/>
        <family val="2"/>
      </rPr>
      <t xml:space="preserve"> En su relación con los miembros del equipo respeta sus opiniones y valora los diferentes aportes y las contribuciones de los mismos.</t>
    </r>
  </si>
  <si>
    <t>Debe mejorar en el conocimiento del sistema y como este afecta sus procesos y los de la compañía.</t>
  </si>
  <si>
    <t>Tener en cuenta que cantidades estan pendientes por despachar para lograr la meta del día.</t>
  </si>
  <si>
    <t>Tratar de manejar la inteligencia emocional en algunas situaciones.</t>
  </si>
  <si>
    <t>Tecnico Nautico Ciro</t>
  </si>
  <si>
    <t>Auxiliar de Logistica Cesar</t>
  </si>
  <si>
    <t>Auxiliar de Logistica Jhon Alber</t>
  </si>
  <si>
    <t>Analista Comercial</t>
  </si>
  <si>
    <t>Asesor Sur Occidente A</t>
  </si>
  <si>
    <t>Asesor Costa Sur</t>
  </si>
  <si>
    <t>Asesor Santander</t>
  </si>
  <si>
    <t>Auxiliar de ensamble Esteban</t>
  </si>
  <si>
    <t>Auxiliar de ensamble Yeison</t>
  </si>
  <si>
    <t>Auxiliar de despachos</t>
  </si>
  <si>
    <t>Asistente de talento humano</t>
  </si>
  <si>
    <t>Compras</t>
  </si>
  <si>
    <t>Director UEN Agroindustrial</t>
  </si>
  <si>
    <t>Debe comunicar constantemente y en los tiempos establecidos a los demás miembros del equipo y a los directores</t>
  </si>
  <si>
    <t>Mejorar en el aprendisaje del sistema.</t>
  </si>
  <si>
    <t>Competencias</t>
  </si>
  <si>
    <t xml:space="preserve">Liderazgo </t>
  </si>
  <si>
    <t>SIN PERSONAL A CARGO NOVIEMBRE 2018</t>
  </si>
  <si>
    <t>CON PERSONAL A CARGO NOVIEMBRE 2018</t>
  </si>
  <si>
    <t>CONJUNTAS NOVIEMBRE 2018</t>
  </si>
  <si>
    <t>SIN PERSONAL A CARGO MAYO 2018</t>
  </si>
  <si>
    <t>CON PERSONAL A CARGO MAYO 2018</t>
  </si>
  <si>
    <t>CONJUNTAS MAYO 2018</t>
  </si>
  <si>
    <t>Trabajo en Equipo</t>
  </si>
  <si>
    <t>MAYO</t>
  </si>
  <si>
    <t>NOV</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</si>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</sst>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32" x14ac:knownFonts="1">
    <font>
      <sz val="11"/>
      <color theme="1"/>
      <name val="Calibri"/>
      <family val="2"/>
      <charset val="1"/>
      <scheme val="minor"/>
    </font>
    <font>
      <sz val="11"/>
      <color theme="1"/>
      <name val="Calibri"/>
      <family val="2"/>
      <charset val="1"/>
      <scheme val="minor"/>
    </font>
    <font>
      <b/>
      <sz val="11"/>
      <color theme="1"/>
      <name val="Calibri"/>
      <family val="2"/>
      <scheme val="minor"/>
    </font>
    <font>
      <b/>
      <sz val="8"/>
      <color theme="1"/>
      <name val="Calibri"/>
      <family val="2"/>
      <scheme val="minor"/>
    </font>
    <font>
      <b/>
      <sz val="8"/>
      <color theme="1"/>
      <name val="Arial"/>
      <family val="2"/>
    </font>
    <font>
      <b/>
      <sz val="6"/>
      <color theme="1"/>
      <name val="Calibri"/>
      <family val="2"/>
      <charset val="1"/>
      <scheme val="minor"/>
    </font>
    <font>
      <b/>
      <sz val="6"/>
      <color theme="1"/>
      <name val="Arial"/>
      <family val="2"/>
    </font>
    <font>
      <sz val="7"/>
      <color theme="1"/>
      <name val="Arial"/>
      <family val="2"/>
    </font>
    <font>
      <sz val="7"/>
      <color theme="1"/>
      <name val="Calibri"/>
      <family val="2"/>
      <charset val="1"/>
      <scheme val="minor"/>
    </font>
    <font>
      <sz val="7"/>
      <name val="Arial"/>
      <family val="2"/>
    </font>
    <font>
      <b/>
      <sz val="10"/>
      <name val="Arial"/>
      <family val="2"/>
    </font>
    <font>
      <sz val="10"/>
      <name val="Arial"/>
      <family val="2"/>
    </font>
    <font>
      <b/>
      <sz val="12"/>
      <name val="Arial"/>
      <family val="2"/>
    </font>
    <font>
      <sz val="11"/>
      <name val="Arial"/>
      <family val="2"/>
    </font>
    <font>
      <b/>
      <sz val="11"/>
      <name val="Arial"/>
      <family val="2"/>
    </font>
    <font>
      <sz val="10"/>
      <color theme="1"/>
      <name val="Arial"/>
      <family val="2"/>
    </font>
    <font>
      <b/>
      <sz val="12"/>
      <color rgb="FFFF0000"/>
      <name val="Arial"/>
      <family val="2"/>
    </font>
    <font>
      <b/>
      <sz val="12"/>
      <color rgb="FF0070C0"/>
      <name val="Arial"/>
      <family val="2"/>
    </font>
    <font>
      <sz val="10"/>
      <color rgb="FFFF0000"/>
      <name val="Arial"/>
      <family val="2"/>
    </font>
    <font>
      <sz val="11"/>
      <name val="Calibri"/>
      <family val="2"/>
    </font>
    <font>
      <b/>
      <sz val="13"/>
      <name val="Arial"/>
      <family val="2"/>
    </font>
    <font>
      <sz val="13"/>
      <name val="Symbol"/>
      <family val="1"/>
      <charset val="2"/>
    </font>
    <font>
      <sz val="13"/>
      <name val="Arial"/>
      <family val="2"/>
    </font>
    <font>
      <b/>
      <sz val="14"/>
      <color rgb="FFFF0000"/>
      <name val="Arial"/>
      <family val="2"/>
    </font>
    <font>
      <b/>
      <sz val="10"/>
      <color rgb="FFFF0000"/>
      <name val="Arial"/>
      <family val="2"/>
    </font>
    <font>
      <sz val="10"/>
      <name val="Calibri"/>
      <family val="2"/>
    </font>
    <font>
      <sz val="10"/>
      <name val="Symbol"/>
      <family val="1"/>
      <charset val="2"/>
    </font>
    <font>
      <sz val="12"/>
      <name val="Arial"/>
      <family val="2"/>
    </font>
    <font>
      <sz val="8"/>
      <color theme="1"/>
      <name val="Calibri"/>
      <family val="2"/>
      <charset val="1"/>
      <scheme val="minor"/>
    </font>
    <font>
      <sz val="11"/>
      <name val="Calibri"/>
      <family val="2"/>
      <charset val="1"/>
      <scheme val="minor"/>
    </font>
    <font>
      <b/>
      <sz val="11"/>
      <name val="Calibri"/>
      <family val="2"/>
      <scheme val="minor"/>
    </font>
    <font>
      <sz val="1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FF0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theme="6"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08">
    <xf numFmtId="0" fontId="0" fillId="0" borderId="0" xfId="0"/>
    <xf numFmtId="0" fontId="0" fillId="0" borderId="1" xfId="0" applyBorder="1"/>
    <xf numFmtId="9" fontId="0" fillId="0" borderId="0" xfId="1" applyFont="1"/>
    <xf numFmtId="0" fontId="0" fillId="2" borderId="1" xfId="0" applyFill="1" applyBorder="1" applyProtection="1">
      <protection locked="0"/>
    </xf>
    <xf numFmtId="0" fontId="0" fillId="2" borderId="1" xfId="0" applyFill="1" applyBorder="1" applyAlignment="1" applyProtection="1">
      <alignment wrapText="1"/>
      <protection locked="0"/>
    </xf>
    <xf numFmtId="0" fontId="0" fillId="2" borderId="1" xfId="0" applyFill="1" applyBorder="1" applyAlignment="1" applyProtection="1">
      <alignment vertical="center"/>
      <protection locked="0"/>
    </xf>
    <xf numFmtId="9" fontId="2" fillId="0" borderId="0" xfId="1" applyFont="1"/>
    <xf numFmtId="0" fontId="2" fillId="0" borderId="0" xfId="0" applyFont="1"/>
    <xf numFmtId="0" fontId="0" fillId="5" borderId="0" xfId="0" applyFill="1"/>
    <xf numFmtId="9" fontId="2" fillId="5" borderId="1" xfId="1" applyFont="1" applyFill="1" applyBorder="1" applyAlignment="1">
      <alignment horizontal="center" vertical="center"/>
    </xf>
    <xf numFmtId="0" fontId="3" fillId="5" borderId="21" xfId="0" applyFont="1" applyFill="1" applyBorder="1" applyAlignment="1">
      <alignment horizontal="center" vertical="center" wrapText="1"/>
    </xf>
    <xf numFmtId="0" fontId="0" fillId="6" borderId="5"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9" xfId="0" applyFill="1" applyBorder="1" applyAlignment="1" applyProtection="1">
      <alignment horizontal="center" vertical="center"/>
      <protection locked="0"/>
    </xf>
    <xf numFmtId="0" fontId="0" fillId="6" borderId="8" xfId="0" applyFill="1" applyBorder="1" applyAlignment="1" applyProtection="1">
      <alignment horizontal="center" vertical="center"/>
      <protection locked="0"/>
    </xf>
    <xf numFmtId="0" fontId="7" fillId="6" borderId="25" xfId="0" applyFont="1" applyFill="1" applyBorder="1" applyAlignment="1">
      <alignment horizontal="center" vertical="top" wrapText="1"/>
    </xf>
    <xf numFmtId="0" fontId="7" fillId="6" borderId="10" xfId="0" applyFont="1" applyFill="1" applyBorder="1" applyAlignment="1">
      <alignment horizontal="center" vertical="top" wrapText="1"/>
    </xf>
    <xf numFmtId="0" fontId="0" fillId="7" borderId="1" xfId="0" applyFill="1" applyBorder="1"/>
    <xf numFmtId="0" fontId="0" fillId="7" borderId="8" xfId="0" applyFill="1" applyBorder="1"/>
    <xf numFmtId="0" fontId="8" fillId="7" borderId="10" xfId="0" applyFont="1" applyFill="1" applyBorder="1" applyAlignment="1">
      <alignment horizontal="center" vertical="top" wrapText="1"/>
    </xf>
    <xf numFmtId="9" fontId="10" fillId="0" borderId="1" xfId="1" applyFont="1" applyBorder="1" applyAlignment="1" applyProtection="1">
      <alignment horizontal="center" vertical="center"/>
      <protection locked="0"/>
    </xf>
    <xf numFmtId="0" fontId="0" fillId="0" borderId="33" xfId="0" applyBorder="1" applyAlignment="1">
      <alignment horizontal="right"/>
    </xf>
    <xf numFmtId="9" fontId="0" fillId="2" borderId="8" xfId="1" applyFont="1" applyFill="1" applyBorder="1" applyAlignment="1">
      <alignment horizontal="center" vertical="center"/>
    </xf>
    <xf numFmtId="9" fontId="0" fillId="2" borderId="6" xfId="1" applyFont="1" applyFill="1" applyBorder="1" applyAlignment="1">
      <alignment horizontal="center" vertical="center"/>
    </xf>
    <xf numFmtId="9" fontId="0" fillId="2" borderId="1" xfId="1" applyFont="1" applyFill="1" applyBorder="1" applyAlignment="1">
      <alignment horizontal="center" vertical="center"/>
    </xf>
    <xf numFmtId="9" fontId="0" fillId="2" borderId="3" xfId="1" applyFont="1" applyFill="1" applyBorder="1" applyAlignment="1">
      <alignment horizontal="center" vertical="center"/>
    </xf>
    <xf numFmtId="0" fontId="0" fillId="0" borderId="0" xfId="0" applyAlignment="1">
      <alignment horizontal="center"/>
    </xf>
    <xf numFmtId="9" fontId="0" fillId="0" borderId="1" xfId="1" applyFont="1" applyBorder="1" applyAlignment="1" applyProtection="1">
      <alignment horizontal="center"/>
      <protection locked="0"/>
    </xf>
    <xf numFmtId="164" fontId="0" fillId="0" borderId="0" xfId="1" applyNumberFormat="1" applyFont="1" applyAlignment="1">
      <alignment horizontal="center"/>
    </xf>
    <xf numFmtId="9" fontId="0" fillId="0" borderId="8" xfId="1" applyFont="1" applyBorder="1" applyAlignment="1" applyProtection="1">
      <alignment horizontal="center"/>
      <protection locked="0"/>
    </xf>
    <xf numFmtId="0" fontId="2" fillId="5" borderId="10"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xf>
    <xf numFmtId="9" fontId="0" fillId="0" borderId="8" xfId="0" applyNumberFormat="1" applyBorder="1" applyAlignment="1">
      <alignment horizontal="center"/>
    </xf>
    <xf numFmtId="9" fontId="0" fillId="0" borderId="1" xfId="0" applyNumberFormat="1" applyBorder="1" applyAlignment="1">
      <alignment horizontal="center"/>
    </xf>
    <xf numFmtId="9" fontId="2" fillId="0" borderId="23" xfId="0" applyNumberFormat="1" applyFont="1" applyBorder="1" applyAlignment="1">
      <alignment horizontal="center" vertical="center"/>
    </xf>
    <xf numFmtId="9" fontId="2" fillId="0" borderId="27" xfId="0" applyNumberFormat="1" applyFont="1" applyBorder="1" applyAlignment="1">
      <alignment horizontal="center" vertical="center"/>
    </xf>
    <xf numFmtId="9" fontId="2" fillId="0" borderId="10" xfId="0" applyNumberFormat="1" applyFont="1" applyBorder="1" applyAlignment="1">
      <alignment horizontal="center" vertical="center"/>
    </xf>
    <xf numFmtId="9" fontId="0" fillId="2" borderId="8" xfId="0" applyNumberFormat="1" applyFill="1" applyBorder="1" applyAlignment="1" applyProtection="1">
      <alignment horizontal="center" vertical="center"/>
      <protection locked="0"/>
    </xf>
    <xf numFmtId="0" fontId="0" fillId="6" borderId="34" xfId="0" applyFill="1" applyBorder="1" applyAlignment="1" applyProtection="1">
      <alignment horizontal="center" vertical="center"/>
      <protection locked="0"/>
    </xf>
    <xf numFmtId="0" fontId="0" fillId="7" borderId="2" xfId="0" applyFill="1" applyBorder="1"/>
    <xf numFmtId="0" fontId="7" fillId="8" borderId="10" xfId="0" applyFont="1" applyFill="1" applyBorder="1" applyAlignment="1">
      <alignment horizontal="center" vertical="top" wrapText="1"/>
    </xf>
    <xf numFmtId="0" fontId="8" fillId="8" borderId="10" xfId="0" applyFont="1" applyFill="1" applyBorder="1" applyAlignment="1">
      <alignment horizontal="center" vertical="top" wrapText="1"/>
    </xf>
    <xf numFmtId="0" fontId="8" fillId="8" borderId="25" xfId="0" applyFont="1" applyFill="1" applyBorder="1" applyAlignment="1">
      <alignment horizontal="center" vertical="top" wrapText="1"/>
    </xf>
    <xf numFmtId="0" fontId="0" fillId="8" borderId="28" xfId="0" applyFill="1" applyBorder="1" applyAlignment="1" applyProtection="1">
      <alignment horizontal="center" vertical="center"/>
      <protection locked="0"/>
    </xf>
    <xf numFmtId="0" fontId="0" fillId="8" borderId="30"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0" fillId="8" borderId="31" xfId="0" applyFill="1" applyBorder="1" applyAlignment="1" applyProtection="1">
      <alignment horizontal="center" vertical="center"/>
      <protection locked="0"/>
    </xf>
    <xf numFmtId="9" fontId="2" fillId="9" borderId="10" xfId="1" applyFont="1" applyFill="1" applyBorder="1" applyAlignment="1">
      <alignment horizontal="center" vertical="center"/>
    </xf>
    <xf numFmtId="9" fontId="2" fillId="9" borderId="23" xfId="1" applyFont="1" applyFill="1" applyBorder="1" applyAlignment="1">
      <alignment horizontal="center" vertical="center"/>
    </xf>
    <xf numFmtId="9" fontId="2" fillId="9" borderId="27" xfId="1" applyFont="1" applyFill="1" applyBorder="1" applyAlignment="1">
      <alignment horizontal="center" vertical="center"/>
    </xf>
    <xf numFmtId="0" fontId="0" fillId="0" borderId="1" xfId="0" applyBorder="1" applyAlignment="1" applyProtection="1">
      <alignment vertical="center"/>
      <protection locked="0"/>
    </xf>
    <xf numFmtId="0" fontId="0" fillId="0" borderId="1" xfId="0" applyBorder="1" applyAlignment="1" applyProtection="1">
      <alignment wrapText="1"/>
      <protection locked="0"/>
    </xf>
    <xf numFmtId="0" fontId="0" fillId="0" borderId="1" xfId="0" applyBorder="1" applyProtection="1">
      <protection locked="0"/>
    </xf>
    <xf numFmtId="0" fontId="0" fillId="0" borderId="8" xfId="0" applyBorder="1" applyProtection="1">
      <protection locked="0"/>
    </xf>
    <xf numFmtId="0" fontId="0" fillId="0" borderId="8" xfId="0" applyBorder="1" applyAlignment="1" applyProtection="1">
      <alignment wrapText="1"/>
      <protection locked="0"/>
    </xf>
    <xf numFmtId="0" fontId="0" fillId="8" borderId="5" xfId="0" applyFill="1" applyBorder="1" applyAlignment="1" applyProtection="1">
      <alignment horizontal="center" vertical="center"/>
      <protection locked="0"/>
    </xf>
    <xf numFmtId="0" fontId="0" fillId="2" borderId="30" xfId="0" applyFill="1" applyBorder="1" applyProtection="1">
      <protection locked="0"/>
    </xf>
    <xf numFmtId="0" fontId="0" fillId="2" borderId="30" xfId="0" applyFill="1" applyBorder="1" applyAlignment="1" applyProtection="1">
      <alignment wrapText="1"/>
      <protection locked="0"/>
    </xf>
    <xf numFmtId="9" fontId="0" fillId="2" borderId="1" xfId="0" applyNumberFormat="1" applyFill="1" applyBorder="1" applyAlignment="1" applyProtection="1">
      <alignment horizontal="center" vertical="center"/>
      <protection locked="0"/>
    </xf>
    <xf numFmtId="43" fontId="0" fillId="0" borderId="0" xfId="2" applyFont="1"/>
    <xf numFmtId="0" fontId="0" fillId="0" borderId="32" xfId="0" applyBorder="1"/>
    <xf numFmtId="0" fontId="12" fillId="0" borderId="34" xfId="0" applyFont="1" applyBorder="1" applyAlignment="1">
      <alignment vertical="center"/>
    </xf>
    <xf numFmtId="0" fontId="0" fillId="0" borderId="33" xfId="0" applyBorder="1"/>
    <xf numFmtId="43" fontId="0" fillId="0" borderId="33" xfId="2" applyFont="1" applyBorder="1"/>
    <xf numFmtId="0" fontId="10" fillId="0" borderId="5" xfId="0" applyFont="1" applyBorder="1"/>
    <xf numFmtId="0" fontId="0" fillId="0" borderId="6" xfId="0" applyBorder="1"/>
    <xf numFmtId="0" fontId="12" fillId="0" borderId="9" xfId="0" applyFont="1" applyBorder="1" applyAlignment="1">
      <alignment vertical="center"/>
    </xf>
    <xf numFmtId="0" fontId="0" fillId="0" borderId="7" xfId="0" applyBorder="1"/>
    <xf numFmtId="43" fontId="0" fillId="0" borderId="7" xfId="2" applyFont="1" applyBorder="1"/>
    <xf numFmtId="0" fontId="10" fillId="0" borderId="9" xfId="0" applyFont="1" applyBorder="1"/>
    <xf numFmtId="0" fontId="12" fillId="0" borderId="0" xfId="0" applyFont="1"/>
    <xf numFmtId="0" fontId="13" fillId="0" borderId="0" xfId="0" applyFont="1"/>
    <xf numFmtId="0" fontId="0" fillId="0" borderId="1" xfId="0" applyBorder="1" applyAlignment="1">
      <alignment horizontal="center" vertical="center"/>
    </xf>
    <xf numFmtId="0" fontId="10" fillId="0" borderId="1" xfId="0" applyFont="1" applyBorder="1" applyAlignment="1">
      <alignment horizontal="center"/>
    </xf>
    <xf numFmtId="0" fontId="0" fillId="0" borderId="1" xfId="0" applyBorder="1" applyAlignment="1">
      <alignment horizontal="center"/>
    </xf>
    <xf numFmtId="0" fontId="15" fillId="0" borderId="1" xfId="0" applyFont="1" applyBorder="1" applyAlignment="1">
      <alignment vertical="top" wrapText="1"/>
    </xf>
    <xf numFmtId="0" fontId="16" fillId="0" borderId="1" xfId="0" applyFont="1" applyBorder="1" applyAlignment="1" applyProtection="1">
      <alignment horizontal="center" vertical="center"/>
      <protection locked="0"/>
    </xf>
    <xf numFmtId="0" fontId="0" fillId="0" borderId="1" xfId="0" applyBorder="1" applyAlignment="1" applyProtection="1">
      <alignment horizontal="left" vertical="top" wrapText="1"/>
      <protection locked="0"/>
    </xf>
    <xf numFmtId="0" fontId="0" fillId="0" borderId="1" xfId="0" applyBorder="1" applyAlignment="1">
      <alignment vertical="top" wrapText="1"/>
    </xf>
    <xf numFmtId="0" fontId="17" fillId="0" borderId="1" xfId="0" applyFont="1" applyBorder="1" applyAlignment="1" applyProtection="1">
      <alignment horizontal="center" vertical="center"/>
      <protection locked="0"/>
    </xf>
    <xf numFmtId="0" fontId="0" fillId="0" borderId="5" xfId="0" applyBorder="1"/>
    <xf numFmtId="0" fontId="0" fillId="0" borderId="0" xfId="0" applyAlignment="1">
      <alignment horizontal="left" vertical="center" wrapText="1"/>
    </xf>
    <xf numFmtId="0" fontId="0" fillId="0" borderId="0" xfId="0" applyAlignment="1">
      <alignment wrapText="1"/>
    </xf>
    <xf numFmtId="0" fontId="10" fillId="0" borderId="0" xfId="0" applyFont="1" applyAlignment="1">
      <alignment horizontal="center"/>
    </xf>
    <xf numFmtId="164" fontId="0" fillId="0" borderId="0" xfId="1" applyNumberFormat="1" applyFont="1"/>
    <xf numFmtId="43" fontId="0" fillId="4" borderId="0" xfId="2" applyFont="1" applyFill="1"/>
    <xf numFmtId="0" fontId="0" fillId="3" borderId="0" xfId="0" applyFill="1"/>
    <xf numFmtId="9" fontId="10" fillId="3" borderId="33" xfId="1" applyFont="1" applyFill="1" applyBorder="1" applyAlignment="1">
      <alignment horizontal="center" vertical="center"/>
    </xf>
    <xf numFmtId="0" fontId="0" fillId="3" borderId="0" xfId="0" applyFill="1" applyAlignment="1">
      <alignment horizontal="left" vertical="center" wrapText="1"/>
    </xf>
    <xf numFmtId="0" fontId="0" fillId="3" borderId="0" xfId="0" applyFill="1" applyAlignment="1">
      <alignment wrapText="1"/>
    </xf>
    <xf numFmtId="0" fontId="10" fillId="3" borderId="0" xfId="0" applyFont="1" applyFill="1" applyAlignment="1">
      <alignment horizontal="center"/>
    </xf>
    <xf numFmtId="164" fontId="0" fillId="3" borderId="0" xfId="1" applyNumberFormat="1" applyFont="1" applyFill="1"/>
    <xf numFmtId="0" fontId="0" fillId="3" borderId="4" xfId="0" applyFill="1" applyBorder="1"/>
    <xf numFmtId="43" fontId="0" fillId="3" borderId="0" xfId="2" applyFont="1" applyFill="1"/>
    <xf numFmtId="0" fontId="18" fillId="0" borderId="1" xfId="0" applyFont="1" applyBorder="1" applyAlignment="1" applyProtection="1">
      <alignment horizontal="left" vertical="top" wrapText="1"/>
      <protection locked="0"/>
    </xf>
    <xf numFmtId="0" fontId="0" fillId="0" borderId="33" xfId="0" applyBorder="1" applyAlignment="1">
      <alignment vertical="center" wrapText="1"/>
    </xf>
    <xf numFmtId="0" fontId="19" fillId="0" borderId="0" xfId="0" applyFont="1" applyAlignment="1">
      <alignment vertical="center"/>
    </xf>
    <xf numFmtId="9" fontId="10" fillId="0" borderId="0" xfId="1" applyFont="1" applyAlignment="1" applyProtection="1">
      <alignment horizontal="center" vertical="center"/>
      <protection locked="0"/>
    </xf>
    <xf numFmtId="0" fontId="0" fillId="0" borderId="0" xfId="0" applyAlignment="1">
      <alignment vertical="center" wrapText="1"/>
    </xf>
    <xf numFmtId="0" fontId="0" fillId="0" borderId="4" xfId="0" applyBorder="1"/>
    <xf numFmtId="0" fontId="0" fillId="0" borderId="1" xfId="0" applyBorder="1" applyAlignment="1">
      <alignment horizontal="right"/>
    </xf>
    <xf numFmtId="0" fontId="0" fillId="0" borderId="36" xfId="0" applyBorder="1"/>
    <xf numFmtId="0" fontId="0" fillId="0" borderId="37" xfId="0" applyBorder="1" applyAlignment="1">
      <alignment horizontal="right"/>
    </xf>
    <xf numFmtId="164" fontId="0" fillId="0" borderId="0" xfId="0" applyNumberFormat="1"/>
    <xf numFmtId="0" fontId="10" fillId="0" borderId="4" xfId="0" applyFont="1" applyBorder="1"/>
    <xf numFmtId="0" fontId="10" fillId="0" borderId="36" xfId="0" applyFont="1" applyBorder="1" applyAlignment="1">
      <alignment horizontal="center"/>
    </xf>
    <xf numFmtId="0" fontId="0" fillId="0" borderId="1" xfId="0" applyBorder="1" applyAlignment="1">
      <alignment vertical="center" wrapText="1"/>
    </xf>
    <xf numFmtId="0" fontId="0" fillId="0" borderId="1" xfId="0" applyBorder="1" applyAlignment="1">
      <alignment horizontal="right" vertical="top" wrapText="1"/>
    </xf>
    <xf numFmtId="0" fontId="0" fillId="0" borderId="2" xfId="0" applyBorder="1"/>
    <xf numFmtId="0" fontId="13" fillId="0" borderId="36" xfId="0" applyFont="1" applyBorder="1" applyAlignment="1">
      <alignment horizontal="left"/>
    </xf>
    <xf numFmtId="9" fontId="0" fillId="0" borderId="0" xfId="0" applyNumberFormat="1"/>
    <xf numFmtId="9" fontId="10" fillId="0" borderId="1" xfId="1" applyFont="1" applyBorder="1" applyAlignment="1">
      <alignment horizontal="center" vertical="center"/>
    </xf>
    <xf numFmtId="164" fontId="0" fillId="4" borderId="0" xfId="2" applyNumberFormat="1" applyFont="1" applyFill="1"/>
    <xf numFmtId="10" fontId="0" fillId="0" borderId="1" xfId="1" applyNumberFormat="1" applyFont="1" applyBorder="1" applyProtection="1">
      <protection locked="0"/>
    </xf>
    <xf numFmtId="0" fontId="0" fillId="0" borderId="0" xfId="0" applyAlignment="1">
      <alignment horizontal="right"/>
    </xf>
    <xf numFmtId="43" fontId="0" fillId="3" borderId="1" xfId="2" applyFont="1" applyFill="1" applyBorder="1"/>
    <xf numFmtId="0" fontId="0" fillId="0" borderId="1" xfId="0" applyBorder="1" applyAlignment="1">
      <alignment horizontal="left"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20" fillId="0" borderId="0" xfId="0" applyFont="1" applyAlignment="1">
      <alignment horizontal="justify" vertical="center"/>
    </xf>
    <xf numFmtId="0" fontId="21" fillId="0" borderId="0" xfId="0" applyFont="1" applyAlignment="1">
      <alignment horizontal="justify" vertical="center"/>
    </xf>
    <xf numFmtId="0" fontId="22" fillId="0" borderId="0" xfId="0" applyFont="1" applyAlignment="1">
      <alignment horizontal="justify" vertical="center"/>
    </xf>
    <xf numFmtId="0" fontId="12" fillId="0" borderId="1" xfId="0" applyFont="1" applyBorder="1" applyAlignment="1" applyProtection="1">
      <alignment horizontal="center" vertical="center"/>
      <protection locked="0"/>
    </xf>
    <xf numFmtId="0" fontId="0" fillId="0" borderId="1" xfId="0" applyBorder="1" applyAlignment="1" applyProtection="1">
      <alignment horizontal="center"/>
      <protection locked="0"/>
    </xf>
    <xf numFmtId="0" fontId="23" fillId="0" borderId="1" xfId="0" applyFont="1" applyBorder="1" applyAlignment="1" applyProtection="1">
      <alignment horizontal="center" vertical="center"/>
      <protection locked="0"/>
    </xf>
    <xf numFmtId="43" fontId="0" fillId="0" borderId="0" xfId="1" applyNumberFormat="1" applyFont="1"/>
    <xf numFmtId="0" fontId="10" fillId="0" borderId="2" xfId="0" applyFont="1" applyBorder="1" applyAlignment="1">
      <alignment horizontal="center"/>
    </xf>
    <xf numFmtId="0" fontId="0" fillId="0" borderId="2" xfId="0" applyBorder="1" applyAlignment="1">
      <alignment horizontal="center"/>
    </xf>
    <xf numFmtId="43" fontId="0" fillId="0" borderId="1" xfId="2" applyFont="1" applyBorder="1"/>
    <xf numFmtId="0" fontId="10" fillId="0" borderId="1" xfId="0" applyFont="1" applyBorder="1" applyAlignment="1" applyProtection="1">
      <alignment horizontal="center" vertical="center"/>
      <protection locked="0"/>
    </xf>
    <xf numFmtId="9" fontId="10" fillId="0" borderId="8" xfId="1"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10" fontId="0" fillId="0" borderId="1" xfId="1" applyNumberFormat="1" applyFont="1" applyBorder="1"/>
    <xf numFmtId="164" fontId="18" fillId="0" borderId="0" xfId="1" applyNumberFormat="1" applyFont="1"/>
    <xf numFmtId="0" fontId="10" fillId="0" borderId="1" xfId="0" applyFont="1" applyBorder="1" applyProtection="1">
      <protection locked="0"/>
    </xf>
    <xf numFmtId="164" fontId="18" fillId="12" borderId="0" xfId="1" applyNumberFormat="1" applyFont="1" applyFill="1"/>
    <xf numFmtId="0" fontId="0" fillId="0" borderId="1" xfId="0" applyBorder="1" applyAlignment="1">
      <alignment wrapText="1"/>
    </xf>
    <xf numFmtId="10" fontId="0" fillId="0" borderId="1" xfId="0" applyNumberFormat="1" applyBorder="1"/>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pplyProtection="1">
      <alignment vertical="top" wrapText="1"/>
      <protection locked="0"/>
    </xf>
    <xf numFmtId="0" fontId="10" fillId="0" borderId="34" xfId="0" applyFont="1" applyBorder="1" applyAlignment="1">
      <alignment vertical="center"/>
    </xf>
    <xf numFmtId="0" fontId="10" fillId="0" borderId="9" xfId="0" applyFont="1" applyBorder="1" applyAlignment="1">
      <alignment vertical="center"/>
    </xf>
    <xf numFmtId="0" fontId="10" fillId="0" borderId="0" xfId="0" applyFont="1"/>
    <xf numFmtId="0" fontId="24" fillId="0" borderId="1" xfId="0" applyFont="1" applyBorder="1" applyAlignment="1" applyProtection="1">
      <alignment horizontal="center" vertical="center"/>
      <protection locked="0"/>
    </xf>
    <xf numFmtId="0" fontId="25" fillId="0" borderId="0" xfId="0" applyFont="1" applyAlignment="1">
      <alignment vertical="center"/>
    </xf>
    <xf numFmtId="0" fontId="0" fillId="0" borderId="36" xfId="0" applyBorder="1" applyAlignment="1">
      <alignment horizontal="left"/>
    </xf>
    <xf numFmtId="0" fontId="10" fillId="0" borderId="0" xfId="0" applyFont="1" applyAlignment="1">
      <alignment horizontal="justify" vertical="center"/>
    </xf>
    <xf numFmtId="0" fontId="26" fillId="0" borderId="0" xfId="0" applyFont="1" applyAlignment="1">
      <alignment horizontal="justify" vertical="center"/>
    </xf>
    <xf numFmtId="0" fontId="0" fillId="0" borderId="0" xfId="0" applyAlignment="1">
      <alignment horizontal="justify" vertical="center"/>
    </xf>
    <xf numFmtId="0" fontId="0" fillId="0" borderId="5" xfId="0" applyBorder="1" applyAlignment="1">
      <alignment horizontal="center"/>
    </xf>
    <xf numFmtId="0" fontId="27" fillId="0" borderId="1" xfId="0" applyFont="1" applyBorder="1" applyAlignment="1" applyProtection="1">
      <alignment horizontal="center" vertical="center"/>
      <protection locked="0"/>
    </xf>
    <xf numFmtId="0" fontId="5" fillId="7" borderId="19"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6" borderId="19" xfId="0" applyFont="1" applyFill="1" applyBorder="1" applyAlignment="1">
      <alignment horizontal="center" vertical="top" wrapText="1"/>
    </xf>
    <xf numFmtId="0" fontId="5" fillId="8" borderId="19" xfId="0" applyFont="1" applyFill="1" applyBorder="1" applyAlignment="1">
      <alignment horizontal="center" vertical="top" wrapText="1"/>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4" xfId="0" applyFill="1" applyBorder="1" applyAlignment="1">
      <alignment horizontal="center" vertical="center"/>
    </xf>
    <xf numFmtId="0" fontId="0" fillId="8" borderId="9" xfId="0" applyFill="1" applyBorder="1" applyAlignment="1" applyProtection="1">
      <alignment horizontal="center" vertical="center"/>
      <protection locked="0"/>
    </xf>
    <xf numFmtId="0" fontId="0" fillId="14" borderId="8" xfId="0" applyFill="1" applyBorder="1" applyAlignment="1">
      <alignment horizontal="center" vertical="center"/>
    </xf>
    <xf numFmtId="0" fontId="5" fillId="8" borderId="11" xfId="0" applyFont="1" applyFill="1" applyBorder="1" applyAlignment="1">
      <alignment horizontal="center" vertical="top" wrapText="1"/>
    </xf>
    <xf numFmtId="0" fontId="7" fillId="8" borderId="26" xfId="0" applyFont="1" applyFill="1" applyBorder="1" applyAlignment="1">
      <alignment horizontal="center" vertical="top" wrapText="1"/>
    </xf>
    <xf numFmtId="0" fontId="5" fillId="8" borderId="10" xfId="0" applyFont="1" applyFill="1" applyBorder="1" applyAlignment="1">
      <alignment horizontal="center" vertical="top" wrapText="1"/>
    </xf>
    <xf numFmtId="9" fontId="2" fillId="5" borderId="10" xfId="1" applyFont="1" applyFill="1" applyBorder="1" applyAlignment="1">
      <alignment horizontal="center" vertical="center"/>
    </xf>
    <xf numFmtId="0" fontId="3" fillId="5" borderId="10" xfId="0" applyFont="1" applyFill="1" applyBorder="1" applyAlignment="1">
      <alignment horizontal="center" vertical="center" wrapText="1"/>
    </xf>
    <xf numFmtId="9" fontId="2" fillId="5" borderId="39" xfId="1" applyFont="1" applyFill="1" applyBorder="1" applyAlignment="1">
      <alignment horizontal="center" vertical="center"/>
    </xf>
    <xf numFmtId="9" fontId="2" fillId="5" borderId="40" xfId="1" applyFont="1" applyFill="1" applyBorder="1" applyAlignment="1">
      <alignment horizontal="center" vertical="center"/>
    </xf>
    <xf numFmtId="0" fontId="5" fillId="6" borderId="10" xfId="0" applyFont="1" applyFill="1" applyBorder="1" applyAlignment="1">
      <alignment horizontal="center" vertical="top" wrapText="1"/>
    </xf>
    <xf numFmtId="0" fontId="0" fillId="14" borderId="6" xfId="0" applyFill="1" applyBorder="1" applyAlignment="1">
      <alignment horizontal="center" vertical="center"/>
    </xf>
    <xf numFmtId="0" fontId="0" fillId="14" borderId="3" xfId="0" applyFill="1" applyBorder="1" applyAlignment="1">
      <alignment horizontal="center" vertical="center"/>
    </xf>
    <xf numFmtId="0" fontId="0" fillId="7" borderId="9" xfId="0" applyFill="1" applyBorder="1"/>
    <xf numFmtId="0" fontId="0" fillId="7" borderId="5" xfId="0" applyFill="1" applyBorder="1"/>
    <xf numFmtId="0" fontId="5" fillId="7" borderId="10" xfId="0" applyFont="1" applyFill="1" applyBorder="1" applyAlignment="1">
      <alignment horizontal="center" vertical="top" wrapText="1"/>
    </xf>
    <xf numFmtId="0" fontId="5" fillId="7" borderId="26" xfId="0" applyFont="1" applyFill="1" applyBorder="1" applyAlignment="1">
      <alignment horizontal="center" vertical="top" wrapText="1"/>
    </xf>
    <xf numFmtId="0" fontId="8" fillId="7" borderId="26" xfId="0" applyFont="1" applyFill="1" applyBorder="1" applyAlignment="1">
      <alignment horizontal="center" vertical="top" wrapText="1"/>
    </xf>
    <xf numFmtId="0" fontId="5" fillId="7" borderId="27" xfId="0" applyFont="1" applyFill="1" applyBorder="1" applyAlignment="1">
      <alignment horizontal="center" vertical="top" wrapText="1"/>
    </xf>
    <xf numFmtId="0" fontId="5" fillId="7" borderId="11" xfId="0" applyFont="1" applyFill="1" applyBorder="1" applyAlignment="1">
      <alignment horizontal="center" vertical="top" wrapText="1"/>
    </xf>
    <xf numFmtId="0" fontId="5" fillId="6" borderId="0" xfId="0" applyFont="1" applyFill="1" applyAlignment="1">
      <alignment horizontal="center" vertical="top" wrapText="1"/>
    </xf>
    <xf numFmtId="0" fontId="5" fillId="7" borderId="12" xfId="0" applyFont="1" applyFill="1" applyBorder="1" applyAlignment="1">
      <alignment horizontal="center" vertical="top" wrapText="1"/>
    </xf>
    <xf numFmtId="0" fontId="0" fillId="12" borderId="1" xfId="0" applyFill="1" applyBorder="1" applyAlignment="1" applyProtection="1">
      <alignment vertical="center"/>
      <protection locked="0"/>
    </xf>
    <xf numFmtId="0" fontId="0" fillId="12" borderId="1" xfId="0" applyFill="1" applyBorder="1" applyAlignment="1" applyProtection="1">
      <alignment wrapText="1"/>
      <protection locked="0"/>
    </xf>
    <xf numFmtId="0" fontId="7" fillId="7" borderId="22" xfId="0" applyFont="1" applyFill="1" applyBorder="1" applyAlignment="1">
      <alignment horizontal="center" vertical="top" wrapText="1"/>
    </xf>
    <xf numFmtId="0" fontId="7" fillId="7" borderId="24" xfId="0" applyFont="1" applyFill="1" applyBorder="1" applyAlignment="1">
      <alignment horizontal="center" vertical="top" wrapText="1"/>
    </xf>
    <xf numFmtId="0" fontId="7" fillId="7" borderId="10" xfId="0" applyFont="1" applyFill="1" applyBorder="1" applyAlignment="1">
      <alignment horizontal="center" vertical="top" wrapText="1"/>
    </xf>
    <xf numFmtId="0" fontId="7" fillId="7" borderId="25" xfId="0" applyFont="1" applyFill="1" applyBorder="1" applyAlignment="1">
      <alignment horizontal="center" vertical="top" wrapText="1"/>
    </xf>
    <xf numFmtId="0" fontId="7" fillId="6" borderId="22" xfId="0" applyFont="1" applyFill="1" applyBorder="1" applyAlignment="1">
      <alignment horizontal="center" vertical="top" wrapText="1"/>
    </xf>
    <xf numFmtId="0" fontId="7" fillId="6" borderId="24" xfId="0" applyFont="1" applyFill="1" applyBorder="1" applyAlignment="1">
      <alignment horizontal="center" vertical="top" wrapText="1"/>
    </xf>
    <xf numFmtId="0" fontId="7" fillId="8" borderId="2" xfId="0" applyFont="1" applyFill="1" applyBorder="1" applyAlignment="1">
      <alignment horizontal="center" vertical="top" wrapText="1"/>
    </xf>
    <xf numFmtId="0" fontId="8" fillId="8" borderId="2" xfId="0" applyFont="1" applyFill="1" applyBorder="1" applyAlignment="1">
      <alignment horizontal="center" vertical="top" wrapText="1"/>
    </xf>
    <xf numFmtId="0" fontId="2" fillId="5" borderId="25" xfId="0" applyFont="1" applyFill="1" applyBorder="1" applyAlignment="1">
      <alignment horizontal="center" vertical="center" wrapText="1"/>
    </xf>
    <xf numFmtId="0" fontId="7" fillId="8" borderId="34" xfId="0" applyFont="1" applyFill="1" applyBorder="1" applyAlignment="1">
      <alignment horizontal="center" vertical="top" wrapText="1"/>
    </xf>
    <xf numFmtId="0" fontId="0" fillId="14" borderId="29" xfId="0" applyFill="1" applyBorder="1" applyAlignment="1">
      <alignment horizontal="center" vertical="center"/>
    </xf>
    <xf numFmtId="0" fontId="8" fillId="8" borderId="41" xfId="0" applyFont="1" applyFill="1" applyBorder="1" applyAlignment="1">
      <alignment horizontal="center" vertical="top" wrapText="1"/>
    </xf>
    <xf numFmtId="0" fontId="3" fillId="5" borderId="0" xfId="0" applyFont="1" applyFill="1" applyAlignment="1">
      <alignment horizontal="center" vertical="center" wrapText="1"/>
    </xf>
    <xf numFmtId="9" fontId="2" fillId="5" borderId="5" xfId="1" applyFont="1" applyFill="1" applyBorder="1" applyAlignment="1">
      <alignment horizontal="center" vertical="center"/>
    </xf>
    <xf numFmtId="0" fontId="0" fillId="14" borderId="42" xfId="0" applyFill="1" applyBorder="1" applyAlignment="1">
      <alignment horizontal="center" vertical="center"/>
    </xf>
    <xf numFmtId="0" fontId="0" fillId="14" borderId="40" xfId="0" applyFill="1" applyBorder="1" applyAlignment="1">
      <alignment horizontal="center" vertical="center"/>
    </xf>
    <xf numFmtId="0" fontId="0" fillId="14" borderId="43" xfId="0" applyFill="1" applyBorder="1" applyAlignment="1">
      <alignment horizontal="center" vertical="center"/>
    </xf>
    <xf numFmtId="0" fontId="5" fillId="8" borderId="13" xfId="0" applyFont="1" applyFill="1" applyBorder="1" applyAlignment="1">
      <alignment horizontal="center" vertical="top" wrapText="1"/>
    </xf>
    <xf numFmtId="0" fontId="7" fillId="8" borderId="44" xfId="0" applyFont="1" applyFill="1" applyBorder="1" applyAlignment="1">
      <alignment horizontal="center" vertical="top" wrapText="1"/>
    </xf>
    <xf numFmtId="0" fontId="8" fillId="8" borderId="45" xfId="0" applyFont="1" applyFill="1" applyBorder="1" applyAlignment="1">
      <alignment horizontal="center" vertical="top" wrapText="1"/>
    </xf>
    <xf numFmtId="0" fontId="0" fillId="8" borderId="39" xfId="0" applyFill="1" applyBorder="1" applyAlignment="1" applyProtection="1">
      <alignment horizontal="center" vertical="center"/>
      <protection locked="0"/>
    </xf>
    <xf numFmtId="0" fontId="0" fillId="8" borderId="40" xfId="0" applyFill="1" applyBorder="1" applyAlignment="1" applyProtection="1">
      <alignment horizontal="center" vertical="center"/>
      <protection locked="0"/>
    </xf>
    <xf numFmtId="0" fontId="0" fillId="8" borderId="46" xfId="0" applyFill="1" applyBorder="1" applyAlignment="1" applyProtection="1">
      <alignment horizontal="center" vertical="center"/>
      <protection locked="0"/>
    </xf>
    <xf numFmtId="0" fontId="0" fillId="14" borderId="47" xfId="0" applyFill="1" applyBorder="1" applyAlignment="1">
      <alignment horizontal="center" vertical="center"/>
    </xf>
    <xf numFmtId="9" fontId="2" fillId="5" borderId="34" xfId="1" applyFont="1" applyFill="1" applyBorder="1" applyAlignment="1">
      <alignment horizontal="center" vertical="center"/>
    </xf>
    <xf numFmtId="9" fontId="2" fillId="5" borderId="2" xfId="1" applyFont="1" applyFill="1" applyBorder="1" applyAlignment="1">
      <alignment horizontal="center" vertical="center"/>
    </xf>
    <xf numFmtId="9" fontId="2" fillId="6" borderId="26" xfId="1" applyFont="1" applyFill="1" applyBorder="1" applyAlignment="1">
      <alignment horizontal="center" vertical="center"/>
    </xf>
    <xf numFmtId="9" fontId="2" fillId="7" borderId="26" xfId="1" applyFont="1" applyFill="1" applyBorder="1" applyAlignment="1">
      <alignment horizontal="center" vertical="center"/>
    </xf>
    <xf numFmtId="9" fontId="2" fillId="8" borderId="26" xfId="1" applyFont="1" applyFill="1" applyBorder="1" applyAlignment="1">
      <alignment horizontal="center" vertical="center"/>
    </xf>
    <xf numFmtId="0" fontId="0" fillId="0" borderId="30" xfId="0" applyBorder="1" applyAlignment="1" applyProtection="1">
      <alignment wrapText="1"/>
      <protection locked="0"/>
    </xf>
    <xf numFmtId="0" fontId="0" fillId="0" borderId="38" xfId="0" applyBorder="1" applyAlignment="1" applyProtection="1">
      <alignment wrapText="1"/>
      <protection locked="0"/>
    </xf>
    <xf numFmtId="0" fontId="0" fillId="0" borderId="30" xfId="0" applyBorder="1" applyAlignment="1" applyProtection="1">
      <alignment vertical="center"/>
      <protection locked="0"/>
    </xf>
    <xf numFmtId="9" fontId="2" fillId="8" borderId="27" xfId="1" applyFont="1" applyFill="1" applyBorder="1" applyAlignment="1">
      <alignment vertical="center"/>
    </xf>
    <xf numFmtId="9" fontId="2" fillId="6" borderId="26" xfId="1" applyFont="1" applyFill="1" applyBorder="1" applyAlignment="1">
      <alignment vertical="center"/>
    </xf>
    <xf numFmtId="9" fontId="2" fillId="6" borderId="27" xfId="1" applyFont="1" applyFill="1" applyBorder="1" applyAlignment="1">
      <alignment vertical="center"/>
    </xf>
    <xf numFmtId="9" fontId="2" fillId="7" borderId="26" xfId="1" applyFont="1" applyFill="1" applyBorder="1" applyAlignment="1">
      <alignment vertical="center"/>
    </xf>
    <xf numFmtId="9" fontId="2" fillId="7" borderId="27" xfId="1" applyFont="1" applyFill="1" applyBorder="1" applyAlignment="1">
      <alignment vertical="center"/>
    </xf>
    <xf numFmtId="0" fontId="29" fillId="0" borderId="1" xfId="0" applyFont="1" applyBorder="1" applyAlignment="1" applyProtection="1">
      <alignment wrapText="1"/>
      <protection locked="0"/>
    </xf>
    <xf numFmtId="9" fontId="29" fillId="0" borderId="1" xfId="1" applyFont="1" applyBorder="1" applyAlignment="1" applyProtection="1">
      <alignment horizontal="center"/>
      <protection locked="0"/>
    </xf>
    <xf numFmtId="0" fontId="0" fillId="2" borderId="49" xfId="0" applyFill="1" applyBorder="1" applyProtection="1">
      <protection locked="0"/>
    </xf>
    <xf numFmtId="0" fontId="0" fillId="2" borderId="8" xfId="0" applyFill="1" applyBorder="1" applyAlignment="1" applyProtection="1">
      <alignment wrapText="1"/>
      <protection locked="0"/>
    </xf>
    <xf numFmtId="9" fontId="0" fillId="3" borderId="0" xfId="1" applyFont="1" applyFill="1"/>
    <xf numFmtId="165" fontId="0" fillId="3" borderId="0" xfId="0" applyNumberFormat="1" applyFill="1"/>
    <xf numFmtId="0" fontId="0" fillId="3" borderId="11" xfId="0" applyFill="1" applyBorder="1"/>
    <xf numFmtId="0" fontId="0" fillId="3" borderId="12" xfId="0" applyFill="1" applyBorder="1"/>
    <xf numFmtId="0" fontId="0" fillId="3" borderId="13" xfId="0" applyFill="1" applyBorder="1"/>
    <xf numFmtId="0" fontId="0" fillId="3" borderId="14" xfId="0" applyFill="1" applyBorder="1"/>
    <xf numFmtId="0" fontId="0" fillId="3" borderId="15" xfId="0" applyFill="1" applyBorder="1"/>
    <xf numFmtId="0" fontId="0" fillId="3" borderId="16" xfId="0" applyFill="1" applyBorder="1"/>
    <xf numFmtId="0" fontId="0" fillId="3" borderId="17" xfId="0" applyFill="1" applyBorder="1"/>
    <xf numFmtId="0" fontId="0" fillId="3" borderId="18" xfId="0" applyFill="1" applyBorder="1"/>
    <xf numFmtId="0" fontId="0" fillId="3" borderId="12" xfId="0" applyFill="1" applyBorder="1" applyAlignment="1">
      <alignment horizontal="center"/>
    </xf>
    <xf numFmtId="0" fontId="0" fillId="3" borderId="13" xfId="0" applyFill="1" applyBorder="1" applyAlignment="1">
      <alignment horizontal="center"/>
    </xf>
    <xf numFmtId="9" fontId="0" fillId="3" borderId="15" xfId="1" applyFont="1" applyFill="1" applyBorder="1" applyAlignment="1">
      <alignment horizontal="center"/>
    </xf>
    <xf numFmtId="0" fontId="28" fillId="3" borderId="13" xfId="0" applyFont="1" applyFill="1" applyBorder="1" applyAlignment="1">
      <alignment horizontal="center" wrapText="1"/>
    </xf>
    <xf numFmtId="0" fontId="28" fillId="3" borderId="19" xfId="0" applyFont="1" applyFill="1" applyBorder="1" applyAlignment="1">
      <alignment horizontal="center" wrapText="1"/>
    </xf>
    <xf numFmtId="9" fontId="0" fillId="3" borderId="10" xfId="1" applyFont="1" applyFill="1" applyBorder="1"/>
    <xf numFmtId="9" fontId="0" fillId="3" borderId="23" xfId="1" applyFont="1" applyFill="1" applyBorder="1"/>
    <xf numFmtId="9" fontId="0" fillId="3" borderId="27" xfId="1" applyFont="1" applyFill="1" applyBorder="1"/>
    <xf numFmtId="0" fontId="28" fillId="3" borderId="10" xfId="0" applyFont="1" applyFill="1" applyBorder="1" applyAlignment="1">
      <alignment horizontal="center" wrapText="1"/>
    </xf>
    <xf numFmtId="9" fontId="0" fillId="3" borderId="10" xfId="1" applyFont="1" applyFill="1" applyBorder="1" applyAlignment="1">
      <alignment horizontal="center"/>
    </xf>
    <xf numFmtId="9" fontId="1" fillId="3" borderId="23" xfId="1" applyFill="1" applyBorder="1" applyAlignment="1">
      <alignment horizontal="center"/>
    </xf>
    <xf numFmtId="9" fontId="0" fillId="3" borderId="27" xfId="1" applyFont="1" applyFill="1" applyBorder="1" applyAlignment="1">
      <alignment horizontal="center"/>
    </xf>
    <xf numFmtId="9" fontId="0" fillId="3" borderId="21" xfId="1" applyFont="1" applyFill="1" applyBorder="1" applyAlignment="1">
      <alignment horizontal="center"/>
    </xf>
    <xf numFmtId="0" fontId="2" fillId="3" borderId="26" xfId="0" applyFont="1" applyFill="1" applyBorder="1" applyAlignment="1">
      <alignment horizontal="center"/>
    </xf>
    <xf numFmtId="0" fontId="2" fillId="3" borderId="23" xfId="0" applyFont="1" applyFill="1" applyBorder="1" applyAlignment="1">
      <alignment horizontal="center"/>
    </xf>
    <xf numFmtId="0" fontId="2" fillId="3" borderId="27" xfId="0" applyFont="1" applyFill="1" applyBorder="1" applyAlignment="1">
      <alignment horizontal="center"/>
    </xf>
    <xf numFmtId="0" fontId="0" fillId="3" borderId="11" xfId="0" applyFill="1" applyBorder="1" applyAlignment="1">
      <alignment horizontal="center"/>
    </xf>
    <xf numFmtId="0" fontId="0" fillId="3" borderId="26" xfId="0" applyFill="1" applyBorder="1" applyAlignment="1">
      <alignment horizontal="center"/>
    </xf>
    <xf numFmtId="0" fontId="0" fillId="3" borderId="23" xfId="0" applyFill="1" applyBorder="1" applyAlignment="1">
      <alignment horizontal="center"/>
    </xf>
    <xf numFmtId="0" fontId="0" fillId="3" borderId="27" xfId="0"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2" fillId="3" borderId="13" xfId="0" applyFont="1" applyFill="1" applyBorder="1" applyAlignment="1">
      <alignment horizontal="center"/>
    </xf>
    <xf numFmtId="9" fontId="0" fillId="3" borderId="18" xfId="1" applyFont="1" applyFill="1" applyBorder="1" applyAlignment="1">
      <alignment horizontal="center"/>
    </xf>
    <xf numFmtId="0" fontId="0" fillId="2" borderId="50" xfId="0" applyFill="1" applyBorder="1" applyAlignment="1" applyProtection="1">
      <alignment wrapText="1"/>
      <protection locked="0"/>
    </xf>
    <xf numFmtId="0" fontId="0" fillId="2" borderId="2" xfId="0" applyFill="1" applyBorder="1" applyAlignment="1" applyProtection="1">
      <alignment wrapText="1"/>
      <protection locked="0"/>
    </xf>
    <xf numFmtId="9" fontId="0" fillId="2" borderId="2" xfId="0" applyNumberFormat="1" applyFill="1" applyBorder="1" applyAlignment="1" applyProtection="1">
      <alignment horizontal="center" vertical="center"/>
      <protection locked="0"/>
    </xf>
    <xf numFmtId="9" fontId="0" fillId="2" borderId="2" xfId="1" applyFont="1" applyFill="1" applyBorder="1" applyAlignment="1">
      <alignment horizontal="center" vertical="center"/>
    </xf>
    <xf numFmtId="9" fontId="30" fillId="9" borderId="23" xfId="1" applyFont="1" applyFill="1" applyBorder="1" applyAlignment="1">
      <alignment horizontal="center" vertical="center"/>
    </xf>
    <xf numFmtId="9" fontId="30" fillId="9" borderId="10" xfId="1" applyFont="1" applyFill="1" applyBorder="1" applyAlignment="1">
      <alignment horizontal="center" vertical="center"/>
    </xf>
    <xf numFmtId="9" fontId="30" fillId="9" borderId="27" xfId="1" applyFont="1" applyFill="1" applyBorder="1" applyAlignment="1">
      <alignment horizontal="center" vertical="center"/>
    </xf>
    <xf numFmtId="0" fontId="2" fillId="3" borderId="10" xfId="0" applyFont="1" applyFill="1" applyBorder="1" applyAlignment="1">
      <alignment horizontal="center"/>
    </xf>
    <xf numFmtId="0" fontId="30" fillId="3" borderId="10" xfId="0" applyFont="1" applyFill="1" applyBorder="1" applyAlignment="1">
      <alignment horizontal="center"/>
    </xf>
    <xf numFmtId="0" fontId="30" fillId="3" borderId="27" xfId="0" applyFont="1" applyFill="1" applyBorder="1" applyAlignment="1">
      <alignment horizontal="center"/>
    </xf>
    <xf numFmtId="9" fontId="2" fillId="3" borderId="10" xfId="1" applyFont="1" applyFill="1" applyBorder="1"/>
    <xf numFmtId="9" fontId="2" fillId="3" borderId="27" xfId="1" applyFont="1" applyFill="1" applyBorder="1"/>
    <xf numFmtId="0" fontId="0" fillId="3" borderId="11" xfId="0" applyFill="1" applyBorder="1" applyAlignment="1">
      <alignment horizontal="right"/>
    </xf>
    <xf numFmtId="0" fontId="2" fillId="3" borderId="11" xfId="0" applyFont="1" applyFill="1" applyBorder="1" applyAlignment="1">
      <alignment horizontal="right"/>
    </xf>
    <xf numFmtId="0" fontId="2" fillId="3" borderId="26" xfId="0" applyFont="1" applyFill="1" applyBorder="1" applyAlignment="1">
      <alignment horizontal="right"/>
    </xf>
    <xf numFmtId="0" fontId="0" fillId="3" borderId="0" xfId="0" applyFill="1" applyAlignment="1">
      <alignment horizontal="right"/>
    </xf>
    <xf numFmtId="9" fontId="0" fillId="3" borderId="13" xfId="1" applyFont="1" applyFill="1" applyBorder="1" applyAlignment="1">
      <alignment horizontal="center"/>
    </xf>
    <xf numFmtId="9" fontId="0" fillId="3" borderId="19" xfId="0" applyNumberFormat="1" applyFill="1" applyBorder="1" applyAlignment="1">
      <alignment horizontal="center" wrapText="1"/>
    </xf>
    <xf numFmtId="9" fontId="0" fillId="3" borderId="10" xfId="0" applyNumberFormat="1" applyFill="1" applyBorder="1" applyAlignment="1">
      <alignment horizontal="center" wrapText="1"/>
    </xf>
    <xf numFmtId="9" fontId="0" fillId="3" borderId="23" xfId="0" applyNumberFormat="1" applyFill="1" applyBorder="1" applyAlignment="1">
      <alignment horizontal="center" wrapText="1"/>
    </xf>
    <xf numFmtId="9" fontId="0" fillId="3" borderId="13" xfId="0" applyNumberFormat="1" applyFill="1" applyBorder="1" applyAlignment="1">
      <alignment horizontal="center" wrapText="1"/>
    </xf>
    <xf numFmtId="9" fontId="0" fillId="3" borderId="27" xfId="0" applyNumberFormat="1" applyFill="1" applyBorder="1" applyAlignment="1">
      <alignment horizontal="center" wrapText="1"/>
    </xf>
    <xf numFmtId="9" fontId="31" fillId="3" borderId="21" xfId="0" applyNumberFormat="1" applyFont="1" applyFill="1" applyBorder="1" applyAlignment="1">
      <alignment horizontal="center"/>
    </xf>
    <xf numFmtId="9" fontId="31" fillId="3" borderId="18" xfId="0" applyNumberFormat="1" applyFont="1" applyFill="1" applyBorder="1" applyAlignment="1">
      <alignment horizontal="center"/>
    </xf>
    <xf numFmtId="0" fontId="2" fillId="3" borderId="16" xfId="0" applyFont="1" applyFill="1" applyBorder="1" applyAlignment="1">
      <alignment horizontal="right"/>
    </xf>
    <xf numFmtId="0" fontId="2" fillId="3" borderId="21" xfId="0" applyFont="1" applyFill="1" applyBorder="1" applyAlignment="1">
      <alignment horizontal="right"/>
    </xf>
    <xf numFmtId="0" fontId="2" fillId="3" borderId="10" xfId="0" applyFont="1" applyFill="1" applyBorder="1" applyAlignment="1">
      <alignment horizontal="right"/>
    </xf>
    <xf numFmtId="0" fontId="2" fillId="3" borderId="0" xfId="0" applyFont="1" applyFill="1"/>
    <xf numFmtId="0" fontId="2" fillId="0" borderId="10" xfId="0" applyFont="1" applyBorder="1"/>
    <xf numFmtId="0" fontId="2" fillId="0" borderId="10" xfId="0" applyFont="1" applyBorder="1" applyAlignment="1">
      <alignment horizontal="right"/>
    </xf>
    <xf numFmtId="0" fontId="6" fillId="14" borderId="13" xfId="0" applyFont="1" applyFill="1" applyBorder="1" applyAlignment="1">
      <alignment horizontal="center" vertical="center" wrapText="1"/>
    </xf>
    <xf numFmtId="0" fontId="6" fillId="14" borderId="18" xfId="0" applyFont="1" applyFill="1" applyBorder="1" applyAlignment="1">
      <alignment horizontal="center" vertical="center" wrapText="1"/>
    </xf>
    <xf numFmtId="0" fontId="6" fillId="14" borderId="19" xfId="0" applyFont="1" applyFill="1" applyBorder="1" applyAlignment="1">
      <alignment horizontal="center" vertical="center" wrapText="1"/>
    </xf>
    <xf numFmtId="0" fontId="6" fillId="14" borderId="21" xfId="0" applyFont="1" applyFill="1" applyBorder="1" applyAlignment="1">
      <alignment horizontal="center" vertical="center" wrapText="1"/>
    </xf>
    <xf numFmtId="9" fontId="3" fillId="5" borderId="19" xfId="0" applyNumberFormat="1" applyFont="1" applyFill="1" applyBorder="1" applyAlignment="1">
      <alignment horizontal="center" vertical="center" wrapText="1"/>
    </xf>
    <xf numFmtId="9" fontId="3" fillId="5" borderId="21" xfId="0" applyNumberFormat="1" applyFont="1" applyFill="1" applyBorder="1" applyAlignment="1">
      <alignment horizontal="center" vertical="center" wrapText="1"/>
    </xf>
    <xf numFmtId="0" fontId="6" fillId="14" borderId="11" xfId="0" applyFont="1" applyFill="1" applyBorder="1" applyAlignment="1">
      <alignment horizontal="center" vertical="center" wrapText="1"/>
    </xf>
    <xf numFmtId="0" fontId="6" fillId="14" borderId="16" xfId="0" applyFont="1" applyFill="1" applyBorder="1" applyAlignment="1">
      <alignment horizontal="center" vertical="center" wrapText="1"/>
    </xf>
    <xf numFmtId="0" fontId="2" fillId="6" borderId="26" xfId="0" applyFont="1" applyFill="1" applyBorder="1" applyAlignment="1">
      <alignment horizontal="center"/>
    </xf>
    <xf numFmtId="0" fontId="2" fillId="6" borderId="23" xfId="0" applyFont="1" applyFill="1" applyBorder="1" applyAlignment="1">
      <alignment horizontal="center"/>
    </xf>
    <xf numFmtId="0" fontId="2" fillId="6" borderId="27" xfId="0" applyFont="1" applyFill="1" applyBorder="1" applyAlignment="1">
      <alignment horizontal="center"/>
    </xf>
    <xf numFmtId="0" fontId="2" fillId="7" borderId="26" xfId="0" applyFont="1" applyFill="1" applyBorder="1" applyAlignment="1">
      <alignment horizontal="center"/>
    </xf>
    <xf numFmtId="0" fontId="2" fillId="7" borderId="23" xfId="0" applyFont="1" applyFill="1" applyBorder="1" applyAlignment="1">
      <alignment horizontal="center"/>
    </xf>
    <xf numFmtId="0" fontId="2" fillId="7" borderId="27" xfId="0" applyFont="1" applyFill="1" applyBorder="1" applyAlignment="1">
      <alignment horizontal="center"/>
    </xf>
    <xf numFmtId="0" fontId="2" fillId="4" borderId="13"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3" fillId="5" borderId="20" xfId="0" applyNumberFormat="1" applyFont="1" applyFill="1" applyBorder="1" applyAlignment="1">
      <alignment horizontal="center" vertical="center" wrapText="1"/>
    </xf>
    <xf numFmtId="0" fontId="2" fillId="9" borderId="26" xfId="0" applyFont="1" applyFill="1" applyBorder="1" applyAlignment="1">
      <alignment horizontal="center" vertical="center"/>
    </xf>
    <xf numFmtId="0" fontId="2" fillId="9" borderId="27" xfId="0" applyFont="1" applyFill="1" applyBorder="1" applyAlignment="1">
      <alignment horizontal="center" vertical="center"/>
    </xf>
    <xf numFmtId="0" fontId="2" fillId="8" borderId="26" xfId="0" applyFont="1" applyFill="1" applyBorder="1" applyAlignment="1">
      <alignment horizontal="center"/>
    </xf>
    <xf numFmtId="0" fontId="2" fillId="8" borderId="23" xfId="0" applyFont="1" applyFill="1" applyBorder="1" applyAlignment="1">
      <alignment horizontal="center"/>
    </xf>
    <xf numFmtId="0" fontId="2" fillId="4" borderId="11"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6" xfId="0" applyFont="1" applyFill="1" applyBorder="1" applyAlignment="1">
      <alignment horizontal="center" vertical="center"/>
    </xf>
    <xf numFmtId="0" fontId="2" fillId="5" borderId="0" xfId="0" applyFont="1" applyFill="1" applyAlignment="1">
      <alignment horizontal="center" vertical="center"/>
    </xf>
    <xf numFmtId="0" fontId="2" fillId="5" borderId="15"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26" xfId="0" applyFont="1" applyFill="1" applyBorder="1" applyAlignment="1" applyProtection="1">
      <alignment horizontal="center" vertical="center" wrapText="1"/>
      <protection locked="0"/>
    </xf>
    <xf numFmtId="0" fontId="2" fillId="5" borderId="18" xfId="0" applyFont="1" applyFill="1" applyBorder="1" applyAlignment="1" applyProtection="1">
      <alignment horizontal="center" vertical="center" wrapText="1"/>
      <protection locked="0"/>
    </xf>
    <xf numFmtId="0" fontId="10" fillId="0" borderId="2" xfId="0" applyFont="1" applyBorder="1" applyAlignment="1">
      <alignment horizontal="center" vertical="center" wrapText="1"/>
    </xf>
    <xf numFmtId="0" fontId="10" fillId="0" borderId="8" xfId="0" applyFont="1" applyBorder="1" applyAlignment="1">
      <alignment horizontal="center" vertical="center" wrapText="1"/>
    </xf>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12" fillId="0" borderId="34"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5" xfId="0" applyFont="1" applyBorder="1" applyAlignment="1">
      <alignment horizontal="center"/>
    </xf>
    <xf numFmtId="0" fontId="14" fillId="0" borderId="2" xfId="0" applyFont="1" applyBorder="1" applyAlignment="1">
      <alignment horizontal="center" vertical="center"/>
    </xf>
    <xf numFmtId="0" fontId="14" fillId="0" borderId="35" xfId="0" applyFont="1" applyBorder="1" applyAlignment="1">
      <alignment horizontal="center" vertical="center"/>
    </xf>
    <xf numFmtId="0" fontId="14" fillId="0" borderId="8" xfId="0" applyFont="1" applyBorder="1" applyAlignment="1">
      <alignment horizontal="center" vertical="center"/>
    </xf>
    <xf numFmtId="0" fontId="0" fillId="0" borderId="32" xfId="0" applyBorder="1" applyAlignment="1">
      <alignment horizontal="center" vertical="center" wrapText="1"/>
    </xf>
    <xf numFmtId="0" fontId="0" fillId="0" borderId="36" xfId="0" applyBorder="1" applyAlignment="1">
      <alignment horizontal="center" vertical="center" wrapText="1"/>
    </xf>
    <xf numFmtId="0" fontId="0" fillId="0" borderId="6" xfId="0" applyBorder="1" applyAlignment="1">
      <alignment horizontal="center" vertical="center" wrapText="1"/>
    </xf>
    <xf numFmtId="9" fontId="10" fillId="0" borderId="32" xfId="1" applyFont="1" applyBorder="1" applyAlignment="1">
      <alignment horizontal="center" vertical="center"/>
    </xf>
    <xf numFmtId="9" fontId="10" fillId="0" borderId="33" xfId="1" applyFont="1" applyBorder="1" applyAlignment="1">
      <alignment horizontal="center" vertical="center"/>
    </xf>
    <xf numFmtId="9" fontId="10" fillId="0" borderId="34" xfId="1" applyFont="1" applyBorder="1" applyAlignment="1">
      <alignment horizontal="center" vertical="center"/>
    </xf>
    <xf numFmtId="9" fontId="10" fillId="0" borderId="6" xfId="1" applyFont="1" applyBorder="1" applyAlignment="1">
      <alignment horizontal="center" vertical="center"/>
    </xf>
    <xf numFmtId="9" fontId="10" fillId="0" borderId="7" xfId="1" applyFont="1" applyBorder="1" applyAlignment="1">
      <alignment horizontal="center" vertical="center"/>
    </xf>
    <xf numFmtId="9" fontId="10" fillId="0" borderId="9" xfId="1" applyFont="1" applyBorder="1" applyAlignment="1">
      <alignment horizontal="center" vertical="center"/>
    </xf>
    <xf numFmtId="0" fontId="10" fillId="0" borderId="1" xfId="0" applyFont="1" applyBorder="1" applyAlignment="1">
      <alignment horizontal="center"/>
    </xf>
    <xf numFmtId="0" fontId="10" fillId="0" borderId="35" xfId="0" applyFont="1" applyBorder="1" applyAlignment="1">
      <alignment horizontal="center" vertical="center" wrapText="1"/>
    </xf>
    <xf numFmtId="0" fontId="14" fillId="0" borderId="1" xfId="0" applyFont="1" applyBorder="1" applyAlignment="1">
      <alignment horizontal="center" vertical="center"/>
    </xf>
    <xf numFmtId="0" fontId="0" fillId="0" borderId="1" xfId="0" applyBorder="1" applyAlignment="1">
      <alignment horizontal="center" vertical="center" wrapText="1"/>
    </xf>
    <xf numFmtId="9" fontId="10" fillId="0" borderId="36" xfId="1" applyFont="1" applyBorder="1" applyAlignment="1">
      <alignment horizontal="center" vertical="center"/>
    </xf>
    <xf numFmtId="9" fontId="10" fillId="0" borderId="0" xfId="1" applyFont="1" applyAlignment="1">
      <alignment horizontal="center" vertical="center"/>
    </xf>
    <xf numFmtId="9" fontId="10" fillId="0" borderId="37" xfId="1" applyFont="1" applyBorder="1" applyAlignment="1">
      <alignment horizontal="center" vertical="center"/>
    </xf>
    <xf numFmtId="10" fontId="0" fillId="0" borderId="3" xfId="0" applyNumberFormat="1" applyBorder="1" applyAlignment="1">
      <alignment horizontal="center"/>
    </xf>
    <xf numFmtId="10" fontId="0" fillId="0" borderId="4" xfId="0" applyNumberFormat="1" applyBorder="1" applyAlignment="1">
      <alignment horizontal="center"/>
    </xf>
    <xf numFmtId="10" fontId="0" fillId="0" borderId="5" xfId="0" applyNumberFormat="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xf>
    <xf numFmtId="0" fontId="6" fillId="14" borderId="13" xfId="0" applyFont="1" applyFill="1" applyBorder="1" applyAlignment="1">
      <alignment horizontal="center" vertical="top" wrapText="1"/>
    </xf>
    <xf numFmtId="0" fontId="6" fillId="14" borderId="48" xfId="0" applyFont="1" applyFill="1" applyBorder="1" applyAlignment="1">
      <alignment horizontal="center" vertical="top" wrapText="1"/>
    </xf>
    <xf numFmtId="0" fontId="6" fillId="14" borderId="11" xfId="0" applyFont="1" applyFill="1" applyBorder="1" applyAlignment="1">
      <alignment horizontal="center" vertical="top" wrapText="1"/>
    </xf>
    <xf numFmtId="0" fontId="6" fillId="14" borderId="16" xfId="0" applyFont="1" applyFill="1" applyBorder="1" applyAlignment="1">
      <alignment horizontal="center" vertical="top" wrapText="1"/>
    </xf>
    <xf numFmtId="0" fontId="6" fillId="14" borderId="20" xfId="0" applyFont="1" applyFill="1" applyBorder="1" applyAlignment="1">
      <alignment horizontal="center" vertical="top" wrapText="1"/>
    </xf>
    <xf numFmtId="0" fontId="6" fillId="14" borderId="42" xfId="0" applyFont="1" applyFill="1" applyBorder="1" applyAlignment="1">
      <alignment horizontal="center" vertical="top" wrapText="1"/>
    </xf>
    <xf numFmtId="0" fontId="6" fillId="14" borderId="12" xfId="0" applyFont="1" applyFill="1" applyBorder="1" applyAlignment="1">
      <alignment horizontal="center" vertical="top" wrapText="1"/>
    </xf>
    <xf numFmtId="0" fontId="6" fillId="14" borderId="17" xfId="0" applyFont="1" applyFill="1" applyBorder="1" applyAlignment="1">
      <alignment horizontal="center" vertical="top" wrapText="1"/>
    </xf>
    <xf numFmtId="0" fontId="6" fillId="14" borderId="18" xfId="0" applyFont="1" applyFill="1" applyBorder="1" applyAlignment="1">
      <alignment horizontal="center" vertical="top" wrapText="1"/>
    </xf>
    <xf numFmtId="0" fontId="2" fillId="9" borderId="11" xfId="0" applyFont="1" applyFill="1" applyBorder="1" applyAlignment="1">
      <alignment horizontal="center" vertical="center"/>
    </xf>
    <xf numFmtId="0" fontId="2" fillId="9" borderId="14"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19" xfId="0" applyFont="1" applyFill="1" applyBorder="1" applyAlignment="1">
      <alignment horizontal="center" vertical="center"/>
    </xf>
    <xf numFmtId="0" fontId="2" fillId="9" borderId="20" xfId="0" applyFont="1" applyFill="1" applyBorder="1" applyAlignment="1">
      <alignment horizontal="center" vertical="center"/>
    </xf>
    <xf numFmtId="0" fontId="2" fillId="9" borderId="21" xfId="0" applyFont="1" applyFill="1" applyBorder="1" applyAlignment="1">
      <alignment horizontal="center" vertical="center"/>
    </xf>
    <xf numFmtId="9" fontId="3" fillId="5" borderId="15" xfId="0" applyNumberFormat="1" applyFont="1" applyFill="1" applyBorder="1" applyAlignment="1">
      <alignment horizontal="center" vertical="center" wrapText="1"/>
    </xf>
    <xf numFmtId="0" fontId="2" fillId="9" borderId="13" xfId="0" applyFont="1" applyFill="1" applyBorder="1" applyAlignment="1">
      <alignment horizontal="center" vertical="center"/>
    </xf>
    <xf numFmtId="0" fontId="2" fillId="9" borderId="15" xfId="0" applyFont="1" applyFill="1" applyBorder="1" applyAlignment="1">
      <alignment horizontal="center" vertical="center"/>
    </xf>
    <xf numFmtId="0" fontId="2" fillId="9" borderId="18" xfId="0" applyFont="1" applyFill="1" applyBorder="1" applyAlignment="1">
      <alignment horizontal="center" vertical="center"/>
    </xf>
    <xf numFmtId="0" fontId="6" fillId="14" borderId="19" xfId="0" applyFont="1" applyFill="1" applyBorder="1" applyAlignment="1">
      <alignment horizontal="center" vertical="top" wrapText="1"/>
    </xf>
    <xf numFmtId="0" fontId="6" fillId="14" borderId="21" xfId="0" applyFont="1" applyFill="1" applyBorder="1" applyAlignment="1">
      <alignment horizontal="center" vertical="top" wrapText="1"/>
    </xf>
    <xf numFmtId="0" fontId="4" fillId="14" borderId="19" xfId="0" applyFont="1" applyFill="1" applyBorder="1" applyAlignment="1">
      <alignment horizontal="center" vertical="top" wrapText="1"/>
    </xf>
    <xf numFmtId="0" fontId="4" fillId="14" borderId="21" xfId="0" applyFont="1" applyFill="1" applyBorder="1" applyAlignment="1">
      <alignment horizontal="center" vertical="top" wrapText="1"/>
    </xf>
    <xf numFmtId="0" fontId="2" fillId="5" borderId="27" xfId="0" applyFont="1" applyFill="1" applyBorder="1" applyAlignment="1" applyProtection="1">
      <alignment horizontal="center" vertical="center" wrapText="1"/>
      <protection locked="0"/>
    </xf>
    <xf numFmtId="0" fontId="2" fillId="7" borderId="26"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27" xfId="0" applyFont="1" applyFill="1" applyBorder="1" applyAlignment="1">
      <alignment horizontal="center" vertical="center"/>
    </xf>
    <xf numFmtId="0" fontId="2" fillId="5" borderId="26" xfId="0" applyFont="1" applyFill="1" applyBorder="1" applyAlignment="1">
      <alignment horizontal="center" vertical="center"/>
    </xf>
    <xf numFmtId="0" fontId="2" fillId="5" borderId="23"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6" xfId="0" applyFont="1" applyFill="1" applyBorder="1" applyAlignment="1">
      <alignment horizontal="center"/>
    </xf>
    <xf numFmtId="0" fontId="2" fillId="5" borderId="23" xfId="0" applyFont="1" applyFill="1" applyBorder="1" applyAlignment="1">
      <alignment horizontal="center"/>
    </xf>
    <xf numFmtId="0" fontId="2" fillId="5" borderId="27" xfId="0" applyFont="1" applyFill="1" applyBorder="1" applyAlignment="1">
      <alignment horizontal="center"/>
    </xf>
    <xf numFmtId="0" fontId="2" fillId="6" borderId="26"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7" xfId="0" applyFont="1" applyFill="1" applyBorder="1" applyAlignment="1">
      <alignment horizontal="center" vertical="center"/>
    </xf>
    <xf numFmtId="0" fontId="10" fillId="0" borderId="32" xfId="0" applyFont="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9" xfId="0" applyFont="1" applyBorder="1" applyAlignment="1">
      <alignment horizontal="center" vertical="center"/>
    </xf>
    <xf numFmtId="0" fontId="10" fillId="0" borderId="2" xfId="0" applyFont="1" applyBorder="1" applyAlignment="1">
      <alignment horizontal="center" vertical="center"/>
    </xf>
    <xf numFmtId="0" fontId="10" fillId="0" borderId="35" xfId="0" applyFont="1" applyBorder="1" applyAlignment="1">
      <alignment horizontal="center" vertical="center"/>
    </xf>
    <xf numFmtId="0" fontId="10" fillId="0" borderId="8" xfId="0" applyFont="1" applyBorder="1" applyAlignment="1">
      <alignment horizontal="center" vertical="center"/>
    </xf>
    <xf numFmtId="10" fontId="0" fillId="0" borderId="0" xfId="1" applyNumberFormat="1" applyFont="1"/>
  </cellXfs>
  <cellStyles count="3">
    <cellStyle name="Millares" xfId="2" builtinId="3"/>
    <cellStyle name="Normal" xfId="0" builtinId="0"/>
    <cellStyle name="Porcentaje" xfId="1" builtinId="5"/>
  </cellStyles>
  <dxfs count="180">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
      <fill>
        <patternFill>
          <bgColor rgb="FFFF0000"/>
        </patternFill>
      </fill>
    </dxf>
    <dxf>
      <fill>
        <patternFill>
          <bgColor rgb="FFFFFF00"/>
        </patternFill>
      </fill>
    </dxf>
    <dxf>
      <fill>
        <patternFill>
          <bgColor rgb="FF00B0F0"/>
        </patternFill>
      </fill>
    </dxf>
    <dxf>
      <fill>
        <patternFill>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r>
              <a:rPr lang="es-CO" b="1">
                <a:solidFill>
                  <a:sysClr val="windowText" lastClr="000000"/>
                </a:solidFill>
              </a:rPr>
              <a:t>Competencias Sin Personal a Cargo</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endParaRPr lang="es-CO"/>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NOV2018'!$D$2:$F$2</c:f>
              <c:strCache>
                <c:ptCount val="3"/>
                <c:pt idx="0">
                  <c:v>Trabajo en equipo</c:v>
                </c:pt>
                <c:pt idx="1">
                  <c:v>Liderazgo</c:v>
                </c:pt>
                <c:pt idx="2">
                  <c:v>Innovación</c:v>
                </c:pt>
              </c:strCache>
            </c:strRef>
          </c:cat>
          <c:val>
            <c:numRef>
              <c:f>'DATOS NOV2018'!$D$3:$F$3</c:f>
              <c:numCache>
                <c:formatCode>0%</c:formatCode>
                <c:ptCount val="3"/>
                <c:pt idx="0">
                  <c:v>0.872857142857143</c:v>
                </c:pt>
                <c:pt idx="1">
                  <c:v>0.82551020408163278</c:v>
                </c:pt>
                <c:pt idx="2">
                  <c:v>0.76571428571428568</c:v>
                </c:pt>
              </c:numCache>
            </c:numRef>
          </c:val>
          <c:extLst>
            <c:ext xmlns:c16="http://schemas.microsoft.com/office/drawing/2014/chart" uri="{C3380CC4-5D6E-409C-BE32-E72D297353CC}">
              <c16:uniqueId val="{00000000-A1E9-4C20-AC7F-F482CE99C322}"/>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INNOVACION SIN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NOV2018'!$B$11:$F$11</c:f>
              <c:strCache>
                <c:ptCount val="5"/>
                <c:pt idx="0">
                  <c:v>Presenta soluciones a problemas relacionados con su puesto de trabajo o clientes internos y externos.</c:v>
                </c:pt>
                <c:pt idx="1">
                  <c:v>Convierte las debilidades y/o amenazas en oportunidades de mejora.</c:v>
                </c:pt>
                <c:pt idx="2">
                  <c:v>Presenta soluciones novedosas y originales aplicables tanto a su puesto como a la organización.</c:v>
                </c:pt>
                <c:pt idx="3">
                  <c:v>Se anticipa a las diferentes situaciones que puedan presentarse y propone acciones que mitiguen los posibles riesgos asociados.</c:v>
                </c:pt>
                <c:pt idx="4">
                  <c:v>Es un referente en la organización   por presentar soluciones innovadoras y creativas a situaciones diversas, añadiendo valor.</c:v>
                </c:pt>
              </c:strCache>
            </c:strRef>
          </c:cat>
          <c:val>
            <c:numRef>
              <c:f>'DATOS NOV2018'!$B$12:$F$12</c:f>
              <c:numCache>
                <c:formatCode>0%</c:formatCode>
                <c:ptCount val="5"/>
                <c:pt idx="0">
                  <c:v>0.80714285714285716</c:v>
                </c:pt>
                <c:pt idx="1">
                  <c:v>0.7857142857142857</c:v>
                </c:pt>
                <c:pt idx="2">
                  <c:v>0.77857142857142858</c:v>
                </c:pt>
                <c:pt idx="3">
                  <c:v>0.73571428571428565</c:v>
                </c:pt>
                <c:pt idx="4">
                  <c:v>0.72142857142857142</c:v>
                </c:pt>
              </c:numCache>
            </c:numRef>
          </c:val>
          <c:extLst>
            <c:ext xmlns:c16="http://schemas.microsoft.com/office/drawing/2014/chart" uri="{C3380CC4-5D6E-409C-BE32-E72D297353CC}">
              <c16:uniqueId val="{00000000-D420-4E4D-A2FE-110F68C86913}"/>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b="1">
                <a:solidFill>
                  <a:sysClr val="windowText" lastClr="000000"/>
                </a:solidFill>
              </a:rPr>
              <a:t>Competencias con Personal a Cargo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F53D-4978-BCA8-D3EDD0FC1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NOV2018'!$D$15:$F$15</c:f>
              <c:strCache>
                <c:ptCount val="3"/>
                <c:pt idx="0">
                  <c:v>Trabajo en equipo</c:v>
                </c:pt>
                <c:pt idx="1">
                  <c:v>Liderazgo </c:v>
                </c:pt>
                <c:pt idx="2">
                  <c:v>Innovación</c:v>
                </c:pt>
              </c:strCache>
            </c:strRef>
          </c:cat>
          <c:val>
            <c:numRef>
              <c:f>'DATOS NOV2018'!$D$16:$F$16</c:f>
              <c:numCache>
                <c:formatCode>0%</c:formatCode>
                <c:ptCount val="3"/>
                <c:pt idx="0">
                  <c:v>0.91529411764705904</c:v>
                </c:pt>
                <c:pt idx="1">
                  <c:v>0.87563025210084044</c:v>
                </c:pt>
                <c:pt idx="2">
                  <c:v>0.81176470588235294</c:v>
                </c:pt>
              </c:numCache>
            </c:numRef>
          </c:val>
          <c:extLst>
            <c:ext xmlns:c16="http://schemas.microsoft.com/office/drawing/2014/chart" uri="{C3380CC4-5D6E-409C-BE32-E72D297353CC}">
              <c16:uniqueId val="{00000002-F53D-4978-BCA8-D3EDD0FC14F9}"/>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b="1">
                <a:solidFill>
                  <a:sysClr val="windowText" lastClr="000000"/>
                </a:solidFill>
              </a:rPr>
              <a:t>Indicadores con Personal a Cargo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1"/>
          <c:order val="0"/>
          <c:spPr>
            <a:solidFill>
              <a:schemeClr val="accent1">
                <a:tint val="77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210-4BE1-9B2B-D5521D9BD7C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6210-4BE1-9B2B-D5521D9BD7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NOV2018'!$B$15:$C$15</c:f>
              <c:strCache>
                <c:ptCount val="2"/>
                <c:pt idx="0">
                  <c:v>Indicadores</c:v>
                </c:pt>
                <c:pt idx="1">
                  <c:v>Competencias</c:v>
                </c:pt>
              </c:strCache>
            </c:strRef>
          </c:cat>
          <c:val>
            <c:numRef>
              <c:f>'DATOS NOV2018'!$B$16:$C$16</c:f>
              <c:numCache>
                <c:formatCode>0%</c:formatCode>
                <c:ptCount val="2"/>
                <c:pt idx="0">
                  <c:v>0.85493156226281697</c:v>
                </c:pt>
                <c:pt idx="1">
                  <c:v>0.8675630252100841</c:v>
                </c:pt>
              </c:numCache>
            </c:numRef>
          </c:val>
          <c:extLst>
            <c:ext xmlns:c16="http://schemas.microsoft.com/office/drawing/2014/chart" uri="{C3380CC4-5D6E-409C-BE32-E72D297353CC}">
              <c16:uniqueId val="{00000004-6210-4BE1-9B2B-D5521D9BD7C6}"/>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LIDERAZGO CON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NOV2018'!$B$18:$H$18</c:f>
              <c:strCache>
                <c:ptCount val="7"/>
                <c:pt idx="0">
                  <c:v>Define los roles y los objetivos a cumplir.</c:v>
                </c:pt>
                <c:pt idx="1">
                  <c:v>Revisa constantemente el desempeño de sus colaboradores y se asegura que las metas del equipo se logren.</c:v>
                </c:pt>
                <c:pt idx="2">
                  <c:v>Tiene  carisma, genera en el equipo una atmosfera de entusiasmo y compromiso con la misión de la organización.</c:v>
                </c:pt>
                <c:pt idx="3">
                  <c:v>Reconoce públicamente el mérito de los miembros del grupo que trabajan bien. </c:v>
                </c:pt>
                <c:pt idx="4">
                  <c:v>Entusiasma a los demás con sus propuestas, consigue que los demás participen de sus objetivos, responsabilidades, políticas y criterios.</c:v>
                </c:pt>
                <c:pt idx="5">
                  <c:v>Impulsa y dirige procesos de interacción entre los miembros de la organización  con el objeto de formar un equipo, estableciendo los resultados a alcanzar y retroalimentándolos.</c:v>
                </c:pt>
                <c:pt idx="6">
                  <c:v>Se asegura de  tener  todo lo necesario para tener un buen desempeño: Recursos, información.</c:v>
                </c:pt>
              </c:strCache>
            </c:strRef>
          </c:cat>
          <c:val>
            <c:numRef>
              <c:f>'DATOS NOV2018'!$B$19:$H$19</c:f>
              <c:numCache>
                <c:formatCode>0%</c:formatCode>
                <c:ptCount val="7"/>
                <c:pt idx="0">
                  <c:v>0.90588235294117647</c:v>
                </c:pt>
                <c:pt idx="1">
                  <c:v>0.90588235294117647</c:v>
                </c:pt>
                <c:pt idx="2">
                  <c:v>0.90588235294117647</c:v>
                </c:pt>
                <c:pt idx="3">
                  <c:v>0.90588235294117647</c:v>
                </c:pt>
                <c:pt idx="4">
                  <c:v>0.84705882352941175</c:v>
                </c:pt>
                <c:pt idx="5">
                  <c:v>0.83529411764705885</c:v>
                </c:pt>
                <c:pt idx="6">
                  <c:v>0.82352941176470584</c:v>
                </c:pt>
              </c:numCache>
            </c:numRef>
          </c:val>
          <c:extLst>
            <c:ext xmlns:c16="http://schemas.microsoft.com/office/drawing/2014/chart" uri="{C3380CC4-5D6E-409C-BE32-E72D297353CC}">
              <c16:uniqueId val="{00000000-A637-45FC-B58F-79977BCAC8A7}"/>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TRABAJO CON EQUIPO SIN</a:t>
            </a:r>
            <a:r>
              <a:rPr lang="es-CO" baseline="0"/>
              <a:t> PERSONAL A CARGO</a:t>
            </a:r>
            <a:endParaRPr lang="es-CO"/>
          </a:p>
        </c:rich>
      </c:tx>
      <c:layout>
        <c:manualLayout>
          <c:xMode val="edge"/>
          <c:yMode val="edge"/>
          <c:x val="0.3219022011863372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NOV2018'!$B$21:$F$21</c:f>
              <c:strCache>
                <c:ptCount val="5"/>
                <c:pt idx="0">
                  <c:v>Comparte información y mantiene al resto de los miembros del equipo  informados sobre los temas de interés.</c:v>
                </c:pt>
                <c:pt idx="1">
                  <c:v>Participa en las acciones del equipo  ejecutando lo que le corresponde.</c:v>
                </c:pt>
                <c:pt idx="2">
                  <c:v>Tiene una actitud abierta a aprender de los demás (incluyendo subordinados y pares).</c:v>
                </c:pt>
                <c:pt idx="3">
                  <c:v>Propicia  un buen clima y espíritu de colaboración en el grupo resolviendo los conflictos que se dan dentro del equipo.</c:v>
                </c:pt>
                <c:pt idx="4">
                  <c:v> En su relación con los miembros del equipo respeta sus opiniones y valora los diferentes aportes y las contribuciones de los mismos.</c:v>
                </c:pt>
              </c:strCache>
            </c:strRef>
          </c:cat>
          <c:val>
            <c:numRef>
              <c:f>'DATOS NOV2018'!$B$22:$F$22</c:f>
              <c:numCache>
                <c:formatCode>0%</c:formatCode>
                <c:ptCount val="5"/>
                <c:pt idx="0">
                  <c:v>0.94117647058823528</c:v>
                </c:pt>
                <c:pt idx="1">
                  <c:v>0.91764705882352937</c:v>
                </c:pt>
                <c:pt idx="2">
                  <c:v>0.91764705882352937</c:v>
                </c:pt>
                <c:pt idx="3">
                  <c:v>0.90588235294117647</c:v>
                </c:pt>
                <c:pt idx="4">
                  <c:v>0.89411764705882357</c:v>
                </c:pt>
              </c:numCache>
            </c:numRef>
          </c:val>
          <c:extLst>
            <c:ext xmlns:c16="http://schemas.microsoft.com/office/drawing/2014/chart" uri="{C3380CC4-5D6E-409C-BE32-E72D297353CC}">
              <c16:uniqueId val="{00000000-B3A2-4715-BB10-7E3D8C67579A}"/>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INNOVACION CON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NOV2018'!$B$24:$F$24</c:f>
              <c:strCache>
                <c:ptCount val="5"/>
                <c:pt idx="0">
                  <c:v>Presenta soluciones a problemas relacionados con su puesto de trabajo o clientes internos y externos.</c:v>
                </c:pt>
                <c:pt idx="1">
                  <c:v>Presenta soluciones novedosas y originales aplicables tanto a su puesto como a la organización.</c:v>
                </c:pt>
                <c:pt idx="2">
                  <c:v>Se anticipa a las diferentes situaciones que puedan presentarse y propone acciones que mitiguen los posibles riesgos asociados.</c:v>
                </c:pt>
                <c:pt idx="3">
                  <c:v>Convierte las debilidades y/o amenazas en oportunidades de mejora.</c:v>
                </c:pt>
                <c:pt idx="4">
                  <c:v>Es un referente en la organización   por presentar soluciones innovadoras y creativas a situaciones diversas, añadiendo valor.</c:v>
                </c:pt>
              </c:strCache>
            </c:strRef>
          </c:cat>
          <c:val>
            <c:numRef>
              <c:f>'DATOS NOV2018'!$B$25:$F$25</c:f>
              <c:numCache>
                <c:formatCode>0%</c:formatCode>
                <c:ptCount val="5"/>
                <c:pt idx="0">
                  <c:v>0.85882352941176465</c:v>
                </c:pt>
                <c:pt idx="1">
                  <c:v>0.82352941176470584</c:v>
                </c:pt>
                <c:pt idx="2">
                  <c:v>0.81176470588235294</c:v>
                </c:pt>
                <c:pt idx="3">
                  <c:v>0.78823529411764715</c:v>
                </c:pt>
                <c:pt idx="4">
                  <c:v>0.77647058823529413</c:v>
                </c:pt>
              </c:numCache>
            </c:numRef>
          </c:val>
          <c:extLst>
            <c:ext xmlns:c16="http://schemas.microsoft.com/office/drawing/2014/chart" uri="{C3380CC4-5D6E-409C-BE32-E72D297353CC}">
              <c16:uniqueId val="{00000000-6638-4B14-815C-298F5639CA95}"/>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b="1">
                <a:solidFill>
                  <a:sysClr val="windowText" lastClr="000000"/>
                </a:solidFill>
              </a:rPr>
              <a:t>Competencias con Personal a Cargo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CDE8-413C-9D18-A916A2764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NOV2018'!$D$15:$F$15</c:f>
              <c:strCache>
                <c:ptCount val="3"/>
                <c:pt idx="0">
                  <c:v>Trabajo en equipo</c:v>
                </c:pt>
                <c:pt idx="1">
                  <c:v>Liderazgo </c:v>
                </c:pt>
                <c:pt idx="2">
                  <c:v>Innovación</c:v>
                </c:pt>
              </c:strCache>
            </c:strRef>
          </c:cat>
          <c:val>
            <c:numRef>
              <c:f>'DATOS NOV2018'!$D$16:$F$16</c:f>
              <c:numCache>
                <c:formatCode>0%</c:formatCode>
                <c:ptCount val="3"/>
                <c:pt idx="0">
                  <c:v>0.91529411764705904</c:v>
                </c:pt>
                <c:pt idx="1">
                  <c:v>0.87563025210084044</c:v>
                </c:pt>
                <c:pt idx="2">
                  <c:v>0.81176470588235294</c:v>
                </c:pt>
              </c:numCache>
            </c:numRef>
          </c:val>
          <c:extLst>
            <c:ext xmlns:c16="http://schemas.microsoft.com/office/drawing/2014/chart" uri="{C3380CC4-5D6E-409C-BE32-E72D297353CC}">
              <c16:uniqueId val="{00000000-CDE8-413C-9D18-A916A276432E}"/>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b="1">
                <a:solidFill>
                  <a:sysClr val="windowText" lastClr="000000"/>
                </a:solidFill>
              </a:rPr>
              <a:t>Indicadores con Personal a Cargo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1"/>
          <c:order val="0"/>
          <c:spPr>
            <a:solidFill>
              <a:schemeClr val="accent1">
                <a:tint val="77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1C3B-4E32-B85C-BA983D1AE69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1C3B-4E32-B85C-BA983D1AE6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NOV2018'!$B$15:$C$15</c:f>
              <c:strCache>
                <c:ptCount val="2"/>
                <c:pt idx="0">
                  <c:v>Indicadores</c:v>
                </c:pt>
                <c:pt idx="1">
                  <c:v>Competencias</c:v>
                </c:pt>
              </c:strCache>
            </c:strRef>
          </c:cat>
          <c:val>
            <c:numRef>
              <c:f>'DATOS NOV2018'!$B$16:$C$16</c:f>
              <c:numCache>
                <c:formatCode>0%</c:formatCode>
                <c:ptCount val="2"/>
                <c:pt idx="0">
                  <c:v>0.85493156226281697</c:v>
                </c:pt>
                <c:pt idx="1">
                  <c:v>0.8675630252100841</c:v>
                </c:pt>
              </c:numCache>
            </c:numRef>
          </c:val>
          <c:extLst>
            <c:ext xmlns:c16="http://schemas.microsoft.com/office/drawing/2014/chart" uri="{C3380CC4-5D6E-409C-BE32-E72D297353CC}">
              <c16:uniqueId val="{00000000-1C3B-4E32-B85C-BA983D1AE69B}"/>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LIDERAZGO CON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NOV2018'!$B$18:$H$18</c:f>
              <c:strCache>
                <c:ptCount val="7"/>
                <c:pt idx="0">
                  <c:v>Define los roles y los objetivos a cumplir.</c:v>
                </c:pt>
                <c:pt idx="1">
                  <c:v>Revisa constantemente el desempeño de sus colaboradores y se asegura que las metas del equipo se logren.</c:v>
                </c:pt>
                <c:pt idx="2">
                  <c:v>Tiene  carisma, genera en el equipo una atmosfera de entusiasmo y compromiso con la misión de la organización.</c:v>
                </c:pt>
                <c:pt idx="3">
                  <c:v>Reconoce públicamente el mérito de los miembros del grupo que trabajan bien. </c:v>
                </c:pt>
                <c:pt idx="4">
                  <c:v>Entusiasma a los demás con sus propuestas, consigue que los demás participen de sus objetivos, responsabilidades, políticas y criterios.</c:v>
                </c:pt>
                <c:pt idx="5">
                  <c:v>Impulsa y dirige procesos de interacción entre los miembros de la organización  con el objeto de formar un equipo, estableciendo los resultados a alcanzar y retroalimentándolos.</c:v>
                </c:pt>
                <c:pt idx="6">
                  <c:v>Se asegura de  tener  todo lo necesario para tener un buen desempeño: Recursos, información.</c:v>
                </c:pt>
              </c:strCache>
            </c:strRef>
          </c:cat>
          <c:val>
            <c:numRef>
              <c:f>'DATOS NOV2018'!$B$19:$H$19</c:f>
              <c:numCache>
                <c:formatCode>0%</c:formatCode>
                <c:ptCount val="7"/>
                <c:pt idx="0">
                  <c:v>0.90588235294117647</c:v>
                </c:pt>
                <c:pt idx="1">
                  <c:v>0.90588235294117647</c:v>
                </c:pt>
                <c:pt idx="2">
                  <c:v>0.90588235294117647</c:v>
                </c:pt>
                <c:pt idx="3">
                  <c:v>0.90588235294117647</c:v>
                </c:pt>
                <c:pt idx="4">
                  <c:v>0.84705882352941175</c:v>
                </c:pt>
                <c:pt idx="5">
                  <c:v>0.83529411764705885</c:v>
                </c:pt>
                <c:pt idx="6">
                  <c:v>0.82352941176470584</c:v>
                </c:pt>
              </c:numCache>
            </c:numRef>
          </c:val>
          <c:extLst>
            <c:ext xmlns:c16="http://schemas.microsoft.com/office/drawing/2014/chart" uri="{C3380CC4-5D6E-409C-BE32-E72D297353CC}">
              <c16:uniqueId val="{00000000-0028-47ED-A938-4315D64B032E}"/>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TRABAJO CON EQUIPO SIN</a:t>
            </a:r>
            <a:r>
              <a:rPr lang="es-CO" baseline="0"/>
              <a:t> PERSONAL A CARGO</a:t>
            </a:r>
            <a:endParaRPr lang="es-CO"/>
          </a:p>
        </c:rich>
      </c:tx>
      <c:layout>
        <c:manualLayout>
          <c:xMode val="edge"/>
          <c:yMode val="edge"/>
          <c:x val="0.3219022011863372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NOV2018'!$B$21:$F$21</c:f>
              <c:strCache>
                <c:ptCount val="5"/>
                <c:pt idx="0">
                  <c:v>Comparte información y mantiene al resto de los miembros del equipo  informados sobre los temas de interés.</c:v>
                </c:pt>
                <c:pt idx="1">
                  <c:v>Participa en las acciones del equipo  ejecutando lo que le corresponde.</c:v>
                </c:pt>
                <c:pt idx="2">
                  <c:v>Tiene una actitud abierta a aprender de los demás (incluyendo subordinados y pares).</c:v>
                </c:pt>
                <c:pt idx="3">
                  <c:v>Propicia  un buen clima y espíritu de colaboración en el grupo resolviendo los conflictos que se dan dentro del equipo.</c:v>
                </c:pt>
                <c:pt idx="4">
                  <c:v> En su relación con los miembros del equipo respeta sus opiniones y valora los diferentes aportes y las contribuciones de los mismos.</c:v>
                </c:pt>
              </c:strCache>
            </c:strRef>
          </c:cat>
          <c:val>
            <c:numRef>
              <c:f>'DATOS NOV2018'!$B$22:$F$22</c:f>
              <c:numCache>
                <c:formatCode>0%</c:formatCode>
                <c:ptCount val="5"/>
                <c:pt idx="0">
                  <c:v>0.94117647058823528</c:v>
                </c:pt>
                <c:pt idx="1">
                  <c:v>0.91764705882352937</c:v>
                </c:pt>
                <c:pt idx="2">
                  <c:v>0.91764705882352937</c:v>
                </c:pt>
                <c:pt idx="3">
                  <c:v>0.90588235294117647</c:v>
                </c:pt>
                <c:pt idx="4">
                  <c:v>0.89411764705882357</c:v>
                </c:pt>
              </c:numCache>
            </c:numRef>
          </c:val>
          <c:extLst>
            <c:ext xmlns:c16="http://schemas.microsoft.com/office/drawing/2014/chart" uri="{C3380CC4-5D6E-409C-BE32-E72D297353CC}">
              <c16:uniqueId val="{00000000-0689-4E8F-B148-76E5743D8157}"/>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r>
              <a:rPr lang="es-CO" b="1">
                <a:solidFill>
                  <a:sysClr val="windowText" lastClr="000000"/>
                </a:solidFill>
              </a:rPr>
              <a:t>Indicadores</a:t>
            </a:r>
            <a:r>
              <a:rPr lang="es-CO" b="1" baseline="0">
                <a:solidFill>
                  <a:sysClr val="windowText" lastClr="000000"/>
                </a:solidFill>
              </a:rPr>
              <a:t> </a:t>
            </a:r>
            <a:r>
              <a:rPr lang="es-CO" b="1">
                <a:solidFill>
                  <a:sysClr val="windowText" lastClr="000000"/>
                </a:solidFill>
              </a:rPr>
              <a:t>Sin Personal a Cargo</a:t>
            </a:r>
          </a:p>
        </c:rich>
      </c:tx>
      <c:overlay val="0"/>
      <c:spPr>
        <a:noFill/>
        <a:ln>
          <a:noFill/>
        </a:ln>
        <a:effectLst/>
      </c:spPr>
    </c:title>
    <c:autoTitleDeleted val="0"/>
    <c:plotArea>
      <c:layout/>
      <c:barChart>
        <c:barDir val="col"/>
        <c:grouping val="clustered"/>
        <c:varyColors val="0"/>
        <c:ser>
          <c:idx val="1"/>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'DATOS NOV2018'!$B$2:$C$2</c:f>
              <c:strCache>
                <c:ptCount val="2"/>
                <c:pt idx="0">
                  <c:v>Indicadores</c:v>
                </c:pt>
                <c:pt idx="1">
                  <c:v>Competencias</c:v>
                </c:pt>
              </c:strCache>
            </c:strRef>
          </c:cat>
          <c:val>
            <c:numRef>
              <c:f>'DATOS NOV2018'!$B$3:$C$3</c:f>
              <c:numCache>
                <c:formatCode>0%</c:formatCode>
                <c:ptCount val="2"/>
                <c:pt idx="0">
                  <c:v>0.84024801587301567</c:v>
                </c:pt>
                <c:pt idx="1">
                  <c:v>0.82136054421768723</c:v>
                </c:pt>
              </c:numCache>
            </c:numRef>
          </c:val>
          <c:extLst>
            <c:ext xmlns:c16="http://schemas.microsoft.com/office/drawing/2014/chart" uri="{C3380CC4-5D6E-409C-BE32-E72D297353CC}">
              <c16:uniqueId val="{00000000-4D26-45C1-A648-5A6EEF302705}"/>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plotArea>
    <c:plotVisOnly val="1"/>
    <c:dispBlanksAs val="gap"/>
    <c:showDLblsOverMax val="0"/>
    <c:extLst/>
  </c:chart>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INNOVACION CON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NOV2018'!$B$24:$F$24</c:f>
              <c:strCache>
                <c:ptCount val="5"/>
                <c:pt idx="0">
                  <c:v>Presenta soluciones a problemas relacionados con su puesto de trabajo o clientes internos y externos.</c:v>
                </c:pt>
                <c:pt idx="1">
                  <c:v>Presenta soluciones novedosas y originales aplicables tanto a su puesto como a la organización.</c:v>
                </c:pt>
                <c:pt idx="2">
                  <c:v>Se anticipa a las diferentes situaciones que puedan presentarse y propone acciones que mitiguen los posibles riesgos asociados.</c:v>
                </c:pt>
                <c:pt idx="3">
                  <c:v>Convierte las debilidades y/o amenazas en oportunidades de mejora.</c:v>
                </c:pt>
                <c:pt idx="4">
                  <c:v>Es un referente en la organización   por presentar soluciones innovadoras y creativas a situaciones diversas, añadiendo valor.</c:v>
                </c:pt>
              </c:strCache>
            </c:strRef>
          </c:cat>
          <c:val>
            <c:numRef>
              <c:f>'DATOS NOV2018'!$B$25:$F$25</c:f>
              <c:numCache>
                <c:formatCode>0%</c:formatCode>
                <c:ptCount val="5"/>
                <c:pt idx="0">
                  <c:v>0.85882352941176465</c:v>
                </c:pt>
                <c:pt idx="1">
                  <c:v>0.82352941176470584</c:v>
                </c:pt>
                <c:pt idx="2">
                  <c:v>0.81176470588235294</c:v>
                </c:pt>
                <c:pt idx="3">
                  <c:v>0.78823529411764715</c:v>
                </c:pt>
                <c:pt idx="4">
                  <c:v>0.77647058823529413</c:v>
                </c:pt>
              </c:numCache>
            </c:numRef>
          </c:val>
          <c:extLst>
            <c:ext xmlns:c16="http://schemas.microsoft.com/office/drawing/2014/chart" uri="{C3380CC4-5D6E-409C-BE32-E72D297353CC}">
              <c16:uniqueId val="{00000000-98FA-48C0-B2C3-42628846551D}"/>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sz="1800" b="1">
                <a:solidFill>
                  <a:sysClr val="windowText" lastClr="000000"/>
                </a:solidFill>
              </a:rPr>
              <a:t>Indicadores</a:t>
            </a:r>
            <a:r>
              <a:rPr lang="es-CO" sz="1800" b="1" baseline="0">
                <a:solidFill>
                  <a:sysClr val="windowText" lastClr="000000"/>
                </a:solidFill>
              </a:rPr>
              <a:t> en Conjunto con y sin</a:t>
            </a:r>
            <a:r>
              <a:rPr lang="es-CO" sz="1800" b="1">
                <a:solidFill>
                  <a:sysClr val="windowText" lastClr="000000"/>
                </a:solidFill>
              </a:rPr>
              <a:t> Personal a Cargo</a:t>
            </a:r>
          </a:p>
        </c:rich>
      </c:tx>
      <c:layout>
        <c:manualLayout>
          <c:xMode val="edge"/>
          <c:yMode val="edge"/>
          <c:x val="0.13070100057289794"/>
          <c:y val="1.744738628649015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1"/>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NOV2018'!$B$28:$C$28</c:f>
              <c:strCache>
                <c:ptCount val="2"/>
                <c:pt idx="0">
                  <c:v>Indicadores</c:v>
                </c:pt>
                <c:pt idx="1">
                  <c:v>Competencias</c:v>
                </c:pt>
              </c:strCache>
            </c:strRef>
          </c:cat>
          <c:val>
            <c:numRef>
              <c:f>'DATOS NOV2018'!$B$29:$C$29</c:f>
              <c:numCache>
                <c:formatCode>0%</c:formatCode>
                <c:ptCount val="2"/>
                <c:pt idx="0">
                  <c:v>0.84758978906791627</c:v>
                </c:pt>
                <c:pt idx="1">
                  <c:v>0.84446178471388567</c:v>
                </c:pt>
              </c:numCache>
            </c:numRef>
          </c:val>
          <c:extLst>
            <c:ext xmlns:c16="http://schemas.microsoft.com/office/drawing/2014/chart" uri="{C3380CC4-5D6E-409C-BE32-E72D297353CC}">
              <c16:uniqueId val="{00000000-0C02-403B-A8E2-940911647643}"/>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sz="1800" b="1">
                <a:solidFill>
                  <a:sysClr val="windowText" lastClr="000000"/>
                </a:solidFill>
              </a:rPr>
              <a:t>Competencias en conjunto con y sin Personal a Cargo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0"/>
          <c:order val="0"/>
          <c:spPr>
            <a:solidFill>
              <a:schemeClr val="accent6"/>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BC70-4816-8383-C29CC55B2E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NOV2018'!$D$28:$F$28</c:f>
              <c:strCache>
                <c:ptCount val="3"/>
                <c:pt idx="0">
                  <c:v>Liderazgo </c:v>
                </c:pt>
                <c:pt idx="1">
                  <c:v>Trabajo en equipo</c:v>
                </c:pt>
                <c:pt idx="2">
                  <c:v>Innovación</c:v>
                </c:pt>
              </c:strCache>
            </c:strRef>
          </c:cat>
          <c:val>
            <c:numRef>
              <c:f>'DATOS NOV2018'!$D$29:$F$29</c:f>
              <c:numCache>
                <c:formatCode>0%</c:formatCode>
                <c:ptCount val="3"/>
                <c:pt idx="0">
                  <c:v>0.89407563025210102</c:v>
                </c:pt>
                <c:pt idx="1">
                  <c:v>0.85057022809123661</c:v>
                </c:pt>
                <c:pt idx="2">
                  <c:v>0.78873949579831937</c:v>
                </c:pt>
              </c:numCache>
            </c:numRef>
          </c:val>
          <c:extLst>
            <c:ext xmlns:c16="http://schemas.microsoft.com/office/drawing/2014/chart" uri="{C3380CC4-5D6E-409C-BE32-E72D297353CC}">
              <c16:uniqueId val="{00000002-BC70-4816-8383-C29CC55B2E18}"/>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TRABAJO CON EQUIPO CON</a:t>
            </a:r>
            <a:r>
              <a:rPr lang="es-CO" baseline="0"/>
              <a:t> Y</a:t>
            </a:r>
            <a:r>
              <a:rPr lang="es-CO"/>
              <a:t> SIN</a:t>
            </a:r>
            <a:r>
              <a:rPr lang="es-CO" baseline="0"/>
              <a:t> PERSONAL A CARGO</a:t>
            </a:r>
            <a:endParaRPr lang="es-CO"/>
          </a:p>
        </c:rich>
      </c:tx>
      <c:layout>
        <c:manualLayout>
          <c:xMode val="edge"/>
          <c:yMode val="edge"/>
          <c:x val="0.3219022011863372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NOV2018'!$B$31:$F$31</c:f>
              <c:strCache>
                <c:ptCount val="5"/>
                <c:pt idx="0">
                  <c:v>Tiene una actitud abierta a aprender de los demás (incluyendo subordinados y pares).</c:v>
                </c:pt>
                <c:pt idx="1">
                  <c:v>Participa en las acciones del equipo  ejecutando lo que le corresponde.</c:v>
                </c:pt>
                <c:pt idx="2">
                  <c:v>Comparte información y mantiene al resto de los miembros del equipo  informados sobre los temas de interés.</c:v>
                </c:pt>
                <c:pt idx="3">
                  <c:v> En su relación con los miembros del equipo respeta sus opiniones y valora los diferentes aportes y las contribuciones de los mismos.</c:v>
                </c:pt>
                <c:pt idx="4">
                  <c:v>Propicia  un buen clima y espíritu de colaboración en el grupo resolviendo los conflictos que se dan dentro del equipo.</c:v>
                </c:pt>
              </c:strCache>
            </c:strRef>
          </c:cat>
          <c:val>
            <c:numRef>
              <c:f>'DATOS NOV2018'!$B$32:$F$32</c:f>
              <c:numCache>
                <c:formatCode>0%</c:formatCode>
                <c:ptCount val="5"/>
                <c:pt idx="0">
                  <c:v>0.91596638655462181</c:v>
                </c:pt>
                <c:pt idx="1">
                  <c:v>0.90168067226890758</c:v>
                </c:pt>
                <c:pt idx="2">
                  <c:v>0.89558823529411757</c:v>
                </c:pt>
                <c:pt idx="3">
                  <c:v>0.88991596638655468</c:v>
                </c:pt>
                <c:pt idx="4">
                  <c:v>0.86722689075630255</c:v>
                </c:pt>
              </c:numCache>
            </c:numRef>
          </c:val>
          <c:extLst>
            <c:ext xmlns:c16="http://schemas.microsoft.com/office/drawing/2014/chart" uri="{C3380CC4-5D6E-409C-BE32-E72D297353CC}">
              <c16:uniqueId val="{00000000-F124-4B5B-8224-8DEE1342B085}"/>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sz="1800" b="1">
                <a:solidFill>
                  <a:sysClr val="windowText" lastClr="000000"/>
                </a:solidFill>
              </a:rPr>
              <a:t>Indicadores</a:t>
            </a:r>
            <a:r>
              <a:rPr lang="es-CO" sz="1800" b="1" baseline="0">
                <a:solidFill>
                  <a:sysClr val="windowText" lastClr="000000"/>
                </a:solidFill>
              </a:rPr>
              <a:t> en Conjunto con y sin</a:t>
            </a:r>
            <a:r>
              <a:rPr lang="es-CO" sz="1800" b="1">
                <a:solidFill>
                  <a:sysClr val="windowText" lastClr="000000"/>
                </a:solidFill>
              </a:rPr>
              <a:t> Personal a Cargo</a:t>
            </a:r>
          </a:p>
        </c:rich>
      </c:tx>
      <c:layout>
        <c:manualLayout>
          <c:xMode val="edge"/>
          <c:yMode val="edge"/>
          <c:x val="0.13070100057289794"/>
          <c:y val="1.7447386286490157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1"/>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NOV2018'!$B$28:$C$28</c:f>
              <c:strCache>
                <c:ptCount val="2"/>
                <c:pt idx="0">
                  <c:v>Indicadores</c:v>
                </c:pt>
                <c:pt idx="1">
                  <c:v>Competencias</c:v>
                </c:pt>
              </c:strCache>
            </c:strRef>
          </c:cat>
          <c:val>
            <c:numRef>
              <c:f>'DATOS NOV2018'!$B$29:$C$29</c:f>
              <c:numCache>
                <c:formatCode>0%</c:formatCode>
                <c:ptCount val="2"/>
                <c:pt idx="0">
                  <c:v>0.84758978906791627</c:v>
                </c:pt>
                <c:pt idx="1">
                  <c:v>0.84446178471388567</c:v>
                </c:pt>
              </c:numCache>
            </c:numRef>
          </c:val>
          <c:extLst>
            <c:ext xmlns:c16="http://schemas.microsoft.com/office/drawing/2014/chart" uri="{C3380CC4-5D6E-409C-BE32-E72D297353CC}">
              <c16:uniqueId val="{00000004-6BE5-4FE5-9754-8611746AB5E0}"/>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CO" sz="1800" b="1">
                <a:solidFill>
                  <a:sysClr val="windowText" lastClr="000000"/>
                </a:solidFill>
              </a:rPr>
              <a:t>Competencias en conjunto con y sin Personal a Cargo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CO"/>
        </a:p>
      </c:txPr>
    </c:title>
    <c:autoTitleDeleted val="0"/>
    <c:plotArea>
      <c:layout/>
      <c:barChart>
        <c:barDir val="col"/>
        <c:grouping val="clustered"/>
        <c:varyColors val="0"/>
        <c:ser>
          <c:idx val="0"/>
          <c:order val="0"/>
          <c:spPr>
            <a:solidFill>
              <a:schemeClr val="accent6"/>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1-CB01-4C83-BB81-7AC15DAD12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NOV2018'!$D$28:$F$28</c:f>
              <c:strCache>
                <c:ptCount val="3"/>
                <c:pt idx="0">
                  <c:v>Liderazgo </c:v>
                </c:pt>
                <c:pt idx="1">
                  <c:v>Trabajo en equipo</c:v>
                </c:pt>
                <c:pt idx="2">
                  <c:v>Innovación</c:v>
                </c:pt>
              </c:strCache>
            </c:strRef>
          </c:cat>
          <c:val>
            <c:numRef>
              <c:f>'DATOS NOV2018'!$D$29:$F$29</c:f>
              <c:numCache>
                <c:formatCode>0%</c:formatCode>
                <c:ptCount val="3"/>
                <c:pt idx="0">
                  <c:v>0.89407563025210102</c:v>
                </c:pt>
                <c:pt idx="1">
                  <c:v>0.85057022809123661</c:v>
                </c:pt>
                <c:pt idx="2">
                  <c:v>0.78873949579831937</c:v>
                </c:pt>
              </c:numCache>
            </c:numRef>
          </c:val>
          <c:extLst>
            <c:ext xmlns:c16="http://schemas.microsoft.com/office/drawing/2014/chart" uri="{C3380CC4-5D6E-409C-BE32-E72D297353CC}">
              <c16:uniqueId val="{00000002-CB01-4C83-BB81-7AC15DAD12D1}"/>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TRABAJO CON EQUIPO CON</a:t>
            </a:r>
            <a:r>
              <a:rPr lang="es-CO" baseline="0"/>
              <a:t> Y</a:t>
            </a:r>
            <a:r>
              <a:rPr lang="es-CO"/>
              <a:t> SIN</a:t>
            </a:r>
            <a:r>
              <a:rPr lang="es-CO" baseline="0"/>
              <a:t> PERSONAL A CARGO</a:t>
            </a:r>
            <a:endParaRPr lang="es-CO"/>
          </a:p>
        </c:rich>
      </c:tx>
      <c:layout>
        <c:manualLayout>
          <c:xMode val="edge"/>
          <c:yMode val="edge"/>
          <c:x val="0.32190220118633722"/>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NOV2018'!$B$31:$F$31</c:f>
              <c:strCache>
                <c:ptCount val="5"/>
                <c:pt idx="0">
                  <c:v>Tiene una actitud abierta a aprender de los demás (incluyendo subordinados y pares).</c:v>
                </c:pt>
                <c:pt idx="1">
                  <c:v>Participa en las acciones del equipo  ejecutando lo que le corresponde.</c:v>
                </c:pt>
                <c:pt idx="2">
                  <c:v>Comparte información y mantiene al resto de los miembros del equipo  informados sobre los temas de interés.</c:v>
                </c:pt>
                <c:pt idx="3">
                  <c:v> En su relación con los miembros del equipo respeta sus opiniones y valora los diferentes aportes y las contribuciones de los mismos.</c:v>
                </c:pt>
                <c:pt idx="4">
                  <c:v>Propicia  un buen clima y espíritu de colaboración en el grupo resolviendo los conflictos que se dan dentro del equipo.</c:v>
                </c:pt>
              </c:strCache>
            </c:strRef>
          </c:cat>
          <c:val>
            <c:numRef>
              <c:f>'DATOS NOV2018'!$B$32:$F$32</c:f>
              <c:numCache>
                <c:formatCode>0%</c:formatCode>
                <c:ptCount val="5"/>
                <c:pt idx="0">
                  <c:v>0.91596638655462181</c:v>
                </c:pt>
                <c:pt idx="1">
                  <c:v>0.90168067226890758</c:v>
                </c:pt>
                <c:pt idx="2">
                  <c:v>0.89558823529411757</c:v>
                </c:pt>
                <c:pt idx="3">
                  <c:v>0.88991596638655468</c:v>
                </c:pt>
                <c:pt idx="4">
                  <c:v>0.86722689075630255</c:v>
                </c:pt>
              </c:numCache>
            </c:numRef>
          </c:val>
          <c:extLst>
            <c:ext xmlns:c16="http://schemas.microsoft.com/office/drawing/2014/chart" uri="{C3380CC4-5D6E-409C-BE32-E72D297353CC}">
              <c16:uniqueId val="{00000000-76AE-4506-B8E6-F82845444FA0}"/>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Indicadores</a:t>
            </a:r>
            <a:r>
              <a:rPr lang="es-CO" b="1" baseline="0">
                <a:solidFill>
                  <a:sysClr val="windowText" lastClr="000000"/>
                </a:solidFill>
              </a:rPr>
              <a:t> Sin personal a Cargo May Vs Nov 2018</a:t>
            </a:r>
            <a:endParaRPr lang="es-CO" b="1">
              <a:solidFill>
                <a:sysClr val="windowText" lastClr="000000"/>
              </a:solidFill>
            </a:endParaRPr>
          </a:p>
        </c:rich>
      </c:tx>
      <c:layout>
        <c:manualLayout>
          <c:xMode val="edge"/>
          <c:yMode val="edge"/>
          <c:x val="0.17954022063927594"/>
          <c:y val="2.886002886002886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2018'!$A$3</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2018'!$B$2:$C$2</c:f>
              <c:strCache>
                <c:ptCount val="2"/>
                <c:pt idx="0">
                  <c:v>Indicadores</c:v>
                </c:pt>
                <c:pt idx="1">
                  <c:v>Competencias</c:v>
                </c:pt>
              </c:strCache>
            </c:strRef>
          </c:cat>
          <c:val>
            <c:numRef>
              <c:f>'DATOS_VARIAC_MAY_NOV 2018'!$B$3:$C$3</c:f>
              <c:numCache>
                <c:formatCode>0%</c:formatCode>
                <c:ptCount val="2"/>
                <c:pt idx="0">
                  <c:v>0.84499999999999997</c:v>
                </c:pt>
                <c:pt idx="1">
                  <c:v>0.85299999999999998</c:v>
                </c:pt>
              </c:numCache>
            </c:numRef>
          </c:val>
          <c:extLst>
            <c:ext xmlns:c16="http://schemas.microsoft.com/office/drawing/2014/chart" uri="{C3380CC4-5D6E-409C-BE32-E72D297353CC}">
              <c16:uniqueId val="{00000000-09C4-4D41-AE59-0170704F4829}"/>
            </c:ext>
          </c:extLst>
        </c:ser>
        <c:ser>
          <c:idx val="1"/>
          <c:order val="1"/>
          <c:tx>
            <c:strRef>
              <c:f>'DATOS_VARIAC_MAY_NOV 2018'!$A$4</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2018'!$B$2:$C$2</c:f>
              <c:strCache>
                <c:ptCount val="2"/>
                <c:pt idx="0">
                  <c:v>Indicadores</c:v>
                </c:pt>
                <c:pt idx="1">
                  <c:v>Competencias</c:v>
                </c:pt>
              </c:strCache>
            </c:strRef>
          </c:cat>
          <c:val>
            <c:numRef>
              <c:f>'DATOS_VARIAC_MAY_NOV 2018'!$B$4:$C$4</c:f>
              <c:numCache>
                <c:formatCode>0%</c:formatCode>
                <c:ptCount val="2"/>
                <c:pt idx="0">
                  <c:v>0.84024801587301567</c:v>
                </c:pt>
                <c:pt idx="1">
                  <c:v>0.82136054421768723</c:v>
                </c:pt>
              </c:numCache>
            </c:numRef>
          </c:val>
          <c:extLst>
            <c:ext xmlns:c16="http://schemas.microsoft.com/office/drawing/2014/chart" uri="{C3380CC4-5D6E-409C-BE32-E72D297353CC}">
              <c16:uniqueId val="{00000001-09C4-4D41-AE59-0170704F4829}"/>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Competencias</a:t>
            </a:r>
            <a:r>
              <a:rPr lang="es-CO" b="1" baseline="0">
                <a:solidFill>
                  <a:sysClr val="windowText" lastClr="000000"/>
                </a:solidFill>
              </a:rPr>
              <a:t>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2018'!$D$3</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2018'!$E$2:$G$2</c:f>
              <c:strCache>
                <c:ptCount val="3"/>
                <c:pt idx="0">
                  <c:v>Trabajo en equipo</c:v>
                </c:pt>
                <c:pt idx="1">
                  <c:v>Liderazgo</c:v>
                </c:pt>
                <c:pt idx="2">
                  <c:v>Innovación</c:v>
                </c:pt>
              </c:strCache>
            </c:strRef>
          </c:cat>
          <c:val>
            <c:numRef>
              <c:f>'DATOS_VARIAC_MAY_NOV 2018'!$E$3:$G$3</c:f>
              <c:numCache>
                <c:formatCode>0%</c:formatCode>
                <c:ptCount val="3"/>
                <c:pt idx="0">
                  <c:v>0.88500000000000001</c:v>
                </c:pt>
                <c:pt idx="1">
                  <c:v>0.82099999999999995</c:v>
                </c:pt>
                <c:pt idx="2">
                  <c:v>0</c:v>
                </c:pt>
              </c:numCache>
            </c:numRef>
          </c:val>
          <c:extLst>
            <c:ext xmlns:c16="http://schemas.microsoft.com/office/drawing/2014/chart" uri="{C3380CC4-5D6E-409C-BE32-E72D297353CC}">
              <c16:uniqueId val="{00000000-45C1-4594-A240-D7A981F4A78D}"/>
            </c:ext>
          </c:extLst>
        </c:ser>
        <c:ser>
          <c:idx val="1"/>
          <c:order val="1"/>
          <c:tx>
            <c:strRef>
              <c:f>'DATOS_VARIAC_MAY_NOV 2018'!$D$4</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2018'!$E$2:$G$2</c:f>
              <c:strCache>
                <c:ptCount val="3"/>
                <c:pt idx="0">
                  <c:v>Trabajo en equipo</c:v>
                </c:pt>
                <c:pt idx="1">
                  <c:v>Liderazgo</c:v>
                </c:pt>
                <c:pt idx="2">
                  <c:v>Innovación</c:v>
                </c:pt>
              </c:strCache>
            </c:strRef>
          </c:cat>
          <c:val>
            <c:numRef>
              <c:f>'DATOS_VARIAC_MAY_NOV 2018'!$E$4:$G$4</c:f>
              <c:numCache>
                <c:formatCode>0%</c:formatCode>
                <c:ptCount val="3"/>
                <c:pt idx="0">
                  <c:v>0.872857142857143</c:v>
                </c:pt>
                <c:pt idx="1">
                  <c:v>0.82551020408163278</c:v>
                </c:pt>
                <c:pt idx="2">
                  <c:v>0.76571428571428568</c:v>
                </c:pt>
              </c:numCache>
            </c:numRef>
          </c:val>
          <c:extLst>
            <c:ext xmlns:c16="http://schemas.microsoft.com/office/drawing/2014/chart" uri="{C3380CC4-5D6E-409C-BE32-E72D297353CC}">
              <c16:uniqueId val="{00000001-45C1-4594-A240-D7A981F4A78D}"/>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Liderazgo</a:t>
            </a:r>
            <a:r>
              <a:rPr lang="es-CO" b="1" baseline="0">
                <a:solidFill>
                  <a:sysClr val="windowText" lastClr="000000"/>
                </a:solidFill>
              </a:rPr>
              <a:t>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2018'!$A$7</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2018'!$B$6:$H$6</c:f>
              <c:strCache>
                <c:ptCount val="7"/>
                <c:pt idx="0">
                  <c:v>Tiene  carisma, genera en el equipo una atmosfera de entusiasmo y compromiso con la misión de la organización.</c:v>
                </c:pt>
                <c:pt idx="1">
                  <c:v>Se asegura de  tener  todo lo necesario para tener un buen desempeño: Recursos, herramientas, formatos e información.</c:v>
                </c:pt>
                <c:pt idx="2">
                  <c:v>Define roles (si aplica), tiene claras las  actividades que debe realizar en el día y como desempeñarlas de la mejor forma.</c:v>
                </c:pt>
                <c:pt idx="3">
                  <c:v>Reconoce  el mérito de los miembros del grupo que trabajan bien. </c:v>
                </c:pt>
                <c:pt idx="4">
                  <c:v>Retroalimenta a sus compañeros de trabajo en busca del cumplimiento de las metas.</c:v>
                </c:pt>
                <c:pt idx="5">
                  <c:v>Impulsa a sus compañeros a realizar actividades grupales para lograr objetivos comunes y comunica los resultados obtenidos.</c:v>
                </c:pt>
                <c:pt idx="6">
                  <c:v>Entusiasma a los demás con sus propuestas, consigue que los demás participen de sus objetivos, responsabilidades, políticas y criterios.</c:v>
                </c:pt>
              </c:strCache>
            </c:strRef>
          </c:cat>
          <c:val>
            <c:numRef>
              <c:f>'DATOS_VARIAC_MAY_NOV 2018'!$B$7:$H$7</c:f>
              <c:numCache>
                <c:formatCode>0%</c:formatCode>
                <c:ptCount val="7"/>
                <c:pt idx="0">
                  <c:v>0.85199999999999998</c:v>
                </c:pt>
                <c:pt idx="1">
                  <c:v>0.88700000000000001</c:v>
                </c:pt>
                <c:pt idx="2">
                  <c:v>0.90400000000000003</c:v>
                </c:pt>
                <c:pt idx="3">
                  <c:v>0.85199999999999998</c:v>
                </c:pt>
                <c:pt idx="4">
                  <c:v>0.8</c:v>
                </c:pt>
                <c:pt idx="5">
                  <c:v>0.73899999999999999</c:v>
                </c:pt>
                <c:pt idx="6">
                  <c:v>0.71299999999999997</c:v>
                </c:pt>
              </c:numCache>
            </c:numRef>
          </c:val>
          <c:extLst>
            <c:ext xmlns:c16="http://schemas.microsoft.com/office/drawing/2014/chart" uri="{C3380CC4-5D6E-409C-BE32-E72D297353CC}">
              <c16:uniqueId val="{00000000-3945-48D4-98B1-ECBB28E4D698}"/>
            </c:ext>
          </c:extLst>
        </c:ser>
        <c:ser>
          <c:idx val="1"/>
          <c:order val="1"/>
          <c:tx>
            <c:strRef>
              <c:f>'DATOS_VARIAC_MAY_NOV 2018'!$A$8</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2018'!$B$6:$H$6</c:f>
              <c:strCache>
                <c:ptCount val="7"/>
                <c:pt idx="0">
                  <c:v>Tiene  carisma, genera en el equipo una atmosfera de entusiasmo y compromiso con la misión de la organización.</c:v>
                </c:pt>
                <c:pt idx="1">
                  <c:v>Se asegura de  tener  todo lo necesario para tener un buen desempeño: Recursos, herramientas, formatos e información.</c:v>
                </c:pt>
                <c:pt idx="2">
                  <c:v>Define roles (si aplica), tiene claras las  actividades que debe realizar en el día y como desempeñarlas de la mejor forma.</c:v>
                </c:pt>
                <c:pt idx="3">
                  <c:v>Reconoce  el mérito de los miembros del grupo que trabajan bien. </c:v>
                </c:pt>
                <c:pt idx="4">
                  <c:v>Retroalimenta a sus compañeros de trabajo en busca del cumplimiento de las metas.</c:v>
                </c:pt>
                <c:pt idx="5">
                  <c:v>Impulsa a sus compañeros a realizar actividades grupales para lograr objetivos comunes y comunica los resultados obtenidos.</c:v>
                </c:pt>
                <c:pt idx="6">
                  <c:v>Entusiasma a los demás con sus propuestas, consigue que los demás participen de sus objetivos, responsabilidades, políticas y criterios.</c:v>
                </c:pt>
              </c:strCache>
            </c:strRef>
          </c:cat>
          <c:val>
            <c:numRef>
              <c:f>'DATOS_VARIAC_MAY_NOV 2018'!$B$8:$H$8</c:f>
              <c:numCache>
                <c:formatCode>0%</c:formatCode>
                <c:ptCount val="7"/>
                <c:pt idx="0">
                  <c:v>0.8928571428571429</c:v>
                </c:pt>
                <c:pt idx="1">
                  <c:v>0.87857142857142867</c:v>
                </c:pt>
                <c:pt idx="2">
                  <c:v>0.86428571428571421</c:v>
                </c:pt>
                <c:pt idx="3">
                  <c:v>0.83571428571428574</c:v>
                </c:pt>
                <c:pt idx="4">
                  <c:v>0.79285714285714293</c:v>
                </c:pt>
                <c:pt idx="5">
                  <c:v>0.76428571428571435</c:v>
                </c:pt>
                <c:pt idx="6">
                  <c:v>0.75</c:v>
                </c:pt>
              </c:numCache>
            </c:numRef>
          </c:val>
          <c:extLst>
            <c:ext xmlns:c16="http://schemas.microsoft.com/office/drawing/2014/chart" uri="{C3380CC4-5D6E-409C-BE32-E72D297353CC}">
              <c16:uniqueId val="{00000001-3945-48D4-98B1-ECBB28E4D698}"/>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LIDERAZGO SIN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NOV2018'!$B$5:$H$5</c:f>
              <c:strCache>
                <c:ptCount val="7"/>
                <c:pt idx="0">
                  <c:v>Tiene  carisma, genera en el equipo una atmosfera de entusiasmo y compromiso con la misión de la organización.</c:v>
                </c:pt>
                <c:pt idx="1">
                  <c:v>Se asegura de  tener  todo lo necesario para tener un buen desempeño: Recursos, herramientas, formatos e información.</c:v>
                </c:pt>
                <c:pt idx="2">
                  <c:v>Define roles (si aplica), tiene claras las  actividades que debe realizar en el día y como desempeñarlas de la mejor forma.</c:v>
                </c:pt>
                <c:pt idx="3">
                  <c:v>Reconoce  el mérito de los miembros del grupo que trabajan bien. </c:v>
                </c:pt>
                <c:pt idx="4">
                  <c:v>Retroalimenta a sus compañeros de trabajo en busca del cumplimiento de las metas.</c:v>
                </c:pt>
                <c:pt idx="5">
                  <c:v>Impulsa a sus compañeros a realizar actividades grupales para lograr objetivos comunes y comunica los resultados obtenidos.</c:v>
                </c:pt>
                <c:pt idx="6">
                  <c:v>Entusiasma a los demás con sus propuestas, consigue que los demás participen de sus objetivos, responsabilidades, políticas y criterios.</c:v>
                </c:pt>
              </c:strCache>
            </c:strRef>
          </c:cat>
          <c:val>
            <c:numRef>
              <c:f>'DATOS NOV2018'!$B$6:$H$6</c:f>
              <c:numCache>
                <c:formatCode>0%</c:formatCode>
                <c:ptCount val="7"/>
                <c:pt idx="0">
                  <c:v>0.8928571428571429</c:v>
                </c:pt>
                <c:pt idx="1">
                  <c:v>0.87857142857142867</c:v>
                </c:pt>
                <c:pt idx="2">
                  <c:v>0.86428571428571421</c:v>
                </c:pt>
                <c:pt idx="3">
                  <c:v>0.83571428571428574</c:v>
                </c:pt>
                <c:pt idx="4">
                  <c:v>0.79285714285714293</c:v>
                </c:pt>
                <c:pt idx="5">
                  <c:v>0.76428571428571435</c:v>
                </c:pt>
                <c:pt idx="6">
                  <c:v>0.75</c:v>
                </c:pt>
              </c:numCache>
            </c:numRef>
          </c:val>
          <c:extLst>
            <c:ext xmlns:c16="http://schemas.microsoft.com/office/drawing/2014/chart" uri="{C3380CC4-5D6E-409C-BE32-E72D297353CC}">
              <c16:uniqueId val="{00000000-E3E6-42F1-BFBC-E98BFED4B528}"/>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Trabajo</a:t>
            </a:r>
            <a:r>
              <a:rPr lang="es-CO" b="1" baseline="0">
                <a:solidFill>
                  <a:sysClr val="windowText" lastClr="000000"/>
                </a:solidFill>
              </a:rPr>
              <a:t> en equipo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2018'!$A$11</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2018'!$B$10:$F$10</c:f>
              <c:strCache>
                <c:ptCount val="5"/>
                <c:pt idx="0">
                  <c:v>Tiene una actitud abierta a aprender de los demás (incluyendo subordinados y pares).</c:v>
                </c:pt>
                <c:pt idx="1">
                  <c:v>Participa en las acciones del equipo  ejecutando lo que le corresponde.</c:v>
                </c:pt>
                <c:pt idx="2">
                  <c:v> En su relación con los miembros del equipo respeta sus opiniones y valora los diferentes aportes y las contribuciones de los mismos.</c:v>
                </c:pt>
                <c:pt idx="3">
                  <c:v>Comparte información y mantiene al resto de los miembros del equipo  informados sobre los temas de interés.</c:v>
                </c:pt>
                <c:pt idx="4">
                  <c:v>Propicia  un buen clima y espíritu de colaboración en el grupo resolviendo los conflictos que se dan dentro del equipo.</c:v>
                </c:pt>
              </c:strCache>
            </c:strRef>
          </c:cat>
          <c:val>
            <c:numRef>
              <c:f>'DATOS_VARIAC_MAY_NOV 2018'!$B$11:$F$11</c:f>
              <c:numCache>
                <c:formatCode>0%</c:formatCode>
                <c:ptCount val="5"/>
                <c:pt idx="0">
                  <c:v>0.88700000000000001</c:v>
                </c:pt>
                <c:pt idx="1">
                  <c:v>0.90400000000000003</c:v>
                </c:pt>
                <c:pt idx="2">
                  <c:v>0.89600000000000002</c:v>
                </c:pt>
                <c:pt idx="3">
                  <c:v>0.84299999999999997</c:v>
                </c:pt>
                <c:pt idx="4">
                  <c:v>0.89600000000000002</c:v>
                </c:pt>
              </c:numCache>
            </c:numRef>
          </c:val>
          <c:extLst>
            <c:ext xmlns:c16="http://schemas.microsoft.com/office/drawing/2014/chart" uri="{C3380CC4-5D6E-409C-BE32-E72D297353CC}">
              <c16:uniqueId val="{00000000-5559-4145-85B5-98FBCE148EF6}"/>
            </c:ext>
          </c:extLst>
        </c:ser>
        <c:ser>
          <c:idx val="1"/>
          <c:order val="1"/>
          <c:tx>
            <c:strRef>
              <c:f>'DATOS_VARIAC_MAY_NOV 2018'!$A$12</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2018'!$B$10:$F$10</c:f>
              <c:strCache>
                <c:ptCount val="5"/>
                <c:pt idx="0">
                  <c:v>Tiene una actitud abierta a aprender de los demás (incluyendo subordinados y pares).</c:v>
                </c:pt>
                <c:pt idx="1">
                  <c:v>Participa en las acciones del equipo  ejecutando lo que le corresponde.</c:v>
                </c:pt>
                <c:pt idx="2">
                  <c:v> En su relación con los miembros del equipo respeta sus opiniones y valora los diferentes aportes y las contribuciones de los mismos.</c:v>
                </c:pt>
                <c:pt idx="3">
                  <c:v>Comparte información y mantiene al resto de los miembros del equipo  informados sobre los temas de interés.</c:v>
                </c:pt>
                <c:pt idx="4">
                  <c:v>Propicia  un buen clima y espíritu de colaboración en el grupo resolviendo los conflictos que se dan dentro del equipo.</c:v>
                </c:pt>
              </c:strCache>
            </c:strRef>
          </c:cat>
          <c:val>
            <c:numRef>
              <c:f>'DATOS_VARIAC_MAY_NOV 2018'!$B$12:$F$12</c:f>
              <c:numCache>
                <c:formatCode>0%</c:formatCode>
                <c:ptCount val="5"/>
                <c:pt idx="0">
                  <c:v>0.91428571428571426</c:v>
                </c:pt>
                <c:pt idx="1">
                  <c:v>0.88571428571428579</c:v>
                </c:pt>
                <c:pt idx="2">
                  <c:v>0.88571428571428579</c:v>
                </c:pt>
                <c:pt idx="3">
                  <c:v>0.85</c:v>
                </c:pt>
                <c:pt idx="4">
                  <c:v>0.82857142857142863</c:v>
                </c:pt>
              </c:numCache>
            </c:numRef>
          </c:val>
          <c:extLst>
            <c:ext xmlns:c16="http://schemas.microsoft.com/office/drawing/2014/chart" uri="{C3380CC4-5D6E-409C-BE32-E72D297353CC}">
              <c16:uniqueId val="{00000001-5559-4145-85B5-98FBCE148EF6}"/>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Indicadores</a:t>
            </a:r>
            <a:r>
              <a:rPr lang="es-CO" b="1" baseline="0">
                <a:solidFill>
                  <a:sysClr val="windowText" lastClr="000000"/>
                </a:solidFill>
              </a:rPr>
              <a:t> Sin personal a Cargo May Vs Nov 2018</a:t>
            </a:r>
            <a:endParaRPr lang="es-CO" b="1">
              <a:solidFill>
                <a:sysClr val="windowText" lastClr="000000"/>
              </a:solidFill>
            </a:endParaRPr>
          </a:p>
        </c:rich>
      </c:tx>
      <c:layout>
        <c:manualLayout>
          <c:xMode val="edge"/>
          <c:yMode val="edge"/>
          <c:x val="0.17954022063927594"/>
          <c:y val="2.886002886002886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2018'!$A$3</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2018'!$B$2:$C$2</c:f>
              <c:strCache>
                <c:ptCount val="2"/>
                <c:pt idx="0">
                  <c:v>Indicadores</c:v>
                </c:pt>
                <c:pt idx="1">
                  <c:v>Competencias</c:v>
                </c:pt>
              </c:strCache>
            </c:strRef>
          </c:cat>
          <c:val>
            <c:numRef>
              <c:f>'DATOS_VARIAC_MAY_NOV 2018'!$B$3:$C$3</c:f>
              <c:numCache>
                <c:formatCode>0%</c:formatCode>
                <c:ptCount val="2"/>
                <c:pt idx="0">
                  <c:v>0.84499999999999997</c:v>
                </c:pt>
                <c:pt idx="1">
                  <c:v>0.85299999999999998</c:v>
                </c:pt>
              </c:numCache>
            </c:numRef>
          </c:val>
          <c:extLst>
            <c:ext xmlns:c16="http://schemas.microsoft.com/office/drawing/2014/chart" uri="{C3380CC4-5D6E-409C-BE32-E72D297353CC}">
              <c16:uniqueId val="{00000000-ED62-4734-BCFD-1F207689E4F7}"/>
            </c:ext>
          </c:extLst>
        </c:ser>
        <c:ser>
          <c:idx val="1"/>
          <c:order val="1"/>
          <c:tx>
            <c:strRef>
              <c:f>'DATOS_VARIAC_MAY_NOV 2018'!$A$4</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2018'!$B$2:$C$2</c:f>
              <c:strCache>
                <c:ptCount val="2"/>
                <c:pt idx="0">
                  <c:v>Indicadores</c:v>
                </c:pt>
                <c:pt idx="1">
                  <c:v>Competencias</c:v>
                </c:pt>
              </c:strCache>
            </c:strRef>
          </c:cat>
          <c:val>
            <c:numRef>
              <c:f>'DATOS_VARIAC_MAY_NOV 2018'!$B$4:$C$4</c:f>
              <c:numCache>
                <c:formatCode>0%</c:formatCode>
                <c:ptCount val="2"/>
                <c:pt idx="0">
                  <c:v>0.84024801587301567</c:v>
                </c:pt>
                <c:pt idx="1">
                  <c:v>0.82136054421768723</c:v>
                </c:pt>
              </c:numCache>
            </c:numRef>
          </c:val>
          <c:extLst>
            <c:ext xmlns:c16="http://schemas.microsoft.com/office/drawing/2014/chart" uri="{C3380CC4-5D6E-409C-BE32-E72D297353CC}">
              <c16:uniqueId val="{00000001-ED62-4734-BCFD-1F207689E4F7}"/>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Competencias</a:t>
            </a:r>
            <a:r>
              <a:rPr lang="es-CO" b="1" baseline="0">
                <a:solidFill>
                  <a:sysClr val="windowText" lastClr="000000"/>
                </a:solidFill>
              </a:rPr>
              <a:t>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2018'!$D$3</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2018'!$E$2:$G$2</c:f>
              <c:strCache>
                <c:ptCount val="3"/>
                <c:pt idx="0">
                  <c:v>Trabajo en equipo</c:v>
                </c:pt>
                <c:pt idx="1">
                  <c:v>Liderazgo</c:v>
                </c:pt>
                <c:pt idx="2">
                  <c:v>Innovación</c:v>
                </c:pt>
              </c:strCache>
            </c:strRef>
          </c:cat>
          <c:val>
            <c:numRef>
              <c:f>'DATOS_VARIAC_MAY_NOV 2018'!$E$3:$G$3</c:f>
              <c:numCache>
                <c:formatCode>0%</c:formatCode>
                <c:ptCount val="3"/>
                <c:pt idx="0">
                  <c:v>0.88500000000000001</c:v>
                </c:pt>
                <c:pt idx="1">
                  <c:v>0.82099999999999995</c:v>
                </c:pt>
                <c:pt idx="2">
                  <c:v>0</c:v>
                </c:pt>
              </c:numCache>
            </c:numRef>
          </c:val>
          <c:extLst>
            <c:ext xmlns:c16="http://schemas.microsoft.com/office/drawing/2014/chart" uri="{C3380CC4-5D6E-409C-BE32-E72D297353CC}">
              <c16:uniqueId val="{00000000-A994-4C7C-BD8F-B2C8ABB79638}"/>
            </c:ext>
          </c:extLst>
        </c:ser>
        <c:ser>
          <c:idx val="1"/>
          <c:order val="1"/>
          <c:tx>
            <c:strRef>
              <c:f>'DATOS_VARIAC_MAY_NOV 2018'!$D$4</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2018'!$E$2:$G$2</c:f>
              <c:strCache>
                <c:ptCount val="3"/>
                <c:pt idx="0">
                  <c:v>Trabajo en equipo</c:v>
                </c:pt>
                <c:pt idx="1">
                  <c:v>Liderazgo</c:v>
                </c:pt>
                <c:pt idx="2">
                  <c:v>Innovación</c:v>
                </c:pt>
              </c:strCache>
            </c:strRef>
          </c:cat>
          <c:val>
            <c:numRef>
              <c:f>'DATOS_VARIAC_MAY_NOV 2018'!$E$4:$G$4</c:f>
              <c:numCache>
                <c:formatCode>0%</c:formatCode>
                <c:ptCount val="3"/>
                <c:pt idx="0">
                  <c:v>0.872857142857143</c:v>
                </c:pt>
                <c:pt idx="1">
                  <c:v>0.82551020408163278</c:v>
                </c:pt>
                <c:pt idx="2">
                  <c:v>0.76571428571428568</c:v>
                </c:pt>
              </c:numCache>
            </c:numRef>
          </c:val>
          <c:extLst>
            <c:ext xmlns:c16="http://schemas.microsoft.com/office/drawing/2014/chart" uri="{C3380CC4-5D6E-409C-BE32-E72D297353CC}">
              <c16:uniqueId val="{00000001-A994-4C7C-BD8F-B2C8ABB79638}"/>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Liderazgo</a:t>
            </a:r>
            <a:r>
              <a:rPr lang="es-CO" b="1" baseline="0">
                <a:solidFill>
                  <a:sysClr val="windowText" lastClr="000000"/>
                </a:solidFill>
              </a:rPr>
              <a:t>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2018'!$A$7</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2018'!$B$6:$H$6</c:f>
              <c:strCache>
                <c:ptCount val="7"/>
                <c:pt idx="0">
                  <c:v>Tiene  carisma, genera en el equipo una atmosfera de entusiasmo y compromiso con la misión de la organización.</c:v>
                </c:pt>
                <c:pt idx="1">
                  <c:v>Se asegura de  tener  todo lo necesario para tener un buen desempeño: Recursos, herramientas, formatos e información.</c:v>
                </c:pt>
                <c:pt idx="2">
                  <c:v>Define roles (si aplica), tiene claras las  actividades que debe realizar en el día y como desempeñarlas de la mejor forma.</c:v>
                </c:pt>
                <c:pt idx="3">
                  <c:v>Reconoce  el mérito de los miembros del grupo que trabajan bien. </c:v>
                </c:pt>
                <c:pt idx="4">
                  <c:v>Retroalimenta a sus compañeros de trabajo en busca del cumplimiento de las metas.</c:v>
                </c:pt>
                <c:pt idx="5">
                  <c:v>Impulsa a sus compañeros a realizar actividades grupales para lograr objetivos comunes y comunica los resultados obtenidos.</c:v>
                </c:pt>
                <c:pt idx="6">
                  <c:v>Entusiasma a los demás con sus propuestas, consigue que los demás participen de sus objetivos, responsabilidades, políticas y criterios.</c:v>
                </c:pt>
              </c:strCache>
            </c:strRef>
          </c:cat>
          <c:val>
            <c:numRef>
              <c:f>'DATOS_VARIAC_MAY_NOV 2018'!$B$7:$H$7</c:f>
              <c:numCache>
                <c:formatCode>0%</c:formatCode>
                <c:ptCount val="7"/>
                <c:pt idx="0">
                  <c:v>0.85199999999999998</c:v>
                </c:pt>
                <c:pt idx="1">
                  <c:v>0.88700000000000001</c:v>
                </c:pt>
                <c:pt idx="2">
                  <c:v>0.90400000000000003</c:v>
                </c:pt>
                <c:pt idx="3">
                  <c:v>0.85199999999999998</c:v>
                </c:pt>
                <c:pt idx="4">
                  <c:v>0.8</c:v>
                </c:pt>
                <c:pt idx="5">
                  <c:v>0.73899999999999999</c:v>
                </c:pt>
                <c:pt idx="6">
                  <c:v>0.71299999999999997</c:v>
                </c:pt>
              </c:numCache>
            </c:numRef>
          </c:val>
          <c:extLst>
            <c:ext xmlns:c16="http://schemas.microsoft.com/office/drawing/2014/chart" uri="{C3380CC4-5D6E-409C-BE32-E72D297353CC}">
              <c16:uniqueId val="{00000000-59E5-49DB-8211-FA2E58A46026}"/>
            </c:ext>
          </c:extLst>
        </c:ser>
        <c:ser>
          <c:idx val="1"/>
          <c:order val="1"/>
          <c:tx>
            <c:strRef>
              <c:f>'DATOS_VARIAC_MAY_NOV 2018'!$A$8</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2018'!$B$6:$H$6</c:f>
              <c:strCache>
                <c:ptCount val="7"/>
                <c:pt idx="0">
                  <c:v>Tiene  carisma, genera en el equipo una atmosfera de entusiasmo y compromiso con la misión de la organización.</c:v>
                </c:pt>
                <c:pt idx="1">
                  <c:v>Se asegura de  tener  todo lo necesario para tener un buen desempeño: Recursos, herramientas, formatos e información.</c:v>
                </c:pt>
                <c:pt idx="2">
                  <c:v>Define roles (si aplica), tiene claras las  actividades que debe realizar en el día y como desempeñarlas de la mejor forma.</c:v>
                </c:pt>
                <c:pt idx="3">
                  <c:v>Reconoce  el mérito de los miembros del grupo que trabajan bien. </c:v>
                </c:pt>
                <c:pt idx="4">
                  <c:v>Retroalimenta a sus compañeros de trabajo en busca del cumplimiento de las metas.</c:v>
                </c:pt>
                <c:pt idx="5">
                  <c:v>Impulsa a sus compañeros a realizar actividades grupales para lograr objetivos comunes y comunica los resultados obtenidos.</c:v>
                </c:pt>
                <c:pt idx="6">
                  <c:v>Entusiasma a los demás con sus propuestas, consigue que los demás participen de sus objetivos, responsabilidades, políticas y criterios.</c:v>
                </c:pt>
              </c:strCache>
            </c:strRef>
          </c:cat>
          <c:val>
            <c:numRef>
              <c:f>'DATOS_VARIAC_MAY_NOV 2018'!$B$8:$H$8</c:f>
              <c:numCache>
                <c:formatCode>0%</c:formatCode>
                <c:ptCount val="7"/>
                <c:pt idx="0">
                  <c:v>0.8928571428571429</c:v>
                </c:pt>
                <c:pt idx="1">
                  <c:v>0.87857142857142867</c:v>
                </c:pt>
                <c:pt idx="2">
                  <c:v>0.86428571428571421</c:v>
                </c:pt>
                <c:pt idx="3">
                  <c:v>0.83571428571428574</c:v>
                </c:pt>
                <c:pt idx="4">
                  <c:v>0.79285714285714293</c:v>
                </c:pt>
                <c:pt idx="5">
                  <c:v>0.76428571428571435</c:v>
                </c:pt>
                <c:pt idx="6">
                  <c:v>0.75</c:v>
                </c:pt>
              </c:numCache>
            </c:numRef>
          </c:val>
          <c:extLst>
            <c:ext xmlns:c16="http://schemas.microsoft.com/office/drawing/2014/chart" uri="{C3380CC4-5D6E-409C-BE32-E72D297353CC}">
              <c16:uniqueId val="{00000001-59E5-49DB-8211-FA2E58A46026}"/>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Trabajo</a:t>
            </a:r>
            <a:r>
              <a:rPr lang="es-CO" b="1" baseline="0">
                <a:solidFill>
                  <a:sysClr val="windowText" lastClr="000000"/>
                </a:solidFill>
              </a:rPr>
              <a:t> en equipo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2018'!$A$11</c:f>
              <c:strCache>
                <c:ptCount val="1"/>
                <c:pt idx="0">
                  <c:v>MAY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2018'!$B$10:$F$10</c:f>
              <c:strCache>
                <c:ptCount val="5"/>
                <c:pt idx="0">
                  <c:v>Tiene una actitud abierta a aprender de los demás (incluyendo subordinados y pares).</c:v>
                </c:pt>
                <c:pt idx="1">
                  <c:v>Participa en las acciones del equipo  ejecutando lo que le corresponde.</c:v>
                </c:pt>
                <c:pt idx="2">
                  <c:v> En su relación con los miembros del equipo respeta sus opiniones y valora los diferentes aportes y las contribuciones de los mismos.</c:v>
                </c:pt>
                <c:pt idx="3">
                  <c:v>Comparte información y mantiene al resto de los miembros del equipo  informados sobre los temas de interés.</c:v>
                </c:pt>
                <c:pt idx="4">
                  <c:v>Propicia  un buen clima y espíritu de colaboración en el grupo resolviendo los conflictos que se dan dentro del equipo.</c:v>
                </c:pt>
              </c:strCache>
            </c:strRef>
          </c:cat>
          <c:val>
            <c:numRef>
              <c:f>'DATOS_VARIAC_MAY_NOV 2018'!$B$11:$F$11</c:f>
              <c:numCache>
                <c:formatCode>0%</c:formatCode>
                <c:ptCount val="5"/>
                <c:pt idx="0">
                  <c:v>0.88700000000000001</c:v>
                </c:pt>
                <c:pt idx="1">
                  <c:v>0.90400000000000003</c:v>
                </c:pt>
                <c:pt idx="2">
                  <c:v>0.89600000000000002</c:v>
                </c:pt>
                <c:pt idx="3">
                  <c:v>0.84299999999999997</c:v>
                </c:pt>
                <c:pt idx="4">
                  <c:v>0.89600000000000002</c:v>
                </c:pt>
              </c:numCache>
            </c:numRef>
          </c:val>
          <c:extLst>
            <c:ext xmlns:c16="http://schemas.microsoft.com/office/drawing/2014/chart" uri="{C3380CC4-5D6E-409C-BE32-E72D297353CC}">
              <c16:uniqueId val="{00000000-E161-4152-A990-DEB99E577FCB}"/>
            </c:ext>
          </c:extLst>
        </c:ser>
        <c:ser>
          <c:idx val="1"/>
          <c:order val="1"/>
          <c:tx>
            <c:strRef>
              <c:f>'DATOS_VARIAC_MAY_NOV 2018'!$A$12</c:f>
              <c:strCache>
                <c:ptCount val="1"/>
                <c:pt idx="0">
                  <c:v>NOV</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2018'!$B$10:$F$10</c:f>
              <c:strCache>
                <c:ptCount val="5"/>
                <c:pt idx="0">
                  <c:v>Tiene una actitud abierta a aprender de los demás (incluyendo subordinados y pares).</c:v>
                </c:pt>
                <c:pt idx="1">
                  <c:v>Participa en las acciones del equipo  ejecutando lo que le corresponde.</c:v>
                </c:pt>
                <c:pt idx="2">
                  <c:v> En su relación con los miembros del equipo respeta sus opiniones y valora los diferentes aportes y las contribuciones de los mismos.</c:v>
                </c:pt>
                <c:pt idx="3">
                  <c:v>Comparte información y mantiene al resto de los miembros del equipo  informados sobre los temas de interés.</c:v>
                </c:pt>
                <c:pt idx="4">
                  <c:v>Propicia  un buen clima y espíritu de colaboración en el grupo resolviendo los conflictos que se dan dentro del equipo.</c:v>
                </c:pt>
              </c:strCache>
            </c:strRef>
          </c:cat>
          <c:val>
            <c:numRef>
              <c:f>'DATOS_VARIAC_MAY_NOV 2018'!$B$12:$F$12</c:f>
              <c:numCache>
                <c:formatCode>0%</c:formatCode>
                <c:ptCount val="5"/>
                <c:pt idx="0">
                  <c:v>0.91428571428571426</c:v>
                </c:pt>
                <c:pt idx="1">
                  <c:v>0.88571428571428579</c:v>
                </c:pt>
                <c:pt idx="2">
                  <c:v>0.88571428571428579</c:v>
                </c:pt>
                <c:pt idx="3">
                  <c:v>0.85</c:v>
                </c:pt>
                <c:pt idx="4">
                  <c:v>0.82857142857142863</c:v>
                </c:pt>
              </c:numCache>
            </c:numRef>
          </c:val>
          <c:extLst>
            <c:ext xmlns:c16="http://schemas.microsoft.com/office/drawing/2014/chart" uri="{C3380CC4-5D6E-409C-BE32-E72D297353CC}">
              <c16:uniqueId val="{00000001-E161-4152-A990-DEB99E577FCB}"/>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Indicadores</a:t>
            </a:r>
            <a:r>
              <a:rPr lang="es-CO" b="1" baseline="0">
                <a:solidFill>
                  <a:sysClr val="windowText" lastClr="000000"/>
                </a:solidFill>
              </a:rPr>
              <a:t> Con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2018'!$A$20</c:f>
              <c:strCache>
                <c:ptCount val="1"/>
                <c:pt idx="0">
                  <c:v>MAY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2018'!$B$19:$C$19</c:f>
              <c:strCache>
                <c:ptCount val="2"/>
                <c:pt idx="0">
                  <c:v>Indicadores</c:v>
                </c:pt>
                <c:pt idx="1">
                  <c:v>Competencias</c:v>
                </c:pt>
              </c:strCache>
            </c:strRef>
          </c:cat>
          <c:val>
            <c:numRef>
              <c:f>'DATOS_VARIAC_MAY_NOV 2018'!$B$20:$C$20</c:f>
              <c:numCache>
                <c:formatCode>0%</c:formatCode>
                <c:ptCount val="2"/>
                <c:pt idx="0">
                  <c:v>0.874</c:v>
                </c:pt>
                <c:pt idx="1">
                  <c:v>0.91100000000000003</c:v>
                </c:pt>
              </c:numCache>
            </c:numRef>
          </c:val>
          <c:extLst>
            <c:ext xmlns:c16="http://schemas.microsoft.com/office/drawing/2014/chart" uri="{C3380CC4-5D6E-409C-BE32-E72D297353CC}">
              <c16:uniqueId val="{00000000-E58F-4566-A185-BA5F861DB677}"/>
            </c:ext>
          </c:extLst>
        </c:ser>
        <c:ser>
          <c:idx val="1"/>
          <c:order val="1"/>
          <c:tx>
            <c:strRef>
              <c:f>'DATOS_VARIAC_MAY_NOV 2018'!$A$21</c:f>
              <c:strCache>
                <c:ptCount val="1"/>
                <c:pt idx="0">
                  <c:v>NOV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2018'!$B$19:$C$19</c:f>
              <c:strCache>
                <c:ptCount val="2"/>
                <c:pt idx="0">
                  <c:v>Indicadores</c:v>
                </c:pt>
                <c:pt idx="1">
                  <c:v>Competencias</c:v>
                </c:pt>
              </c:strCache>
            </c:strRef>
          </c:cat>
          <c:val>
            <c:numRef>
              <c:f>'DATOS_VARIAC_MAY_NOV 2018'!$B$21:$C$21</c:f>
              <c:numCache>
                <c:formatCode>0%</c:formatCode>
                <c:ptCount val="2"/>
                <c:pt idx="0">
                  <c:v>0.87259632583867852</c:v>
                </c:pt>
                <c:pt idx="1">
                  <c:v>0.81936507936507941</c:v>
                </c:pt>
              </c:numCache>
            </c:numRef>
          </c:val>
          <c:extLst>
            <c:ext xmlns:c16="http://schemas.microsoft.com/office/drawing/2014/chart" uri="{C3380CC4-5D6E-409C-BE32-E72D297353CC}">
              <c16:uniqueId val="{00000001-E58F-4566-A185-BA5F861DB677}"/>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Competencias</a:t>
            </a:r>
            <a:r>
              <a:rPr lang="es-CO" b="1" baseline="0">
                <a:solidFill>
                  <a:sysClr val="windowText" lastClr="000000"/>
                </a:solidFill>
              </a:rPr>
              <a:t> Con personal a Cargo May Vs Nov 2018</a:t>
            </a:r>
            <a:endParaRPr lang="es-CO" b="1">
              <a:solidFill>
                <a:sysClr val="windowText" lastClr="000000"/>
              </a:solidFill>
            </a:endParaRPr>
          </a:p>
        </c:rich>
      </c:tx>
      <c:layout>
        <c:manualLayout>
          <c:xMode val="edge"/>
          <c:yMode val="edge"/>
          <c:x val="0.16053726825576997"/>
          <c:y val="2.1645021645021644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2018'!$D$20</c:f>
              <c:strCache>
                <c:ptCount val="1"/>
                <c:pt idx="0">
                  <c:v>MAYO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2018'!$E$19:$G$19</c:f>
              <c:strCache>
                <c:ptCount val="3"/>
                <c:pt idx="0">
                  <c:v>Trabajo en equipo</c:v>
                </c:pt>
                <c:pt idx="1">
                  <c:v>Liderazgo </c:v>
                </c:pt>
                <c:pt idx="2">
                  <c:v>Innovación</c:v>
                </c:pt>
              </c:strCache>
            </c:strRef>
          </c:cat>
          <c:val>
            <c:numRef>
              <c:f>'DATOS_VARIAC_MAY_NOV 2018'!$E$20:$G$20</c:f>
              <c:numCache>
                <c:formatCode>0%</c:formatCode>
                <c:ptCount val="3"/>
                <c:pt idx="0">
                  <c:v>0.92800000000000005</c:v>
                </c:pt>
                <c:pt idx="1">
                  <c:v>0.89300000000000002</c:v>
                </c:pt>
                <c:pt idx="2">
                  <c:v>0</c:v>
                </c:pt>
              </c:numCache>
            </c:numRef>
          </c:val>
          <c:extLst>
            <c:ext xmlns:c16="http://schemas.microsoft.com/office/drawing/2014/chart" uri="{C3380CC4-5D6E-409C-BE32-E72D297353CC}">
              <c16:uniqueId val="{00000000-11CD-468C-BC9B-56AF25701034}"/>
            </c:ext>
          </c:extLst>
        </c:ser>
        <c:ser>
          <c:idx val="1"/>
          <c:order val="1"/>
          <c:tx>
            <c:strRef>
              <c:f>'DATOS_VARIAC_MAY_NOV 2018'!$D$21</c:f>
              <c:strCache>
                <c:ptCount val="1"/>
                <c:pt idx="0">
                  <c:v>NOV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2018'!$E$19:$G$19</c:f>
              <c:strCache>
                <c:ptCount val="3"/>
                <c:pt idx="0">
                  <c:v>Trabajo en equipo</c:v>
                </c:pt>
                <c:pt idx="1">
                  <c:v>Liderazgo </c:v>
                </c:pt>
                <c:pt idx="2">
                  <c:v>Innovación</c:v>
                </c:pt>
              </c:strCache>
            </c:strRef>
          </c:cat>
          <c:val>
            <c:numRef>
              <c:f>'DATOS_VARIAC_MAY_NOV 2018'!$E$21:$G$21</c:f>
              <c:numCache>
                <c:formatCode>0%</c:formatCode>
                <c:ptCount val="3"/>
                <c:pt idx="0">
                  <c:v>0.86444444444444468</c:v>
                </c:pt>
                <c:pt idx="1">
                  <c:v>0.82698412698412715</c:v>
                </c:pt>
                <c:pt idx="2">
                  <c:v>0.76666666666666672</c:v>
                </c:pt>
              </c:numCache>
            </c:numRef>
          </c:val>
          <c:extLst>
            <c:ext xmlns:c16="http://schemas.microsoft.com/office/drawing/2014/chart" uri="{C3380CC4-5D6E-409C-BE32-E72D297353CC}">
              <c16:uniqueId val="{00000001-11CD-468C-BC9B-56AF25701034}"/>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Liderazgo</a:t>
            </a:r>
            <a:r>
              <a:rPr lang="es-CO" b="1" baseline="0">
                <a:solidFill>
                  <a:sysClr val="windowText" lastClr="000000"/>
                </a:solidFill>
              </a:rPr>
              <a:t> Con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2018'!$A$24</c:f>
              <c:strCache>
                <c:ptCount val="1"/>
                <c:pt idx="0">
                  <c:v>MAY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2018'!$B$23:$H$23</c:f>
              <c:strCache>
                <c:ptCount val="7"/>
                <c:pt idx="0">
                  <c:v>Define los roles y los objetivos a cumplir.</c:v>
                </c:pt>
                <c:pt idx="1">
                  <c:v>Revisa constantemente el desempeño de sus colaboradores y se asegura que las metas del equipo se logren.</c:v>
                </c:pt>
                <c:pt idx="2">
                  <c:v>Tiene  carisma, genera en el equipo una atmosfera de entusiasmo y compromiso con la misión de la organización.</c:v>
                </c:pt>
                <c:pt idx="3">
                  <c:v>Reconoce públicamente el mérito de los miembros del grupo que trabajan bien. </c:v>
                </c:pt>
                <c:pt idx="4">
                  <c:v>Entusiasma a los demás con sus propuestas, consigue que los demás participen de sus objetivos, responsabilidades, políticas y criterios.</c:v>
                </c:pt>
                <c:pt idx="5">
                  <c:v>Impulsa y dirige procesos de interacción entre los miembros de la organización  con el objeto de formar un equipo, estableciendo los resultados a alcanzar y retroalimentándolos.</c:v>
                </c:pt>
                <c:pt idx="6">
                  <c:v>Se asegura de  tener  todo lo necesario para tener un buen desempeño: Recursos, información.</c:v>
                </c:pt>
              </c:strCache>
            </c:strRef>
          </c:cat>
          <c:val>
            <c:numRef>
              <c:f>'DATOS_VARIAC_MAY_NOV 2018'!$B$24:$H$24</c:f>
              <c:numCache>
                <c:formatCode>0%</c:formatCode>
                <c:ptCount val="7"/>
                <c:pt idx="0">
                  <c:v>0.93300000000000005</c:v>
                </c:pt>
                <c:pt idx="1">
                  <c:v>0.85299999999999998</c:v>
                </c:pt>
                <c:pt idx="2">
                  <c:v>0.86699999999999999</c:v>
                </c:pt>
                <c:pt idx="3">
                  <c:v>0.96</c:v>
                </c:pt>
                <c:pt idx="4">
                  <c:v>0.89300000000000002</c:v>
                </c:pt>
                <c:pt idx="5">
                  <c:v>0.88</c:v>
                </c:pt>
                <c:pt idx="6">
                  <c:v>0.86699999999999999</c:v>
                </c:pt>
              </c:numCache>
            </c:numRef>
          </c:val>
          <c:extLst>
            <c:ext xmlns:c16="http://schemas.microsoft.com/office/drawing/2014/chart" uri="{C3380CC4-5D6E-409C-BE32-E72D297353CC}">
              <c16:uniqueId val="{00000000-1D8F-4AD5-95C9-A1AD11BEE543}"/>
            </c:ext>
          </c:extLst>
        </c:ser>
        <c:ser>
          <c:idx val="1"/>
          <c:order val="1"/>
          <c:tx>
            <c:strRef>
              <c:f>'DATOS_VARIAC_MAY_NOV 2018'!$A$25</c:f>
              <c:strCache>
                <c:ptCount val="1"/>
                <c:pt idx="0">
                  <c:v>NOV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2018'!$B$23:$H$23</c:f>
              <c:strCache>
                <c:ptCount val="7"/>
                <c:pt idx="0">
                  <c:v>Define los roles y los objetivos a cumplir.</c:v>
                </c:pt>
                <c:pt idx="1">
                  <c:v>Revisa constantemente el desempeño de sus colaboradores y se asegura que las metas del equipo se logren.</c:v>
                </c:pt>
                <c:pt idx="2">
                  <c:v>Tiene  carisma, genera en el equipo una atmosfera de entusiasmo y compromiso con la misión de la organización.</c:v>
                </c:pt>
                <c:pt idx="3">
                  <c:v>Reconoce públicamente el mérito de los miembros del grupo que trabajan bien. </c:v>
                </c:pt>
                <c:pt idx="4">
                  <c:v>Entusiasma a los demás con sus propuestas, consigue que los demás participen de sus objetivos, responsabilidades, políticas y criterios.</c:v>
                </c:pt>
                <c:pt idx="5">
                  <c:v>Impulsa y dirige procesos de interacción entre los miembros de la organización  con el objeto de formar un equipo, estableciendo los resultados a alcanzar y retroalimentándolos.</c:v>
                </c:pt>
                <c:pt idx="6">
                  <c:v>Se asegura de  tener  todo lo necesario para tener un buen desempeño: Recursos, información.</c:v>
                </c:pt>
              </c:strCache>
            </c:strRef>
          </c:cat>
          <c:val>
            <c:numRef>
              <c:f>'DATOS_VARIAC_MAY_NOV 2018'!$B$25:$H$25</c:f>
              <c:numCache>
                <c:formatCode>0%</c:formatCode>
                <c:ptCount val="7"/>
                <c:pt idx="0">
                  <c:v>0.90588235294117647</c:v>
                </c:pt>
                <c:pt idx="1">
                  <c:v>0.90588235294117647</c:v>
                </c:pt>
                <c:pt idx="2">
                  <c:v>0.90588235294117647</c:v>
                </c:pt>
                <c:pt idx="3">
                  <c:v>0.90588235294117647</c:v>
                </c:pt>
                <c:pt idx="4">
                  <c:v>0.84705882352941175</c:v>
                </c:pt>
                <c:pt idx="5">
                  <c:v>0.83529411764705885</c:v>
                </c:pt>
                <c:pt idx="6">
                  <c:v>0.82352941176470584</c:v>
                </c:pt>
              </c:numCache>
            </c:numRef>
          </c:val>
          <c:extLst>
            <c:ext xmlns:c16="http://schemas.microsoft.com/office/drawing/2014/chart" uri="{C3380CC4-5D6E-409C-BE32-E72D297353CC}">
              <c16:uniqueId val="{00000001-1D8F-4AD5-95C9-A1AD11BEE543}"/>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Trabajo</a:t>
            </a:r>
            <a:r>
              <a:rPr lang="es-CO" b="1" baseline="0">
                <a:solidFill>
                  <a:sysClr val="windowText" lastClr="000000"/>
                </a:solidFill>
              </a:rPr>
              <a:t> en equipo Con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2018'!$A$28</c:f>
              <c:strCache>
                <c:ptCount val="1"/>
                <c:pt idx="0">
                  <c:v>MAY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2018'!$B$27:$F$27</c:f>
              <c:strCache>
                <c:ptCount val="5"/>
                <c:pt idx="0">
                  <c:v>Comparte información y mantiene al resto de los miembros del equipo  informados sobre los temas de interés.</c:v>
                </c:pt>
                <c:pt idx="1">
                  <c:v>Participa en las acciones del equipo  ejecutando lo que le corresponde.</c:v>
                </c:pt>
                <c:pt idx="2">
                  <c:v>Tiene una actitud abierta a aprender de los demás (incluyendo subordinados y pares).</c:v>
                </c:pt>
                <c:pt idx="3">
                  <c:v>Propicia  un buen clima y espíritu de colaboración en el grupo resolviendo los conflictos que se dan dentro del equipo.</c:v>
                </c:pt>
                <c:pt idx="4">
                  <c:v> En su relación con los miembros del equipo respeta sus opiniones y valora los diferentes aportes y las contribuciones de los mismos.</c:v>
                </c:pt>
              </c:strCache>
            </c:strRef>
          </c:cat>
          <c:val>
            <c:numRef>
              <c:f>'DATOS_VARIAC_MAY_NOV 2018'!$B$28:$F$28</c:f>
              <c:numCache>
                <c:formatCode>0%</c:formatCode>
                <c:ptCount val="5"/>
                <c:pt idx="0">
                  <c:v>0.86699999999999999</c:v>
                </c:pt>
                <c:pt idx="1">
                  <c:v>0.96</c:v>
                </c:pt>
                <c:pt idx="2">
                  <c:v>0.96</c:v>
                </c:pt>
                <c:pt idx="3">
                  <c:v>0.93300000000000005</c:v>
                </c:pt>
                <c:pt idx="4">
                  <c:v>0.92</c:v>
                </c:pt>
              </c:numCache>
            </c:numRef>
          </c:val>
          <c:extLst>
            <c:ext xmlns:c16="http://schemas.microsoft.com/office/drawing/2014/chart" uri="{C3380CC4-5D6E-409C-BE32-E72D297353CC}">
              <c16:uniqueId val="{00000000-3C77-4D34-BA6B-47F08B9A3A54}"/>
            </c:ext>
          </c:extLst>
        </c:ser>
        <c:ser>
          <c:idx val="1"/>
          <c:order val="1"/>
          <c:tx>
            <c:strRef>
              <c:f>'DATOS_VARIAC_MAY_NOV 2018'!$A$29</c:f>
              <c:strCache>
                <c:ptCount val="1"/>
                <c:pt idx="0">
                  <c:v>NOV</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2018'!$B$27:$F$27</c:f>
              <c:strCache>
                <c:ptCount val="5"/>
                <c:pt idx="0">
                  <c:v>Comparte información y mantiene al resto de los miembros del equipo  informados sobre los temas de interés.</c:v>
                </c:pt>
                <c:pt idx="1">
                  <c:v>Participa en las acciones del equipo  ejecutando lo que le corresponde.</c:v>
                </c:pt>
                <c:pt idx="2">
                  <c:v>Tiene una actitud abierta a aprender de los demás (incluyendo subordinados y pares).</c:v>
                </c:pt>
                <c:pt idx="3">
                  <c:v>Propicia  un buen clima y espíritu de colaboración en el grupo resolviendo los conflictos que se dan dentro del equipo.</c:v>
                </c:pt>
                <c:pt idx="4">
                  <c:v> En su relación con los miembros del equipo respeta sus opiniones y valora los diferentes aportes y las contribuciones de los mismos.</c:v>
                </c:pt>
              </c:strCache>
            </c:strRef>
          </c:cat>
          <c:val>
            <c:numRef>
              <c:f>'DATOS_VARIAC_MAY_NOV 2018'!$B$29:$F$29</c:f>
              <c:numCache>
                <c:formatCode>0%</c:formatCode>
                <c:ptCount val="5"/>
                <c:pt idx="0">
                  <c:v>0.94117647058823528</c:v>
                </c:pt>
                <c:pt idx="1">
                  <c:v>0.91764705882352937</c:v>
                </c:pt>
                <c:pt idx="2">
                  <c:v>0.91764705882352937</c:v>
                </c:pt>
                <c:pt idx="3">
                  <c:v>0.90588235294117647</c:v>
                </c:pt>
                <c:pt idx="4">
                  <c:v>0.89411764705882357</c:v>
                </c:pt>
              </c:numCache>
            </c:numRef>
          </c:val>
          <c:extLst>
            <c:ext xmlns:c16="http://schemas.microsoft.com/office/drawing/2014/chart" uri="{C3380CC4-5D6E-409C-BE32-E72D297353CC}">
              <c16:uniqueId val="{00000001-3C77-4D34-BA6B-47F08B9A3A54}"/>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Indicadores</a:t>
            </a:r>
            <a:r>
              <a:rPr lang="es-CO" b="1" baseline="0">
                <a:solidFill>
                  <a:sysClr val="windowText" lastClr="000000"/>
                </a:solidFill>
              </a:rPr>
              <a:t> en Conjunto Con y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2018'!$A$37</c:f>
              <c:strCache>
                <c:ptCount val="1"/>
                <c:pt idx="0">
                  <c:v>MAY</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2018'!$B$36:$C$36</c:f>
              <c:strCache>
                <c:ptCount val="2"/>
                <c:pt idx="0">
                  <c:v>Indicadores</c:v>
                </c:pt>
                <c:pt idx="1">
                  <c:v>Competencias</c:v>
                </c:pt>
              </c:strCache>
            </c:strRef>
          </c:cat>
          <c:val>
            <c:numRef>
              <c:f>'DATOS_VARIAC_MAY_NOV 2018'!$B$37:$C$37</c:f>
              <c:numCache>
                <c:formatCode>0%</c:formatCode>
                <c:ptCount val="2"/>
                <c:pt idx="0">
                  <c:v>0.86</c:v>
                </c:pt>
                <c:pt idx="1">
                  <c:v>0.88200000000000001</c:v>
                </c:pt>
              </c:numCache>
            </c:numRef>
          </c:val>
          <c:extLst>
            <c:ext xmlns:c16="http://schemas.microsoft.com/office/drawing/2014/chart" uri="{C3380CC4-5D6E-409C-BE32-E72D297353CC}">
              <c16:uniqueId val="{00000000-70A7-48C0-94BA-E4AD9B3FC0B8}"/>
            </c:ext>
          </c:extLst>
        </c:ser>
        <c:ser>
          <c:idx val="1"/>
          <c:order val="1"/>
          <c:tx>
            <c:strRef>
              <c:f>'DATOS_VARIAC_MAY_NOV 2018'!$A$38</c:f>
              <c:strCache>
                <c:ptCount val="1"/>
                <c:pt idx="0">
                  <c:v>NOV</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2018'!$B$36:$C$36</c:f>
              <c:strCache>
                <c:ptCount val="2"/>
                <c:pt idx="0">
                  <c:v>Indicadores</c:v>
                </c:pt>
                <c:pt idx="1">
                  <c:v>Competencias</c:v>
                </c:pt>
              </c:strCache>
            </c:strRef>
          </c:cat>
          <c:val>
            <c:numRef>
              <c:f>'DATOS_VARIAC_MAY_NOV 2018'!$B$38:$C$38</c:f>
              <c:numCache>
                <c:formatCode>0%</c:formatCode>
                <c:ptCount val="2"/>
                <c:pt idx="0">
                  <c:v>0.85642217085584704</c:v>
                </c:pt>
                <c:pt idx="1">
                  <c:v>0.82036281179138326</c:v>
                </c:pt>
              </c:numCache>
            </c:numRef>
          </c:val>
          <c:extLst>
            <c:ext xmlns:c16="http://schemas.microsoft.com/office/drawing/2014/chart" uri="{C3380CC4-5D6E-409C-BE32-E72D297353CC}">
              <c16:uniqueId val="{00000001-70A7-48C0-94BA-E4AD9B3FC0B8}"/>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TRABAJO EN EQUIPO SIN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NOV2018'!$B$8:$F$8</c:f>
              <c:strCache>
                <c:ptCount val="5"/>
                <c:pt idx="0">
                  <c:v>Tiene una actitud abierta a aprender de los demás (incluyendo subordinados y pares).</c:v>
                </c:pt>
                <c:pt idx="1">
                  <c:v>Participa en las acciones del equipo  ejecutando lo que le corresponde.</c:v>
                </c:pt>
                <c:pt idx="2">
                  <c:v> En su relación con los miembros del equipo respeta sus opiniones y valora los diferentes aportes y las contribuciones de los mismos.</c:v>
                </c:pt>
                <c:pt idx="3">
                  <c:v>Comparte información y mantiene al resto de los miembros del equipo  informados sobre los temas de interés.</c:v>
                </c:pt>
                <c:pt idx="4">
                  <c:v>Propicia  un buen clima y espíritu de colaboración en el grupo resolviendo los conflictos que se dan dentro del equipo.</c:v>
                </c:pt>
              </c:strCache>
            </c:strRef>
          </c:cat>
          <c:val>
            <c:numRef>
              <c:f>'DATOS NOV2018'!$B$9:$F$9</c:f>
              <c:numCache>
                <c:formatCode>0%</c:formatCode>
                <c:ptCount val="5"/>
                <c:pt idx="0">
                  <c:v>0.91428571428571426</c:v>
                </c:pt>
                <c:pt idx="1">
                  <c:v>0.88571428571428579</c:v>
                </c:pt>
                <c:pt idx="2">
                  <c:v>0.88571428571428579</c:v>
                </c:pt>
                <c:pt idx="3">
                  <c:v>0.85</c:v>
                </c:pt>
                <c:pt idx="4">
                  <c:v>0.82857142857142863</c:v>
                </c:pt>
              </c:numCache>
            </c:numRef>
          </c:val>
          <c:extLst>
            <c:ext xmlns:c16="http://schemas.microsoft.com/office/drawing/2014/chart" uri="{C3380CC4-5D6E-409C-BE32-E72D297353CC}">
              <c16:uniqueId val="{00000000-C2C6-4C22-9307-91F56A352C40}"/>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Competencias</a:t>
            </a:r>
            <a:r>
              <a:rPr lang="es-CO" b="1" baseline="0">
                <a:solidFill>
                  <a:sysClr val="windowText" lastClr="000000"/>
                </a:solidFill>
              </a:rPr>
              <a:t> en Conjunto Con y sin personal a Cargo May Vs Nov 2018</a:t>
            </a:r>
            <a:endParaRPr lang="es-CO" b="1">
              <a:solidFill>
                <a:sysClr val="windowText" lastClr="000000"/>
              </a:solidFill>
            </a:endParaRPr>
          </a:p>
        </c:rich>
      </c:tx>
      <c:layout>
        <c:manualLayout>
          <c:xMode val="edge"/>
          <c:yMode val="edge"/>
          <c:x val="0.16053726825576997"/>
          <c:y val="2.1645021645021644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2018'!$D$37</c:f>
              <c:strCache>
                <c:ptCount val="1"/>
                <c:pt idx="0">
                  <c:v>MAY</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2018'!$E$36:$G$36</c:f>
              <c:strCache>
                <c:ptCount val="3"/>
                <c:pt idx="0">
                  <c:v>Liderazgo </c:v>
                </c:pt>
                <c:pt idx="1">
                  <c:v>Trabajo en equipo</c:v>
                </c:pt>
                <c:pt idx="2">
                  <c:v>Innovación</c:v>
                </c:pt>
              </c:strCache>
            </c:strRef>
          </c:cat>
          <c:val>
            <c:numRef>
              <c:f>'DATOS_VARIAC_MAY_NOV 2018'!$E$37:$G$37</c:f>
              <c:numCache>
                <c:formatCode>0%</c:formatCode>
                <c:ptCount val="3"/>
                <c:pt idx="0">
                  <c:v>0.85699999999999998</c:v>
                </c:pt>
                <c:pt idx="1">
                  <c:v>0.90700000000000003</c:v>
                </c:pt>
                <c:pt idx="2">
                  <c:v>0</c:v>
                </c:pt>
              </c:numCache>
            </c:numRef>
          </c:val>
          <c:extLst>
            <c:ext xmlns:c16="http://schemas.microsoft.com/office/drawing/2014/chart" uri="{C3380CC4-5D6E-409C-BE32-E72D297353CC}">
              <c16:uniqueId val="{00000000-795B-4CC6-9CE3-D32F719F4248}"/>
            </c:ext>
          </c:extLst>
        </c:ser>
        <c:ser>
          <c:idx val="1"/>
          <c:order val="1"/>
          <c:tx>
            <c:strRef>
              <c:f>'DATOS_VARIAC_MAY_NOV 2018'!$D$38</c:f>
              <c:strCache>
                <c:ptCount val="1"/>
                <c:pt idx="0">
                  <c:v>NOV</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2018'!$E$36:$G$36</c:f>
              <c:strCache>
                <c:ptCount val="3"/>
                <c:pt idx="0">
                  <c:v>Liderazgo </c:v>
                </c:pt>
                <c:pt idx="1">
                  <c:v>Trabajo en equipo</c:v>
                </c:pt>
                <c:pt idx="2">
                  <c:v>Innovación</c:v>
                </c:pt>
              </c:strCache>
            </c:strRef>
          </c:cat>
          <c:val>
            <c:numRef>
              <c:f>'DATOS_VARIAC_MAY_NOV 2018'!$E$38:$G$38</c:f>
              <c:numCache>
                <c:formatCode>0%</c:formatCode>
                <c:ptCount val="3"/>
                <c:pt idx="0">
                  <c:v>0.8686507936507939</c:v>
                </c:pt>
                <c:pt idx="1">
                  <c:v>0.82624716553288002</c:v>
                </c:pt>
                <c:pt idx="2">
                  <c:v>0.7661904761904762</c:v>
                </c:pt>
              </c:numCache>
            </c:numRef>
          </c:val>
          <c:extLst>
            <c:ext xmlns:c16="http://schemas.microsoft.com/office/drawing/2014/chart" uri="{C3380CC4-5D6E-409C-BE32-E72D297353CC}">
              <c16:uniqueId val="{00000001-795B-4CC6-9CE3-D32F719F4248}"/>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Trabajo</a:t>
            </a:r>
            <a:r>
              <a:rPr lang="es-CO" b="1" baseline="0">
                <a:solidFill>
                  <a:sysClr val="windowText" lastClr="000000"/>
                </a:solidFill>
              </a:rPr>
              <a:t> en equipo Conjunto con y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2018'!$A$41</c:f>
              <c:strCache>
                <c:ptCount val="1"/>
                <c:pt idx="0">
                  <c:v>MAY</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2018'!$B$40:$F$40</c:f>
              <c:strCache>
                <c:ptCount val="5"/>
                <c:pt idx="0">
                  <c:v>Tiene una actitud abierta a aprender de los demás (incluyendo subordinados y pares).</c:v>
                </c:pt>
                <c:pt idx="1">
                  <c:v>Participa en las acciones del equipo  ejecutando lo que le corresponde.</c:v>
                </c:pt>
                <c:pt idx="2">
                  <c:v>Comparte información y mantiene al resto de los miembros del equipo  informados sobre los temas de interés.</c:v>
                </c:pt>
                <c:pt idx="3">
                  <c:v> En su relación con los miembros del equipo respeta sus opiniones y valora los diferentes aportes y las contribuciones de los mismos.</c:v>
                </c:pt>
                <c:pt idx="4">
                  <c:v>Propicia  un buen clima y espíritu de colaboración en el grupo resolviendo los conflictos que se dan dentro del equipo.</c:v>
                </c:pt>
              </c:strCache>
            </c:strRef>
          </c:cat>
          <c:val>
            <c:numRef>
              <c:f>'DATOS_VARIAC_MAY_NOV 2018'!$B$41:$F$41</c:f>
              <c:numCache>
                <c:formatCode>0%</c:formatCode>
                <c:ptCount val="5"/>
                <c:pt idx="0">
                  <c:v>0.90400000000000003</c:v>
                </c:pt>
                <c:pt idx="1">
                  <c:v>0.93200000000000005</c:v>
                </c:pt>
                <c:pt idx="2">
                  <c:v>0.85499999999999998</c:v>
                </c:pt>
                <c:pt idx="3">
                  <c:v>0.91500000000000004</c:v>
                </c:pt>
                <c:pt idx="4">
                  <c:v>0.92800000000000005</c:v>
                </c:pt>
              </c:numCache>
            </c:numRef>
          </c:val>
          <c:extLst>
            <c:ext xmlns:c16="http://schemas.microsoft.com/office/drawing/2014/chart" uri="{C3380CC4-5D6E-409C-BE32-E72D297353CC}">
              <c16:uniqueId val="{00000000-9327-41EE-9478-482A3CF1EC16}"/>
            </c:ext>
          </c:extLst>
        </c:ser>
        <c:ser>
          <c:idx val="1"/>
          <c:order val="1"/>
          <c:tx>
            <c:strRef>
              <c:f>'DATOS_VARIAC_MAY_NOV 2018'!$A$42</c:f>
              <c:strCache>
                <c:ptCount val="1"/>
                <c:pt idx="0">
                  <c:v>NOV</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2018'!$B$40:$F$40</c:f>
              <c:strCache>
                <c:ptCount val="5"/>
                <c:pt idx="0">
                  <c:v>Tiene una actitud abierta a aprender de los demás (incluyendo subordinados y pares).</c:v>
                </c:pt>
                <c:pt idx="1">
                  <c:v>Participa en las acciones del equipo  ejecutando lo que le corresponde.</c:v>
                </c:pt>
                <c:pt idx="2">
                  <c:v>Comparte información y mantiene al resto de los miembros del equipo  informados sobre los temas de interés.</c:v>
                </c:pt>
                <c:pt idx="3">
                  <c:v> En su relación con los miembros del equipo respeta sus opiniones y valora los diferentes aportes y las contribuciones de los mismos.</c:v>
                </c:pt>
                <c:pt idx="4">
                  <c:v>Propicia  un buen clima y espíritu de colaboración en el grupo resolviendo los conflictos que se dan dentro del equipo.</c:v>
                </c:pt>
              </c:strCache>
            </c:strRef>
          </c:cat>
          <c:val>
            <c:numRef>
              <c:f>'DATOS_VARIAC_MAY_NOV 2018'!$B$42:$F$42</c:f>
              <c:numCache>
                <c:formatCode>0%</c:formatCode>
                <c:ptCount val="5"/>
                <c:pt idx="0">
                  <c:v>0.91596638655462181</c:v>
                </c:pt>
                <c:pt idx="1">
                  <c:v>0.90168067226890758</c:v>
                </c:pt>
                <c:pt idx="2">
                  <c:v>0.89558823529411757</c:v>
                </c:pt>
                <c:pt idx="3">
                  <c:v>0.88991596638655468</c:v>
                </c:pt>
                <c:pt idx="4">
                  <c:v>0.86722689075630255</c:v>
                </c:pt>
              </c:numCache>
            </c:numRef>
          </c:val>
          <c:extLst>
            <c:ext xmlns:c16="http://schemas.microsoft.com/office/drawing/2014/chart" uri="{C3380CC4-5D6E-409C-BE32-E72D297353CC}">
              <c16:uniqueId val="{00000001-9327-41EE-9478-482A3CF1EC16}"/>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Indicadores</a:t>
            </a:r>
            <a:r>
              <a:rPr lang="es-CO" b="1" baseline="0">
                <a:solidFill>
                  <a:sysClr val="windowText" lastClr="000000"/>
                </a:solidFill>
              </a:rPr>
              <a:t> en Conjunto Con y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2018'!$A$37</c:f>
              <c:strCache>
                <c:ptCount val="1"/>
                <c:pt idx="0">
                  <c:v>MAY</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2018'!$B$36:$C$36</c:f>
              <c:strCache>
                <c:ptCount val="2"/>
                <c:pt idx="0">
                  <c:v>Indicadores</c:v>
                </c:pt>
                <c:pt idx="1">
                  <c:v>Competencias</c:v>
                </c:pt>
              </c:strCache>
            </c:strRef>
          </c:cat>
          <c:val>
            <c:numRef>
              <c:f>'DATOS_VARIAC_MAY_NOV 2018'!$B$37:$C$37</c:f>
              <c:numCache>
                <c:formatCode>0%</c:formatCode>
                <c:ptCount val="2"/>
                <c:pt idx="0">
                  <c:v>0.86</c:v>
                </c:pt>
                <c:pt idx="1">
                  <c:v>0.88200000000000001</c:v>
                </c:pt>
              </c:numCache>
            </c:numRef>
          </c:val>
          <c:extLst>
            <c:ext xmlns:c16="http://schemas.microsoft.com/office/drawing/2014/chart" uri="{C3380CC4-5D6E-409C-BE32-E72D297353CC}">
              <c16:uniqueId val="{00000000-3EEF-4F49-912B-1CAB4A99AABD}"/>
            </c:ext>
          </c:extLst>
        </c:ser>
        <c:ser>
          <c:idx val="1"/>
          <c:order val="1"/>
          <c:tx>
            <c:strRef>
              <c:f>'DATOS_VARIAC_MAY_NOV 2018'!$A$38</c:f>
              <c:strCache>
                <c:ptCount val="1"/>
                <c:pt idx="0">
                  <c:v>NOV</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2018'!$B$36:$C$36</c:f>
              <c:strCache>
                <c:ptCount val="2"/>
                <c:pt idx="0">
                  <c:v>Indicadores</c:v>
                </c:pt>
                <c:pt idx="1">
                  <c:v>Competencias</c:v>
                </c:pt>
              </c:strCache>
            </c:strRef>
          </c:cat>
          <c:val>
            <c:numRef>
              <c:f>'DATOS_VARIAC_MAY_NOV 2018'!$B$38:$C$38</c:f>
              <c:numCache>
                <c:formatCode>0%</c:formatCode>
                <c:ptCount val="2"/>
                <c:pt idx="0">
                  <c:v>0.85642217085584704</c:v>
                </c:pt>
                <c:pt idx="1">
                  <c:v>0.82036281179138326</c:v>
                </c:pt>
              </c:numCache>
            </c:numRef>
          </c:val>
          <c:extLst>
            <c:ext xmlns:c16="http://schemas.microsoft.com/office/drawing/2014/chart" uri="{C3380CC4-5D6E-409C-BE32-E72D297353CC}">
              <c16:uniqueId val="{00000001-3EEF-4F49-912B-1CAB4A99AABD}"/>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Competencias</a:t>
            </a:r>
            <a:r>
              <a:rPr lang="es-CO" b="1" baseline="0">
                <a:solidFill>
                  <a:sysClr val="windowText" lastClr="000000"/>
                </a:solidFill>
              </a:rPr>
              <a:t> en Conjunto Con y sin personal a Cargo May Vs Nov 2018</a:t>
            </a:r>
            <a:endParaRPr lang="es-CO" b="1">
              <a:solidFill>
                <a:sysClr val="windowText" lastClr="000000"/>
              </a:solidFill>
            </a:endParaRPr>
          </a:p>
        </c:rich>
      </c:tx>
      <c:layout>
        <c:manualLayout>
          <c:xMode val="edge"/>
          <c:yMode val="edge"/>
          <c:x val="0.16053726825576997"/>
          <c:y val="2.1645021645021644E-2"/>
        </c:manualLayout>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2018'!$D$37</c:f>
              <c:strCache>
                <c:ptCount val="1"/>
                <c:pt idx="0">
                  <c:v>MAY</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2018'!$E$36:$G$36</c:f>
              <c:strCache>
                <c:ptCount val="3"/>
                <c:pt idx="0">
                  <c:v>Liderazgo </c:v>
                </c:pt>
                <c:pt idx="1">
                  <c:v>Trabajo en equipo</c:v>
                </c:pt>
                <c:pt idx="2">
                  <c:v>Innovación</c:v>
                </c:pt>
              </c:strCache>
            </c:strRef>
          </c:cat>
          <c:val>
            <c:numRef>
              <c:f>'DATOS_VARIAC_MAY_NOV 2018'!$E$37:$G$37</c:f>
              <c:numCache>
                <c:formatCode>0%</c:formatCode>
                <c:ptCount val="3"/>
                <c:pt idx="0">
                  <c:v>0.85699999999999998</c:v>
                </c:pt>
                <c:pt idx="1">
                  <c:v>0.90700000000000003</c:v>
                </c:pt>
                <c:pt idx="2">
                  <c:v>0</c:v>
                </c:pt>
              </c:numCache>
            </c:numRef>
          </c:val>
          <c:extLst>
            <c:ext xmlns:c16="http://schemas.microsoft.com/office/drawing/2014/chart" uri="{C3380CC4-5D6E-409C-BE32-E72D297353CC}">
              <c16:uniqueId val="{00000000-FEC0-412F-B940-418FA4229D91}"/>
            </c:ext>
          </c:extLst>
        </c:ser>
        <c:ser>
          <c:idx val="1"/>
          <c:order val="1"/>
          <c:tx>
            <c:strRef>
              <c:f>'DATOS_VARIAC_MAY_NOV 2018'!$D$38</c:f>
              <c:strCache>
                <c:ptCount val="1"/>
                <c:pt idx="0">
                  <c:v>NOV</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2018'!$E$36:$G$36</c:f>
              <c:strCache>
                <c:ptCount val="3"/>
                <c:pt idx="0">
                  <c:v>Liderazgo </c:v>
                </c:pt>
                <c:pt idx="1">
                  <c:v>Trabajo en equipo</c:v>
                </c:pt>
                <c:pt idx="2">
                  <c:v>Innovación</c:v>
                </c:pt>
              </c:strCache>
            </c:strRef>
          </c:cat>
          <c:val>
            <c:numRef>
              <c:f>'DATOS_VARIAC_MAY_NOV 2018'!$E$38:$G$38</c:f>
              <c:numCache>
                <c:formatCode>0%</c:formatCode>
                <c:ptCount val="3"/>
                <c:pt idx="0">
                  <c:v>0.8686507936507939</c:v>
                </c:pt>
                <c:pt idx="1">
                  <c:v>0.82624716553288002</c:v>
                </c:pt>
                <c:pt idx="2">
                  <c:v>0.7661904761904762</c:v>
                </c:pt>
              </c:numCache>
            </c:numRef>
          </c:val>
          <c:extLst>
            <c:ext xmlns:c16="http://schemas.microsoft.com/office/drawing/2014/chart" uri="{C3380CC4-5D6E-409C-BE32-E72D297353CC}">
              <c16:uniqueId val="{00000001-FEC0-412F-B940-418FA4229D91}"/>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s-CO" b="1">
                <a:solidFill>
                  <a:sysClr val="windowText" lastClr="000000"/>
                </a:solidFill>
              </a:rPr>
              <a:t>Trabajo</a:t>
            </a:r>
            <a:r>
              <a:rPr lang="es-CO" b="1" baseline="0">
                <a:solidFill>
                  <a:sysClr val="windowText" lastClr="000000"/>
                </a:solidFill>
              </a:rPr>
              <a:t> en equipo Conjunto con y sin personal a cargo May Vs Nov 2018</a:t>
            </a:r>
            <a:endParaRPr lang="es-CO"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s-CO"/>
        </a:p>
      </c:txPr>
    </c:title>
    <c:autoTitleDeleted val="0"/>
    <c:plotArea>
      <c:layout>
        <c:manualLayout>
          <c:layoutTarget val="inner"/>
          <c:xMode val="edge"/>
          <c:yMode val="edge"/>
          <c:x val="5.6872752017108973E-2"/>
          <c:y val="0.13378472222222224"/>
          <c:w val="0.92255111629564823"/>
          <c:h val="0.7027660214348207"/>
        </c:manualLayout>
      </c:layout>
      <c:barChart>
        <c:barDir val="col"/>
        <c:grouping val="clustered"/>
        <c:varyColors val="0"/>
        <c:ser>
          <c:idx val="0"/>
          <c:order val="0"/>
          <c:tx>
            <c:strRef>
              <c:f>'DATOS_VARIAC_MAY_NOV 2018'!$A$41</c:f>
              <c:strCache>
                <c:ptCount val="1"/>
                <c:pt idx="0">
                  <c:v>MAY</c:v>
                </c:pt>
              </c:strCache>
            </c:strRef>
          </c:tx>
          <c:spPr>
            <a:gradFill rotWithShape="1">
              <a:gsLst>
                <a:gs pos="0">
                  <a:schemeClr val="accent5">
                    <a:shade val="76000"/>
                    <a:satMod val="103000"/>
                    <a:lumMod val="102000"/>
                    <a:tint val="94000"/>
                  </a:schemeClr>
                </a:gs>
                <a:gs pos="50000">
                  <a:schemeClr val="accent5">
                    <a:shade val="76000"/>
                    <a:satMod val="110000"/>
                    <a:lumMod val="100000"/>
                    <a:shade val="100000"/>
                  </a:schemeClr>
                </a:gs>
                <a:gs pos="100000">
                  <a:schemeClr val="accent5">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2018'!$B$40:$F$40</c:f>
              <c:strCache>
                <c:ptCount val="5"/>
                <c:pt idx="0">
                  <c:v>Tiene una actitud abierta a aprender de los demás (incluyendo subordinados y pares).</c:v>
                </c:pt>
                <c:pt idx="1">
                  <c:v>Participa en las acciones del equipo  ejecutando lo que le corresponde.</c:v>
                </c:pt>
                <c:pt idx="2">
                  <c:v>Comparte información y mantiene al resto de los miembros del equipo  informados sobre los temas de interés.</c:v>
                </c:pt>
                <c:pt idx="3">
                  <c:v> En su relación con los miembros del equipo respeta sus opiniones y valora los diferentes aportes y las contribuciones de los mismos.</c:v>
                </c:pt>
                <c:pt idx="4">
                  <c:v>Propicia  un buen clima y espíritu de colaboración en el grupo resolviendo los conflictos que se dan dentro del equipo.</c:v>
                </c:pt>
              </c:strCache>
            </c:strRef>
          </c:cat>
          <c:val>
            <c:numRef>
              <c:f>'DATOS_VARIAC_MAY_NOV 2018'!$B$41:$F$41</c:f>
              <c:numCache>
                <c:formatCode>0%</c:formatCode>
                <c:ptCount val="5"/>
                <c:pt idx="0">
                  <c:v>0.90400000000000003</c:v>
                </c:pt>
                <c:pt idx="1">
                  <c:v>0.93200000000000005</c:v>
                </c:pt>
                <c:pt idx="2">
                  <c:v>0.85499999999999998</c:v>
                </c:pt>
                <c:pt idx="3">
                  <c:v>0.91500000000000004</c:v>
                </c:pt>
                <c:pt idx="4">
                  <c:v>0.92800000000000005</c:v>
                </c:pt>
              </c:numCache>
            </c:numRef>
          </c:val>
          <c:extLst>
            <c:ext xmlns:c16="http://schemas.microsoft.com/office/drawing/2014/chart" uri="{C3380CC4-5D6E-409C-BE32-E72D297353CC}">
              <c16:uniqueId val="{00000000-A699-4125-BB85-EC5094D8E0AF}"/>
            </c:ext>
          </c:extLst>
        </c:ser>
        <c:ser>
          <c:idx val="1"/>
          <c:order val="1"/>
          <c:tx>
            <c:strRef>
              <c:f>'DATOS_VARIAC_MAY_NOV 2018'!$A$42</c:f>
              <c:strCache>
                <c:ptCount val="1"/>
                <c:pt idx="0">
                  <c:v>NOV</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'DATOS_VARIAC_MAY_NOV 2018'!$B$40:$F$40</c:f>
              <c:strCache>
                <c:ptCount val="5"/>
                <c:pt idx="0">
                  <c:v>Tiene una actitud abierta a aprender de los demás (incluyendo subordinados y pares).</c:v>
                </c:pt>
                <c:pt idx="1">
                  <c:v>Participa en las acciones del equipo  ejecutando lo que le corresponde.</c:v>
                </c:pt>
                <c:pt idx="2">
                  <c:v>Comparte información y mantiene al resto de los miembros del equipo  informados sobre los temas de interés.</c:v>
                </c:pt>
                <c:pt idx="3">
                  <c:v> En su relación con los miembros del equipo respeta sus opiniones y valora los diferentes aportes y las contribuciones de los mismos.</c:v>
                </c:pt>
                <c:pt idx="4">
                  <c:v>Propicia  un buen clima y espíritu de colaboración en el grupo resolviendo los conflictos que se dan dentro del equipo.</c:v>
                </c:pt>
              </c:strCache>
            </c:strRef>
          </c:cat>
          <c:val>
            <c:numRef>
              <c:f>'DATOS_VARIAC_MAY_NOV 2018'!$B$42:$F$42</c:f>
              <c:numCache>
                <c:formatCode>0%</c:formatCode>
                <c:ptCount val="5"/>
                <c:pt idx="0">
                  <c:v>0.91596638655462181</c:v>
                </c:pt>
                <c:pt idx="1">
                  <c:v>0.90168067226890758</c:v>
                </c:pt>
                <c:pt idx="2">
                  <c:v>0.89558823529411757</c:v>
                </c:pt>
                <c:pt idx="3">
                  <c:v>0.88991596638655468</c:v>
                </c:pt>
                <c:pt idx="4">
                  <c:v>0.86722689075630255</c:v>
                </c:pt>
              </c:numCache>
            </c:numRef>
          </c:val>
          <c:extLst>
            <c:ext xmlns:c16="http://schemas.microsoft.com/office/drawing/2014/chart" uri="{C3380CC4-5D6E-409C-BE32-E72D297353CC}">
              <c16:uniqueId val="{00000001-A699-4125-BB85-EC5094D8E0AF}"/>
            </c:ext>
          </c:extLst>
        </c:ser>
        <c:dLbls>
          <c:dLblPos val="inEnd"/>
          <c:showLegendKey val="0"/>
          <c:showVal val="1"/>
          <c:showCatName val="0"/>
          <c:showSerName val="0"/>
          <c:showPercent val="0"/>
          <c:showBubbleSize val="0"/>
        </c:dLbls>
        <c:gapWidth val="100"/>
        <c:overlap val="-24"/>
        <c:axId val="451879560"/>
        <c:axId val="451876608"/>
      </c:barChart>
      <c:catAx>
        <c:axId val="4518795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6608"/>
        <c:crosses val="autoZero"/>
        <c:auto val="1"/>
        <c:lblAlgn val="ctr"/>
        <c:lblOffset val="100"/>
        <c:noMultiLvlLbl val="0"/>
      </c:catAx>
      <c:valAx>
        <c:axId val="45187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5187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INNOVACION SIN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NOV2018'!$B$11:$F$11</c:f>
              <c:strCache>
                <c:ptCount val="5"/>
                <c:pt idx="0">
                  <c:v>Presenta soluciones a problemas relacionados con su puesto de trabajo o clientes internos y externos.</c:v>
                </c:pt>
                <c:pt idx="1">
                  <c:v>Convierte las debilidades y/o amenazas en oportunidades de mejora.</c:v>
                </c:pt>
                <c:pt idx="2">
                  <c:v>Presenta soluciones novedosas y originales aplicables tanto a su puesto como a la organización.</c:v>
                </c:pt>
                <c:pt idx="3">
                  <c:v>Se anticipa a las diferentes situaciones que puedan presentarse y propone acciones que mitiguen los posibles riesgos asociados.</c:v>
                </c:pt>
                <c:pt idx="4">
                  <c:v>Es un referente en la organización   por presentar soluciones innovadoras y creativas a situaciones diversas, añadiendo valor.</c:v>
                </c:pt>
              </c:strCache>
            </c:strRef>
          </c:cat>
          <c:val>
            <c:numRef>
              <c:f>'DATOS NOV2018'!$B$12:$F$12</c:f>
              <c:numCache>
                <c:formatCode>0%</c:formatCode>
                <c:ptCount val="5"/>
                <c:pt idx="0">
                  <c:v>0.80714285714285716</c:v>
                </c:pt>
                <c:pt idx="1">
                  <c:v>0.7857142857142857</c:v>
                </c:pt>
                <c:pt idx="2">
                  <c:v>0.77857142857142858</c:v>
                </c:pt>
                <c:pt idx="3">
                  <c:v>0.73571428571428565</c:v>
                </c:pt>
                <c:pt idx="4">
                  <c:v>0.72142857142857142</c:v>
                </c:pt>
              </c:numCache>
            </c:numRef>
          </c:val>
          <c:extLst>
            <c:ext xmlns:c16="http://schemas.microsoft.com/office/drawing/2014/chart" uri="{C3380CC4-5D6E-409C-BE32-E72D297353CC}">
              <c16:uniqueId val="{00000000-1463-4862-BE5D-B8EFE4D1C895}"/>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r>
              <a:rPr lang="es-CO" b="1">
                <a:solidFill>
                  <a:sysClr val="windowText" lastClr="000000"/>
                </a:solidFill>
              </a:rPr>
              <a:t>Competencias Sin Personal a Cargo</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endParaRPr lang="es-CO"/>
        </a:p>
      </c:txPr>
    </c:title>
    <c:autoTitleDeleted val="0"/>
    <c:plotArea>
      <c:layout/>
      <c:barChart>
        <c:barDir val="col"/>
        <c:grouping val="clustered"/>
        <c:varyColors val="0"/>
        <c:ser>
          <c:idx val="0"/>
          <c:order val="0"/>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'DATOS NOV2018'!$D$2:$F$2</c:f>
              <c:strCache>
                <c:ptCount val="3"/>
                <c:pt idx="0">
                  <c:v>Trabajo en equipo</c:v>
                </c:pt>
                <c:pt idx="1">
                  <c:v>Liderazgo</c:v>
                </c:pt>
                <c:pt idx="2">
                  <c:v>Innovación</c:v>
                </c:pt>
              </c:strCache>
            </c:strRef>
          </c:cat>
          <c:val>
            <c:numRef>
              <c:f>'DATOS NOV2018'!$D$3:$F$3</c:f>
              <c:numCache>
                <c:formatCode>0%</c:formatCode>
                <c:ptCount val="3"/>
                <c:pt idx="0">
                  <c:v>0.872857142857143</c:v>
                </c:pt>
                <c:pt idx="1">
                  <c:v>0.82551020408163278</c:v>
                </c:pt>
                <c:pt idx="2">
                  <c:v>0.76571428571428568</c:v>
                </c:pt>
              </c:numCache>
            </c:numRef>
          </c:val>
          <c:extLst>
            <c:ext xmlns:c16="http://schemas.microsoft.com/office/drawing/2014/chart" uri="{C3380CC4-5D6E-409C-BE32-E72D297353CC}">
              <c16:uniqueId val="{00000000-6A61-4EB0-A95A-3F63784BEE6C}"/>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r>
              <a:rPr lang="es-CO" b="1">
                <a:solidFill>
                  <a:sysClr val="windowText" lastClr="000000"/>
                </a:solidFill>
              </a:rPr>
              <a:t>Indicadores</a:t>
            </a:r>
            <a:r>
              <a:rPr lang="es-CO" b="1" baseline="0">
                <a:solidFill>
                  <a:sysClr val="windowText" lastClr="000000"/>
                </a:solidFill>
              </a:rPr>
              <a:t> </a:t>
            </a:r>
            <a:r>
              <a:rPr lang="es-CO" b="1">
                <a:solidFill>
                  <a:sysClr val="windowText" lastClr="000000"/>
                </a:solidFill>
              </a:rPr>
              <a:t>Sin Personal a Cargo</a:t>
            </a:r>
          </a:p>
        </c:rich>
      </c:tx>
      <c:overlay val="0"/>
      <c:spPr>
        <a:noFill/>
        <a:ln>
          <a:noFill/>
        </a:ln>
        <a:effectLst/>
      </c:spPr>
    </c:title>
    <c:autoTitleDeleted val="0"/>
    <c:plotArea>
      <c:layout/>
      <c:barChart>
        <c:barDir val="col"/>
        <c:grouping val="clustered"/>
        <c:varyColors val="0"/>
        <c:ser>
          <c:idx val="1"/>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'DATOS NOV2018'!$B$2:$C$2</c:f>
              <c:strCache>
                <c:ptCount val="2"/>
                <c:pt idx="0">
                  <c:v>Indicadores</c:v>
                </c:pt>
                <c:pt idx="1">
                  <c:v>Competencias</c:v>
                </c:pt>
              </c:strCache>
            </c:strRef>
          </c:cat>
          <c:val>
            <c:numRef>
              <c:f>'DATOS NOV2018'!$B$3:$C$3</c:f>
              <c:numCache>
                <c:formatCode>0%</c:formatCode>
                <c:ptCount val="2"/>
                <c:pt idx="0">
                  <c:v>0.84024801587301567</c:v>
                </c:pt>
                <c:pt idx="1">
                  <c:v>0.82136054421768723</c:v>
                </c:pt>
              </c:numCache>
            </c:numRef>
          </c:val>
          <c:extLst>
            <c:ext xmlns:c16="http://schemas.microsoft.com/office/drawing/2014/chart" uri="{C3380CC4-5D6E-409C-BE32-E72D297353CC}">
              <c16:uniqueId val="{00000003-1F62-46A7-8E9D-437926B056A2}"/>
            </c:ext>
          </c:extLst>
        </c:ser>
        <c:dLbls>
          <c:dLblPos val="outEnd"/>
          <c:showLegendKey val="0"/>
          <c:showVal val="1"/>
          <c:showCatName val="0"/>
          <c:showSerName val="0"/>
          <c:showPercent val="0"/>
          <c:showBubbleSize val="0"/>
        </c:dLbls>
        <c:gapWidth val="199"/>
        <c:axId val="782618896"/>
        <c:axId val="782623160"/>
      </c:barChart>
      <c:catAx>
        <c:axId val="78261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CO"/>
          </a:p>
        </c:txPr>
        <c:crossAx val="782623160"/>
        <c:crosses val="autoZero"/>
        <c:auto val="1"/>
        <c:lblAlgn val="ctr"/>
        <c:lblOffset val="100"/>
        <c:noMultiLvlLbl val="0"/>
      </c:catAx>
      <c:valAx>
        <c:axId val="78262316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2618896"/>
        <c:crosses val="autoZero"/>
        <c:crossBetween val="between"/>
      </c:valAx>
    </c:plotArea>
    <c:plotVisOnly val="1"/>
    <c:dispBlanksAs val="gap"/>
    <c:showDLblsOverMax val="0"/>
    <c:extLst/>
  </c:chart>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LIDERAZGO SIN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NOV2018'!$B$5:$H$5</c:f>
              <c:strCache>
                <c:ptCount val="7"/>
                <c:pt idx="0">
                  <c:v>Tiene  carisma, genera en el equipo una atmosfera de entusiasmo y compromiso con la misión de la organización.</c:v>
                </c:pt>
                <c:pt idx="1">
                  <c:v>Se asegura de  tener  todo lo necesario para tener un buen desempeño: Recursos, herramientas, formatos e información.</c:v>
                </c:pt>
                <c:pt idx="2">
                  <c:v>Define roles (si aplica), tiene claras las  actividades que debe realizar en el día y como desempeñarlas de la mejor forma.</c:v>
                </c:pt>
                <c:pt idx="3">
                  <c:v>Reconoce  el mérito de los miembros del grupo que trabajan bien. </c:v>
                </c:pt>
                <c:pt idx="4">
                  <c:v>Retroalimenta a sus compañeros de trabajo en busca del cumplimiento de las metas.</c:v>
                </c:pt>
                <c:pt idx="5">
                  <c:v>Impulsa a sus compañeros a realizar actividades grupales para lograr objetivos comunes y comunica los resultados obtenidos.</c:v>
                </c:pt>
                <c:pt idx="6">
                  <c:v>Entusiasma a los demás con sus propuestas, consigue que los demás participen de sus objetivos, responsabilidades, políticas y criterios.</c:v>
                </c:pt>
              </c:strCache>
            </c:strRef>
          </c:cat>
          <c:val>
            <c:numRef>
              <c:f>'DATOS NOV2018'!$B$6:$H$6</c:f>
              <c:numCache>
                <c:formatCode>0%</c:formatCode>
                <c:ptCount val="7"/>
                <c:pt idx="0">
                  <c:v>0.8928571428571429</c:v>
                </c:pt>
                <c:pt idx="1">
                  <c:v>0.87857142857142867</c:v>
                </c:pt>
                <c:pt idx="2">
                  <c:v>0.86428571428571421</c:v>
                </c:pt>
                <c:pt idx="3">
                  <c:v>0.83571428571428574</c:v>
                </c:pt>
                <c:pt idx="4">
                  <c:v>0.79285714285714293</c:v>
                </c:pt>
                <c:pt idx="5">
                  <c:v>0.76428571428571435</c:v>
                </c:pt>
                <c:pt idx="6">
                  <c:v>0.75</c:v>
                </c:pt>
              </c:numCache>
            </c:numRef>
          </c:val>
          <c:extLst>
            <c:ext xmlns:c16="http://schemas.microsoft.com/office/drawing/2014/chart" uri="{C3380CC4-5D6E-409C-BE32-E72D297353CC}">
              <c16:uniqueId val="{00000000-749C-4620-A8B4-349258CBD03A}"/>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a:t>TRABAJO EN EQUIPO SIN</a:t>
            </a:r>
            <a:r>
              <a:rPr lang="es-CO" baseline="0"/>
              <a:t> PERSONAL A CARGO</a:t>
            </a:r>
            <a:endParaRPr lang="es-CO"/>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'DATOS NOV2018'!$B$8:$F$8</c:f>
              <c:strCache>
                <c:ptCount val="5"/>
                <c:pt idx="0">
                  <c:v>Tiene una actitud abierta a aprender de los demás (incluyendo subordinados y pares).</c:v>
                </c:pt>
                <c:pt idx="1">
                  <c:v>Participa en las acciones del equipo  ejecutando lo que le corresponde.</c:v>
                </c:pt>
                <c:pt idx="2">
                  <c:v> En su relación con los miembros del equipo respeta sus opiniones y valora los diferentes aportes y las contribuciones de los mismos.</c:v>
                </c:pt>
                <c:pt idx="3">
                  <c:v>Comparte información y mantiene al resto de los miembros del equipo  informados sobre los temas de interés.</c:v>
                </c:pt>
                <c:pt idx="4">
                  <c:v>Propicia  un buen clima y espíritu de colaboración en el grupo resolviendo los conflictos que se dan dentro del equipo.</c:v>
                </c:pt>
              </c:strCache>
            </c:strRef>
          </c:cat>
          <c:val>
            <c:numRef>
              <c:f>'DATOS NOV2018'!$B$9:$F$9</c:f>
              <c:numCache>
                <c:formatCode>0%</c:formatCode>
                <c:ptCount val="5"/>
                <c:pt idx="0">
                  <c:v>0.91428571428571426</c:v>
                </c:pt>
                <c:pt idx="1">
                  <c:v>0.88571428571428579</c:v>
                </c:pt>
                <c:pt idx="2">
                  <c:v>0.88571428571428579</c:v>
                </c:pt>
                <c:pt idx="3">
                  <c:v>0.85</c:v>
                </c:pt>
                <c:pt idx="4">
                  <c:v>0.82857142857142863</c:v>
                </c:pt>
              </c:numCache>
            </c:numRef>
          </c:val>
          <c:extLst>
            <c:ext xmlns:c16="http://schemas.microsoft.com/office/drawing/2014/chart" uri="{C3380CC4-5D6E-409C-BE32-E72D297353CC}">
              <c16:uniqueId val="{00000000-3251-446E-8824-80BA7B559E34}"/>
            </c:ext>
          </c:extLst>
        </c:ser>
        <c:dLbls>
          <c:dLblPos val="outEnd"/>
          <c:showLegendKey val="0"/>
          <c:showVal val="1"/>
          <c:showCatName val="0"/>
          <c:showSerName val="0"/>
          <c:showPercent val="0"/>
          <c:showBubbleSize val="0"/>
        </c:dLbls>
        <c:gapWidth val="100"/>
        <c:overlap val="-24"/>
        <c:axId val="789915264"/>
        <c:axId val="789914280"/>
      </c:barChart>
      <c:catAx>
        <c:axId val="789915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4280"/>
        <c:crosses val="autoZero"/>
        <c:auto val="1"/>
        <c:lblAlgn val="ctr"/>
        <c:lblOffset val="100"/>
        <c:noMultiLvlLbl val="0"/>
      </c:catAx>
      <c:valAx>
        <c:axId val="789914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899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9">
  <a:schemeClr val="accent6"/>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withinLinear" id="18">
  <a:schemeClr val="accent5"/>
</cs:colorStyle>
</file>

<file path=xl/charts/colors38.xml><?xml version="1.0" encoding="utf-8"?>
<cs:colorStyle xmlns:cs="http://schemas.microsoft.com/office/drawing/2012/chartStyle" xmlns:a="http://schemas.openxmlformats.org/drawingml/2006/main" meth="withinLinear" id="18">
  <a:schemeClr val="accent5"/>
</cs:colorStyle>
</file>

<file path=xl/charts/colors39.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withinLinear" id="18">
  <a:schemeClr val="accent5"/>
</cs:colorStyle>
</file>

<file path=xl/charts/colors41.xml><?xml version="1.0" encoding="utf-8"?>
<cs:colorStyle xmlns:cs="http://schemas.microsoft.com/office/drawing/2012/chartStyle" xmlns:a="http://schemas.openxmlformats.org/drawingml/2006/main" meth="withinLinear" id="18">
  <a:schemeClr val="accent5"/>
</cs:colorStyle>
</file>

<file path=xl/charts/colors42.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3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38.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39.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48.xml.rels><?xml version="1.0" encoding="UTF-8" standalone="yes"?>
<Relationships xmlns="http://schemas.openxmlformats.org/package/2006/relationships"><Relationship Id="rId1" Type="http://schemas.openxmlformats.org/officeDocument/2006/relationships/image" Target="../media/image1.png"/></Relationships>
</file>

<file path=xl/drawings/_rels/drawing49.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3.xml.rels><?xml version="1.0" encoding="UTF-8" standalone="yes"?>
<Relationships xmlns="http://schemas.openxmlformats.org/package/2006/relationships"><Relationship Id="rId1" Type="http://schemas.openxmlformats.org/officeDocument/2006/relationships/image" Target="../media/image1.png"/></Relationships>
</file>

<file path=xl/drawings/_rels/drawing5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7AF5B4E3-D303-4279-8B2D-AEC5C581A1B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25453FEF-3C86-4007-B75A-A78B0AEA018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1.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8C3E9FDC-5BB3-4319-90CB-8D010BBC95F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2.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4D197A1C-0065-4C32-9462-77018397F16F}"/>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3.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4D4F233-749E-41AD-9B29-E3A15DE67E4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4.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23551C6C-C414-4D63-AA0E-70D5E485548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5.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A1AF3AF4-6852-48FA-ABAE-4588399BBB7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6.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48808C13-C495-4871-AE03-40B78CCF92B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7.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9D1DAB44-D1F5-478E-A8F1-AEC373601FA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8.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35CB0A4-5D6D-40D8-AE49-F76F8A67782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19.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CC2178AF-EF18-4913-8D0A-9C329E26208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13558553-70C7-47C0-B969-4C0D657A69B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0.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7084E0D6-091F-4141-AC9F-A275605A15E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1.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ED71293-9D46-47EB-BB0C-EECF7652069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2.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76E04FEA-ABC1-4364-A244-526A25C29FC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3.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F14DDFD8-94E6-4BCD-B1C4-A0373384270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4.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C456ED9-C107-4263-BE87-80126EA1955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5.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347FB12-E2BA-4F2B-91C2-E29C927A1FE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1013" y="328085"/>
          <a:ext cx="1354667" cy="338666"/>
        </a:xfrm>
        <a:prstGeom prst="rect">
          <a:avLst/>
        </a:prstGeom>
        <a:noFill/>
      </xdr:spPr>
    </xdr:pic>
    <xdr:clientData/>
  </xdr:oneCellAnchor>
</xdr:wsDr>
</file>

<file path=xl/drawings/drawing26.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3E3D2D3E-B66F-4108-BE28-C17524C8889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7.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3E38B33D-F363-4099-A9FB-B244E85A9D5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8.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7441C76E-CB9E-4904-8152-34DEFC3A539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29.xml><?xml version="1.0" encoding="utf-8"?>
<xdr:wsDr xmlns:xdr="http://schemas.openxmlformats.org/drawingml/2006/spreadsheetDrawing" xmlns:a="http://schemas.openxmlformats.org/drawingml/2006/main">
  <xdr:twoCellAnchor>
    <xdr:from>
      <xdr:col>1</xdr:col>
      <xdr:colOff>1242060</xdr:colOff>
      <xdr:row>19</xdr:row>
      <xdr:rowOff>7620</xdr:rowOff>
    </xdr:from>
    <xdr:to>
      <xdr:col>8</xdr:col>
      <xdr:colOff>457200</xdr:colOff>
      <xdr:row>36</xdr:row>
      <xdr:rowOff>15240</xdr:rowOff>
    </xdr:to>
    <xdr:graphicFrame macro="">
      <xdr:nvGraphicFramePr>
        <xdr:cNvPr id="2" name="Gráfico 1">
          <a:extLst>
            <a:ext uri="{FF2B5EF4-FFF2-40B4-BE49-F238E27FC236}">
              <a16:creationId xmlns:a16="http://schemas.microsoft.com/office/drawing/2014/main" id="{6543F8D5-C592-4181-A5F2-13EFD27AB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1272540</xdr:colOff>
      <xdr:row>1</xdr:row>
      <xdr:rowOff>7620</xdr:rowOff>
    </xdr:from>
    <xdr:to>
      <xdr:col>8</xdr:col>
      <xdr:colOff>373380</xdr:colOff>
      <xdr:row>18</xdr:row>
      <xdr:rowOff>7620</xdr:rowOff>
    </xdr:to>
    <xdr:graphicFrame macro="">
      <xdr:nvGraphicFramePr>
        <xdr:cNvPr id="3" name="Gráfico 2">
          <a:extLst>
            <a:ext uri="{FF2B5EF4-FFF2-40B4-BE49-F238E27FC236}">
              <a16:creationId xmlns:a16="http://schemas.microsoft.com/office/drawing/2014/main" id="{0ACBBA1B-5E20-44C9-BBBF-FA82A3B33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12</xdr:col>
      <xdr:colOff>449580</xdr:colOff>
      <xdr:row>57</xdr:row>
      <xdr:rowOff>121920</xdr:rowOff>
    </xdr:to>
    <xdr:graphicFrame macro="">
      <xdr:nvGraphicFramePr>
        <xdr:cNvPr id="4" name="Gráfico 3">
          <a:extLst>
            <a:ext uri="{FF2B5EF4-FFF2-40B4-BE49-F238E27FC236}">
              <a16:creationId xmlns:a16="http://schemas.microsoft.com/office/drawing/2014/main" id="{D50B3261-21C6-4FE6-BACA-73CB8E9E1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59</xdr:row>
      <xdr:rowOff>7620</xdr:rowOff>
    </xdr:from>
    <xdr:to>
      <xdr:col>12</xdr:col>
      <xdr:colOff>449580</xdr:colOff>
      <xdr:row>79</xdr:row>
      <xdr:rowOff>129540</xdr:rowOff>
    </xdr:to>
    <xdr:graphicFrame macro="">
      <xdr:nvGraphicFramePr>
        <xdr:cNvPr id="5" name="Gráfico 4">
          <a:extLst>
            <a:ext uri="{FF2B5EF4-FFF2-40B4-BE49-F238E27FC236}">
              <a16:creationId xmlns:a16="http://schemas.microsoft.com/office/drawing/2014/main" id="{41B31B85-BAEB-4210-95AE-352A77CF4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81</xdr:row>
      <xdr:rowOff>0</xdr:rowOff>
    </xdr:from>
    <xdr:to>
      <xdr:col>12</xdr:col>
      <xdr:colOff>449580</xdr:colOff>
      <xdr:row>101</xdr:row>
      <xdr:rowOff>121920</xdr:rowOff>
    </xdr:to>
    <xdr:graphicFrame macro="">
      <xdr:nvGraphicFramePr>
        <xdr:cNvPr id="6" name="Gráfico 5">
          <a:extLst>
            <a:ext uri="{FF2B5EF4-FFF2-40B4-BE49-F238E27FC236}">
              <a16:creationId xmlns:a16="http://schemas.microsoft.com/office/drawing/2014/main" id="{7E61BEFB-4555-4D1A-BAEC-4D654414D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2686B7CE-90F8-436F-ADFE-742BFFC3D59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30.xml><?xml version="1.0" encoding="utf-8"?>
<xdr:wsDr xmlns:xdr="http://schemas.openxmlformats.org/drawingml/2006/spreadsheetDrawing" xmlns:a="http://schemas.openxmlformats.org/drawingml/2006/main">
  <xdr:twoCellAnchor>
    <xdr:from>
      <xdr:col>1</xdr:col>
      <xdr:colOff>1242060</xdr:colOff>
      <xdr:row>19</xdr:row>
      <xdr:rowOff>7620</xdr:rowOff>
    </xdr:from>
    <xdr:to>
      <xdr:col>8</xdr:col>
      <xdr:colOff>457200</xdr:colOff>
      <xdr:row>36</xdr:row>
      <xdr:rowOff>15240</xdr:rowOff>
    </xdr:to>
    <xdr:graphicFrame macro="">
      <xdr:nvGraphicFramePr>
        <xdr:cNvPr id="7" name="Gráfico 6">
          <a:extLst>
            <a:ext uri="{FF2B5EF4-FFF2-40B4-BE49-F238E27FC236}">
              <a16:creationId xmlns:a16="http://schemas.microsoft.com/office/drawing/2014/main" id="{BE660B27-4354-49F7-94AD-F342AF38D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1272540</xdr:colOff>
      <xdr:row>1</xdr:row>
      <xdr:rowOff>7620</xdr:rowOff>
    </xdr:from>
    <xdr:to>
      <xdr:col>8</xdr:col>
      <xdr:colOff>373380</xdr:colOff>
      <xdr:row>18</xdr:row>
      <xdr:rowOff>7620</xdr:rowOff>
    </xdr:to>
    <xdr:graphicFrame macro="">
      <xdr:nvGraphicFramePr>
        <xdr:cNvPr id="8" name="Gráfico 7">
          <a:extLst>
            <a:ext uri="{FF2B5EF4-FFF2-40B4-BE49-F238E27FC236}">
              <a16:creationId xmlns:a16="http://schemas.microsoft.com/office/drawing/2014/main" id="{16A73621-A8E2-4E76-88F3-DA712DF94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12</xdr:col>
      <xdr:colOff>449580</xdr:colOff>
      <xdr:row>57</xdr:row>
      <xdr:rowOff>121920</xdr:rowOff>
    </xdr:to>
    <xdr:graphicFrame macro="">
      <xdr:nvGraphicFramePr>
        <xdr:cNvPr id="9" name="Gráfico 8">
          <a:extLst>
            <a:ext uri="{FF2B5EF4-FFF2-40B4-BE49-F238E27FC236}">
              <a16:creationId xmlns:a16="http://schemas.microsoft.com/office/drawing/2014/main" id="{50621453-5CDD-4BF0-BF20-B1F344AAA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59</xdr:row>
      <xdr:rowOff>7620</xdr:rowOff>
    </xdr:from>
    <xdr:to>
      <xdr:col>12</xdr:col>
      <xdr:colOff>449580</xdr:colOff>
      <xdr:row>79</xdr:row>
      <xdr:rowOff>129540</xdr:rowOff>
    </xdr:to>
    <xdr:graphicFrame macro="">
      <xdr:nvGraphicFramePr>
        <xdr:cNvPr id="10" name="Gráfico 9">
          <a:extLst>
            <a:ext uri="{FF2B5EF4-FFF2-40B4-BE49-F238E27FC236}">
              <a16:creationId xmlns:a16="http://schemas.microsoft.com/office/drawing/2014/main" id="{273A8BF6-758C-4FB1-9F87-42758201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81</xdr:row>
      <xdr:rowOff>0</xdr:rowOff>
    </xdr:from>
    <xdr:to>
      <xdr:col>12</xdr:col>
      <xdr:colOff>449580</xdr:colOff>
      <xdr:row>101</xdr:row>
      <xdr:rowOff>121920</xdr:rowOff>
    </xdr:to>
    <xdr:graphicFrame macro="">
      <xdr:nvGraphicFramePr>
        <xdr:cNvPr id="11" name="Gráfico 10">
          <a:extLst>
            <a:ext uri="{FF2B5EF4-FFF2-40B4-BE49-F238E27FC236}">
              <a16:creationId xmlns:a16="http://schemas.microsoft.com/office/drawing/2014/main" id="{D3966106-7645-4B74-9BC4-03AA31EEF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xdr:col>
      <xdr:colOff>1242060</xdr:colOff>
      <xdr:row>19</xdr:row>
      <xdr:rowOff>7620</xdr:rowOff>
    </xdr:from>
    <xdr:to>
      <xdr:col>8</xdr:col>
      <xdr:colOff>457200</xdr:colOff>
      <xdr:row>36</xdr:row>
      <xdr:rowOff>15240</xdr:rowOff>
    </xdr:to>
    <xdr:graphicFrame macro="">
      <xdr:nvGraphicFramePr>
        <xdr:cNvPr id="2" name="Gráfico 1">
          <a:extLst>
            <a:ext uri="{FF2B5EF4-FFF2-40B4-BE49-F238E27FC236}">
              <a16:creationId xmlns:a16="http://schemas.microsoft.com/office/drawing/2014/main" id="{4A1075AE-D51A-4114-B790-F22B23802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1272540</xdr:colOff>
      <xdr:row>1</xdr:row>
      <xdr:rowOff>7620</xdr:rowOff>
    </xdr:from>
    <xdr:to>
      <xdr:col>8</xdr:col>
      <xdr:colOff>373380</xdr:colOff>
      <xdr:row>18</xdr:row>
      <xdr:rowOff>7620</xdr:rowOff>
    </xdr:to>
    <xdr:graphicFrame macro="">
      <xdr:nvGraphicFramePr>
        <xdr:cNvPr id="3" name="Gráfico 2">
          <a:extLst>
            <a:ext uri="{FF2B5EF4-FFF2-40B4-BE49-F238E27FC236}">
              <a16:creationId xmlns:a16="http://schemas.microsoft.com/office/drawing/2014/main" id="{7F40916F-F021-40B8-BFFC-E9D67CA8E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12</xdr:col>
      <xdr:colOff>449580</xdr:colOff>
      <xdr:row>57</xdr:row>
      <xdr:rowOff>121920</xdr:rowOff>
    </xdr:to>
    <xdr:graphicFrame macro="">
      <xdr:nvGraphicFramePr>
        <xdr:cNvPr id="4" name="Gráfico 3">
          <a:extLst>
            <a:ext uri="{FF2B5EF4-FFF2-40B4-BE49-F238E27FC236}">
              <a16:creationId xmlns:a16="http://schemas.microsoft.com/office/drawing/2014/main" id="{6DB85933-C7B4-4D17-AF5A-9FF2B41D9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59</xdr:row>
      <xdr:rowOff>7620</xdr:rowOff>
    </xdr:from>
    <xdr:to>
      <xdr:col>12</xdr:col>
      <xdr:colOff>449580</xdr:colOff>
      <xdr:row>79</xdr:row>
      <xdr:rowOff>129540</xdr:rowOff>
    </xdr:to>
    <xdr:graphicFrame macro="">
      <xdr:nvGraphicFramePr>
        <xdr:cNvPr id="5" name="Gráfico 4">
          <a:extLst>
            <a:ext uri="{FF2B5EF4-FFF2-40B4-BE49-F238E27FC236}">
              <a16:creationId xmlns:a16="http://schemas.microsoft.com/office/drawing/2014/main" id="{CDE06CA3-255D-4267-B655-D93471C1C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81</xdr:row>
      <xdr:rowOff>0</xdr:rowOff>
    </xdr:from>
    <xdr:to>
      <xdr:col>12</xdr:col>
      <xdr:colOff>449580</xdr:colOff>
      <xdr:row>101</xdr:row>
      <xdr:rowOff>121920</xdr:rowOff>
    </xdr:to>
    <xdr:graphicFrame macro="">
      <xdr:nvGraphicFramePr>
        <xdr:cNvPr id="6" name="Gráfico 5">
          <a:extLst>
            <a:ext uri="{FF2B5EF4-FFF2-40B4-BE49-F238E27FC236}">
              <a16:creationId xmlns:a16="http://schemas.microsoft.com/office/drawing/2014/main" id="{67A00B94-BBFE-4D50-BB40-B61507E64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xdr:col>
      <xdr:colOff>1242060</xdr:colOff>
      <xdr:row>19</xdr:row>
      <xdr:rowOff>7620</xdr:rowOff>
    </xdr:from>
    <xdr:to>
      <xdr:col>8</xdr:col>
      <xdr:colOff>457200</xdr:colOff>
      <xdr:row>36</xdr:row>
      <xdr:rowOff>15240</xdr:rowOff>
    </xdr:to>
    <xdr:graphicFrame macro="">
      <xdr:nvGraphicFramePr>
        <xdr:cNvPr id="2" name="Gráfico 1">
          <a:extLst>
            <a:ext uri="{FF2B5EF4-FFF2-40B4-BE49-F238E27FC236}">
              <a16:creationId xmlns:a16="http://schemas.microsoft.com/office/drawing/2014/main" id="{298DBC9A-8CF6-4361-A230-804B311A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1272540</xdr:colOff>
      <xdr:row>1</xdr:row>
      <xdr:rowOff>7620</xdr:rowOff>
    </xdr:from>
    <xdr:to>
      <xdr:col>8</xdr:col>
      <xdr:colOff>373380</xdr:colOff>
      <xdr:row>18</xdr:row>
      <xdr:rowOff>7620</xdr:rowOff>
    </xdr:to>
    <xdr:graphicFrame macro="">
      <xdr:nvGraphicFramePr>
        <xdr:cNvPr id="3" name="Gráfico 2">
          <a:extLst>
            <a:ext uri="{FF2B5EF4-FFF2-40B4-BE49-F238E27FC236}">
              <a16:creationId xmlns:a16="http://schemas.microsoft.com/office/drawing/2014/main" id="{48452E69-B643-4470-819D-29D34FE5F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37</xdr:row>
      <xdr:rowOff>0</xdr:rowOff>
    </xdr:from>
    <xdr:to>
      <xdr:col>12</xdr:col>
      <xdr:colOff>449580</xdr:colOff>
      <xdr:row>57</xdr:row>
      <xdr:rowOff>121920</xdr:rowOff>
    </xdr:to>
    <xdr:graphicFrame macro="">
      <xdr:nvGraphicFramePr>
        <xdr:cNvPr id="4" name="Gráfico 3">
          <a:extLst>
            <a:ext uri="{FF2B5EF4-FFF2-40B4-BE49-F238E27FC236}">
              <a16:creationId xmlns:a16="http://schemas.microsoft.com/office/drawing/2014/main" id="{B8BF99BE-2528-4771-8780-6C8527C1D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59</xdr:row>
      <xdr:rowOff>7620</xdr:rowOff>
    </xdr:from>
    <xdr:to>
      <xdr:col>12</xdr:col>
      <xdr:colOff>449580</xdr:colOff>
      <xdr:row>79</xdr:row>
      <xdr:rowOff>129540</xdr:rowOff>
    </xdr:to>
    <xdr:graphicFrame macro="">
      <xdr:nvGraphicFramePr>
        <xdr:cNvPr id="5" name="Gráfico 4">
          <a:extLst>
            <a:ext uri="{FF2B5EF4-FFF2-40B4-BE49-F238E27FC236}">
              <a16:creationId xmlns:a16="http://schemas.microsoft.com/office/drawing/2014/main" id="{E7574C0A-64E5-476B-A723-5E8A7E8D9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81</xdr:row>
      <xdr:rowOff>0</xdr:rowOff>
    </xdr:from>
    <xdr:to>
      <xdr:col>12</xdr:col>
      <xdr:colOff>449580</xdr:colOff>
      <xdr:row>101</xdr:row>
      <xdr:rowOff>121920</xdr:rowOff>
    </xdr:to>
    <xdr:graphicFrame macro="">
      <xdr:nvGraphicFramePr>
        <xdr:cNvPr id="6" name="Gráfico 5">
          <a:extLst>
            <a:ext uri="{FF2B5EF4-FFF2-40B4-BE49-F238E27FC236}">
              <a16:creationId xmlns:a16="http://schemas.microsoft.com/office/drawing/2014/main" id="{346CF929-13D3-45A6-982F-6DED30FF2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2</xdr:col>
      <xdr:colOff>777240</xdr:colOff>
      <xdr:row>1</xdr:row>
      <xdr:rowOff>0</xdr:rowOff>
    </xdr:from>
    <xdr:to>
      <xdr:col>10</xdr:col>
      <xdr:colOff>441960</xdr:colOff>
      <xdr:row>21</xdr:row>
      <xdr:rowOff>83820</xdr:rowOff>
    </xdr:to>
    <xdr:graphicFrame macro="">
      <xdr:nvGraphicFramePr>
        <xdr:cNvPr id="2" name="Gráfico 1">
          <a:extLst>
            <a:ext uri="{FF2B5EF4-FFF2-40B4-BE49-F238E27FC236}">
              <a16:creationId xmlns:a16="http://schemas.microsoft.com/office/drawing/2014/main" id="{EE9462CC-D758-44BF-B3A1-0A6AEABB2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22</xdr:row>
      <xdr:rowOff>175260</xdr:rowOff>
    </xdr:from>
    <xdr:to>
      <xdr:col>10</xdr:col>
      <xdr:colOff>647700</xdr:colOff>
      <xdr:row>42</xdr:row>
      <xdr:rowOff>129540</xdr:rowOff>
    </xdr:to>
    <xdr:graphicFrame macro="">
      <xdr:nvGraphicFramePr>
        <xdr:cNvPr id="3" name="Gráfico 2">
          <a:extLst>
            <a:ext uri="{FF2B5EF4-FFF2-40B4-BE49-F238E27FC236}">
              <a16:creationId xmlns:a16="http://schemas.microsoft.com/office/drawing/2014/main" id="{B87B417F-F200-4B0A-9C62-7A4F5FAC4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0</xdr:rowOff>
    </xdr:from>
    <xdr:to>
      <xdr:col>13</xdr:col>
      <xdr:colOff>781050</xdr:colOff>
      <xdr:row>64</xdr:row>
      <xdr:rowOff>123825</xdr:rowOff>
    </xdr:to>
    <xdr:graphicFrame macro="">
      <xdr:nvGraphicFramePr>
        <xdr:cNvPr id="4" name="Gráfico 3">
          <a:extLst>
            <a:ext uri="{FF2B5EF4-FFF2-40B4-BE49-F238E27FC236}">
              <a16:creationId xmlns:a16="http://schemas.microsoft.com/office/drawing/2014/main" id="{C9708848-6CC7-473A-9C09-612A051F2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2</xdr:col>
      <xdr:colOff>777240</xdr:colOff>
      <xdr:row>1</xdr:row>
      <xdr:rowOff>0</xdr:rowOff>
    </xdr:from>
    <xdr:to>
      <xdr:col>10</xdr:col>
      <xdr:colOff>441960</xdr:colOff>
      <xdr:row>21</xdr:row>
      <xdr:rowOff>83820</xdr:rowOff>
    </xdr:to>
    <xdr:graphicFrame macro="">
      <xdr:nvGraphicFramePr>
        <xdr:cNvPr id="2" name="Gráfico 1">
          <a:extLst>
            <a:ext uri="{FF2B5EF4-FFF2-40B4-BE49-F238E27FC236}">
              <a16:creationId xmlns:a16="http://schemas.microsoft.com/office/drawing/2014/main" id="{21189947-7C8A-455B-BC73-E5A2F3139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22</xdr:row>
      <xdr:rowOff>175260</xdr:rowOff>
    </xdr:from>
    <xdr:to>
      <xdr:col>10</xdr:col>
      <xdr:colOff>647700</xdr:colOff>
      <xdr:row>42</xdr:row>
      <xdr:rowOff>129540</xdr:rowOff>
    </xdr:to>
    <xdr:graphicFrame macro="">
      <xdr:nvGraphicFramePr>
        <xdr:cNvPr id="3" name="Gráfico 2">
          <a:extLst>
            <a:ext uri="{FF2B5EF4-FFF2-40B4-BE49-F238E27FC236}">
              <a16:creationId xmlns:a16="http://schemas.microsoft.com/office/drawing/2014/main" id="{14282DDB-4C46-4ECD-AD16-6308B1313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44</xdr:row>
      <xdr:rowOff>0</xdr:rowOff>
    </xdr:from>
    <xdr:to>
      <xdr:col>13</xdr:col>
      <xdr:colOff>781050</xdr:colOff>
      <xdr:row>64</xdr:row>
      <xdr:rowOff>123825</xdr:rowOff>
    </xdr:to>
    <xdr:graphicFrame macro="">
      <xdr:nvGraphicFramePr>
        <xdr:cNvPr id="7" name="Gráfico 6">
          <a:extLst>
            <a:ext uri="{FF2B5EF4-FFF2-40B4-BE49-F238E27FC236}">
              <a16:creationId xmlns:a16="http://schemas.microsoft.com/office/drawing/2014/main" id="{7DFD723F-D72E-4995-BCF1-73427DAE7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2</xdr:col>
      <xdr:colOff>502920</xdr:colOff>
      <xdr:row>1</xdr:row>
      <xdr:rowOff>7620</xdr:rowOff>
    </xdr:from>
    <xdr:to>
      <xdr:col>11</xdr:col>
      <xdr:colOff>83820</xdr:colOff>
      <xdr:row>20</xdr:row>
      <xdr:rowOff>53340</xdr:rowOff>
    </xdr:to>
    <xdr:graphicFrame macro="">
      <xdr:nvGraphicFramePr>
        <xdr:cNvPr id="2" name="Gráfico 1">
          <a:extLst>
            <a:ext uri="{FF2B5EF4-FFF2-40B4-BE49-F238E27FC236}">
              <a16:creationId xmlns:a16="http://schemas.microsoft.com/office/drawing/2014/main" id="{8CBEAFEA-EDAD-41FE-AD09-697B1EAA3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21</xdr:row>
      <xdr:rowOff>83820</xdr:rowOff>
    </xdr:from>
    <xdr:to>
      <xdr:col>11</xdr:col>
      <xdr:colOff>114300</xdr:colOff>
      <xdr:row>40</xdr:row>
      <xdr:rowOff>129540</xdr:rowOff>
    </xdr:to>
    <xdr:graphicFrame macro="">
      <xdr:nvGraphicFramePr>
        <xdr:cNvPr id="3" name="Gráfico 2">
          <a:extLst>
            <a:ext uri="{FF2B5EF4-FFF2-40B4-BE49-F238E27FC236}">
              <a16:creationId xmlns:a16="http://schemas.microsoft.com/office/drawing/2014/main" id="{3F2E321E-C07E-4D5A-96BE-C46C3F41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41</xdr:row>
      <xdr:rowOff>175260</xdr:rowOff>
    </xdr:from>
    <xdr:to>
      <xdr:col>15</xdr:col>
      <xdr:colOff>137160</xdr:colOff>
      <xdr:row>61</xdr:row>
      <xdr:rowOff>45720</xdr:rowOff>
    </xdr:to>
    <xdr:graphicFrame macro="">
      <xdr:nvGraphicFramePr>
        <xdr:cNvPr id="4" name="Gráfico 3">
          <a:extLst>
            <a:ext uri="{FF2B5EF4-FFF2-40B4-BE49-F238E27FC236}">
              <a16:creationId xmlns:a16="http://schemas.microsoft.com/office/drawing/2014/main" id="{A85848F1-6DEA-4B07-874C-55EA3A8DB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61</xdr:row>
      <xdr:rowOff>175260</xdr:rowOff>
    </xdr:from>
    <xdr:to>
      <xdr:col>16</xdr:col>
      <xdr:colOff>205740</xdr:colOff>
      <xdr:row>89</xdr:row>
      <xdr:rowOff>22860</xdr:rowOff>
    </xdr:to>
    <xdr:graphicFrame macro="">
      <xdr:nvGraphicFramePr>
        <xdr:cNvPr id="5" name="Gráfico 4">
          <a:extLst>
            <a:ext uri="{FF2B5EF4-FFF2-40B4-BE49-F238E27FC236}">
              <a16:creationId xmlns:a16="http://schemas.microsoft.com/office/drawing/2014/main" id="{1E264125-85E4-4EE6-B193-08F1C7ABB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2</xdr:col>
      <xdr:colOff>502920</xdr:colOff>
      <xdr:row>1</xdr:row>
      <xdr:rowOff>7620</xdr:rowOff>
    </xdr:from>
    <xdr:to>
      <xdr:col>11</xdr:col>
      <xdr:colOff>83820</xdr:colOff>
      <xdr:row>20</xdr:row>
      <xdr:rowOff>53340</xdr:rowOff>
    </xdr:to>
    <xdr:graphicFrame macro="">
      <xdr:nvGraphicFramePr>
        <xdr:cNvPr id="2" name="Gráfico 1">
          <a:extLst>
            <a:ext uri="{FF2B5EF4-FFF2-40B4-BE49-F238E27FC236}">
              <a16:creationId xmlns:a16="http://schemas.microsoft.com/office/drawing/2014/main" id="{F523807A-D256-4723-B543-0E4F220C3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21</xdr:row>
      <xdr:rowOff>83820</xdr:rowOff>
    </xdr:from>
    <xdr:to>
      <xdr:col>11</xdr:col>
      <xdr:colOff>114300</xdr:colOff>
      <xdr:row>40</xdr:row>
      <xdr:rowOff>129540</xdr:rowOff>
    </xdr:to>
    <xdr:graphicFrame macro="">
      <xdr:nvGraphicFramePr>
        <xdr:cNvPr id="3" name="Gráfico 2">
          <a:extLst>
            <a:ext uri="{FF2B5EF4-FFF2-40B4-BE49-F238E27FC236}">
              <a16:creationId xmlns:a16="http://schemas.microsoft.com/office/drawing/2014/main" id="{92EB8050-201F-4450-A60B-B42945E47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41</xdr:row>
      <xdr:rowOff>175260</xdr:rowOff>
    </xdr:from>
    <xdr:to>
      <xdr:col>15</xdr:col>
      <xdr:colOff>137160</xdr:colOff>
      <xdr:row>61</xdr:row>
      <xdr:rowOff>45720</xdr:rowOff>
    </xdr:to>
    <xdr:graphicFrame macro="">
      <xdr:nvGraphicFramePr>
        <xdr:cNvPr id="4" name="Gráfico 3">
          <a:extLst>
            <a:ext uri="{FF2B5EF4-FFF2-40B4-BE49-F238E27FC236}">
              <a16:creationId xmlns:a16="http://schemas.microsoft.com/office/drawing/2014/main" id="{A76D06D0-FEAF-482C-87AD-EF595819B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61</xdr:row>
      <xdr:rowOff>175260</xdr:rowOff>
    </xdr:from>
    <xdr:to>
      <xdr:col>16</xdr:col>
      <xdr:colOff>205740</xdr:colOff>
      <xdr:row>89</xdr:row>
      <xdr:rowOff>22860</xdr:rowOff>
    </xdr:to>
    <xdr:graphicFrame macro="">
      <xdr:nvGraphicFramePr>
        <xdr:cNvPr id="5" name="Gráfico 4">
          <a:extLst>
            <a:ext uri="{FF2B5EF4-FFF2-40B4-BE49-F238E27FC236}">
              <a16:creationId xmlns:a16="http://schemas.microsoft.com/office/drawing/2014/main" id="{C178B17F-5D11-4500-A8C2-5405B08C0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3</xdr:col>
      <xdr:colOff>182880</xdr:colOff>
      <xdr:row>1</xdr:row>
      <xdr:rowOff>0</xdr:rowOff>
    </xdr:from>
    <xdr:to>
      <xdr:col>11</xdr:col>
      <xdr:colOff>556260</xdr:colOff>
      <xdr:row>20</xdr:row>
      <xdr:rowOff>22860</xdr:rowOff>
    </xdr:to>
    <xdr:graphicFrame macro="">
      <xdr:nvGraphicFramePr>
        <xdr:cNvPr id="6" name="Gráfico 5">
          <a:extLst>
            <a:ext uri="{FF2B5EF4-FFF2-40B4-BE49-F238E27FC236}">
              <a16:creationId xmlns:a16="http://schemas.microsoft.com/office/drawing/2014/main" id="{9DEF0009-B688-4C19-B785-4664E4D19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21</xdr:row>
      <xdr:rowOff>53340</xdr:rowOff>
    </xdr:from>
    <xdr:to>
      <xdr:col>11</xdr:col>
      <xdr:colOff>548640</xdr:colOff>
      <xdr:row>40</xdr:row>
      <xdr:rowOff>99060</xdr:rowOff>
    </xdr:to>
    <xdr:graphicFrame macro="">
      <xdr:nvGraphicFramePr>
        <xdr:cNvPr id="7" name="Gráfico 6">
          <a:extLst>
            <a:ext uri="{FF2B5EF4-FFF2-40B4-BE49-F238E27FC236}">
              <a16:creationId xmlns:a16="http://schemas.microsoft.com/office/drawing/2014/main" id="{6D94DDAB-58B8-4F4B-B88D-72C9FE05D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42</xdr:row>
      <xdr:rowOff>7620</xdr:rowOff>
    </xdr:from>
    <xdr:to>
      <xdr:col>15</xdr:col>
      <xdr:colOff>114300</xdr:colOff>
      <xdr:row>61</xdr:row>
      <xdr:rowOff>60960</xdr:rowOff>
    </xdr:to>
    <xdr:graphicFrame macro="">
      <xdr:nvGraphicFramePr>
        <xdr:cNvPr id="8" name="Gráfico 7">
          <a:extLst>
            <a:ext uri="{FF2B5EF4-FFF2-40B4-BE49-F238E27FC236}">
              <a16:creationId xmlns:a16="http://schemas.microsoft.com/office/drawing/2014/main" id="{F76B12F8-8211-4B8A-9975-852BBB396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62</xdr:row>
      <xdr:rowOff>38100</xdr:rowOff>
    </xdr:from>
    <xdr:to>
      <xdr:col>16</xdr:col>
      <xdr:colOff>144780</xdr:colOff>
      <xdr:row>89</xdr:row>
      <xdr:rowOff>68580</xdr:rowOff>
    </xdr:to>
    <xdr:graphicFrame macro="">
      <xdr:nvGraphicFramePr>
        <xdr:cNvPr id="9" name="Gráfico 8">
          <a:extLst>
            <a:ext uri="{FF2B5EF4-FFF2-40B4-BE49-F238E27FC236}">
              <a16:creationId xmlns:a16="http://schemas.microsoft.com/office/drawing/2014/main" id="{7E9BDBF8-F724-45A6-9DE8-164B23C47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2</xdr:col>
      <xdr:colOff>38100</xdr:colOff>
      <xdr:row>1</xdr:row>
      <xdr:rowOff>0</xdr:rowOff>
    </xdr:from>
    <xdr:to>
      <xdr:col>11</xdr:col>
      <xdr:colOff>495300</xdr:colOff>
      <xdr:row>23</xdr:row>
      <xdr:rowOff>83820</xdr:rowOff>
    </xdr:to>
    <xdr:graphicFrame macro="">
      <xdr:nvGraphicFramePr>
        <xdr:cNvPr id="4" name="Gráfico 3">
          <a:extLst>
            <a:ext uri="{FF2B5EF4-FFF2-40B4-BE49-F238E27FC236}">
              <a16:creationId xmlns:a16="http://schemas.microsoft.com/office/drawing/2014/main" id="{A3912FF7-42AE-437B-AC9F-DD14720F8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746760</xdr:colOff>
      <xdr:row>24</xdr:row>
      <xdr:rowOff>160020</xdr:rowOff>
    </xdr:from>
    <xdr:to>
      <xdr:col>12</xdr:col>
      <xdr:colOff>0</xdr:colOff>
      <xdr:row>46</xdr:row>
      <xdr:rowOff>160020</xdr:rowOff>
    </xdr:to>
    <xdr:graphicFrame macro="">
      <xdr:nvGraphicFramePr>
        <xdr:cNvPr id="5" name="Gráfico 4">
          <a:extLst>
            <a:ext uri="{FF2B5EF4-FFF2-40B4-BE49-F238E27FC236}">
              <a16:creationId xmlns:a16="http://schemas.microsoft.com/office/drawing/2014/main" id="{618BB0CB-E605-47DB-9CDD-367FF25F8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38100</xdr:rowOff>
    </xdr:from>
    <xdr:to>
      <xdr:col>16</xdr:col>
      <xdr:colOff>129540</xdr:colOff>
      <xdr:row>75</xdr:row>
      <xdr:rowOff>68580</xdr:rowOff>
    </xdr:to>
    <xdr:graphicFrame macro="">
      <xdr:nvGraphicFramePr>
        <xdr:cNvPr id="7" name="Gráfico 6">
          <a:extLst>
            <a:ext uri="{FF2B5EF4-FFF2-40B4-BE49-F238E27FC236}">
              <a16:creationId xmlns:a16="http://schemas.microsoft.com/office/drawing/2014/main" id="{874C2A7B-BA3D-4440-B193-E5952A502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2</xdr:col>
      <xdr:colOff>38100</xdr:colOff>
      <xdr:row>1</xdr:row>
      <xdr:rowOff>0</xdr:rowOff>
    </xdr:from>
    <xdr:to>
      <xdr:col>11</xdr:col>
      <xdr:colOff>495300</xdr:colOff>
      <xdr:row>23</xdr:row>
      <xdr:rowOff>83820</xdr:rowOff>
    </xdr:to>
    <xdr:graphicFrame macro="">
      <xdr:nvGraphicFramePr>
        <xdr:cNvPr id="2" name="Gráfico 1">
          <a:extLst>
            <a:ext uri="{FF2B5EF4-FFF2-40B4-BE49-F238E27FC236}">
              <a16:creationId xmlns:a16="http://schemas.microsoft.com/office/drawing/2014/main" id="{4D26A3F4-A4B3-4C9F-B7C3-53BF15347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746760</xdr:colOff>
      <xdr:row>24</xdr:row>
      <xdr:rowOff>160020</xdr:rowOff>
    </xdr:from>
    <xdr:to>
      <xdr:col>12</xdr:col>
      <xdr:colOff>0</xdr:colOff>
      <xdr:row>46</xdr:row>
      <xdr:rowOff>160020</xdr:rowOff>
    </xdr:to>
    <xdr:graphicFrame macro="">
      <xdr:nvGraphicFramePr>
        <xdr:cNvPr id="3" name="Gráfico 2">
          <a:extLst>
            <a:ext uri="{FF2B5EF4-FFF2-40B4-BE49-F238E27FC236}">
              <a16:creationId xmlns:a16="http://schemas.microsoft.com/office/drawing/2014/main" id="{1F4DA4D8-E08B-4163-8177-F06092569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38100</xdr:rowOff>
    </xdr:from>
    <xdr:to>
      <xdr:col>16</xdr:col>
      <xdr:colOff>129540</xdr:colOff>
      <xdr:row>75</xdr:row>
      <xdr:rowOff>68580</xdr:rowOff>
    </xdr:to>
    <xdr:graphicFrame macro="">
      <xdr:nvGraphicFramePr>
        <xdr:cNvPr id="4" name="Gráfico 3">
          <a:extLst>
            <a:ext uri="{FF2B5EF4-FFF2-40B4-BE49-F238E27FC236}">
              <a16:creationId xmlns:a16="http://schemas.microsoft.com/office/drawing/2014/main" id="{0634055C-F01B-4719-80C0-5315DBE6C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342C5B6E-E5D9-4FBF-AD90-0E60090C5C6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0.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17BBE48E-8E3D-470F-AAE5-93AB9C11671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1.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A3174705-412D-4B29-AE6D-A5EEDA9490C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2.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3542BE0C-4908-4DB9-967C-7E6D3C26491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3.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F05300CC-65DD-4345-8055-4E6D642DED5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4.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74C3FFE7-0490-458A-974A-0FC2E1F79F3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5.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CE50DA9C-A73D-4F49-8AF7-A3B78B29034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6.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BE0C7C6-2DC1-44FF-A429-B25B1803C61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7.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3A092C64-3698-4E9A-8E26-CA5DF5BE5A1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8.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ACCF540A-EA1F-45F4-B335-E494B003D48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49.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E81D6932-AC51-43A0-A98B-0100FFE1C75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ADD583D6-ECA6-4D74-85D7-AAA61A241B9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0.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4" name="2 Imagen">
          <a:extLst>
            <a:ext uri="{FF2B5EF4-FFF2-40B4-BE49-F238E27FC236}">
              <a16:creationId xmlns:a16="http://schemas.microsoft.com/office/drawing/2014/main" id="{AE2B19D5-718E-4F56-8B98-9EC6AA43FB9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5308" y="328085"/>
          <a:ext cx="1354667" cy="338666"/>
        </a:xfrm>
        <a:prstGeom prst="rect">
          <a:avLst/>
        </a:prstGeom>
        <a:noFill/>
      </xdr:spPr>
    </xdr:pic>
    <xdr:clientData/>
  </xdr:oneCellAnchor>
</xdr:wsDr>
</file>

<file path=xl/drawings/drawing51.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D29FDA69-C0F8-46B4-8366-F8658040C4E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2.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F07A5DDF-BE78-4D50-9F49-50A804D14A1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3.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3" name="2 Imagen">
          <a:extLst>
            <a:ext uri="{FF2B5EF4-FFF2-40B4-BE49-F238E27FC236}">
              <a16:creationId xmlns:a16="http://schemas.microsoft.com/office/drawing/2014/main" id="{A5BD72F5-74D3-4974-A78A-381CD1BD34F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4.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34C3BA2B-6157-498B-BA1E-1D9864BA3B7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5.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C9F659E7-F052-4D08-BC79-3FB604E3387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56.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07D4AE2F-0261-40ED-AAD2-C521F8E9DFB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6.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FDDD7C1C-B17F-4AAB-A7CA-B952437F2EA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oneCellAnchor>
    <xdr:from>
      <xdr:col>1</xdr:col>
      <xdr:colOff>613833</xdr:colOff>
      <xdr:row>1</xdr:row>
      <xdr:rowOff>137585</xdr:rowOff>
    </xdr:from>
    <xdr:ext cx="1354667" cy="338666"/>
    <xdr:pic>
      <xdr:nvPicPr>
        <xdr:cNvPr id="3" name="2 Imagen">
          <a:extLst>
            <a:ext uri="{FF2B5EF4-FFF2-40B4-BE49-F238E27FC236}">
              <a16:creationId xmlns:a16="http://schemas.microsoft.com/office/drawing/2014/main" id="{178A1A67-80D3-40F6-9317-15A854C47CE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1013" y="328085"/>
          <a:ext cx="1354667" cy="338666"/>
        </a:xfrm>
        <a:prstGeom prst="rect">
          <a:avLst/>
        </a:prstGeom>
        <a:noFill/>
      </xdr:spPr>
    </xdr:pic>
    <xdr:clientData/>
  </xdr:oneCellAnchor>
</xdr:wsDr>
</file>

<file path=xl/drawings/drawing7.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AA301232-83C4-460B-AD5B-C3F41E1FF13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8.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948DA4C0-43C4-4DDE-A032-BEAB416908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drawings/drawing9.xml><?xml version="1.0" encoding="utf-8"?>
<xdr:wsDr xmlns:xdr="http://schemas.openxmlformats.org/drawingml/2006/spreadsheetDrawing" xmlns:a="http://schemas.openxmlformats.org/drawingml/2006/main">
  <xdr:oneCellAnchor>
    <xdr:from>
      <xdr:col>1</xdr:col>
      <xdr:colOff>613833</xdr:colOff>
      <xdr:row>1</xdr:row>
      <xdr:rowOff>137585</xdr:rowOff>
    </xdr:from>
    <xdr:ext cx="1354667" cy="338666"/>
    <xdr:pic>
      <xdr:nvPicPr>
        <xdr:cNvPr id="2" name="2 Imagen">
          <a:extLst>
            <a:ext uri="{FF2B5EF4-FFF2-40B4-BE49-F238E27FC236}">
              <a16:creationId xmlns:a16="http://schemas.microsoft.com/office/drawing/2014/main" id="{F9B279A9-4D74-4EC9-BF00-87597868A2B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9583" y="328085"/>
          <a:ext cx="1354667" cy="338666"/>
        </a:xfrm>
        <a:prstGeom prst="rect">
          <a:avLst/>
        </a:prstGeom>
        <a:noFill/>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34"/>
  <sheetViews>
    <sheetView zoomScale="85" zoomScaleNormal="85" workbookViewId="0">
      <pane xSplit="2" ySplit="3" topLeftCell="R16" activePane="bottomRight" state="frozen"/>
      <selection pane="topRight" activeCell="C1" sqref="C1"/>
      <selection pane="bottomLeft" activeCell="A4" sqref="A4"/>
      <selection pane="bottomRight" activeCell="N32" sqref="N32"/>
    </sheetView>
  </sheetViews>
  <sheetFormatPr baseColWidth="10" defaultRowHeight="15" x14ac:dyDescent="0.25"/>
  <cols>
    <col min="1" max="1" width="25" bestFit="1" customWidth="1"/>
    <col min="2" max="2" width="30.5703125" customWidth="1"/>
    <col min="3" max="3" width="12.7109375" customWidth="1"/>
    <col min="4" max="4" width="14" bestFit="1" customWidth="1"/>
    <col min="5" max="5" width="12.42578125" customWidth="1"/>
    <col min="6" max="6" width="17.140625" bestFit="1" customWidth="1"/>
    <col min="7" max="7" width="10.7109375" bestFit="1" customWidth="1"/>
    <col min="8" max="8" width="10.85546875" customWidth="1"/>
    <col min="9" max="9" width="11.28515625" hidden="1" customWidth="1"/>
    <col min="10" max="10" width="12" customWidth="1"/>
    <col min="11" max="11" width="11.28515625" hidden="1" customWidth="1"/>
    <col min="12" max="12" width="11.28515625" customWidth="1"/>
    <col min="13" max="13" width="11.28515625" hidden="1" customWidth="1"/>
    <col min="14" max="14" width="11.7109375" customWidth="1"/>
    <col min="15" max="15" width="11.28515625" hidden="1" customWidth="1"/>
    <col min="16" max="16" width="10.42578125" customWidth="1"/>
    <col min="17" max="17" width="11.28515625" hidden="1" customWidth="1"/>
    <col min="18" max="18" width="11.85546875" customWidth="1"/>
    <col min="19" max="19" width="11.28515625" hidden="1" customWidth="1"/>
    <col min="20" max="20" width="11.140625" customWidth="1"/>
    <col min="21" max="21" width="11.28515625" hidden="1" customWidth="1"/>
    <col min="22" max="22" width="9.85546875" style="7" customWidth="1"/>
    <col min="23" max="23" width="10.5703125" customWidth="1" collapsed="1"/>
    <col min="24" max="24" width="11.7109375" hidden="1" customWidth="1"/>
    <col min="25" max="25" width="11.140625" customWidth="1"/>
    <col min="26" max="26" width="11.7109375" hidden="1" customWidth="1"/>
    <col min="27" max="27" width="12.140625" customWidth="1"/>
    <col min="28" max="28" width="12.28515625" hidden="1" customWidth="1"/>
    <col min="29" max="29" width="10.85546875" customWidth="1"/>
    <col min="30" max="30" width="11.42578125" hidden="1" customWidth="1"/>
    <col min="31" max="31" width="11.5703125" customWidth="1"/>
    <col min="32" max="32" width="11.42578125" hidden="1" customWidth="1"/>
    <col min="33" max="33" width="11.42578125" customWidth="1"/>
    <col min="34" max="34" width="10.5703125" customWidth="1" collapsed="1"/>
    <col min="35" max="35" width="11.42578125" hidden="1" customWidth="1"/>
    <col min="36" max="36" width="11.42578125" customWidth="1"/>
    <col min="37" max="37" width="15.28515625" hidden="1" customWidth="1"/>
    <col min="38" max="38" width="10.42578125" customWidth="1"/>
    <col min="39" max="39" width="12.42578125" hidden="1" customWidth="1"/>
    <col min="40" max="40" width="10.5703125" customWidth="1"/>
    <col min="41" max="41" width="11.42578125" hidden="1" customWidth="1"/>
    <col min="42" max="42" width="11.42578125" customWidth="1"/>
    <col min="43" max="43" width="11.42578125" hidden="1" customWidth="1"/>
    <col min="44" max="44" width="10.5703125" customWidth="1"/>
  </cols>
  <sheetData>
    <row r="1" spans="1:44" ht="15" customHeight="1" thickBot="1" x14ac:dyDescent="0.3">
      <c r="A1" s="316" t="s">
        <v>12</v>
      </c>
      <c r="B1" s="308" t="s">
        <v>11</v>
      </c>
      <c r="C1" s="308" t="s">
        <v>31</v>
      </c>
      <c r="D1" s="308" t="s">
        <v>32</v>
      </c>
      <c r="E1" s="308" t="s">
        <v>0</v>
      </c>
      <c r="F1" s="305" t="s">
        <v>1</v>
      </c>
      <c r="G1" s="308" t="s">
        <v>61</v>
      </c>
      <c r="H1" s="314" t="s">
        <v>0</v>
      </c>
      <c r="I1" s="315"/>
      <c r="J1" s="315"/>
      <c r="K1" s="315"/>
      <c r="L1" s="315"/>
      <c r="M1" s="315"/>
      <c r="N1" s="315"/>
      <c r="O1" s="315"/>
      <c r="P1" s="315"/>
      <c r="Q1" s="315"/>
      <c r="R1" s="315"/>
      <c r="S1" s="315"/>
      <c r="T1" s="315"/>
      <c r="U1" s="315"/>
      <c r="V1" s="295">
        <v>0.17</v>
      </c>
      <c r="W1" s="299" t="s">
        <v>1</v>
      </c>
      <c r="X1" s="300"/>
      <c r="Y1" s="300"/>
      <c r="Z1" s="300"/>
      <c r="AA1" s="300"/>
      <c r="AB1" s="300"/>
      <c r="AC1" s="300"/>
      <c r="AD1" s="300"/>
      <c r="AE1" s="300"/>
      <c r="AF1" s="301"/>
      <c r="AG1" s="295">
        <v>0.17</v>
      </c>
      <c r="AH1" s="302" t="s">
        <v>61</v>
      </c>
      <c r="AI1" s="303"/>
      <c r="AJ1" s="303"/>
      <c r="AK1" s="303"/>
      <c r="AL1" s="303"/>
      <c r="AM1" s="303"/>
      <c r="AN1" s="303"/>
      <c r="AO1" s="303"/>
      <c r="AP1" s="303"/>
      <c r="AQ1" s="304"/>
      <c r="AR1" s="295">
        <v>0.17</v>
      </c>
    </row>
    <row r="2" spans="1:44" ht="15.75" thickBot="1" x14ac:dyDescent="0.3">
      <c r="A2" s="317"/>
      <c r="B2" s="309"/>
      <c r="C2" s="309"/>
      <c r="D2" s="309"/>
      <c r="E2" s="309"/>
      <c r="F2" s="306"/>
      <c r="G2" s="309"/>
      <c r="H2" s="165" t="s">
        <v>62</v>
      </c>
      <c r="I2" s="293" t="s">
        <v>63</v>
      </c>
      <c r="J2" s="159" t="s">
        <v>62</v>
      </c>
      <c r="K2" s="291" t="s">
        <v>63</v>
      </c>
      <c r="L2" s="159" t="s">
        <v>62</v>
      </c>
      <c r="M2" s="291" t="s">
        <v>63</v>
      </c>
      <c r="N2" s="159" t="s">
        <v>62</v>
      </c>
      <c r="O2" s="291" t="s">
        <v>63</v>
      </c>
      <c r="P2" s="159" t="s">
        <v>62</v>
      </c>
      <c r="Q2" s="291" t="s">
        <v>63</v>
      </c>
      <c r="R2" s="159" t="s">
        <v>62</v>
      </c>
      <c r="S2" s="291" t="s">
        <v>63</v>
      </c>
      <c r="T2" s="167" t="s">
        <v>62</v>
      </c>
      <c r="U2" s="291" t="s">
        <v>63</v>
      </c>
      <c r="V2" s="311"/>
      <c r="W2" s="172" t="s">
        <v>62</v>
      </c>
      <c r="X2" s="293" t="s">
        <v>63</v>
      </c>
      <c r="Y2" s="158" t="s">
        <v>62</v>
      </c>
      <c r="Z2" s="293" t="s">
        <v>63</v>
      </c>
      <c r="AA2" s="158" t="s">
        <v>62</v>
      </c>
      <c r="AB2" s="293" t="s">
        <v>63</v>
      </c>
      <c r="AC2" s="158" t="s">
        <v>62</v>
      </c>
      <c r="AD2" s="297" t="s">
        <v>63</v>
      </c>
      <c r="AE2" s="172" t="s">
        <v>62</v>
      </c>
      <c r="AF2" s="291" t="s">
        <v>63</v>
      </c>
      <c r="AG2" s="296"/>
      <c r="AH2" s="178" t="s">
        <v>62</v>
      </c>
      <c r="AI2" s="293" t="s">
        <v>63</v>
      </c>
      <c r="AJ2" s="157" t="s">
        <v>62</v>
      </c>
      <c r="AK2" s="293" t="s">
        <v>63</v>
      </c>
      <c r="AL2" s="180" t="s">
        <v>62</v>
      </c>
      <c r="AM2" s="293" t="s">
        <v>63</v>
      </c>
      <c r="AN2" s="156" t="s">
        <v>62</v>
      </c>
      <c r="AO2" s="297" t="s">
        <v>63</v>
      </c>
      <c r="AP2" s="177" t="s">
        <v>62</v>
      </c>
      <c r="AQ2" s="293" t="s">
        <v>63</v>
      </c>
      <c r="AR2" s="296">
        <v>0.17</v>
      </c>
    </row>
    <row r="3" spans="1:44" ht="90.75" thickBot="1" x14ac:dyDescent="0.3">
      <c r="A3" s="318"/>
      <c r="B3" s="310"/>
      <c r="C3" s="310"/>
      <c r="D3" s="310"/>
      <c r="E3" s="310"/>
      <c r="F3" s="307"/>
      <c r="G3" s="310"/>
      <c r="H3" s="166" t="s">
        <v>34</v>
      </c>
      <c r="I3" s="294"/>
      <c r="J3" s="42" t="s">
        <v>35</v>
      </c>
      <c r="K3" s="292"/>
      <c r="L3" s="42" t="s">
        <v>36</v>
      </c>
      <c r="M3" s="292"/>
      <c r="N3" s="43" t="s">
        <v>4</v>
      </c>
      <c r="O3" s="292"/>
      <c r="P3" s="43" t="s">
        <v>37</v>
      </c>
      <c r="Q3" s="292"/>
      <c r="R3" s="43" t="s">
        <v>38</v>
      </c>
      <c r="S3" s="292"/>
      <c r="T3" s="44" t="s">
        <v>39</v>
      </c>
      <c r="U3" s="292"/>
      <c r="V3" s="169" t="s">
        <v>64</v>
      </c>
      <c r="W3" s="16" t="s">
        <v>8</v>
      </c>
      <c r="X3" s="294"/>
      <c r="Y3" s="16" t="s">
        <v>28</v>
      </c>
      <c r="Z3" s="294"/>
      <c r="AA3" s="16" t="s">
        <v>65</v>
      </c>
      <c r="AB3" s="294"/>
      <c r="AC3" s="16" t="s">
        <v>9</v>
      </c>
      <c r="AD3" s="298"/>
      <c r="AE3" s="15" t="s">
        <v>10</v>
      </c>
      <c r="AF3" s="292"/>
      <c r="AG3" s="10" t="s">
        <v>64</v>
      </c>
      <c r="AH3" s="179" t="s">
        <v>56</v>
      </c>
      <c r="AI3" s="294"/>
      <c r="AJ3" s="19" t="s">
        <v>57</v>
      </c>
      <c r="AK3" s="294"/>
      <c r="AL3" s="19" t="s">
        <v>58</v>
      </c>
      <c r="AM3" s="294"/>
      <c r="AN3" s="19" t="s">
        <v>59</v>
      </c>
      <c r="AO3" s="298"/>
      <c r="AP3" s="19" t="s">
        <v>60</v>
      </c>
      <c r="AQ3" s="294"/>
      <c r="AR3" s="10" t="s">
        <v>64</v>
      </c>
    </row>
    <row r="4" spans="1:44" ht="15" customHeight="1" x14ac:dyDescent="0.25">
      <c r="A4" s="225" t="s">
        <v>17</v>
      </c>
      <c r="B4" s="226" t="s">
        <v>41</v>
      </c>
      <c r="C4" s="39">
        <f>('Indicadores Sin personal a Carg'!I4*100)/49</f>
        <v>0.90833333333333333</v>
      </c>
      <c r="D4" s="22">
        <f t="shared" ref="D4:D31" si="0">(($V4+$AG4+$AR4)*100)/51</f>
        <v>0.60000000000000009</v>
      </c>
      <c r="E4" s="22">
        <f>AVERAGE(I4,K4,M4,O4,Q4,S4,U4)</f>
        <v>0.6</v>
      </c>
      <c r="F4" s="22">
        <f>AVERAGE(X4,Z4,AB4,AD4,AF4)</f>
        <v>0.72</v>
      </c>
      <c r="G4" s="22">
        <f>AVERAGE(AI4,AK4,AM4,AO4,AQ4)</f>
        <v>0.48</v>
      </c>
      <c r="H4" s="163">
        <f>+'Asistente de Contablidad'!E12+'Asistente de Contablidad'!G12+'Asistente de Contablidad'!I12+'Asistente de Contablidad'!K12+'Asistente de Contablidad'!M12</f>
        <v>4</v>
      </c>
      <c r="I4" s="160">
        <f t="shared" ref="I4:U31" si="1">H4/5</f>
        <v>0.8</v>
      </c>
      <c r="J4" s="163">
        <f>+'Asistente de Contablidad'!G13+'Asistente de Contablidad'!I13+'Asistente de Contablidad'!K13+'Asistente de Contablidad'!M13+'Asistente de Contablidad'!O13</f>
        <v>4</v>
      </c>
      <c r="K4" s="160">
        <f t="shared" si="1"/>
        <v>0.8</v>
      </c>
      <c r="L4" s="163">
        <f>'Asistente de Contablidad'!E14+'Asistente de Contablidad'!G14+'Asistente de Contablidad'!I14+'Asistente de Contablidad'!K14+'Asistente de Contablidad'!M14</f>
        <v>2</v>
      </c>
      <c r="M4" s="160">
        <f t="shared" si="1"/>
        <v>0.4</v>
      </c>
      <c r="N4" s="163">
        <f>+'Asistente de Contablidad'!E15+'Asistente de Contablidad'!G15+'Asistente de Contablidad'!I15+'Asistente de Contablidad'!K15+'Asistente de Contablidad'!M15</f>
        <v>2</v>
      </c>
      <c r="O4" s="160">
        <f t="shared" si="1"/>
        <v>0.4</v>
      </c>
      <c r="P4" s="163">
        <f>+'Asistente de Contablidad'!E16+'Asistente de Contablidad'!G16+'Asistente de Contablidad'!I16+'Asistente de Contablidad'!K16+'Asistente de Contablidad'!M16</f>
        <v>3</v>
      </c>
      <c r="Q4" s="160">
        <f t="shared" si="1"/>
        <v>0.6</v>
      </c>
      <c r="R4" s="163">
        <f>+'Asistente de Contablidad'!E17+'Asistente de Contablidad'!G17+'Asistente de Contablidad'!I17+'Asistente de Contablidad'!K17+'Asistente de Contablidad'!M17</f>
        <v>3</v>
      </c>
      <c r="S4" s="160">
        <f t="shared" si="1"/>
        <v>0.6</v>
      </c>
      <c r="T4" s="163">
        <f>+'Asistente de Contablidad'!E18+'Asistente de Contablidad'!G18+'Asistente de Contablidad'!I18+'Asistente de Contablidad'!K18+'Asistente de Contablidad'!M18</f>
        <v>3</v>
      </c>
      <c r="U4" s="160">
        <f t="shared" si="1"/>
        <v>0.6</v>
      </c>
      <c r="V4" s="170">
        <f>(AVERAGE($I4+$K4+$M4+$O4+$Q4+$S4+$U4)/7)*$V$1</f>
        <v>0.10200000000000001</v>
      </c>
      <c r="W4" s="13">
        <f>+'Asistente de Contablidad'!E23+'Asistente de Contablidad'!G23+'Asistente de Contablidad'!I23+'Asistente de Contablidad'!K23+'Asistente de Contablidad'!M23</f>
        <v>4</v>
      </c>
      <c r="X4" s="164">
        <f>W4/5</f>
        <v>0.8</v>
      </c>
      <c r="Y4" s="14">
        <f>+'Asistente de Contablidad'!E24+'Asistente de Contablidad'!G24+'Asistente de Contablidad'!I24+'Asistente de Contablidad'!K24+'Asistente de Contablidad'!M24</f>
        <v>5</v>
      </c>
      <c r="Z4" s="164">
        <f>Y4/5</f>
        <v>1</v>
      </c>
      <c r="AA4" s="14">
        <f>+'Asistente de Contablidad'!E25+'Asistente de Contablidad'!G25+'Asistente de Contablidad'!I25+'Asistente de Contablidad'!K25+'Asistente de Contablidad'!M25</f>
        <v>3</v>
      </c>
      <c r="AB4" s="164">
        <f>AA4/5</f>
        <v>0.6</v>
      </c>
      <c r="AC4" s="14">
        <f>+'Asistente de Contablidad'!E26+'Asistente de Contablidad'!G26+'Asistente de Contablidad'!I26+'Asistente de Contablidad'!K26+'Asistente de Contablidad'!M26</f>
        <v>2</v>
      </c>
      <c r="AD4" s="164">
        <f t="shared" ref="AD4:AD31" si="2">AC4/5</f>
        <v>0.4</v>
      </c>
      <c r="AE4" s="14">
        <f>+'Asistente de Contablidad'!E27+'Asistente de Contablidad'!G27+'Asistente de Contablidad'!I27+'Asistente de Contablidad'!K27+'Asistente de Contablidad'!M27</f>
        <v>4</v>
      </c>
      <c r="AF4" s="173">
        <f>AE4/5</f>
        <v>0.8</v>
      </c>
      <c r="AG4" s="170">
        <f t="shared" ref="AG4:AG31" si="3">(AVERAGE(X4+Z4+AB4+AD4+AF4)/5)*$AG$1</f>
        <v>0.12240000000000001</v>
      </c>
      <c r="AH4" s="175">
        <f>+'Asistente de Contablidad'!E32+'Asistente de Contablidad'!G32+'Asistente de Contablidad'!I32+'Asistente de Contablidad'!K32+'Asistente de Contablidad'!M32</f>
        <v>3</v>
      </c>
      <c r="AI4" s="164">
        <f>AH4/5</f>
        <v>0.6</v>
      </c>
      <c r="AJ4" s="18">
        <f>+'Asistente de Contablidad'!E33+'Asistente de Contablidad'!G33+'Asistente de Contablidad'!I33+'Asistente de Contablidad'!K33+'Asistente de Contablidad'!M33</f>
        <v>3</v>
      </c>
      <c r="AK4" s="164">
        <f>AJ4/5</f>
        <v>0.6</v>
      </c>
      <c r="AL4" s="18">
        <f>+'Asistente de Contablidad'!E34+'Asistente de Contablidad'!G34+'Asistente de Contablidad'!I34+'Asistente de Contablidad'!K34+'Asistente de Contablidad'!M34</f>
        <v>2</v>
      </c>
      <c r="AM4" s="164">
        <f>AL4/5</f>
        <v>0.4</v>
      </c>
      <c r="AN4" s="18">
        <f>+'Asistente de Contablidad'!E35+'Asistente de Contablidad'!G35+'Asistente de Contablidad'!I35+'Asistente de Contablidad'!K35+'Asistente de Contablidad'!M35</f>
        <v>2</v>
      </c>
      <c r="AO4" s="164">
        <f>AN4/5</f>
        <v>0.4</v>
      </c>
      <c r="AP4" s="18">
        <f>+'Asistente de Contablidad'!E36+'Asistente de Contablidad'!G36+'Asistente de Contablidad'!I36+'Asistente de Contablidad'!K36+'Asistente de Contablidad'!M36</f>
        <v>2</v>
      </c>
      <c r="AQ4" s="173">
        <f>AP4/5</f>
        <v>0.4</v>
      </c>
      <c r="AR4" s="170">
        <f>(AVERAGE(AI4+AK4+AM4+AO4+AQ4)/5)*$AR$2</f>
        <v>8.1600000000000006E-2</v>
      </c>
    </row>
    <row r="5" spans="1:44" x14ac:dyDescent="0.25">
      <c r="A5" s="58" t="s">
        <v>17</v>
      </c>
      <c r="B5" s="4" t="s">
        <v>42</v>
      </c>
      <c r="C5" s="60">
        <f>('Indicadores Sin personal a Carg'!I5*100)/49</f>
        <v>0.94000000000000006</v>
      </c>
      <c r="D5" s="24">
        <f t="shared" si="0"/>
        <v>0.88380952380952382</v>
      </c>
      <c r="E5" s="24">
        <f t="shared" ref="E5:E31" si="4">AVERAGE(I5,K5,M5,O5,Q5,S5,U5)</f>
        <v>0.97142857142857142</v>
      </c>
      <c r="F5" s="24">
        <f t="shared" ref="F5:F31" si="5">AVERAGE(X5,Z5,AB5,AD5,AF5)</f>
        <v>0.96</v>
      </c>
      <c r="G5" s="24">
        <f t="shared" ref="G5:G31" si="6">AVERAGE(AI5,AK5,AM5,AO5,AQ5)</f>
        <v>0.72000000000000008</v>
      </c>
      <c r="H5" s="57">
        <f>+'Aux. Aseo y Cafeteria.'!$E12+'Aux. Aseo y Cafeteria.'!$G12+'Aux. Aseo y Cafeteria.'!$I12+'Aux. Aseo y Cafeteria.'!$K12+'Aux. Aseo y Cafeteria.'!$M12</f>
        <v>5</v>
      </c>
      <c r="I5" s="160">
        <f t="shared" si="1"/>
        <v>1</v>
      </c>
      <c r="J5" s="57">
        <f>+'Aux. Aseo y Cafeteria.'!$E13+'Aux. Aseo y Cafeteria.'!$G13+'Aux. Aseo y Cafeteria.'!$I13+'Aux. Aseo y Cafeteria.'!$K13+'Aux. Aseo y Cafeteria.'!$M13</f>
        <v>5</v>
      </c>
      <c r="K5" s="160">
        <f t="shared" si="1"/>
        <v>1</v>
      </c>
      <c r="L5" s="57">
        <f>+'Aux. Aseo y Cafeteria.'!$E14+'Aux. Aseo y Cafeteria.'!$G14+'Aux. Aseo y Cafeteria.'!$I14+'Aux. Aseo y Cafeteria.'!$K14+'Aux. Aseo y Cafeteria.'!$M14</f>
        <v>4</v>
      </c>
      <c r="M5" s="160">
        <f>L5/5</f>
        <v>0.8</v>
      </c>
      <c r="N5" s="57">
        <f>+'Aux. Aseo y Cafeteria.'!$E15+'Aux. Aseo y Cafeteria.'!$G15+'Aux. Aseo y Cafeteria.'!$I15+'Aux. Aseo y Cafeteria.'!$K15+'Aux. Aseo y Cafeteria.'!$M15</f>
        <v>5</v>
      </c>
      <c r="O5" s="160">
        <f t="shared" ref="O5:O31" si="7">N5/5</f>
        <v>1</v>
      </c>
      <c r="P5" s="57">
        <f>+'Aux. Aseo y Cafeteria.'!$E16+'Aux. Aseo y Cafeteria.'!$G16+'Aux. Aseo y Cafeteria.'!$I16+'Aux. Aseo y Cafeteria.'!$K16+'Aux. Aseo y Cafeteria.'!$M16</f>
        <v>5</v>
      </c>
      <c r="Q5" s="160">
        <f t="shared" ref="Q5:Q31" si="8">P5/5</f>
        <v>1</v>
      </c>
      <c r="R5" s="57">
        <f>+'Aux. Aseo y Cafeteria.'!$E17+'Aux. Aseo y Cafeteria.'!$G17+'Aux. Aseo y Cafeteria.'!$I17+'Aux. Aseo y Cafeteria.'!$K17+'Aux. Aseo y Cafeteria.'!$M17</f>
        <v>5</v>
      </c>
      <c r="S5" s="160">
        <f t="shared" ref="S5:S31" si="9">R5/5</f>
        <v>1</v>
      </c>
      <c r="T5" s="57">
        <f>+'Aux. Aseo y Cafeteria.'!$E18+'Aux. Aseo y Cafeteria.'!$G18+'Aux. Aseo y Cafeteria.'!$I18+'Aux. Aseo y Cafeteria.'!$K18+'Aux. Aseo y Cafeteria.'!$M18</f>
        <v>5</v>
      </c>
      <c r="U5" s="162">
        <f t="shared" ref="U5:U31" si="10">T5/5</f>
        <v>1</v>
      </c>
      <c r="V5" s="171">
        <f>(AVERAGE($I5+$K5+$M5+$O5+$Q5+$S5+$U5)/7)*$V$1</f>
        <v>0.16514285714285715</v>
      </c>
      <c r="W5" s="11">
        <f>+'Aux. Aseo y Cafeteria.'!$E23+'Aux. Aseo y Cafeteria.'!$G23+'Aux. Aseo y Cafeteria.'!$I23+'Aux. Aseo y Cafeteria.'!$K23+'Aux. Aseo y Cafeteria.'!$M23</f>
        <v>5</v>
      </c>
      <c r="X5" s="160">
        <f>W5/5</f>
        <v>1</v>
      </c>
      <c r="Y5" s="11">
        <f>+'Aux. Aseo y Cafeteria.'!$E24+'Aux. Aseo y Cafeteria.'!$G24+'Aux. Aseo y Cafeteria.'!$I24+'Aux. Aseo y Cafeteria.'!$K24+'Aux. Aseo y Cafeteria.'!$M24</f>
        <v>4</v>
      </c>
      <c r="Z5" s="160">
        <f>Y5/5</f>
        <v>0.8</v>
      </c>
      <c r="AA5" s="11">
        <f>+'Aux. Aseo y Cafeteria.'!$E25+'Aux. Aseo y Cafeteria.'!$G25+'Aux. Aseo y Cafeteria.'!$I25+'Aux. Aseo y Cafeteria.'!$K25+'Aux. Aseo y Cafeteria.'!$M25</f>
        <v>5</v>
      </c>
      <c r="AB5" s="160">
        <f>AA5/5</f>
        <v>1</v>
      </c>
      <c r="AC5" s="11">
        <f>+'Aux. Aseo y Cafeteria.'!$E26+'Aux. Aseo y Cafeteria.'!$G26+'Aux. Aseo y Cafeteria.'!$I26+'Aux. Aseo y Cafeteria.'!$K26+'Aux. Aseo y Cafeteria.'!$M26</f>
        <v>5</v>
      </c>
      <c r="AD5" s="160">
        <f t="shared" si="2"/>
        <v>1</v>
      </c>
      <c r="AE5" s="11">
        <f>+'Aux. Aseo y Cafeteria.'!$E27+'Aux. Aseo y Cafeteria.'!$G27+'Aux. Aseo y Cafeteria.'!$I27+'Aux. Aseo y Cafeteria.'!$K27+'Aux. Aseo y Cafeteria.'!$M27</f>
        <v>5</v>
      </c>
      <c r="AF5" s="174">
        <f>AE5/5</f>
        <v>1</v>
      </c>
      <c r="AG5" s="171">
        <f t="shared" si="3"/>
        <v>0.16320000000000001</v>
      </c>
      <c r="AH5" s="176">
        <f>+'Aux. Aseo y Cafeteria.'!$E32+'Aux. Aseo y Cafeteria.'!$G32+'Aux. Aseo y Cafeteria.'!$I32+'Aux. Aseo y Cafeteria.'!$K32+'Aux. Aseo y Cafeteria.'!$M32</f>
        <v>4</v>
      </c>
      <c r="AI5" s="160">
        <f>AH5/5</f>
        <v>0.8</v>
      </c>
      <c r="AJ5" s="176">
        <f>+'Aux. Aseo y Cafeteria.'!$E33+'Aux. Aseo y Cafeteria.'!$G33+'Aux. Aseo y Cafeteria.'!$I33+'Aux. Aseo y Cafeteria.'!$K33+'Aux. Aseo y Cafeteria.'!$M33</f>
        <v>4</v>
      </c>
      <c r="AK5" s="160">
        <f t="shared" ref="AK5:AK31" si="11">AJ5/5</f>
        <v>0.8</v>
      </c>
      <c r="AL5" s="176">
        <f>+'Aux. Aseo y Cafeteria.'!$E34+'Aux. Aseo y Cafeteria.'!$G34+'Aux. Aseo y Cafeteria.'!$I34+'Aux. Aseo y Cafeteria.'!$K34+'Aux. Aseo y Cafeteria.'!$M34</f>
        <v>4</v>
      </c>
      <c r="AM5" s="160">
        <f t="shared" ref="AM5:AM31" si="12">AL5/5</f>
        <v>0.8</v>
      </c>
      <c r="AN5" s="176">
        <f>+'Aux. Aseo y Cafeteria.'!$E35+'Aux. Aseo y Cafeteria.'!$G35+'Aux. Aseo y Cafeteria.'!$I35+'Aux. Aseo y Cafeteria.'!$K35+'Aux. Aseo y Cafeteria.'!$M35</f>
        <v>3</v>
      </c>
      <c r="AO5" s="160">
        <f t="shared" ref="AO5:AO31" si="13">AN5/5</f>
        <v>0.6</v>
      </c>
      <c r="AP5" s="176">
        <f>+'Aux. Aseo y Cafeteria.'!$E36+'Aux. Aseo y Cafeteria.'!$G36+'Aux. Aseo y Cafeteria.'!$I36+'Aux. Aseo y Cafeteria.'!$K36+'Aux. Aseo y Cafeteria.'!$M36</f>
        <v>3</v>
      </c>
      <c r="AQ5" s="174">
        <f t="shared" ref="AQ5:AQ31" si="14">AP5/5</f>
        <v>0.6</v>
      </c>
      <c r="AR5" s="171">
        <f t="shared" ref="AR5:AR31" si="15">(AVERAGE(AI5+AK5+AM5+AO5+AQ5)/5)*$AR$2</f>
        <v>0.12240000000000002</v>
      </c>
    </row>
    <row r="6" spans="1:44" ht="15" customHeight="1" x14ac:dyDescent="0.25">
      <c r="A6" s="58" t="s">
        <v>17</v>
      </c>
      <c r="B6" s="4" t="s">
        <v>44</v>
      </c>
      <c r="C6" s="60">
        <f>('Indicadores Sin personal a Carg'!I6*100)/49</f>
        <v>0.9</v>
      </c>
      <c r="D6" s="24">
        <f t="shared" si="0"/>
        <v>0.7695238095238095</v>
      </c>
      <c r="E6" s="24">
        <f t="shared" si="4"/>
        <v>0.82857142857142851</v>
      </c>
      <c r="F6" s="24">
        <f t="shared" si="5"/>
        <v>0.88000000000000012</v>
      </c>
      <c r="G6" s="24">
        <f t="shared" si="6"/>
        <v>0.6</v>
      </c>
      <c r="H6" s="57">
        <f>+'Auxiliar contabilidad'!$E12+'Auxiliar contabilidad'!$G12+'Auxiliar contabilidad'!$I12+'Auxiliar contabilidad'!$K12+'Auxiliar contabilidad'!$M12</f>
        <v>4</v>
      </c>
      <c r="I6" s="160">
        <f t="shared" si="1"/>
        <v>0.8</v>
      </c>
      <c r="J6" s="57">
        <f>+'Auxiliar contabilidad'!$E13+'Auxiliar contabilidad'!$G13+'Auxiliar contabilidad'!$I13+'Auxiliar contabilidad'!$K13+'Auxiliar contabilidad'!$M13</f>
        <v>5</v>
      </c>
      <c r="K6" s="160">
        <f t="shared" si="1"/>
        <v>1</v>
      </c>
      <c r="L6" s="57">
        <f>+'Auxiliar contabilidad'!$E14+'Auxiliar contabilidad'!$G14+'Auxiliar contabilidad'!$I14+'Auxiliar contabilidad'!$K14+'Auxiliar contabilidad'!$M14</f>
        <v>3</v>
      </c>
      <c r="M6" s="160">
        <f t="shared" ref="M6:M31" si="16">L6/5</f>
        <v>0.6</v>
      </c>
      <c r="N6" s="57">
        <f>+'Auxiliar contabilidad'!$E15+'Auxiliar contabilidad'!$G15+'Auxiliar contabilidad'!$I15+'Auxiliar contabilidad'!$K15+'Auxiliar contabilidad'!$M15</f>
        <v>4</v>
      </c>
      <c r="O6" s="160">
        <f t="shared" si="7"/>
        <v>0.8</v>
      </c>
      <c r="P6" s="57">
        <f>+'Auxiliar contabilidad'!$E16+'Auxiliar contabilidad'!$G16+'Auxiliar contabilidad'!$I16+'Auxiliar contabilidad'!$K16+'Auxiliar contabilidad'!$M16</f>
        <v>4</v>
      </c>
      <c r="Q6" s="160">
        <f t="shared" si="8"/>
        <v>0.8</v>
      </c>
      <c r="R6" s="57">
        <f>+'Auxiliar contabilidad'!$E17+'Auxiliar contabilidad'!$G17+'Auxiliar contabilidad'!$I17+'Auxiliar contabilidad'!$K17+'Auxiliar contabilidad'!$M17</f>
        <v>4</v>
      </c>
      <c r="S6" s="160">
        <f t="shared" si="9"/>
        <v>0.8</v>
      </c>
      <c r="T6" s="57">
        <f>+'Auxiliar contabilidad'!$E18+'Auxiliar contabilidad'!$G18+'Auxiliar contabilidad'!$I18+'Auxiliar contabilidad'!$K18+'Auxiliar contabilidad'!$M18</f>
        <v>5</v>
      </c>
      <c r="U6" s="162">
        <f t="shared" si="10"/>
        <v>1</v>
      </c>
      <c r="V6" s="171">
        <f t="shared" ref="V6:V31" si="17">(AVERAGE($I6+$K6+$M6+$O6+$Q6+$S6+$U6)/7)*$V$1</f>
        <v>0.14085714285714285</v>
      </c>
      <c r="W6" s="11">
        <f>+'Auxiliar contabilidad'!$E23+'Auxiliar contabilidad'!$G23+'Auxiliar contabilidad'!$I23+'Auxiliar contabilidad'!$K23+'Auxiliar contabilidad'!$M23</f>
        <v>4</v>
      </c>
      <c r="X6" s="160">
        <f t="shared" ref="X6:X31" si="18">W6/5</f>
        <v>0.8</v>
      </c>
      <c r="Y6" s="11">
        <f>+'Auxiliar contabilidad'!$E24+'Auxiliar contabilidad'!$G24+'Auxiliar contabilidad'!$I24+'Auxiliar contabilidad'!$K24+'Auxiliar contabilidad'!$M24</f>
        <v>4</v>
      </c>
      <c r="Z6" s="160">
        <f>Y6/5</f>
        <v>0.8</v>
      </c>
      <c r="AA6" s="11">
        <f>+'Auxiliar contabilidad'!$E25+'Auxiliar contabilidad'!$G25+'Auxiliar contabilidad'!$I25+'Auxiliar contabilidad'!$K25+'Auxiliar contabilidad'!$M25</f>
        <v>5</v>
      </c>
      <c r="AB6" s="160">
        <f>AA6/5</f>
        <v>1</v>
      </c>
      <c r="AC6" s="11">
        <f>+'Auxiliar contabilidad'!$E26+'Auxiliar contabilidad'!$G26+'Auxiliar contabilidad'!$I26+'Auxiliar contabilidad'!$K26+'Auxiliar contabilidad'!$M26</f>
        <v>5</v>
      </c>
      <c r="AD6" s="160">
        <f t="shared" si="2"/>
        <v>1</v>
      </c>
      <c r="AE6" s="11">
        <f>+'Auxiliar contabilidad'!$E27+'Auxiliar contabilidad'!$G27+'Auxiliar contabilidad'!$I27+'Auxiliar contabilidad'!$K27+'Auxiliar contabilidad'!$M27</f>
        <v>4</v>
      </c>
      <c r="AF6" s="174">
        <f>AE6/5</f>
        <v>0.8</v>
      </c>
      <c r="AG6" s="171">
        <f t="shared" si="3"/>
        <v>0.14960000000000004</v>
      </c>
      <c r="AH6" s="176">
        <f>+'Auxiliar contabilidad'!$E36+'Auxiliar contabilidad'!$G36+'Auxiliar contabilidad'!$I36+'Auxiliar contabilidad'!$K36+'Auxiliar contabilidad'!$M36</f>
        <v>3</v>
      </c>
      <c r="AI6" s="160">
        <f>AH6/5</f>
        <v>0.6</v>
      </c>
      <c r="AJ6" s="176">
        <f>+'Auxiliar contabilidad'!$E36+'Auxiliar contabilidad'!$G36+'Auxiliar contabilidad'!$I36+'Auxiliar contabilidad'!$K36+'Auxiliar contabilidad'!$M36</f>
        <v>3</v>
      </c>
      <c r="AK6" s="160">
        <f t="shared" si="11"/>
        <v>0.6</v>
      </c>
      <c r="AL6" s="176">
        <f>+'Auxiliar contabilidad'!$E36+'Auxiliar contabilidad'!$G36+'Auxiliar contabilidad'!$I36+'Auxiliar contabilidad'!$K36+'Auxiliar contabilidad'!$M36</f>
        <v>3</v>
      </c>
      <c r="AM6" s="160">
        <f t="shared" si="12"/>
        <v>0.6</v>
      </c>
      <c r="AN6" s="176">
        <f>+'Auxiliar contabilidad'!$E36+'Auxiliar contabilidad'!$G36+'Auxiliar contabilidad'!$I36+'Auxiliar contabilidad'!$K36+'Auxiliar contabilidad'!$M36</f>
        <v>3</v>
      </c>
      <c r="AO6" s="160">
        <f t="shared" si="13"/>
        <v>0.6</v>
      </c>
      <c r="AP6" s="176">
        <f>+'Auxiliar contabilidad'!$E36+'Auxiliar contabilidad'!$G36+'Auxiliar contabilidad'!$I36+'Auxiliar contabilidad'!$K36+'Auxiliar contabilidad'!$M36</f>
        <v>3</v>
      </c>
      <c r="AQ6" s="174">
        <f t="shared" si="14"/>
        <v>0.6</v>
      </c>
      <c r="AR6" s="171">
        <f t="shared" si="15"/>
        <v>0.10200000000000001</v>
      </c>
    </row>
    <row r="7" spans="1:44" ht="15" customHeight="1" x14ac:dyDescent="0.25">
      <c r="A7" s="58" t="s">
        <v>17</v>
      </c>
      <c r="B7" s="4" t="s">
        <v>45</v>
      </c>
      <c r="C7" s="60">
        <f>('Indicadores Sin personal a Carg'!I7*100)/49</f>
        <v>1</v>
      </c>
      <c r="D7" s="24">
        <f t="shared" si="0"/>
        <v>0.96</v>
      </c>
      <c r="E7" s="24">
        <f t="shared" si="4"/>
        <v>1</v>
      </c>
      <c r="F7" s="24">
        <f t="shared" si="5"/>
        <v>1</v>
      </c>
      <c r="G7" s="24">
        <f t="shared" si="6"/>
        <v>0.88000000000000012</v>
      </c>
      <c r="H7" s="57">
        <f>+'Auxiliar Administrativo'!$E12+'Auxiliar Administrativo'!$G12+'Auxiliar Administrativo'!$I12+'Auxiliar Administrativo'!$K12+'Auxiliar Administrativo'!$M12</f>
        <v>5</v>
      </c>
      <c r="I7" s="160">
        <f t="shared" si="1"/>
        <v>1</v>
      </c>
      <c r="J7" s="57">
        <f>+'Auxiliar Administrativo'!$E13+'Auxiliar Administrativo'!$G13+'Auxiliar Administrativo'!$I13+'Auxiliar Administrativo'!$K13+'Auxiliar Administrativo'!$M13</f>
        <v>5</v>
      </c>
      <c r="K7" s="160">
        <f t="shared" si="1"/>
        <v>1</v>
      </c>
      <c r="L7" s="57">
        <f>+'Auxiliar Administrativo'!$E14+'Auxiliar Administrativo'!$G14+'Auxiliar Administrativo'!$I14+'Auxiliar Administrativo'!$K14+'Auxiliar Administrativo'!$M14</f>
        <v>5</v>
      </c>
      <c r="M7" s="160">
        <f t="shared" si="16"/>
        <v>1</v>
      </c>
      <c r="N7" s="57">
        <f>+'Auxiliar Administrativo'!$E15+'Auxiliar Administrativo'!$G15+'Auxiliar Administrativo'!$I15+'Auxiliar Administrativo'!$K15+'Auxiliar Administrativo'!$M15</f>
        <v>5</v>
      </c>
      <c r="O7" s="160">
        <f t="shared" si="7"/>
        <v>1</v>
      </c>
      <c r="P7" s="57">
        <f>+'Auxiliar Administrativo'!$E16+'Auxiliar Administrativo'!$G16+'Auxiliar Administrativo'!$I16+'Auxiliar Administrativo'!$K16+'Auxiliar Administrativo'!$M16</f>
        <v>5</v>
      </c>
      <c r="Q7" s="160">
        <f t="shared" si="8"/>
        <v>1</v>
      </c>
      <c r="R7" s="57">
        <f>+'Auxiliar Administrativo'!$E17+'Auxiliar Administrativo'!$G17+'Auxiliar Administrativo'!$I17+'Auxiliar Administrativo'!$K17+'Auxiliar Administrativo'!$M17</f>
        <v>5</v>
      </c>
      <c r="S7" s="160">
        <f t="shared" si="9"/>
        <v>1</v>
      </c>
      <c r="T7" s="57">
        <f>+'Auxiliar Administrativo'!$E18+'Auxiliar Administrativo'!$G18+'Auxiliar Administrativo'!$I18+'Auxiliar Administrativo'!$K18+'Auxiliar Administrativo'!$M18</f>
        <v>5</v>
      </c>
      <c r="U7" s="162">
        <f t="shared" si="10"/>
        <v>1</v>
      </c>
      <c r="V7" s="171">
        <f t="shared" si="17"/>
        <v>0.17</v>
      </c>
      <c r="W7" s="11">
        <f>+'Auxiliar Administrativo'!$E23+'Auxiliar Administrativo'!$G23+'Auxiliar Administrativo'!$I23+'Auxiliar Administrativo'!$K23+'Auxiliar Administrativo'!$M23</f>
        <v>5</v>
      </c>
      <c r="X7" s="160">
        <f t="shared" si="18"/>
        <v>1</v>
      </c>
      <c r="Y7" s="11">
        <f>+'Auxiliar Administrativo'!$E24+'Auxiliar Administrativo'!$G24+'Auxiliar Administrativo'!$I24+'Auxiliar Administrativo'!$K24+'Auxiliar Administrativo'!$M24</f>
        <v>5</v>
      </c>
      <c r="Z7" s="160">
        <f t="shared" ref="Z7:Z31" si="19">Y7/5</f>
        <v>1</v>
      </c>
      <c r="AA7" s="11">
        <f>+'Auxiliar Administrativo'!$E25+'Auxiliar Administrativo'!$G25+'Auxiliar Administrativo'!$I25+'Auxiliar Administrativo'!$K25+'Auxiliar Administrativo'!$M25</f>
        <v>5</v>
      </c>
      <c r="AB7" s="160">
        <f t="shared" ref="AB7:AB31" si="20">AA7/5</f>
        <v>1</v>
      </c>
      <c r="AC7" s="11">
        <f>+'Auxiliar Administrativo'!$E26+'Auxiliar Administrativo'!$G26+'Auxiliar Administrativo'!$I26+'Auxiliar Administrativo'!$K26+'Auxiliar Administrativo'!$M26</f>
        <v>5</v>
      </c>
      <c r="AD7" s="160">
        <f t="shared" si="2"/>
        <v>1</v>
      </c>
      <c r="AE7" s="11">
        <f>+'Auxiliar Administrativo'!$E27+'Auxiliar Administrativo'!$G27+'Auxiliar Administrativo'!$I27+'Auxiliar Administrativo'!$K27+'Auxiliar Administrativo'!$M27</f>
        <v>5</v>
      </c>
      <c r="AF7" s="174">
        <f t="shared" ref="AF7:AF31" si="21">AE7/5</f>
        <v>1</v>
      </c>
      <c r="AG7" s="171">
        <f t="shared" si="3"/>
        <v>0.17</v>
      </c>
      <c r="AH7" s="176">
        <f>+'Auxiliar Administrativo'!$E32+'Auxiliar Administrativo'!$G32+'Auxiliar Administrativo'!$I32+'Auxiliar Administrativo'!$K32+'Auxiliar Administrativo'!$M32</f>
        <v>5</v>
      </c>
      <c r="AI7" s="160">
        <f t="shared" ref="AI7:AI31" si="22">AH7/5</f>
        <v>1</v>
      </c>
      <c r="AJ7" s="176">
        <f>+'Auxiliar Administrativo'!$E33+'Auxiliar Administrativo'!$G33+'Auxiliar Administrativo'!$I33+'Auxiliar Administrativo'!$K33+'Auxiliar Administrativo'!$M33</f>
        <v>3</v>
      </c>
      <c r="AK7" s="160">
        <f t="shared" si="11"/>
        <v>0.6</v>
      </c>
      <c r="AL7" s="176">
        <f>+'Auxiliar Administrativo'!$E34+'Auxiliar Administrativo'!$G34+'Auxiliar Administrativo'!$I34+'Auxiliar Administrativo'!$K34+'Auxiliar Administrativo'!$M34</f>
        <v>5</v>
      </c>
      <c r="AM7" s="160">
        <f t="shared" si="12"/>
        <v>1</v>
      </c>
      <c r="AN7" s="176">
        <f>+'Auxiliar Administrativo'!$E35+'Auxiliar Administrativo'!$G35+'Auxiliar Administrativo'!$I35+'Auxiliar Administrativo'!$K35+'Auxiliar Administrativo'!$M35</f>
        <v>5</v>
      </c>
      <c r="AO7" s="160">
        <f t="shared" si="13"/>
        <v>1</v>
      </c>
      <c r="AP7" s="176">
        <f>+'Auxiliar Administrativo'!$E36+'Auxiliar Administrativo'!$G36+'Auxiliar Administrativo'!$I36+'Auxiliar Administrativo'!$K36+'Auxiliar Administrativo'!$M36</f>
        <v>4</v>
      </c>
      <c r="AQ7" s="174">
        <f t="shared" si="14"/>
        <v>0.8</v>
      </c>
      <c r="AR7" s="171">
        <f t="shared" si="15"/>
        <v>0.14960000000000004</v>
      </c>
    </row>
    <row r="8" spans="1:44" ht="15" customHeight="1" x14ac:dyDescent="0.25">
      <c r="A8" s="58" t="s">
        <v>17</v>
      </c>
      <c r="B8" s="3" t="s">
        <v>46</v>
      </c>
      <c r="C8" s="60">
        <f>('Indicadores Sin personal a Carg'!I8*100)/49</f>
        <v>0.8666666666666667</v>
      </c>
      <c r="D8" s="24">
        <f t="shared" si="0"/>
        <v>0.86857142857142866</v>
      </c>
      <c r="E8" s="24">
        <f t="shared" si="4"/>
        <v>0.88571428571428557</v>
      </c>
      <c r="F8" s="24">
        <f t="shared" si="5"/>
        <v>1</v>
      </c>
      <c r="G8" s="24">
        <f t="shared" si="6"/>
        <v>0.72</v>
      </c>
      <c r="H8" s="57">
        <f>+Mensajero!$E$12+Mensajero!$G$12+Mensajero!$I$12+Mensajero!$K$12+Mensajero!$M$12</f>
        <v>5</v>
      </c>
      <c r="I8" s="160">
        <f t="shared" si="1"/>
        <v>1</v>
      </c>
      <c r="J8" s="57">
        <f>+Mensajero!$E13+Mensajero!$G13+Mensajero!$I13+Mensajero!$K13+Mensajero!$M13</f>
        <v>5</v>
      </c>
      <c r="K8" s="160">
        <f t="shared" si="1"/>
        <v>1</v>
      </c>
      <c r="L8" s="57">
        <f>+Mensajero!$E14+Mensajero!$G14+Mensajero!$I14+Mensajero!$K14+Mensajero!$M14</f>
        <v>4</v>
      </c>
      <c r="M8" s="160">
        <f t="shared" si="16"/>
        <v>0.8</v>
      </c>
      <c r="N8" s="57">
        <f>+Mensajero!$E15+Mensajero!$G15+Mensajero!$I15+Mensajero!$K15+Mensajero!$M15</f>
        <v>4</v>
      </c>
      <c r="O8" s="160">
        <f t="shared" si="7"/>
        <v>0.8</v>
      </c>
      <c r="P8" s="57">
        <f>+Mensajero!$E16+Mensajero!$G16+Mensajero!$I16+Mensajero!$K16+Mensajero!$M16</f>
        <v>4</v>
      </c>
      <c r="Q8" s="160">
        <f t="shared" si="8"/>
        <v>0.8</v>
      </c>
      <c r="R8" s="57">
        <f>+Mensajero!$E17+Mensajero!$G17+Mensajero!$I17+Mensajero!$K17+Mensajero!$M17</f>
        <v>4</v>
      </c>
      <c r="S8" s="160">
        <f t="shared" si="9"/>
        <v>0.8</v>
      </c>
      <c r="T8" s="57">
        <f>+Mensajero!$E18+Mensajero!$G18+Mensajero!$I18+Mensajero!$K18+Mensajero!$M18</f>
        <v>5</v>
      </c>
      <c r="U8" s="162">
        <f t="shared" si="10"/>
        <v>1</v>
      </c>
      <c r="V8" s="171">
        <f t="shared" si="17"/>
        <v>0.15057142857142855</v>
      </c>
      <c r="W8" s="11">
        <f>+Mensajero!$E23+Mensajero!$G23+Mensajero!$I23+Mensajero!$K23+Mensajero!$M23</f>
        <v>5</v>
      </c>
      <c r="X8" s="160">
        <f t="shared" si="18"/>
        <v>1</v>
      </c>
      <c r="Y8" s="11">
        <f>+Mensajero!$E24+Mensajero!$G24+Mensajero!$I24+Mensajero!$K24+Mensajero!$M24</f>
        <v>5</v>
      </c>
      <c r="Z8" s="160">
        <f t="shared" si="19"/>
        <v>1</v>
      </c>
      <c r="AA8" s="11">
        <f>+Mensajero!$E25+Mensajero!$G25+Mensajero!$I25+Mensajero!$K25+Mensajero!$M25</f>
        <v>5</v>
      </c>
      <c r="AB8" s="160">
        <f t="shared" si="20"/>
        <v>1</v>
      </c>
      <c r="AC8" s="11">
        <f>+Mensajero!$E26+Mensajero!$G26+Mensajero!$I26+Mensajero!$K26+Mensajero!$M26</f>
        <v>5</v>
      </c>
      <c r="AD8" s="160">
        <f t="shared" si="2"/>
        <v>1</v>
      </c>
      <c r="AE8" s="11">
        <f>+Mensajero!$E27+Mensajero!$G27+Mensajero!$I27+Mensajero!$K27+Mensajero!$M27</f>
        <v>5</v>
      </c>
      <c r="AF8" s="174">
        <f t="shared" si="21"/>
        <v>1</v>
      </c>
      <c r="AG8" s="171">
        <f t="shared" si="3"/>
        <v>0.17</v>
      </c>
      <c r="AH8" s="176">
        <f>+Mensajero!$E32+Mensajero!$G32+Mensajero!$I32+Mensajero!$K32+Mensajero!$M32</f>
        <v>3</v>
      </c>
      <c r="AI8" s="160">
        <f t="shared" si="22"/>
        <v>0.6</v>
      </c>
      <c r="AJ8" s="176">
        <f>+Mensajero!$E33+Mensajero!$G33+Mensajero!$I33+Mensajero!$K33+Mensajero!$M33</f>
        <v>1</v>
      </c>
      <c r="AK8" s="160">
        <f t="shared" si="11"/>
        <v>0.2</v>
      </c>
      <c r="AL8" s="176">
        <f>+Mensajero!$E34+Mensajero!$G34+Mensajero!$I34+Mensajero!$K34+Mensajero!$M34</f>
        <v>4</v>
      </c>
      <c r="AM8" s="160">
        <f t="shared" si="12"/>
        <v>0.8</v>
      </c>
      <c r="AN8" s="176">
        <f>+Mensajero!$E35+Mensajero!$G35+Mensajero!$I35+Mensajero!$K35+Mensajero!$M35</f>
        <v>5</v>
      </c>
      <c r="AO8" s="160">
        <f t="shared" si="13"/>
        <v>1</v>
      </c>
      <c r="AP8" s="176">
        <f>+Mensajero!$E36+Mensajero!$G36+Mensajero!$I36+Mensajero!$K36+Mensajero!$M36</f>
        <v>5</v>
      </c>
      <c r="AQ8" s="174">
        <f t="shared" si="14"/>
        <v>1</v>
      </c>
      <c r="AR8" s="171">
        <f t="shared" si="15"/>
        <v>0.12240000000000001</v>
      </c>
    </row>
    <row r="9" spans="1:44" ht="15" customHeight="1" x14ac:dyDescent="0.25">
      <c r="A9" s="217" t="s">
        <v>17</v>
      </c>
      <c r="B9" s="53" t="s">
        <v>47</v>
      </c>
      <c r="C9" s="60">
        <f>('Indicadores Sin personal a Carg'!I9*100)/49</f>
        <v>0.65833333333333333</v>
      </c>
      <c r="D9" s="24">
        <f t="shared" si="0"/>
        <v>0.87238095238095237</v>
      </c>
      <c r="E9" s="24">
        <f t="shared" si="4"/>
        <v>0.8571428571428571</v>
      </c>
      <c r="F9" s="24">
        <f t="shared" si="5"/>
        <v>0.91999999999999993</v>
      </c>
      <c r="G9" s="24">
        <f t="shared" si="6"/>
        <v>0.84000000000000008</v>
      </c>
      <c r="H9" s="57">
        <f>+'Lider de Procesos'!E12+'Lider de Procesos'!G12+'Lider de Procesos'!I12+'Lider de Procesos'!K12+'Lider de Procesos'!M12</f>
        <v>4</v>
      </c>
      <c r="I9" s="160">
        <f t="shared" si="1"/>
        <v>0.8</v>
      </c>
      <c r="J9" s="57">
        <f>+'Lider de Procesos'!E13+'Lider de Procesos'!G13+'Lider de Procesos'!I13+'Lider de Procesos'!K13+'Lider de Procesos'!M13</f>
        <v>5</v>
      </c>
      <c r="K9" s="160">
        <f t="shared" si="1"/>
        <v>1</v>
      </c>
      <c r="L9" s="57">
        <f>+'Lider de Procesos'!E14+'Lider de Procesos'!G14+'Lider de Procesos'!I14+'Lider de Procesos'!K14+'Lider de Procesos'!M14</f>
        <v>4</v>
      </c>
      <c r="M9" s="160">
        <f t="shared" si="16"/>
        <v>0.8</v>
      </c>
      <c r="N9" s="57">
        <f>+'Lider de Procesos'!E15+'Lider de Procesos'!G15+'Lider de Procesos'!I15+'Lider de Procesos'!K15+'Lider de Procesos'!M15</f>
        <v>4</v>
      </c>
      <c r="O9" s="160">
        <f t="shared" si="7"/>
        <v>0.8</v>
      </c>
      <c r="P9" s="57">
        <f>+'Lider de Procesos'!E16+'Lider de Procesos'!G16+'Lider de Procesos'!I16+'Lider de Procesos'!K16+'Lider de Procesos'!M16</f>
        <v>4</v>
      </c>
      <c r="Q9" s="160">
        <f t="shared" si="8"/>
        <v>0.8</v>
      </c>
      <c r="R9" s="57">
        <f>+'Lider de Procesos'!E17+'Lider de Procesos'!G17+'Lider de Procesos'!I17+'Lider de Procesos'!K17+'Lider de Procesos'!M17</f>
        <v>5</v>
      </c>
      <c r="S9" s="160">
        <f t="shared" si="9"/>
        <v>1</v>
      </c>
      <c r="T9" s="57">
        <f>+'Lider de Procesos'!E18+'Lider de Procesos'!G18+'Lider de Procesos'!I18+'Lider de Procesos'!K18+'Lider de Procesos'!M18</f>
        <v>4</v>
      </c>
      <c r="U9" s="162">
        <f t="shared" si="10"/>
        <v>0.8</v>
      </c>
      <c r="V9" s="171">
        <f t="shared" si="17"/>
        <v>0.14571428571428571</v>
      </c>
      <c r="W9" s="11">
        <f>+'Lider de Procesos'!E23+'Lider de Procesos'!G23+'Lider de Procesos'!I23+'Lider de Procesos'!K23+'Lider de Procesos'!M23</f>
        <v>4</v>
      </c>
      <c r="X9" s="160">
        <f t="shared" si="18"/>
        <v>0.8</v>
      </c>
      <c r="Y9" s="12">
        <f>+'Lider de Procesos'!E24+'Lider de Procesos'!G24+'Lider de Procesos'!I24+'Lider de Procesos'!K24+'Lider de Procesos'!M24</f>
        <v>5</v>
      </c>
      <c r="Z9" s="160">
        <f t="shared" si="19"/>
        <v>1</v>
      </c>
      <c r="AA9" s="12">
        <f>+'Lider de Procesos'!E25+'Lider de Procesos'!G25+'Lider de Procesos'!I25+'Lider de Procesos'!K25+'Lider de Procesos'!M25</f>
        <v>5</v>
      </c>
      <c r="AB9" s="160">
        <f t="shared" si="20"/>
        <v>1</v>
      </c>
      <c r="AC9" s="12">
        <f>+'Lider de Procesos'!E26+'Lider de Procesos'!G26+'Lider de Procesos'!I26+'Lider de Procesos'!K26+'Lider de Procesos'!M26</f>
        <v>5</v>
      </c>
      <c r="AD9" s="160">
        <f t="shared" si="2"/>
        <v>1</v>
      </c>
      <c r="AE9" s="12">
        <f>+'Lider de Procesos'!$E27+'Lider de Procesos'!$G27+'Lider de Procesos'!$I27+'Lider de Procesos'!$K27+'Lider de Procesos'!$M27</f>
        <v>4</v>
      </c>
      <c r="AF9" s="174">
        <f t="shared" si="21"/>
        <v>0.8</v>
      </c>
      <c r="AG9" s="171">
        <f t="shared" si="3"/>
        <v>0.15640000000000001</v>
      </c>
      <c r="AH9" s="176">
        <f>+'Lider de Procesos'!$E32+'Lider de Procesos'!$G32+'Lider de Procesos'!$I32+'Lider de Procesos'!$K32+'Lider de Procesos'!$M32</f>
        <v>4</v>
      </c>
      <c r="AI9" s="160">
        <f t="shared" si="22"/>
        <v>0.8</v>
      </c>
      <c r="AJ9" s="176">
        <f>+'Lider de Procesos'!$E33+'Lider de Procesos'!$G33+'Lider de Procesos'!$I33+'Lider de Procesos'!$K33+'Lider de Procesos'!$M33</f>
        <v>4</v>
      </c>
      <c r="AK9" s="160">
        <f t="shared" si="11"/>
        <v>0.8</v>
      </c>
      <c r="AL9" s="176">
        <f>+'Lider de Procesos'!$E34+'Lider de Procesos'!$G34+'Lider de Procesos'!$I34+'Lider de Procesos'!$K34+'Lider de Procesos'!$M34</f>
        <v>5</v>
      </c>
      <c r="AM9" s="160">
        <f t="shared" si="12"/>
        <v>1</v>
      </c>
      <c r="AN9" s="176">
        <f>+'Lider de Procesos'!$E35+'Lider de Procesos'!$G35+'Lider de Procesos'!$I35+'Lider de Procesos'!$K35+'Lider de Procesos'!$M35</f>
        <v>4</v>
      </c>
      <c r="AO9" s="160">
        <f t="shared" si="13"/>
        <v>0.8</v>
      </c>
      <c r="AP9" s="176">
        <f>+'Lider de Procesos'!$E36+'Lider de Procesos'!$G36+'Lider de Procesos'!$I36+'Lider de Procesos'!$K36+'Lider de Procesos'!$M36</f>
        <v>4</v>
      </c>
      <c r="AQ9" s="174">
        <f t="shared" si="14"/>
        <v>0.8</v>
      </c>
      <c r="AR9" s="171">
        <f t="shared" si="15"/>
        <v>0.14280000000000001</v>
      </c>
    </row>
    <row r="10" spans="1:44" ht="15" customHeight="1" x14ac:dyDescent="0.25">
      <c r="A10" s="59" t="s">
        <v>167</v>
      </c>
      <c r="B10" s="4" t="s">
        <v>193</v>
      </c>
      <c r="C10" s="60">
        <f>('Indicadores Sin personal a Carg'!I10*100)/49</f>
        <v>0.88216666666666665</v>
      </c>
      <c r="D10" s="24">
        <f t="shared" si="0"/>
        <v>0.79999999999999993</v>
      </c>
      <c r="E10" s="24">
        <f>AVERAGE(I10,K10,M10,O10,Q10,S10,U10)</f>
        <v>0.79999999999999993</v>
      </c>
      <c r="F10" s="24">
        <f t="shared" si="5"/>
        <v>0.76</v>
      </c>
      <c r="G10" s="24">
        <f t="shared" si="6"/>
        <v>0.83999999999999986</v>
      </c>
      <c r="H10" s="57">
        <f>+'Auxiliar de despachos'!E12+'Auxiliar de despachos'!G12+'Auxiliar de despachos'!I12+'Auxiliar de despachos'!K12+'Auxiliar de despachos'!M12</f>
        <v>4</v>
      </c>
      <c r="I10" s="160">
        <f t="shared" si="1"/>
        <v>0.8</v>
      </c>
      <c r="J10" s="47">
        <f>+'Auxiliar de despachos'!E13+'Auxiliar de despachos'!G13+'Auxiliar de despachos'!I13+'Auxiliar de despachos'!K13+'Auxiliar de despachos'!M13</f>
        <v>4</v>
      </c>
      <c r="K10" s="160">
        <f t="shared" si="1"/>
        <v>0.8</v>
      </c>
      <c r="L10" s="47">
        <f>+'Auxiliar de despachos'!E14+'Auxiliar de despachos'!G14+'Auxiliar de despachos'!I14+'Auxiliar de despachos'!K14+'Auxiliar de despachos'!M14</f>
        <v>4</v>
      </c>
      <c r="M10" s="160">
        <f t="shared" si="16"/>
        <v>0.8</v>
      </c>
      <c r="N10" s="47">
        <f>+'Auxiliar de despachos'!E15+'Auxiliar de despachos'!G15+'Auxiliar de despachos'!I15+'Auxiliar de despachos'!K15+'Auxiliar de despachos'!M15</f>
        <v>4</v>
      </c>
      <c r="O10" s="160">
        <f t="shared" si="7"/>
        <v>0.8</v>
      </c>
      <c r="P10" s="47">
        <f>+'Auxiliar de despachos'!E16+'Auxiliar de despachos'!G16+'Auxiliar de despachos'!I16+'Auxiliar de despachos'!K16+'Auxiliar de despachos'!M16</f>
        <v>4</v>
      </c>
      <c r="Q10" s="160">
        <f t="shared" si="8"/>
        <v>0.8</v>
      </c>
      <c r="R10" s="47">
        <f>+'Auxiliar de despachos'!E17+'Auxiliar de despachos'!G17+'Auxiliar de despachos'!I17+'Auxiliar de despachos'!K17+'Auxiliar de despachos'!M17</f>
        <v>4</v>
      </c>
      <c r="S10" s="160">
        <f t="shared" si="9"/>
        <v>0.8</v>
      </c>
      <c r="T10" s="48">
        <f>+'Auxiliar de despachos'!E18+'Auxiliar de despachos'!G18+'Auxiliar de despachos'!I18+'Auxiliar de despachos'!K18+'Auxiliar de despachos'!M18</f>
        <v>4</v>
      </c>
      <c r="U10" s="162">
        <f t="shared" si="10"/>
        <v>0.8</v>
      </c>
      <c r="V10" s="171">
        <f t="shared" si="17"/>
        <v>0.13600000000000001</v>
      </c>
      <c r="W10" s="11">
        <f>+'Auxiliar de despachos'!E23+'Auxiliar de despachos'!G23+'Auxiliar de despachos'!I23+'Auxiliar de despachos'!K23+'Auxiliar de despachos'!M23</f>
        <v>4</v>
      </c>
      <c r="X10" s="160">
        <f t="shared" si="18"/>
        <v>0.8</v>
      </c>
      <c r="Y10" s="12">
        <f>+'Auxiliar de despachos'!E24+'Auxiliar de despachos'!G24+'Auxiliar de despachos'!I24+'Auxiliar de despachos'!K24+'Auxiliar de despachos'!M24</f>
        <v>4</v>
      </c>
      <c r="Z10" s="160">
        <f t="shared" si="19"/>
        <v>0.8</v>
      </c>
      <c r="AA10" s="12">
        <f>+'Auxiliar de despachos'!E25+'Auxiliar de despachos'!G25+'Auxiliar de despachos'!I25+'Auxiliar de despachos'!K25+'Auxiliar de despachos'!M25</f>
        <v>4</v>
      </c>
      <c r="AB10" s="160">
        <f t="shared" si="20"/>
        <v>0.8</v>
      </c>
      <c r="AC10" s="12">
        <f>+'Auxiliar de despachos'!E26+'Auxiliar de despachos'!G26+'Auxiliar de despachos'!I26+'Auxiliar de despachos'!K26+'Auxiliar de despachos'!M26</f>
        <v>4</v>
      </c>
      <c r="AD10" s="160">
        <f t="shared" si="2"/>
        <v>0.8</v>
      </c>
      <c r="AE10" s="12">
        <f>+'Auxiliar de despachos'!E27+'Auxiliar de despachos'!G27+'Auxiliar de despachos'!I27+'Auxiliar de despachos'!K27+'Auxiliar de despachos'!M27</f>
        <v>3</v>
      </c>
      <c r="AF10" s="174">
        <f t="shared" si="21"/>
        <v>0.6</v>
      </c>
      <c r="AG10" s="171">
        <f t="shared" si="3"/>
        <v>0.12920000000000001</v>
      </c>
      <c r="AH10" s="176">
        <f>+'Auxiliar de despachos'!E32+'Auxiliar de despachos'!G32+'Auxiliar de despachos'!I32+'Auxiliar de despachos'!K32+'Auxiliar de despachos'!M32</f>
        <v>5</v>
      </c>
      <c r="AI10" s="160">
        <f t="shared" si="22"/>
        <v>1</v>
      </c>
      <c r="AJ10" s="17">
        <f>+'Auxiliar de despachos'!E33+'Auxiliar de despachos'!G33+'Auxiliar de despachos'!I33+'Auxiliar de despachos'!K33+'Auxiliar de despachos'!M33</f>
        <v>5</v>
      </c>
      <c r="AK10" s="160">
        <f t="shared" si="11"/>
        <v>1</v>
      </c>
      <c r="AL10" s="17">
        <f>+'Auxiliar de despachos'!E34+'Auxiliar de despachos'!G34+'Auxiliar de despachos'!I34+'Auxiliar de despachos'!K34+'Auxiliar de despachos'!M34</f>
        <v>4</v>
      </c>
      <c r="AM10" s="160">
        <f t="shared" si="12"/>
        <v>0.8</v>
      </c>
      <c r="AN10" s="17">
        <f>+'Auxiliar de despachos'!E35+'Auxiliar de despachos'!G35+'Auxiliar de despachos'!I35+'Auxiliar de despachos'!K35+'Auxiliar de despachos'!M35</f>
        <v>4</v>
      </c>
      <c r="AO10" s="160">
        <f t="shared" si="13"/>
        <v>0.8</v>
      </c>
      <c r="AP10" s="17">
        <f>+'Auxiliar de despachos'!E36+'Auxiliar de despachos'!G36+'Auxiliar de despachos'!I36+'Auxiliar de despachos'!K36+'Auxiliar de despachos'!M36</f>
        <v>3</v>
      </c>
      <c r="AQ10" s="174">
        <f t="shared" si="14"/>
        <v>0.6</v>
      </c>
      <c r="AR10" s="171">
        <f t="shared" si="15"/>
        <v>0.14279999999999998</v>
      </c>
    </row>
    <row r="11" spans="1:44" ht="15" customHeight="1" x14ac:dyDescent="0.25">
      <c r="A11" s="59" t="s">
        <v>167</v>
      </c>
      <c r="B11" s="4" t="s">
        <v>165</v>
      </c>
      <c r="C11" s="60">
        <f>('Indicadores Sin personal a Carg'!I11*100)/49</f>
        <v>0.88216666666666665</v>
      </c>
      <c r="D11" s="24">
        <f t="shared" si="0"/>
        <v>0.74666666666666681</v>
      </c>
      <c r="E11" s="24">
        <f t="shared" si="4"/>
        <v>0.79999999999999993</v>
      </c>
      <c r="F11" s="24">
        <f t="shared" si="5"/>
        <v>0.84000000000000008</v>
      </c>
      <c r="G11" s="24">
        <f t="shared" si="6"/>
        <v>0.6</v>
      </c>
      <c r="H11" s="57">
        <f>+'Auxiliar Almacen Cristian'!E12+'Auxiliar Almacen Cristian'!G12+'Auxiliar Almacen Cristian'!I12+'Auxiliar Almacen Cristian'!K12+'Auxiliar Almacen Cristian'!M12</f>
        <v>4</v>
      </c>
      <c r="I11" s="160">
        <f t="shared" si="1"/>
        <v>0.8</v>
      </c>
      <c r="J11" s="47">
        <f>+'Auxiliar Almacen Cristian'!E13+'Auxiliar Almacen Cristian'!G13+'Auxiliar Almacen Cristian'!I13+'Auxiliar Almacen Cristian'!K13+'Auxiliar Almacen Cristian'!M13</f>
        <v>4</v>
      </c>
      <c r="K11" s="160">
        <f t="shared" si="1"/>
        <v>0.8</v>
      </c>
      <c r="L11" s="47">
        <f>+'Auxiliar Almacen Cristian'!G14+'Auxiliar Almacen Cristian'!I14+'Auxiliar Almacen Cristian'!K14+'Auxiliar Almacen Cristian'!M14+'Auxiliar Almacen Cristian'!O14</f>
        <v>4</v>
      </c>
      <c r="M11" s="160">
        <f t="shared" si="16"/>
        <v>0.8</v>
      </c>
      <c r="N11" s="47">
        <f>+'Auxiliar Almacen Cristian'!E15+'Auxiliar Almacen Cristian'!G15+'Auxiliar Almacen Cristian'!I15+'Auxiliar Almacen Cristian'!K15+'Auxiliar Almacen Cristian'!M15</f>
        <v>4</v>
      </c>
      <c r="O11" s="160">
        <f t="shared" si="7"/>
        <v>0.8</v>
      </c>
      <c r="P11" s="47">
        <f>+'Auxiliar Almacen Cristian'!E16+'Auxiliar Almacen Cristian'!G16+'Auxiliar Almacen Cristian'!I16+'Auxiliar Almacen Cristian'!K16+'Auxiliar Almacen Cristian'!M16</f>
        <v>4</v>
      </c>
      <c r="Q11" s="160">
        <f t="shared" si="8"/>
        <v>0.8</v>
      </c>
      <c r="R11" s="47">
        <f>+'Auxiliar Almacen Cristian'!E17+'Auxiliar Almacen Cristian'!G17+'Auxiliar Almacen Cristian'!I17+'Auxiliar Almacen Cristian'!K17+'Auxiliar Almacen Cristian'!M17</f>
        <v>4</v>
      </c>
      <c r="S11" s="160">
        <f t="shared" si="9"/>
        <v>0.8</v>
      </c>
      <c r="T11" s="48">
        <f>+'Auxiliar Almacen Cristian'!E18+'Auxiliar Almacen Cristian'!G18+'Auxiliar Almacen Cristian'!I18+'Auxiliar Almacen Cristian'!K18+'Auxiliar Almacen Cristian'!M18</f>
        <v>4</v>
      </c>
      <c r="U11" s="162">
        <f t="shared" si="10"/>
        <v>0.8</v>
      </c>
      <c r="V11" s="171">
        <f t="shared" si="17"/>
        <v>0.13600000000000001</v>
      </c>
      <c r="W11" s="11">
        <f>+'Auxiliar Almacen Cristian'!E23+'Auxiliar Almacen Cristian'!G23+'Auxiliar Almacen Cristian'!I23+'Auxiliar Almacen Cristian'!K23+'Auxiliar Almacen Cristian'!M23</f>
        <v>4</v>
      </c>
      <c r="X11" s="160">
        <f t="shared" si="18"/>
        <v>0.8</v>
      </c>
      <c r="Y11" s="12">
        <f>+'Auxiliar Almacen Cristian'!E24+'Auxiliar Almacen Cristian'!G24+'Auxiliar Almacen Cristian'!I24+'Auxiliar Almacen Cristian'!K24+'Auxiliar Almacen Cristian'!M24</f>
        <v>4</v>
      </c>
      <c r="Z11" s="160">
        <f t="shared" si="19"/>
        <v>0.8</v>
      </c>
      <c r="AA11" s="12">
        <f>+'Auxiliar Almacen Cristian'!E25+'Auxiliar Almacen Cristian'!G25+'Auxiliar Almacen Cristian'!I25+'Auxiliar Almacen Cristian'!K25+'Auxiliar Almacen Cristian'!M25</f>
        <v>4</v>
      </c>
      <c r="AB11" s="160">
        <f t="shared" si="20"/>
        <v>0.8</v>
      </c>
      <c r="AC11" s="12">
        <f>+'Auxiliar Almacen Cristian'!E26+'Auxiliar Almacen Cristian'!G26+'Auxiliar Almacen Cristian'!I26+'Auxiliar Almacen Cristian'!K26+'Auxiliar Almacen Cristian'!M26</f>
        <v>5</v>
      </c>
      <c r="AD11" s="160">
        <f t="shared" si="2"/>
        <v>1</v>
      </c>
      <c r="AE11" s="12">
        <f>+'Auxiliar Almacen Cristian'!E27+'Auxiliar Almacen Cristian'!G27+'Auxiliar Almacen Cristian'!I27+'Auxiliar Almacen Cristian'!K27+'Auxiliar Almacen Cristian'!M27</f>
        <v>4</v>
      </c>
      <c r="AF11" s="174">
        <f t="shared" si="21"/>
        <v>0.8</v>
      </c>
      <c r="AG11" s="171">
        <f t="shared" si="3"/>
        <v>0.14280000000000001</v>
      </c>
      <c r="AH11" s="176">
        <f>+'Auxiliar Almacen Cristian'!E32+'Auxiliar Almacen Cristian'!G32+'Auxiliar Almacen Cristian'!I32+'Auxiliar Almacen Cristian'!K32+'Auxiliar Almacen Cristian'!M32</f>
        <v>3</v>
      </c>
      <c r="AI11" s="160">
        <f t="shared" si="22"/>
        <v>0.6</v>
      </c>
      <c r="AJ11" s="17">
        <f>+'Auxiliar Almacen Cristian'!E33+'Auxiliar Almacen Cristian'!G33+'Auxiliar Almacen Cristian'!I33+'Auxiliar Almacen Cristian'!K33+'Auxiliar Almacen Cristian'!M33</f>
        <v>3</v>
      </c>
      <c r="AK11" s="160">
        <f t="shared" si="11"/>
        <v>0.6</v>
      </c>
      <c r="AL11" s="17">
        <f>+'Auxiliar Almacen Cristian'!E34+'Auxiliar Almacen Cristian'!G34+'Auxiliar Almacen Cristian'!I34+'Auxiliar Almacen Cristian'!K34+'Auxiliar Almacen Cristian'!M34</f>
        <v>3</v>
      </c>
      <c r="AM11" s="160">
        <f t="shared" si="12"/>
        <v>0.6</v>
      </c>
      <c r="AN11" s="17">
        <f>+'Auxiliar Almacen Cristian'!E35+'Auxiliar Almacen Cristian'!G35+'Auxiliar Almacen Cristian'!I35+'Auxiliar Almacen Cristian'!K35+'Auxiliar Almacen Cristian'!M35</f>
        <v>3</v>
      </c>
      <c r="AO11" s="160">
        <f t="shared" si="13"/>
        <v>0.6</v>
      </c>
      <c r="AP11" s="17">
        <f>+'Auxiliar Almacen Cristian'!E36+'Auxiliar Almacen Cristian'!G36+'Auxiliar Almacen Cristian'!I36+'Auxiliar Almacen Cristian'!K36+'Auxiliar Almacen Cristian'!M36</f>
        <v>3</v>
      </c>
      <c r="AQ11" s="174">
        <f t="shared" si="14"/>
        <v>0.6</v>
      </c>
      <c r="AR11" s="171">
        <f t="shared" si="15"/>
        <v>0.10200000000000001</v>
      </c>
    </row>
    <row r="12" spans="1:44" ht="15" customHeight="1" x14ac:dyDescent="0.25">
      <c r="A12" s="59" t="s">
        <v>167</v>
      </c>
      <c r="B12" s="3" t="s">
        <v>166</v>
      </c>
      <c r="C12" s="60">
        <f>('Indicadores Sin personal a Carg'!I12*100)/49</f>
        <v>0.88216666666666665</v>
      </c>
      <c r="D12" s="24">
        <f t="shared" si="0"/>
        <v>0.77714285714285725</v>
      </c>
      <c r="E12" s="24">
        <f t="shared" si="4"/>
        <v>0.77142857142857135</v>
      </c>
      <c r="F12" s="24">
        <f t="shared" si="5"/>
        <v>0.84000000000000008</v>
      </c>
      <c r="G12" s="24">
        <f t="shared" si="6"/>
        <v>0.72</v>
      </c>
      <c r="H12" s="57">
        <f>+'Auxiliar Almacen Manuel'!$E12+'Auxiliar Almacen Manuel'!$G12+'Auxiliar Almacen Manuel'!$I12+'Auxiliar Almacen Manuel'!$K12+'Auxiliar Almacen Manuel'!$M12</f>
        <v>4</v>
      </c>
      <c r="I12" s="160">
        <f t="shared" si="1"/>
        <v>0.8</v>
      </c>
      <c r="J12" s="57">
        <f>+'Auxiliar Almacen Manuel'!$E13+'Auxiliar Almacen Manuel'!$G13+'Auxiliar Almacen Manuel'!$I13+'Auxiliar Almacen Manuel'!$K13+'Auxiliar Almacen Manuel'!$M13</f>
        <v>4</v>
      </c>
      <c r="K12" s="160">
        <f t="shared" si="1"/>
        <v>0.8</v>
      </c>
      <c r="L12" s="57">
        <f>+'Auxiliar Almacen Manuel'!$E14+'Auxiliar Almacen Manuel'!$G14+'Auxiliar Almacen Manuel'!$I14+'Auxiliar Almacen Manuel'!$K14+'Auxiliar Almacen Manuel'!$M14</f>
        <v>4</v>
      </c>
      <c r="M12" s="160">
        <f t="shared" si="16"/>
        <v>0.8</v>
      </c>
      <c r="N12" s="57">
        <f>+'Auxiliar Almacen Manuel'!$E15+'Auxiliar Almacen Manuel'!$G15+'Auxiliar Almacen Manuel'!$I15+'Auxiliar Almacen Manuel'!$K15+'Auxiliar Almacen Manuel'!$M15</f>
        <v>4</v>
      </c>
      <c r="O12" s="160">
        <f t="shared" si="7"/>
        <v>0.8</v>
      </c>
      <c r="P12" s="57">
        <f>+'Auxiliar Almacen Manuel'!$E16+'Auxiliar Almacen Manuel'!$G16+'Auxiliar Almacen Manuel'!$I16+'Auxiliar Almacen Manuel'!$K16+'Auxiliar Almacen Manuel'!$M16</f>
        <v>4</v>
      </c>
      <c r="Q12" s="160">
        <f t="shared" si="8"/>
        <v>0.8</v>
      </c>
      <c r="R12" s="57">
        <f>+'Auxiliar Almacen Manuel'!$E17+'Auxiliar Almacen Manuel'!$G17+'Auxiliar Almacen Manuel'!$I17+'Auxiliar Almacen Manuel'!$K17+'Auxiliar Almacen Manuel'!$M17</f>
        <v>3</v>
      </c>
      <c r="S12" s="160">
        <f t="shared" si="9"/>
        <v>0.6</v>
      </c>
      <c r="T12" s="57">
        <f>+'Auxiliar Almacen Manuel'!$E18+'Auxiliar Almacen Manuel'!$G18+'Auxiliar Almacen Manuel'!$I18+'Auxiliar Almacen Manuel'!$K18+'Auxiliar Almacen Manuel'!$M18</f>
        <v>4</v>
      </c>
      <c r="U12" s="162">
        <f t="shared" si="10"/>
        <v>0.8</v>
      </c>
      <c r="V12" s="171">
        <f t="shared" si="17"/>
        <v>0.13114285714285714</v>
      </c>
      <c r="W12" s="11">
        <f>+'Auxiliar Almacen Manuel'!$E23+'Auxiliar Almacen Manuel'!$G23+'Auxiliar Almacen Manuel'!$I23+'Auxiliar Almacen Manuel'!$K23+'Auxiliar Almacen Manuel'!$M23</f>
        <v>5</v>
      </c>
      <c r="X12" s="160">
        <f t="shared" si="18"/>
        <v>1</v>
      </c>
      <c r="Y12" s="11">
        <f>+'Auxiliar Almacen Manuel'!$E24+'Auxiliar Almacen Manuel'!$G24+'Auxiliar Almacen Manuel'!$I24+'Auxiliar Almacen Manuel'!$K24+'Auxiliar Almacen Manuel'!$M24</f>
        <v>4</v>
      </c>
      <c r="Z12" s="160">
        <f t="shared" si="19"/>
        <v>0.8</v>
      </c>
      <c r="AA12" s="11">
        <f>+'Auxiliar Almacen Manuel'!$E25+'Auxiliar Almacen Manuel'!$G25+'Auxiliar Almacen Manuel'!$I25+'Auxiliar Almacen Manuel'!$K25+'Auxiliar Almacen Manuel'!$M25</f>
        <v>4</v>
      </c>
      <c r="AB12" s="160">
        <f t="shared" si="20"/>
        <v>0.8</v>
      </c>
      <c r="AC12" s="11">
        <f>+'Auxiliar Almacen Manuel'!$E26+'Auxiliar Almacen Manuel'!$G26+'Auxiliar Almacen Manuel'!$I26+'Auxiliar Almacen Manuel'!$K26+'Auxiliar Almacen Manuel'!$M26</f>
        <v>4</v>
      </c>
      <c r="AD12" s="160">
        <f t="shared" si="2"/>
        <v>0.8</v>
      </c>
      <c r="AE12" s="11">
        <f>+'Auxiliar Almacen Manuel'!$E27+'Auxiliar Almacen Manuel'!$G27+'Auxiliar Almacen Manuel'!$I27+'Auxiliar Almacen Manuel'!$K27+'Auxiliar Almacen Manuel'!$M27</f>
        <v>4</v>
      </c>
      <c r="AF12" s="174">
        <f t="shared" si="21"/>
        <v>0.8</v>
      </c>
      <c r="AG12" s="171">
        <f t="shared" si="3"/>
        <v>0.14280000000000001</v>
      </c>
      <c r="AH12" s="176">
        <f>+'Auxiliar Almacen Manuel'!$E32+'Auxiliar Almacen Manuel'!$G32+'Auxiliar Almacen Manuel'!$I32+'Auxiliar Almacen Manuel'!$K32+'Auxiliar Almacen Manuel'!$M32</f>
        <v>3</v>
      </c>
      <c r="AI12" s="160">
        <f t="shared" si="22"/>
        <v>0.6</v>
      </c>
      <c r="AJ12" s="176">
        <f>+'Auxiliar Almacen Manuel'!$E33+'Auxiliar Almacen Manuel'!$G33+'Auxiliar Almacen Manuel'!$I33+'Auxiliar Almacen Manuel'!$K33+'Auxiliar Almacen Manuel'!$M33</f>
        <v>3</v>
      </c>
      <c r="AK12" s="160">
        <f t="shared" si="11"/>
        <v>0.6</v>
      </c>
      <c r="AL12" s="176">
        <f>+'Auxiliar Almacen Manuel'!$E34+'Auxiliar Almacen Manuel'!$G34+'Auxiliar Almacen Manuel'!$I34+'Auxiliar Almacen Manuel'!$K34+'Auxiliar Almacen Manuel'!$M34</f>
        <v>4</v>
      </c>
      <c r="AM12" s="160">
        <f t="shared" si="12"/>
        <v>0.8</v>
      </c>
      <c r="AN12" s="176">
        <f>+'Auxiliar Almacen Manuel'!$E35+'Auxiliar Almacen Manuel'!$G35+'Auxiliar Almacen Manuel'!$I35+'Auxiliar Almacen Manuel'!$K35+'Auxiliar Almacen Manuel'!$M35</f>
        <v>4</v>
      </c>
      <c r="AO12" s="160">
        <f t="shared" si="13"/>
        <v>0.8</v>
      </c>
      <c r="AP12" s="176">
        <f>+'Auxiliar Almacen Manuel'!$E36+'Auxiliar Almacen Manuel'!$G36+'Auxiliar Almacen Manuel'!$I36+'Auxiliar Almacen Manuel'!$K36+'Auxiliar Almacen Manuel'!$M36</f>
        <v>4</v>
      </c>
      <c r="AQ12" s="174">
        <f t="shared" si="14"/>
        <v>0.8</v>
      </c>
      <c r="AR12" s="171">
        <f t="shared" si="15"/>
        <v>0.12240000000000001</v>
      </c>
    </row>
    <row r="13" spans="1:44" ht="15" customHeight="1" x14ac:dyDescent="0.25">
      <c r="A13" s="59" t="s">
        <v>167</v>
      </c>
      <c r="B13" s="3" t="s">
        <v>185</v>
      </c>
      <c r="C13" s="60">
        <f>('Indicadores Sin personal a Carg'!I13*100)/49</f>
        <v>0.88216666666666665</v>
      </c>
      <c r="D13" s="24">
        <f t="shared" si="0"/>
        <v>0.78857142857142859</v>
      </c>
      <c r="E13" s="24">
        <f t="shared" si="4"/>
        <v>0.88571428571428579</v>
      </c>
      <c r="F13" s="24">
        <f t="shared" si="5"/>
        <v>0.84000000000000008</v>
      </c>
      <c r="G13" s="24">
        <f t="shared" si="6"/>
        <v>0.6399999999999999</v>
      </c>
      <c r="H13" s="57">
        <f>+'Auxiliar de logistica Cesar'!$E12+'Auxiliar de logistica Cesar'!$G12+'Auxiliar de logistica Cesar'!$I12+'Auxiliar de logistica Cesar'!$K12+'Auxiliar de logistica Cesar'!$M12</f>
        <v>5</v>
      </c>
      <c r="I13" s="160">
        <f t="shared" si="1"/>
        <v>1</v>
      </c>
      <c r="J13" s="57">
        <f>+'Auxiliar de logistica Cesar'!$E13+'Auxiliar de logistica Cesar'!$G13+'Auxiliar de logistica Cesar'!$I13+'Auxiliar de logistica Cesar'!$K13+'Auxiliar de logistica Cesar'!$M13</f>
        <v>4</v>
      </c>
      <c r="K13" s="160">
        <f t="shared" si="1"/>
        <v>0.8</v>
      </c>
      <c r="L13" s="57">
        <f>+'Auxiliar de logistica Cesar'!$E14+'Auxiliar de logistica Cesar'!$G14+'Auxiliar de logistica Cesar'!$I14+'Auxiliar de logistica Cesar'!$K14+'Auxiliar de logistica Cesar'!$M14</f>
        <v>4</v>
      </c>
      <c r="M13" s="160">
        <f t="shared" si="16"/>
        <v>0.8</v>
      </c>
      <c r="N13" s="57">
        <f>+'Auxiliar de logistica Cesar'!$E15+'Auxiliar de logistica Cesar'!$G15+'Auxiliar de logistica Cesar'!$I15+'Auxiliar de logistica Cesar'!$K15+'Auxiliar de logistica Cesar'!$M15</f>
        <v>4</v>
      </c>
      <c r="O13" s="160">
        <f t="shared" si="7"/>
        <v>0.8</v>
      </c>
      <c r="P13" s="57">
        <f>+'Auxiliar de logistica Cesar'!$E16+'Auxiliar de logistica Cesar'!$G16+'Auxiliar de logistica Cesar'!$I16+'Auxiliar de logistica Cesar'!$K16+'Auxiliar de logistica Cesar'!$M16</f>
        <v>5</v>
      </c>
      <c r="Q13" s="160">
        <f t="shared" si="8"/>
        <v>1</v>
      </c>
      <c r="R13" s="57">
        <f>+'Auxiliar de logistica Cesar'!$E17+'Auxiliar de logistica Cesar'!$G17+'Auxiliar de logistica Cesar'!$I17+'Auxiliar de logistica Cesar'!$K17+'Auxiliar de logistica Cesar'!$M17</f>
        <v>4</v>
      </c>
      <c r="S13" s="160">
        <f t="shared" si="9"/>
        <v>0.8</v>
      </c>
      <c r="T13" s="57">
        <f>+'Auxiliar de logistica Cesar'!$E18+'Auxiliar de logistica Cesar'!$G18+'Auxiliar de logistica Cesar'!$I18+'Auxiliar de logistica Cesar'!$K18+'Auxiliar de logistica Cesar'!$M18</f>
        <v>5</v>
      </c>
      <c r="U13" s="162">
        <f t="shared" si="10"/>
        <v>1</v>
      </c>
      <c r="V13" s="171">
        <f t="shared" si="17"/>
        <v>0.15057142857142861</v>
      </c>
      <c r="W13" s="11">
        <f>+'Auxiliar de logistica Cesar'!$E23+'Auxiliar de logistica Cesar'!$G23+'Auxiliar de logistica Cesar'!$I23+'Auxiliar de logistica Cesar'!$K23+'Auxiliar de logistica Cesar'!$M23</f>
        <v>5</v>
      </c>
      <c r="X13" s="160">
        <f t="shared" si="18"/>
        <v>1</v>
      </c>
      <c r="Y13" s="11">
        <f>+'Auxiliar de logistica Cesar'!$E24+'Auxiliar de logistica Cesar'!$G24+'Auxiliar de logistica Cesar'!$I24+'Auxiliar de logistica Cesar'!$K24+'Auxiliar de logistica Cesar'!$M24</f>
        <v>4</v>
      </c>
      <c r="Z13" s="160">
        <f t="shared" si="19"/>
        <v>0.8</v>
      </c>
      <c r="AA13" s="11">
        <f>+'Auxiliar de logistica Cesar'!$E25+'Auxiliar de logistica Cesar'!$G25+'Auxiliar de logistica Cesar'!$I25+'Auxiliar de logistica Cesar'!$K25+'Auxiliar de logistica Cesar'!$M25</f>
        <v>4</v>
      </c>
      <c r="AB13" s="160">
        <f t="shared" si="20"/>
        <v>0.8</v>
      </c>
      <c r="AC13" s="11">
        <f>+'Auxiliar de logistica Cesar'!$E26+'Auxiliar de logistica Cesar'!$G26+'Auxiliar de logistica Cesar'!$I26+'Auxiliar de logistica Cesar'!$K26+'Auxiliar de logistica Cesar'!$M26</f>
        <v>4</v>
      </c>
      <c r="AD13" s="160">
        <f t="shared" si="2"/>
        <v>0.8</v>
      </c>
      <c r="AE13" s="11">
        <f>+'Auxiliar de logistica Cesar'!$E27+'Auxiliar de logistica Cesar'!$G27+'Auxiliar de logistica Cesar'!$I27+'Auxiliar de logistica Cesar'!$K27+'Auxiliar de logistica Cesar'!$M27</f>
        <v>4</v>
      </c>
      <c r="AF13" s="174">
        <f t="shared" si="21"/>
        <v>0.8</v>
      </c>
      <c r="AG13" s="171">
        <f t="shared" si="3"/>
        <v>0.14280000000000001</v>
      </c>
      <c r="AH13" s="176">
        <f>+'Auxiliar de logistica Cesar'!$E32+'Auxiliar de logistica Cesar'!$G32+'Auxiliar de logistica Cesar'!$I32+'Auxiliar de logistica Cesar'!$K32+'Auxiliar de logistica Cesar'!$M32</f>
        <v>3</v>
      </c>
      <c r="AI13" s="160">
        <f t="shared" si="22"/>
        <v>0.6</v>
      </c>
      <c r="AJ13" s="176">
        <f>+'Auxiliar de logistica Cesar'!$E33+'Auxiliar de logistica Cesar'!$G33+'Auxiliar de logistica Cesar'!$I33+'Auxiliar de logistica Cesar'!$K33+'Auxiliar de logistica Cesar'!$M33</f>
        <v>3</v>
      </c>
      <c r="AK13" s="160">
        <f t="shared" si="11"/>
        <v>0.6</v>
      </c>
      <c r="AL13" s="176">
        <f>+'Auxiliar de logistica Cesar'!$E34+'Auxiliar de logistica Cesar'!$G34+'Auxiliar de logistica Cesar'!$I34+'Auxiliar de logistica Cesar'!$K34+'Auxiliar de logistica Cesar'!$M34</f>
        <v>3</v>
      </c>
      <c r="AM13" s="160">
        <f t="shared" si="12"/>
        <v>0.6</v>
      </c>
      <c r="AN13" s="176">
        <f>+'Auxiliar de logistica Cesar'!$E35+'Auxiliar de logistica Cesar'!$G35+'Auxiliar de logistica Cesar'!$I35+'Auxiliar de logistica Cesar'!$K35+'Auxiliar de logistica Cesar'!$M35</f>
        <v>4</v>
      </c>
      <c r="AO13" s="160">
        <f t="shared" si="13"/>
        <v>0.8</v>
      </c>
      <c r="AP13" s="176">
        <f>+'Auxiliar de logistica Cesar'!$E36+'Auxiliar de logistica Cesar'!$G36+'Auxiliar de logistica Cesar'!$I36+'Auxiliar de logistica Cesar'!$K36+'Auxiliar de logistica Cesar'!$M36</f>
        <v>3</v>
      </c>
      <c r="AQ13" s="174">
        <f t="shared" si="14"/>
        <v>0.6</v>
      </c>
      <c r="AR13" s="171">
        <f t="shared" si="15"/>
        <v>0.10879999999999999</v>
      </c>
    </row>
    <row r="14" spans="1:44" ht="15" customHeight="1" x14ac:dyDescent="0.25">
      <c r="A14" s="59" t="s">
        <v>167</v>
      </c>
      <c r="B14" s="3" t="s">
        <v>186</v>
      </c>
      <c r="C14" s="60">
        <f>('Indicadores Sin personal a Carg'!I14*100)/49</f>
        <v>0.88216666666666665</v>
      </c>
      <c r="D14" s="24">
        <f t="shared" si="0"/>
        <v>0.76571428571428579</v>
      </c>
      <c r="E14" s="24">
        <f t="shared" si="4"/>
        <v>0.8571428571428571</v>
      </c>
      <c r="F14" s="24">
        <f t="shared" si="5"/>
        <v>0.84000000000000008</v>
      </c>
      <c r="G14" s="24">
        <f t="shared" si="6"/>
        <v>0.6</v>
      </c>
      <c r="H14" s="57">
        <f>+'Auxiliar de Logistica Jhon Albe'!$E12+'Auxiliar de Logistica Jhon Albe'!$G12+'Auxiliar de Logistica Jhon Albe'!$I12+'Auxiliar de Logistica Jhon Albe'!$K12+'Auxiliar de Logistica Jhon Albe'!$M12</f>
        <v>5</v>
      </c>
      <c r="I14" s="160">
        <f t="shared" si="1"/>
        <v>1</v>
      </c>
      <c r="J14" s="57">
        <f>+'Auxiliar de Logistica Jhon Albe'!$E13+'Auxiliar de Logistica Jhon Albe'!$G13+'Auxiliar de Logistica Jhon Albe'!$I13+'Auxiliar de Logistica Jhon Albe'!$K13+'Auxiliar de Logistica Jhon Albe'!$M13</f>
        <v>4</v>
      </c>
      <c r="K14" s="160">
        <f t="shared" si="1"/>
        <v>0.8</v>
      </c>
      <c r="L14" s="57">
        <f>+'Auxiliar de Logistica Jhon Albe'!$E14+'Auxiliar de Logistica Jhon Albe'!$G14+'Auxiliar de Logistica Jhon Albe'!$I14+'Auxiliar de Logistica Jhon Albe'!$K14+'Auxiliar de Logistica Jhon Albe'!$M14</f>
        <v>4</v>
      </c>
      <c r="M14" s="160">
        <f t="shared" si="16"/>
        <v>0.8</v>
      </c>
      <c r="N14" s="57">
        <f>+'Auxiliar de Logistica Jhon Albe'!$E15+'Auxiliar de Logistica Jhon Albe'!$G15+'Auxiliar de Logistica Jhon Albe'!$I15+'Auxiliar de Logistica Jhon Albe'!$K15+'Auxiliar de Logistica Jhon Albe'!$M15</f>
        <v>4</v>
      </c>
      <c r="O14" s="160">
        <f t="shared" si="7"/>
        <v>0.8</v>
      </c>
      <c r="P14" s="57">
        <f>+'Auxiliar de Logistica Jhon Albe'!$E16+'Auxiliar de Logistica Jhon Albe'!$G16+'Auxiliar de Logistica Jhon Albe'!$I16+'Auxiliar de Logistica Jhon Albe'!$K16+'Auxiliar de Logistica Jhon Albe'!$M16</f>
        <v>4</v>
      </c>
      <c r="Q14" s="160">
        <f t="shared" si="8"/>
        <v>0.8</v>
      </c>
      <c r="R14" s="57">
        <f>+'Auxiliar de Logistica Jhon Albe'!$E17+'Auxiliar de Logistica Jhon Albe'!$G17+'Auxiliar de Logistica Jhon Albe'!$I17+'Auxiliar de Logistica Jhon Albe'!$K17+'Auxiliar de Logistica Jhon Albe'!$M17</f>
        <v>5</v>
      </c>
      <c r="S14" s="160">
        <f t="shared" si="9"/>
        <v>1</v>
      </c>
      <c r="T14" s="57">
        <f>+'Auxiliar de Logistica Jhon Albe'!$E18+'Auxiliar de Logistica Jhon Albe'!$G18+'Auxiliar de Logistica Jhon Albe'!$I18+'Auxiliar de Logistica Jhon Albe'!$K18+'Auxiliar de Logistica Jhon Albe'!$M18</f>
        <v>4</v>
      </c>
      <c r="U14" s="162">
        <f t="shared" si="10"/>
        <v>0.8</v>
      </c>
      <c r="V14" s="171">
        <f t="shared" si="17"/>
        <v>0.14571428571428571</v>
      </c>
      <c r="W14" s="11">
        <f>+'Auxiliar de Logistica Jhon Albe'!$E23+'Auxiliar de Logistica Jhon Albe'!$G23+'Auxiliar de Logistica Jhon Albe'!$I23+'Auxiliar de Logistica Jhon Albe'!$K23+'Auxiliar de Logistica Jhon Albe'!$M23</f>
        <v>5</v>
      </c>
      <c r="X14" s="160">
        <f t="shared" si="18"/>
        <v>1</v>
      </c>
      <c r="Y14" s="11">
        <f>+'Auxiliar de Logistica Jhon Albe'!$E24+'Auxiliar de Logistica Jhon Albe'!$G24+'Auxiliar de Logistica Jhon Albe'!$I24+'Auxiliar de Logistica Jhon Albe'!$K24+'Auxiliar de Logistica Jhon Albe'!$M24</f>
        <v>4</v>
      </c>
      <c r="Z14" s="160">
        <f t="shared" si="19"/>
        <v>0.8</v>
      </c>
      <c r="AA14" s="11">
        <f>+'Auxiliar de Logistica Jhon Albe'!$E25+'Auxiliar de Logistica Jhon Albe'!$G25+'Auxiliar de Logistica Jhon Albe'!$I25+'Auxiliar de Logistica Jhon Albe'!$K25+'Auxiliar de Logistica Jhon Albe'!$M25</f>
        <v>4</v>
      </c>
      <c r="AB14" s="160">
        <f t="shared" si="20"/>
        <v>0.8</v>
      </c>
      <c r="AC14" s="11">
        <f>+'Auxiliar de Logistica Jhon Albe'!$E26+'Auxiliar de Logistica Jhon Albe'!$G26+'Auxiliar de Logistica Jhon Albe'!$I26+'Auxiliar de Logistica Jhon Albe'!$K26+'Auxiliar de Logistica Jhon Albe'!$M26</f>
        <v>4</v>
      </c>
      <c r="AD14" s="160">
        <f t="shared" si="2"/>
        <v>0.8</v>
      </c>
      <c r="AE14" s="11">
        <f>+'Auxiliar de Logistica Jhon Albe'!$E27+'Auxiliar de Logistica Jhon Albe'!$G27+'Auxiliar de Logistica Jhon Albe'!$I27+'Auxiliar de Logistica Jhon Albe'!$K27+'Auxiliar de Logistica Jhon Albe'!$M27</f>
        <v>4</v>
      </c>
      <c r="AF14" s="174">
        <f t="shared" si="21"/>
        <v>0.8</v>
      </c>
      <c r="AG14" s="171">
        <f t="shared" si="3"/>
        <v>0.14280000000000001</v>
      </c>
      <c r="AH14" s="176">
        <f>+'Auxiliar de Logistica Jhon Albe'!$E32+'Auxiliar de Logistica Jhon Albe'!$G32+'Auxiliar de Logistica Jhon Albe'!$I32+'Auxiliar de Logistica Jhon Albe'!$K32+'Auxiliar de Logistica Jhon Albe'!$M32</f>
        <v>3</v>
      </c>
      <c r="AI14" s="160">
        <f t="shared" si="22"/>
        <v>0.6</v>
      </c>
      <c r="AJ14" s="176">
        <f>+'Auxiliar de Logistica Jhon Albe'!$E33+'Auxiliar de Logistica Jhon Albe'!$G33+'Auxiliar de Logistica Jhon Albe'!$I33+'Auxiliar de Logistica Jhon Albe'!$K33+'Auxiliar de Logistica Jhon Albe'!$M33</f>
        <v>3</v>
      </c>
      <c r="AK14" s="160">
        <f t="shared" si="11"/>
        <v>0.6</v>
      </c>
      <c r="AL14" s="176">
        <f>+'Auxiliar de Logistica Jhon Albe'!$E34+'Auxiliar de Logistica Jhon Albe'!$G34+'Auxiliar de Logistica Jhon Albe'!$I34+'Auxiliar de Logistica Jhon Albe'!$K34+'Auxiliar de Logistica Jhon Albe'!$M34</f>
        <v>3</v>
      </c>
      <c r="AM14" s="160">
        <f t="shared" si="12"/>
        <v>0.6</v>
      </c>
      <c r="AN14" s="176">
        <f>+'Auxiliar de Logistica Jhon Albe'!$E35+'Auxiliar de Logistica Jhon Albe'!$G35+'Auxiliar de Logistica Jhon Albe'!$I35+'Auxiliar de Logistica Jhon Albe'!$K35+'Auxiliar de Logistica Jhon Albe'!$M35</f>
        <v>3</v>
      </c>
      <c r="AO14" s="160">
        <f t="shared" si="13"/>
        <v>0.6</v>
      </c>
      <c r="AP14" s="176">
        <f>+'Auxiliar de Logistica Jhon Albe'!$E36+'Auxiliar de Logistica Jhon Albe'!$G36+'Auxiliar de Logistica Jhon Albe'!$I36+'Auxiliar de Logistica Jhon Albe'!$K36+'Auxiliar de Logistica Jhon Albe'!$M36</f>
        <v>3</v>
      </c>
      <c r="AQ14" s="174">
        <f t="shared" si="14"/>
        <v>0.6</v>
      </c>
      <c r="AR14" s="171">
        <f t="shared" si="15"/>
        <v>0.10200000000000001</v>
      </c>
    </row>
    <row r="15" spans="1:44" ht="15" customHeight="1" x14ac:dyDescent="0.25">
      <c r="A15" s="59" t="s">
        <v>195</v>
      </c>
      <c r="B15" s="4" t="s">
        <v>48</v>
      </c>
      <c r="C15" s="60">
        <f>('Indicadores Sin personal a Carg'!I15*100)/49</f>
        <v>0.83233333333333337</v>
      </c>
      <c r="D15" s="24">
        <f t="shared" si="0"/>
        <v>0.88571428571428568</v>
      </c>
      <c r="E15" s="24">
        <f t="shared" si="4"/>
        <v>0.85714285714285698</v>
      </c>
      <c r="F15" s="24">
        <f t="shared" si="5"/>
        <v>0.96</v>
      </c>
      <c r="G15" s="24">
        <f t="shared" si="6"/>
        <v>0.84000000000000008</v>
      </c>
      <c r="H15" s="57">
        <f>+'Lider de Importaciones'!$E12+'Lider de Importaciones'!$G12+'Lider de Importaciones'!$I12+'Lider de Importaciones'!$K12+'Lider de Importaciones'!$M12</f>
        <v>5</v>
      </c>
      <c r="I15" s="160">
        <f t="shared" si="1"/>
        <v>1</v>
      </c>
      <c r="J15" s="57">
        <f>+'Lider de Importaciones'!$E13+'Lider de Importaciones'!$G13+'Lider de Importaciones'!$I13+'Lider de Importaciones'!$K13+'Lider de Importaciones'!$M13</f>
        <v>5</v>
      </c>
      <c r="K15" s="160">
        <f t="shared" si="1"/>
        <v>1</v>
      </c>
      <c r="L15" s="57">
        <f>+'Lider de Importaciones'!$E14+'Lider de Importaciones'!$G14+'Lider de Importaciones'!$I14+'Lider de Importaciones'!$K14+'Lider de Importaciones'!$M14</f>
        <v>4</v>
      </c>
      <c r="M15" s="160">
        <f t="shared" si="16"/>
        <v>0.8</v>
      </c>
      <c r="N15" s="57">
        <f>+'Lider de Importaciones'!$E15+'Lider de Importaciones'!$G15+'Lider de Importaciones'!$I15+'Lider de Importaciones'!$K15+'Lider de Importaciones'!$M15</f>
        <v>4</v>
      </c>
      <c r="O15" s="160">
        <f t="shared" si="7"/>
        <v>0.8</v>
      </c>
      <c r="P15" s="57">
        <f>+'Lider de Importaciones'!$E16+'Lider de Importaciones'!$G16+'Lider de Importaciones'!$I16+'Lider de Importaciones'!$K16+'Lider de Importaciones'!$M16</f>
        <v>4</v>
      </c>
      <c r="Q15" s="160">
        <f t="shared" si="8"/>
        <v>0.8</v>
      </c>
      <c r="R15" s="57">
        <f>+'Lider de Importaciones'!$E17+'Lider de Importaciones'!$G17+'Lider de Importaciones'!$I17+'Lider de Importaciones'!$K17+'Lider de Importaciones'!$M17</f>
        <v>5</v>
      </c>
      <c r="S15" s="160">
        <f t="shared" si="9"/>
        <v>1</v>
      </c>
      <c r="T15" s="57">
        <f>+'Lider de Importaciones'!$E18+'Lider de Importaciones'!$G18+'Lider de Importaciones'!$I18+'Lider de Importaciones'!$K18+'Lider de Importaciones'!$M18</f>
        <v>3</v>
      </c>
      <c r="U15" s="162">
        <f t="shared" si="10"/>
        <v>0.6</v>
      </c>
      <c r="V15" s="171">
        <f t="shared" si="17"/>
        <v>0.14571428571428569</v>
      </c>
      <c r="W15" s="11">
        <f>+'Lider de Importaciones'!$E23+'Lider de Importaciones'!$G23+'Lider de Importaciones'!$I23+'Lider de Importaciones'!$K23+'Lider de Importaciones'!$M23</f>
        <v>5</v>
      </c>
      <c r="X15" s="160">
        <f t="shared" si="18"/>
        <v>1</v>
      </c>
      <c r="Y15" s="11">
        <f>+'Lider de Importaciones'!$E24+'Lider de Importaciones'!$G24+'Lider de Importaciones'!$I24+'Lider de Importaciones'!$K24+'Lider de Importaciones'!$M24</f>
        <v>4</v>
      </c>
      <c r="Z15" s="160">
        <f t="shared" si="19"/>
        <v>0.8</v>
      </c>
      <c r="AA15" s="11">
        <f>+'Lider de Importaciones'!$E25+'Lider de Importaciones'!$G25+'Lider de Importaciones'!$I25+'Lider de Importaciones'!$K25+'Lider de Importaciones'!$M25</f>
        <v>5</v>
      </c>
      <c r="AB15" s="160">
        <f t="shared" si="20"/>
        <v>1</v>
      </c>
      <c r="AC15" s="11">
        <f>+'Lider de Importaciones'!$E26+'Lider de Importaciones'!$G26+'Lider de Importaciones'!$I26+'Lider de Importaciones'!$K26+'Lider de Importaciones'!$M26</f>
        <v>5</v>
      </c>
      <c r="AD15" s="160">
        <f t="shared" si="2"/>
        <v>1</v>
      </c>
      <c r="AE15" s="11">
        <f>+'Lider de Importaciones'!$E27+'Lider de Importaciones'!$G27+'Lider de Importaciones'!$I27+'Lider de Importaciones'!$K27+'Lider de Importaciones'!$M27</f>
        <v>5</v>
      </c>
      <c r="AF15" s="174">
        <f t="shared" si="21"/>
        <v>1</v>
      </c>
      <c r="AG15" s="171">
        <f t="shared" si="3"/>
        <v>0.16320000000000001</v>
      </c>
      <c r="AH15" s="176">
        <f>+'Lider de Importaciones'!$E32+'Lider de Importaciones'!$G32+'Lider de Importaciones'!$I32+'Lider de Importaciones'!$K32+'Lider de Importaciones'!$M32</f>
        <v>4</v>
      </c>
      <c r="AI15" s="160">
        <f t="shared" si="22"/>
        <v>0.8</v>
      </c>
      <c r="AJ15" s="176">
        <f>+'Lider de Importaciones'!$E33+'Lider de Importaciones'!$G33+'Lider de Importaciones'!$I33+'Lider de Importaciones'!$K33+'Lider de Importaciones'!$M33</f>
        <v>3</v>
      </c>
      <c r="AK15" s="160">
        <f t="shared" si="11"/>
        <v>0.6</v>
      </c>
      <c r="AL15" s="176">
        <f>+'Lider de Importaciones'!$E34+'Lider de Importaciones'!$G34+'Lider de Importaciones'!$I34+'Lider de Importaciones'!$K34+'Lider de Importaciones'!$M34</f>
        <v>5</v>
      </c>
      <c r="AM15" s="160">
        <f t="shared" si="12"/>
        <v>1</v>
      </c>
      <c r="AN15" s="176">
        <f>+'Lider de Importaciones'!$E35+'Lider de Importaciones'!$G35+'Lider de Importaciones'!$I35+'Lider de Importaciones'!$K35+'Lider de Importaciones'!$M35</f>
        <v>5</v>
      </c>
      <c r="AO15" s="160">
        <f t="shared" si="13"/>
        <v>1</v>
      </c>
      <c r="AP15" s="176">
        <f>+'Lider de Importaciones'!$E36+'Lider de Importaciones'!$G36+'Lider de Importaciones'!$I36+'Lider de Importaciones'!$K36+'Lider de Importaciones'!$M36</f>
        <v>4</v>
      </c>
      <c r="AQ15" s="174">
        <f t="shared" si="14"/>
        <v>0.8</v>
      </c>
      <c r="AR15" s="171">
        <f t="shared" si="15"/>
        <v>0.14280000000000001</v>
      </c>
    </row>
    <row r="16" spans="1:44" ht="15" customHeight="1" x14ac:dyDescent="0.25">
      <c r="A16" s="59" t="s">
        <v>13</v>
      </c>
      <c r="B16" s="4" t="s">
        <v>152</v>
      </c>
      <c r="C16" s="60">
        <f>('Indicadores Sin personal a Carg'!I16*100)/49</f>
        <v>0.7293333333333335</v>
      </c>
      <c r="D16" s="24">
        <f t="shared" si="0"/>
        <v>0.96761904761904771</v>
      </c>
      <c r="E16" s="24">
        <f t="shared" si="4"/>
        <v>0.94285714285714284</v>
      </c>
      <c r="F16" s="24">
        <f t="shared" si="5"/>
        <v>0.96</v>
      </c>
      <c r="G16" s="24">
        <f t="shared" si="6"/>
        <v>1</v>
      </c>
      <c r="H16" s="57">
        <f>+'Analista Comercial'!$E12+'Analista Comercial'!$G12+'Analista Comercial'!$I12+'Analista Comercial'!$K12+'Analista Comercial'!$M12</f>
        <v>5</v>
      </c>
      <c r="I16" s="160">
        <f t="shared" si="1"/>
        <v>1</v>
      </c>
      <c r="J16" s="57">
        <f>+'Analista Comercial'!$E13+'Analista Comercial'!$G13+'Analista Comercial'!$I13+'Analista Comercial'!$K13+'Analista Comercial'!$M13</f>
        <v>5</v>
      </c>
      <c r="K16" s="160">
        <f t="shared" si="1"/>
        <v>1</v>
      </c>
      <c r="L16" s="57">
        <f>+'Analista Comercial'!$E14+'Analista Comercial'!$G14+'Analista Comercial'!$I14+'Analista Comercial'!$K14+'Analista Comercial'!$M14</f>
        <v>5</v>
      </c>
      <c r="M16" s="160">
        <f t="shared" si="16"/>
        <v>1</v>
      </c>
      <c r="N16" s="57">
        <f>+'Analista Comercial'!$E15+'Analista Comercial'!$G15+'Analista Comercial'!$I15+'Analista Comercial'!$K15+'Analista Comercial'!$M15</f>
        <v>3</v>
      </c>
      <c r="O16" s="160">
        <f t="shared" si="7"/>
        <v>0.6</v>
      </c>
      <c r="P16" s="57">
        <f>+'Analista Comercial'!$E16+'Analista Comercial'!$G16+'Analista Comercial'!$I16+'Analista Comercial'!$K16+'Analista Comercial'!$M16</f>
        <v>5</v>
      </c>
      <c r="Q16" s="160">
        <f t="shared" si="8"/>
        <v>1</v>
      </c>
      <c r="R16" s="57">
        <f>+'Analista Comercial'!$E17+'Analista Comercial'!$G17+'Analista Comercial'!$I17+'Analista Comercial'!$K17+'Analista Comercial'!$M17</f>
        <v>5</v>
      </c>
      <c r="S16" s="160">
        <f t="shared" si="9"/>
        <v>1</v>
      </c>
      <c r="T16" s="57">
        <f>+'Analista Comercial'!$E18+'Analista Comercial'!$G18+'Analista Comercial'!$I18+'Analista Comercial'!$K18+'Analista Comercial'!$M18</f>
        <v>5</v>
      </c>
      <c r="U16" s="162">
        <f t="shared" si="10"/>
        <v>1</v>
      </c>
      <c r="V16" s="171">
        <f t="shared" si="17"/>
        <v>0.16028571428571428</v>
      </c>
      <c r="W16" s="11">
        <f>+'Analista Comercial'!$E23+'Analista Comercial'!$G23+'Analista Comercial'!$I23+'Analista Comercial'!$K23+'Analista Comercial'!$M23</f>
        <v>4</v>
      </c>
      <c r="X16" s="160">
        <f t="shared" si="18"/>
        <v>0.8</v>
      </c>
      <c r="Y16" s="11">
        <f>+'Analista Comercial'!$E24+'Analista Comercial'!$G24+'Analista Comercial'!$I24+'Analista Comercial'!$K24+'Analista Comercial'!$M24</f>
        <v>5</v>
      </c>
      <c r="Z16" s="160">
        <f t="shared" si="19"/>
        <v>1</v>
      </c>
      <c r="AA16" s="11">
        <f>+'Analista Comercial'!$E25+'Analista Comercial'!$G25+'Analista Comercial'!$I25+'Analista Comercial'!$K25+'Analista Comercial'!$M25</f>
        <v>5</v>
      </c>
      <c r="AB16" s="160">
        <f t="shared" si="20"/>
        <v>1</v>
      </c>
      <c r="AC16" s="11">
        <f>+'Analista Comercial'!$E26+'Analista Comercial'!$G26+'Analista Comercial'!$I26+'Analista Comercial'!$K26+'Analista Comercial'!$M26</f>
        <v>5</v>
      </c>
      <c r="AD16" s="160">
        <f t="shared" si="2"/>
        <v>1</v>
      </c>
      <c r="AE16" s="11">
        <f>+'Analista Comercial'!$E27+'Analista Comercial'!$G27+'Analista Comercial'!$I27+'Analista Comercial'!$K27+'Analista Comercial'!$M27</f>
        <v>5</v>
      </c>
      <c r="AF16" s="174">
        <f t="shared" si="21"/>
        <v>1</v>
      </c>
      <c r="AG16" s="171">
        <f t="shared" si="3"/>
        <v>0.16320000000000001</v>
      </c>
      <c r="AH16" s="176">
        <f>+'Analista Comercial'!$E32+'Analista Comercial'!$G32+'Analista Comercial'!$I32+'Analista Comercial'!$K32+'Analista Comercial'!$M32</f>
        <v>5</v>
      </c>
      <c r="AI16" s="160">
        <f t="shared" si="22"/>
        <v>1</v>
      </c>
      <c r="AJ16" s="176">
        <f>+'Analista Comercial'!$E33+'Analista Comercial'!$G33+'Analista Comercial'!$I33+'Analista Comercial'!$K33+'Analista Comercial'!$M33</f>
        <v>5</v>
      </c>
      <c r="AK16" s="160">
        <f t="shared" si="11"/>
        <v>1</v>
      </c>
      <c r="AL16" s="176">
        <f>+'Analista Comercial'!$E34+'Analista Comercial'!$G34+'Analista Comercial'!$I34+'Analista Comercial'!$K34+'Analista Comercial'!$M34</f>
        <v>5</v>
      </c>
      <c r="AM16" s="160">
        <f t="shared" si="12"/>
        <v>1</v>
      </c>
      <c r="AN16" s="176">
        <f>+'Analista Comercial'!$E35+'Analista Comercial'!$G35+'Analista Comercial'!$I35+'Analista Comercial'!$K35+'Analista Comercial'!$M35</f>
        <v>5</v>
      </c>
      <c r="AO16" s="160">
        <f t="shared" si="13"/>
        <v>1</v>
      </c>
      <c r="AP16" s="176">
        <f>+'Analista Comercial'!$E36+'Analista Comercial'!$G36+'Analista Comercial'!$I36+'Analista Comercial'!$K36+'Analista Comercial'!$M36</f>
        <v>5</v>
      </c>
      <c r="AQ16" s="174">
        <f t="shared" si="14"/>
        <v>1</v>
      </c>
      <c r="AR16" s="171">
        <f t="shared" si="15"/>
        <v>0.17</v>
      </c>
    </row>
    <row r="17" spans="1:44" ht="15" customHeight="1" x14ac:dyDescent="0.25">
      <c r="A17" s="59" t="s">
        <v>13</v>
      </c>
      <c r="B17" s="3" t="s">
        <v>49</v>
      </c>
      <c r="C17" s="60">
        <f>('Indicadores Sin personal a Carg'!I17*100)/49</f>
        <v>0.85499999999999987</v>
      </c>
      <c r="D17" s="24">
        <f t="shared" si="0"/>
        <v>0.73142857142857154</v>
      </c>
      <c r="E17" s="24">
        <f t="shared" si="4"/>
        <v>0.7142857142857143</v>
      </c>
      <c r="F17" s="24">
        <f t="shared" si="5"/>
        <v>0.84000000000000008</v>
      </c>
      <c r="G17" s="24">
        <f t="shared" si="6"/>
        <v>0.64</v>
      </c>
      <c r="H17" s="57">
        <f>+'Antioquia A'!$E12+'Antioquia A'!$G12+'Antioquia A'!$I12+'Antioquia A'!$K12+'Antioquia A'!$M12</f>
        <v>3</v>
      </c>
      <c r="I17" s="160">
        <f t="shared" si="1"/>
        <v>0.6</v>
      </c>
      <c r="J17" s="57">
        <f>+'Antioquia A'!$E13+'Antioquia A'!$G13+'Antioquia A'!$I13+'Antioquia A'!$K13+'Antioquia A'!$M13</f>
        <v>4</v>
      </c>
      <c r="K17" s="160">
        <f t="shared" si="1"/>
        <v>0.8</v>
      </c>
      <c r="L17" s="57">
        <f>+'Antioquia A'!$E14+'Antioquia A'!$G14+'Antioquia A'!$I14+'Antioquia A'!$K14+'Antioquia A'!$M14</f>
        <v>3</v>
      </c>
      <c r="M17" s="160">
        <f t="shared" si="16"/>
        <v>0.6</v>
      </c>
      <c r="N17" s="57">
        <f>+'Antioquia A'!$E15+'Antioquia A'!$G15+'Antioquia A'!$I15+'Antioquia A'!$K15+'Antioquia A'!$M15</f>
        <v>4</v>
      </c>
      <c r="O17" s="160">
        <f t="shared" si="7"/>
        <v>0.8</v>
      </c>
      <c r="P17" s="57">
        <f>+'Antioquia A'!$E16+'Antioquia A'!$G16+'Antioquia A'!$I16+'Antioquia A'!$K16+'Antioquia A'!$M16</f>
        <v>3</v>
      </c>
      <c r="Q17" s="160">
        <f t="shared" si="8"/>
        <v>0.6</v>
      </c>
      <c r="R17" s="57">
        <f>+'Antioquia A'!$E17+'Antioquia A'!$G17+'Antioquia A'!$I17+'Antioquia A'!$K17+'Antioquia A'!$M17</f>
        <v>4</v>
      </c>
      <c r="S17" s="160">
        <f t="shared" si="9"/>
        <v>0.8</v>
      </c>
      <c r="T17" s="57">
        <f>+'Antioquia A'!$E18+'Antioquia A'!$G18+'Antioquia A'!$I18+'Antioquia A'!$K18+'Antioquia A'!$M18</f>
        <v>4</v>
      </c>
      <c r="U17" s="162">
        <f t="shared" si="10"/>
        <v>0.8</v>
      </c>
      <c r="V17" s="171">
        <f t="shared" si="17"/>
        <v>0.12142857142857144</v>
      </c>
      <c r="W17" s="11">
        <f>+'Antioquia A'!$E23+'Antioquia A'!$G23+'Antioquia A'!$I23+'Antioquia A'!$K23+'Antioquia A'!$M23</f>
        <v>3</v>
      </c>
      <c r="X17" s="160">
        <f t="shared" si="18"/>
        <v>0.6</v>
      </c>
      <c r="Y17" s="11">
        <f>+'Antioquia A'!$E24+'Antioquia A'!$G24+'Antioquia A'!$I24+'Antioquia A'!$K24+'Antioquia A'!$M24</f>
        <v>4</v>
      </c>
      <c r="Z17" s="160">
        <f t="shared" si="19"/>
        <v>0.8</v>
      </c>
      <c r="AA17" s="11">
        <f>+'Antioquia A'!$E25+'Antioquia A'!$G25+'Antioquia A'!$I25+'Antioquia A'!$K25+'Antioquia A'!$M25</f>
        <v>5</v>
      </c>
      <c r="AB17" s="160">
        <f t="shared" si="20"/>
        <v>1</v>
      </c>
      <c r="AC17" s="11">
        <f>+'Antioquia A'!$E26+'Antioquia A'!$G26+'Antioquia A'!$I26+'Antioquia A'!$K26+'Antioquia A'!$M26</f>
        <v>5</v>
      </c>
      <c r="AD17" s="160">
        <f t="shared" si="2"/>
        <v>1</v>
      </c>
      <c r="AE17" s="11">
        <f>+'Antioquia A'!$E27+'Antioquia A'!$G27+'Antioquia A'!$I27+'Antioquia A'!$K27+'Antioquia A'!$M27</f>
        <v>4</v>
      </c>
      <c r="AF17" s="174">
        <f t="shared" si="21"/>
        <v>0.8</v>
      </c>
      <c r="AG17" s="171">
        <f t="shared" si="3"/>
        <v>0.14280000000000001</v>
      </c>
      <c r="AH17" s="176">
        <f>+'Antioquia A'!$E32+'Antioquia A'!$G32+'Antioquia A'!$I32+'Antioquia A'!$K32+'Antioquia A'!$M32</f>
        <v>3</v>
      </c>
      <c r="AI17" s="160">
        <f t="shared" si="22"/>
        <v>0.6</v>
      </c>
      <c r="AJ17" s="176">
        <f>+'Antioquia A'!$E33+'Antioquia A'!$G33+'Antioquia A'!$I33+'Antioquia A'!$K33+'Antioquia A'!$M33</f>
        <v>3</v>
      </c>
      <c r="AK17" s="160">
        <f t="shared" si="11"/>
        <v>0.6</v>
      </c>
      <c r="AL17" s="176">
        <f>+'Antioquia A'!$E34+'Antioquia A'!$G34+'Antioquia A'!$I34+'Antioquia A'!$K34+'Antioquia A'!$M34</f>
        <v>4</v>
      </c>
      <c r="AM17" s="160">
        <f t="shared" si="12"/>
        <v>0.8</v>
      </c>
      <c r="AN17" s="176">
        <f>+'Antioquia A'!$E35+'Antioquia A'!$G35+'Antioquia A'!$I35+'Antioquia A'!$K35+'Antioquia A'!$M35</f>
        <v>3</v>
      </c>
      <c r="AO17" s="160">
        <f t="shared" si="13"/>
        <v>0.6</v>
      </c>
      <c r="AP17" s="176">
        <f>+'Antioquia A'!$E36+'Antioquia A'!$G36+'Antioquia A'!$I36+'Antioquia A'!$K36+'Antioquia A'!$M36</f>
        <v>3</v>
      </c>
      <c r="AQ17" s="174">
        <f t="shared" si="14"/>
        <v>0.6</v>
      </c>
      <c r="AR17" s="171">
        <f t="shared" si="15"/>
        <v>0.10880000000000001</v>
      </c>
    </row>
    <row r="18" spans="1:44" ht="15" customHeight="1" x14ac:dyDescent="0.25">
      <c r="A18" s="59" t="s">
        <v>13</v>
      </c>
      <c r="B18" s="4" t="s">
        <v>50</v>
      </c>
      <c r="C18" s="60">
        <f>('Indicadores Sin personal a Carg'!I18*100)/49</f>
        <v>0.69833333333333325</v>
      </c>
      <c r="D18" s="24">
        <f t="shared" si="0"/>
        <v>0.89523809523809517</v>
      </c>
      <c r="E18" s="24">
        <f t="shared" si="4"/>
        <v>0.88571428571428557</v>
      </c>
      <c r="F18" s="24">
        <f t="shared" si="5"/>
        <v>0.87999999999999989</v>
      </c>
      <c r="G18" s="24">
        <f t="shared" si="6"/>
        <v>0.91999999999999993</v>
      </c>
      <c r="H18" s="57">
        <f>+'Analista de Mercadeo'!$E12+'Analista de Mercadeo'!$G12+'Analista de Mercadeo'!$I12+'Analista de Mercadeo'!$K12+'Analista de Mercadeo'!$M12</f>
        <v>5</v>
      </c>
      <c r="I18" s="160">
        <f t="shared" si="1"/>
        <v>1</v>
      </c>
      <c r="J18" s="57">
        <f>+'Analista de Mercadeo'!$E13+'Analista de Mercadeo'!$G13+'Analista de Mercadeo'!$I13+'Analista de Mercadeo'!$K13+'Analista de Mercadeo'!$M13</f>
        <v>4</v>
      </c>
      <c r="K18" s="160">
        <f t="shared" si="1"/>
        <v>0.8</v>
      </c>
      <c r="L18" s="57">
        <f>+'Analista de Mercadeo'!$E14+'Analista de Mercadeo'!$G14+'Analista de Mercadeo'!$I14+'Analista de Mercadeo'!$K14+'Analista de Mercadeo'!$M14</f>
        <v>5</v>
      </c>
      <c r="M18" s="160">
        <f t="shared" si="16"/>
        <v>1</v>
      </c>
      <c r="N18" s="57">
        <f>+'Analista de Mercadeo'!$E15+'Analista de Mercadeo'!$G15+'Analista de Mercadeo'!$I15+'Analista de Mercadeo'!$K15+'Analista de Mercadeo'!$M15</f>
        <v>4</v>
      </c>
      <c r="O18" s="160">
        <f t="shared" si="7"/>
        <v>0.8</v>
      </c>
      <c r="P18" s="57">
        <f>+'Analista de Mercadeo'!$E16+'Analista de Mercadeo'!$G16+'Analista de Mercadeo'!$I16+'Analista de Mercadeo'!$K16+'Analista de Mercadeo'!$M16</f>
        <v>5</v>
      </c>
      <c r="Q18" s="160">
        <f t="shared" si="8"/>
        <v>1</v>
      </c>
      <c r="R18" s="57">
        <f>+'Analista de Mercadeo'!$E17+'Analista de Mercadeo'!$G17+'Analista de Mercadeo'!$I17+'Analista de Mercadeo'!$K17+'Analista de Mercadeo'!$M17</f>
        <v>5</v>
      </c>
      <c r="S18" s="160">
        <f t="shared" si="9"/>
        <v>1</v>
      </c>
      <c r="T18" s="57">
        <f>+'Analista de Mercadeo'!$E18+'Analista de Mercadeo'!$G18+'Analista de Mercadeo'!$I18+'Analista de Mercadeo'!$K18+'Analista de Mercadeo'!$M18</f>
        <v>3</v>
      </c>
      <c r="U18" s="162">
        <f t="shared" si="10"/>
        <v>0.6</v>
      </c>
      <c r="V18" s="171">
        <f t="shared" si="17"/>
        <v>0.15057142857142855</v>
      </c>
      <c r="W18" s="11">
        <f>+'Analista de Mercadeo'!$E23+'Analista de Mercadeo'!$G23+'Analista de Mercadeo'!$I23+'Analista de Mercadeo'!$K23+'Analista de Mercadeo'!$M23</f>
        <v>5</v>
      </c>
      <c r="X18" s="160">
        <f t="shared" si="18"/>
        <v>1</v>
      </c>
      <c r="Y18" s="11">
        <f>+'Analista de Mercadeo'!$E24+'Analista de Mercadeo'!$G24+'Analista de Mercadeo'!$I24+'Analista de Mercadeo'!$K24+'Analista de Mercadeo'!$M24</f>
        <v>4</v>
      </c>
      <c r="Z18" s="160">
        <f t="shared" si="19"/>
        <v>0.8</v>
      </c>
      <c r="AA18" s="11">
        <f>+'Analista de Mercadeo'!$E25+'Analista de Mercadeo'!$G25+'Analista de Mercadeo'!$I25+'Analista de Mercadeo'!$K25+'Analista de Mercadeo'!$M25</f>
        <v>5</v>
      </c>
      <c r="AB18" s="160">
        <f t="shared" si="20"/>
        <v>1</v>
      </c>
      <c r="AC18" s="11">
        <f>+'Analista de Mercadeo'!$E26+'Analista de Mercadeo'!$G26+'Analista de Mercadeo'!$I26+'Analista de Mercadeo'!$K26+'Analista de Mercadeo'!$M26</f>
        <v>5</v>
      </c>
      <c r="AD18" s="160">
        <f t="shared" si="2"/>
        <v>1</v>
      </c>
      <c r="AE18" s="11">
        <f>+'Analista de Mercadeo'!$E27+'Analista de Mercadeo'!$G27+'Analista de Mercadeo'!$I27+'Analista de Mercadeo'!$K27+'Analista de Mercadeo'!$M27</f>
        <v>3</v>
      </c>
      <c r="AF18" s="174">
        <f t="shared" si="21"/>
        <v>0.6</v>
      </c>
      <c r="AG18" s="171">
        <f t="shared" si="3"/>
        <v>0.14959999999999998</v>
      </c>
      <c r="AH18" s="176">
        <f>+'Analista de Mercadeo'!$E32+'Analista de Mercadeo'!$G32+'Analista de Mercadeo'!$I32+'Analista de Mercadeo'!$K32+'Analista de Mercadeo'!$M32</f>
        <v>5</v>
      </c>
      <c r="AI18" s="160">
        <f t="shared" si="22"/>
        <v>1</v>
      </c>
      <c r="AJ18" s="176">
        <f>+'Analista de Mercadeo'!$E33+'Analista de Mercadeo'!$G33+'Analista de Mercadeo'!$I33+'Analista de Mercadeo'!$K33+'Analista de Mercadeo'!$M33</f>
        <v>5</v>
      </c>
      <c r="AK18" s="160">
        <f t="shared" si="11"/>
        <v>1</v>
      </c>
      <c r="AL18" s="176">
        <f>+'Analista de Mercadeo'!$E34+'Analista de Mercadeo'!$G34+'Analista de Mercadeo'!$I34+'Analista de Mercadeo'!$K34+'Analista de Mercadeo'!$M34</f>
        <v>5</v>
      </c>
      <c r="AM18" s="160">
        <f t="shared" si="12"/>
        <v>1</v>
      </c>
      <c r="AN18" s="176">
        <f>+'Analista de Mercadeo'!$E35+'Analista de Mercadeo'!$G35+'Analista de Mercadeo'!$I35+'Analista de Mercadeo'!$K35+'Analista de Mercadeo'!$M35</f>
        <v>4</v>
      </c>
      <c r="AO18" s="160">
        <f t="shared" si="13"/>
        <v>0.8</v>
      </c>
      <c r="AP18" s="176">
        <f>+'Analista de Mercadeo'!$E36+'Analista de Mercadeo'!$G36+'Analista de Mercadeo'!$I36+'Analista de Mercadeo'!$K36+'Analista de Mercadeo'!$M36</f>
        <v>4</v>
      </c>
      <c r="AQ18" s="174">
        <f t="shared" si="14"/>
        <v>0.8</v>
      </c>
      <c r="AR18" s="171">
        <f t="shared" si="15"/>
        <v>0.15640000000000001</v>
      </c>
    </row>
    <row r="19" spans="1:44" ht="15" customHeight="1" x14ac:dyDescent="0.25">
      <c r="A19" s="59" t="s">
        <v>13</v>
      </c>
      <c r="B19" s="4" t="s">
        <v>188</v>
      </c>
      <c r="C19" s="60">
        <f>('Indicadores Sin personal a Carg'!I19*100)/49</f>
        <v>1.0499999999999998</v>
      </c>
      <c r="D19" s="24">
        <f t="shared" si="0"/>
        <v>0.6590476190476191</v>
      </c>
      <c r="E19" s="24">
        <f t="shared" si="4"/>
        <v>0.65714285714285714</v>
      </c>
      <c r="F19" s="24">
        <f t="shared" si="5"/>
        <v>0.64</v>
      </c>
      <c r="G19" s="24">
        <f t="shared" si="6"/>
        <v>0.68</v>
      </c>
      <c r="H19" s="57">
        <f>+'Sur Occidente A'!$E12+'Sur Occidente A'!$G12+'Sur Occidente A'!$I12+'Sur Occidente A'!$K12+'Sur Occidente A'!$M12</f>
        <v>4</v>
      </c>
      <c r="I19" s="160">
        <f t="shared" si="1"/>
        <v>0.8</v>
      </c>
      <c r="J19" s="57">
        <f>+'Sur Occidente A'!$E13+'Sur Occidente A'!$G13+'Sur Occidente A'!$I13+'Sur Occidente A'!$K13+'Sur Occidente A'!$M13</f>
        <v>4</v>
      </c>
      <c r="K19" s="160">
        <f t="shared" si="1"/>
        <v>0.8</v>
      </c>
      <c r="L19" s="57">
        <f>+'Sur Occidente A'!$E14+'Sur Occidente A'!$G14+'Sur Occidente A'!$I14+'Sur Occidente A'!$K14+'Sur Occidente A'!$M14</f>
        <v>3</v>
      </c>
      <c r="M19" s="160">
        <f t="shared" si="16"/>
        <v>0.6</v>
      </c>
      <c r="N19" s="57">
        <f>+'Sur Occidente A'!$E15+'Sur Occidente A'!$G15+'Sur Occidente A'!$I15+'Sur Occidente A'!$K15+'Sur Occidente A'!$M15</f>
        <v>3</v>
      </c>
      <c r="O19" s="160">
        <f t="shared" si="7"/>
        <v>0.6</v>
      </c>
      <c r="P19" s="57">
        <f>+'Sur Occidente A'!$E16+'Sur Occidente A'!$G16+'Sur Occidente A'!$I16+'Sur Occidente A'!$K16+'Sur Occidente A'!$M16</f>
        <v>3</v>
      </c>
      <c r="Q19" s="160">
        <f t="shared" si="8"/>
        <v>0.6</v>
      </c>
      <c r="R19" s="57">
        <f>+'Sur Occidente A'!$E17+'Sur Occidente A'!$G17+'Sur Occidente A'!$I17+'Sur Occidente A'!$K17+'Sur Occidente A'!$M17</f>
        <v>3</v>
      </c>
      <c r="S19" s="160">
        <f t="shared" si="9"/>
        <v>0.6</v>
      </c>
      <c r="T19" s="57">
        <f>+'Sur Occidente A'!$E18+'Sur Occidente A'!$G18+'Sur Occidente A'!$I18+'Sur Occidente A'!$K18+'Sur Occidente A'!$M18</f>
        <v>3</v>
      </c>
      <c r="U19" s="162">
        <f t="shared" si="10"/>
        <v>0.6</v>
      </c>
      <c r="V19" s="171">
        <f>(AVERAGE($I19+$K19+$M19+$O19+$Q19+$S19+$U19)/7)*$V$1</f>
        <v>0.11171428571428572</v>
      </c>
      <c r="W19" s="11">
        <f>+'Sur Occidente A'!$E23+'Sur Occidente A'!$G23+'Sur Occidente A'!$I23+'Sur Occidente A'!$K23+'Sur Occidente A'!$M23</f>
        <v>5</v>
      </c>
      <c r="X19" s="160">
        <f t="shared" si="18"/>
        <v>1</v>
      </c>
      <c r="Y19" s="11">
        <f>+'Sur Occidente A'!$E24+'Sur Occidente A'!$G24+'Sur Occidente A'!$I24+'Sur Occidente A'!$K24+'Sur Occidente A'!$M24</f>
        <v>3</v>
      </c>
      <c r="Z19" s="160">
        <f t="shared" si="19"/>
        <v>0.6</v>
      </c>
      <c r="AA19" s="11">
        <f>+'Sur Occidente A'!$E25+'Sur Occidente A'!$G25+'Sur Occidente A'!$I25+'Sur Occidente A'!$K25+'Sur Occidente A'!$M25</f>
        <v>2</v>
      </c>
      <c r="AB19" s="160">
        <f t="shared" si="20"/>
        <v>0.4</v>
      </c>
      <c r="AC19" s="11">
        <f>+'Sur Occidente A'!$E26+'Sur Occidente A'!$G26+'Sur Occidente A'!$I26+'Sur Occidente A'!$K26+'Sur Occidente A'!$M26</f>
        <v>3</v>
      </c>
      <c r="AD19" s="160">
        <f t="shared" si="2"/>
        <v>0.6</v>
      </c>
      <c r="AE19" s="11">
        <f>+'Sur Occidente A'!$E27+'Sur Occidente A'!$G27+'Sur Occidente A'!$I27+'Sur Occidente A'!$K27+'Sur Occidente A'!$M27</f>
        <v>3</v>
      </c>
      <c r="AF19" s="174">
        <f t="shared" si="21"/>
        <v>0.6</v>
      </c>
      <c r="AG19" s="171">
        <f t="shared" si="3"/>
        <v>0.10880000000000001</v>
      </c>
      <c r="AH19" s="176">
        <f>+'Sur Occidente A'!$E32+'Sur Occidente A'!$G32+'Sur Occidente A'!$I32+'Sur Occidente A'!$K32+'Sur Occidente A'!$M32</f>
        <v>3</v>
      </c>
      <c r="AI19" s="160">
        <f t="shared" si="22"/>
        <v>0.6</v>
      </c>
      <c r="AJ19" s="176">
        <f>+'Sur Occidente A'!$E33+'Sur Occidente A'!$G33+'Sur Occidente A'!$I33+'Sur Occidente A'!$K33+'Sur Occidente A'!$M33</f>
        <v>3</v>
      </c>
      <c r="AK19" s="160">
        <f t="shared" si="11"/>
        <v>0.6</v>
      </c>
      <c r="AL19" s="176">
        <f>+'Sur Occidente A'!$E34+'Sur Occidente A'!$G34+'Sur Occidente A'!$I34+'Sur Occidente A'!$K34+'Sur Occidente A'!$M34</f>
        <v>4</v>
      </c>
      <c r="AM19" s="160">
        <f t="shared" si="12"/>
        <v>0.8</v>
      </c>
      <c r="AN19" s="176">
        <f>+'Sur Occidente A'!$E35+'Sur Occidente A'!$G35+'Sur Occidente A'!$I35+'Sur Occidente A'!$K35+'Sur Occidente A'!$M35</f>
        <v>3</v>
      </c>
      <c r="AO19" s="160">
        <f t="shared" si="13"/>
        <v>0.6</v>
      </c>
      <c r="AP19" s="176">
        <f>+'Sur Occidente A'!$E36+'Sur Occidente A'!$G36+'Sur Occidente A'!$I36+'Sur Occidente A'!$K36+'Sur Occidente A'!$M36</f>
        <v>4</v>
      </c>
      <c r="AQ19" s="174">
        <f t="shared" si="14"/>
        <v>0.8</v>
      </c>
      <c r="AR19" s="171">
        <f t="shared" si="15"/>
        <v>0.11560000000000002</v>
      </c>
    </row>
    <row r="20" spans="1:44" ht="15" customHeight="1" x14ac:dyDescent="0.25">
      <c r="A20" s="59" t="s">
        <v>13</v>
      </c>
      <c r="B20" s="4" t="s">
        <v>51</v>
      </c>
      <c r="C20" s="60">
        <f>('Indicadores Sin personal a Carg'!I20*100)/49</f>
        <v>0.88166666666666671</v>
      </c>
      <c r="D20" s="24">
        <f t="shared" si="0"/>
        <v>0.92190476190476189</v>
      </c>
      <c r="E20" s="24">
        <f t="shared" si="4"/>
        <v>0.88571428571428579</v>
      </c>
      <c r="F20" s="24">
        <f t="shared" si="5"/>
        <v>0.87999999999999989</v>
      </c>
      <c r="G20" s="24">
        <f t="shared" si="6"/>
        <v>1</v>
      </c>
      <c r="H20" s="57">
        <f>+'Caqueta A'!$E12+'Caqueta A'!$G12+'Caqueta A'!$I12+'Caqueta A'!$K12+'Caqueta A'!$M12</f>
        <v>5</v>
      </c>
      <c r="I20" s="160">
        <f t="shared" si="1"/>
        <v>1</v>
      </c>
      <c r="J20" s="57">
        <f>+'Caqueta A'!$E13+'Caqueta A'!$G13+'Caqueta A'!$I13+'Caqueta A'!$K13+'Caqueta A'!$M13</f>
        <v>5</v>
      </c>
      <c r="K20" s="160">
        <f t="shared" si="1"/>
        <v>1</v>
      </c>
      <c r="L20" s="57">
        <f>+'Caqueta A'!$E14+'Caqueta A'!$G14+'Caqueta A'!$I14+'Caqueta A'!$K14+'Caqueta A'!$M14</f>
        <v>4</v>
      </c>
      <c r="M20" s="160">
        <f t="shared" si="16"/>
        <v>0.8</v>
      </c>
      <c r="N20" s="57">
        <f>+'Caqueta A'!$E15+'Caqueta A'!$G15+'Caqueta A'!$I15+'Caqueta A'!$K15+'Caqueta A'!$M15</f>
        <v>3</v>
      </c>
      <c r="O20" s="160">
        <f t="shared" si="7"/>
        <v>0.6</v>
      </c>
      <c r="P20" s="57">
        <f>+'Caqueta A'!$E16+'Caqueta A'!$G16+'Caqueta A'!$I16+'Caqueta A'!$K16+'Caqueta A'!$M16</f>
        <v>4</v>
      </c>
      <c r="Q20" s="160">
        <f t="shared" si="8"/>
        <v>0.8</v>
      </c>
      <c r="R20" s="57">
        <f>+'Caqueta A'!$E17+'Caqueta A'!$G17+'Caqueta A'!$I17+'Caqueta A'!$K17+'Caqueta A'!$M17</f>
        <v>5</v>
      </c>
      <c r="S20" s="160">
        <f t="shared" si="9"/>
        <v>1</v>
      </c>
      <c r="T20" s="57">
        <f>+'Caqueta A'!$E18+'Caqueta A'!$G18+'Caqueta A'!$I18+'Caqueta A'!$K18+'Caqueta A'!$M18</f>
        <v>5</v>
      </c>
      <c r="U20" s="162">
        <f t="shared" si="10"/>
        <v>1</v>
      </c>
      <c r="V20" s="171">
        <f t="shared" si="17"/>
        <v>0.15057142857142861</v>
      </c>
      <c r="W20" s="11">
        <f>+'Caqueta A'!$E23+'Caqueta A'!$G23+'Caqueta A'!$I23+'Caqueta A'!$K23+'Caqueta A'!$M23</f>
        <v>5</v>
      </c>
      <c r="X20" s="160">
        <f t="shared" si="18"/>
        <v>1</v>
      </c>
      <c r="Y20" s="11">
        <f>+'Caqueta A'!$E24+'Caqueta A'!$G24+'Caqueta A'!$I24+'Caqueta A'!$K24+'Caqueta A'!$M24</f>
        <v>4</v>
      </c>
      <c r="Z20" s="160">
        <f t="shared" si="19"/>
        <v>0.8</v>
      </c>
      <c r="AA20" s="11">
        <f>+'Caqueta A'!$E25+'Caqueta A'!$G25+'Caqueta A'!$I25+'Caqueta A'!$K25+'Caqueta A'!$M25</f>
        <v>5</v>
      </c>
      <c r="AB20" s="160">
        <f t="shared" si="20"/>
        <v>1</v>
      </c>
      <c r="AC20" s="11">
        <f>+'Caqueta A'!$E26+'Caqueta A'!$G26+'Caqueta A'!$I26+'Caqueta A'!$K26+'Caqueta A'!$M26</f>
        <v>5</v>
      </c>
      <c r="AD20" s="160">
        <f t="shared" si="2"/>
        <v>1</v>
      </c>
      <c r="AE20" s="11">
        <f>+'Caqueta A'!$E27+'Caqueta A'!$G27+'Caqueta A'!$I27+'Caqueta A'!$K27+'Caqueta A'!$M27</f>
        <v>3</v>
      </c>
      <c r="AF20" s="174">
        <f t="shared" si="21"/>
        <v>0.6</v>
      </c>
      <c r="AG20" s="171">
        <f t="shared" si="3"/>
        <v>0.14959999999999998</v>
      </c>
      <c r="AH20" s="176">
        <f>+'Caqueta A'!$E32+'Caqueta A'!$G32+'Caqueta A'!$I32+'Caqueta A'!$K32+'Caqueta A'!$M32</f>
        <v>5</v>
      </c>
      <c r="AI20" s="160">
        <f t="shared" si="22"/>
        <v>1</v>
      </c>
      <c r="AJ20" s="176">
        <f>+'Caqueta A'!$E33+'Caqueta A'!$G33+'Caqueta A'!$I33+'Caqueta A'!$K33+'Caqueta A'!$M33</f>
        <v>5</v>
      </c>
      <c r="AK20" s="160">
        <f t="shared" si="11"/>
        <v>1</v>
      </c>
      <c r="AL20" s="176">
        <f>+'Caqueta A'!$E34+'Caqueta A'!$G34+'Caqueta A'!$I34+'Caqueta A'!$K34+'Caqueta A'!$M34</f>
        <v>5</v>
      </c>
      <c r="AM20" s="160">
        <f t="shared" si="12"/>
        <v>1</v>
      </c>
      <c r="AN20" s="176">
        <f>+'Caqueta A'!$E35+'Caqueta A'!$G35+'Caqueta A'!$I35+'Caqueta A'!$K35+'Caqueta A'!$M35</f>
        <v>5</v>
      </c>
      <c r="AO20" s="160">
        <f t="shared" si="13"/>
        <v>1</v>
      </c>
      <c r="AP20" s="176">
        <f>+'Caqueta A'!$E36+'Caqueta A'!$G36+'Caqueta A'!$I36+'Caqueta A'!$K36+'Caqueta A'!$M36</f>
        <v>5</v>
      </c>
      <c r="AQ20" s="174">
        <f t="shared" si="14"/>
        <v>1</v>
      </c>
      <c r="AR20" s="171">
        <f t="shared" si="15"/>
        <v>0.17</v>
      </c>
    </row>
    <row r="21" spans="1:44" ht="15" customHeight="1" x14ac:dyDescent="0.25">
      <c r="A21" s="59" t="s">
        <v>13</v>
      </c>
      <c r="B21" s="4" t="s">
        <v>52</v>
      </c>
      <c r="C21" s="60">
        <f>('Indicadores Sin personal a Carg'!I21*100)/49</f>
        <v>0.73666666666666658</v>
      </c>
      <c r="D21" s="24">
        <f t="shared" si="0"/>
        <v>0.65714285714285725</v>
      </c>
      <c r="E21" s="24">
        <f t="shared" si="4"/>
        <v>0.5714285714285714</v>
      </c>
      <c r="F21" s="24">
        <f t="shared" si="5"/>
        <v>0.84000000000000008</v>
      </c>
      <c r="G21" s="24">
        <f t="shared" si="6"/>
        <v>0.56000000000000005</v>
      </c>
      <c r="H21" s="57">
        <f>+'Caqueta B'!$E12+'Caqueta B'!$G12+'Caqueta B'!$I12+'Caqueta B'!$K12+'Caqueta B'!$M12</f>
        <v>3</v>
      </c>
      <c r="I21" s="160">
        <f t="shared" si="1"/>
        <v>0.6</v>
      </c>
      <c r="J21" s="57">
        <f>+'Caqueta B'!$E13+'Caqueta B'!$G13+'Caqueta B'!$I13+'Caqueta B'!$K13+'Caqueta B'!$M13</f>
        <v>3</v>
      </c>
      <c r="K21" s="160">
        <f t="shared" si="1"/>
        <v>0.6</v>
      </c>
      <c r="L21" s="57">
        <f>+'Caqueta B'!$E14+'Caqueta B'!$G14+'Caqueta B'!$I14+'Caqueta B'!$K14+'Caqueta B'!$M14</f>
        <v>2</v>
      </c>
      <c r="M21" s="160">
        <f t="shared" si="16"/>
        <v>0.4</v>
      </c>
      <c r="N21" s="57">
        <f>+'Caqueta B'!$E15+'Caqueta B'!$G15+'Caqueta B'!$I15+'Caqueta B'!$K15+'Caqueta B'!$M15</f>
        <v>2</v>
      </c>
      <c r="O21" s="160">
        <f t="shared" si="7"/>
        <v>0.4</v>
      </c>
      <c r="P21" s="57">
        <f>+'Caqueta B'!$E16+'Caqueta B'!$G16+'Caqueta B'!$I16+'Caqueta B'!$K16+'Caqueta B'!$M16</f>
        <v>2</v>
      </c>
      <c r="Q21" s="160">
        <f t="shared" si="8"/>
        <v>0.4</v>
      </c>
      <c r="R21" s="57">
        <f>+'Caqueta B'!$E17+'Caqueta B'!$G17+'Caqueta B'!$I17+'Caqueta B'!$K17+'Caqueta B'!$M17</f>
        <v>4</v>
      </c>
      <c r="S21" s="160">
        <f t="shared" si="9"/>
        <v>0.8</v>
      </c>
      <c r="T21" s="57">
        <f>+'Caqueta B'!$E18+'Caqueta B'!$G18+'Caqueta B'!$I18+'Caqueta B'!$K18+'Caqueta B'!$M18</f>
        <v>4</v>
      </c>
      <c r="U21" s="162">
        <f t="shared" si="10"/>
        <v>0.8</v>
      </c>
      <c r="V21" s="171">
        <f t="shared" si="17"/>
        <v>9.7142857142857142E-2</v>
      </c>
      <c r="W21" s="11">
        <f>+'Caqueta B'!$E23+'Caqueta B'!$G23+'Caqueta B'!$I23+'Caqueta B'!$K23+'Caqueta B'!$M23</f>
        <v>4</v>
      </c>
      <c r="X21" s="160">
        <f t="shared" si="18"/>
        <v>0.8</v>
      </c>
      <c r="Y21" s="11">
        <f>+'Caqueta B'!$E24+'Caqueta B'!$G24+'Caqueta B'!$I24+'Caqueta B'!$K24+'Caqueta B'!$M24</f>
        <v>3</v>
      </c>
      <c r="Z21" s="160">
        <f t="shared" si="19"/>
        <v>0.6</v>
      </c>
      <c r="AA21" s="11">
        <f>+'Caqueta B'!$E25+'Caqueta B'!$G25+'Caqueta B'!$I25+'Caqueta B'!$K25+'Caqueta B'!$M25</f>
        <v>4</v>
      </c>
      <c r="AB21" s="160">
        <f t="shared" si="20"/>
        <v>0.8</v>
      </c>
      <c r="AC21" s="11">
        <f>+'Caqueta B'!$E26+'Caqueta B'!$G26+'Caqueta B'!$I26+'Caqueta B'!$K26+'Caqueta B'!$M26</f>
        <v>5</v>
      </c>
      <c r="AD21" s="160">
        <f t="shared" si="2"/>
        <v>1</v>
      </c>
      <c r="AE21" s="11">
        <f>+'Caqueta B'!$E27+'Caqueta B'!$G27+'Caqueta B'!$I27+'Caqueta B'!$K27+'Caqueta B'!$M27</f>
        <v>5</v>
      </c>
      <c r="AF21" s="174">
        <f t="shared" si="21"/>
        <v>1</v>
      </c>
      <c r="AG21" s="171">
        <f t="shared" si="3"/>
        <v>0.14280000000000001</v>
      </c>
      <c r="AH21" s="176">
        <f>+'Caqueta B'!$E32+'Caqueta B'!$G32+'Caqueta B'!$I32+'Caqueta B'!$K32+'Caqueta B'!$M32</f>
        <v>2</v>
      </c>
      <c r="AI21" s="160">
        <f t="shared" si="22"/>
        <v>0.4</v>
      </c>
      <c r="AJ21" s="176">
        <f>+'Caqueta B'!$E33+'Caqueta B'!$G33+'Caqueta B'!$I33+'Caqueta B'!$K33+'Caqueta B'!$M33</f>
        <v>2</v>
      </c>
      <c r="AK21" s="160">
        <f t="shared" si="11"/>
        <v>0.4</v>
      </c>
      <c r="AL21" s="176">
        <f>+'Caqueta B'!$E34+'Caqueta B'!$G34+'Caqueta B'!$I34+'Caqueta B'!$K34+'Caqueta B'!$M34</f>
        <v>3</v>
      </c>
      <c r="AM21" s="160">
        <f t="shared" si="12"/>
        <v>0.6</v>
      </c>
      <c r="AN21" s="176">
        <f>+'Caqueta B'!$E35+'Caqueta B'!$G35+'Caqueta B'!$I35+'Caqueta B'!$K35+'Caqueta B'!$M35</f>
        <v>4</v>
      </c>
      <c r="AO21" s="160">
        <f t="shared" si="13"/>
        <v>0.8</v>
      </c>
      <c r="AP21" s="176">
        <f>+'Caqueta B'!$E36+'Caqueta B'!$G36+'Caqueta B'!$I36+'Caqueta B'!$K36+'Caqueta B'!$M36</f>
        <v>3</v>
      </c>
      <c r="AQ21" s="174">
        <f t="shared" si="14"/>
        <v>0.6</v>
      </c>
      <c r="AR21" s="171">
        <f t="shared" si="15"/>
        <v>9.5200000000000021E-2</v>
      </c>
    </row>
    <row r="22" spans="1:44" ht="15" customHeight="1" x14ac:dyDescent="0.25">
      <c r="A22" s="59" t="s">
        <v>13</v>
      </c>
      <c r="B22" s="4" t="s">
        <v>53</v>
      </c>
      <c r="C22" s="60">
        <f>('Indicadores Sin personal a Carg'!I22*100)/49</f>
        <v>0.88166666666666671</v>
      </c>
      <c r="D22" s="24">
        <f t="shared" si="0"/>
        <v>0.75428571428571445</v>
      </c>
      <c r="E22" s="24">
        <f t="shared" si="4"/>
        <v>0.74285714285714288</v>
      </c>
      <c r="F22" s="24">
        <f t="shared" si="5"/>
        <v>0.8</v>
      </c>
      <c r="G22" s="24">
        <f t="shared" si="6"/>
        <v>0.72</v>
      </c>
      <c r="H22" s="57">
        <f>+Llanos!$E12+Llanos!$G12+Llanos!$I12+Llanos!$K12+Llanos!$M12</f>
        <v>4</v>
      </c>
      <c r="I22" s="160">
        <f t="shared" si="1"/>
        <v>0.8</v>
      </c>
      <c r="J22" s="57">
        <f>+Llanos!$E13+Llanos!$G13+Llanos!$I13+Llanos!$K13+Llanos!$M13</f>
        <v>3</v>
      </c>
      <c r="K22" s="160">
        <f t="shared" si="1"/>
        <v>0.6</v>
      </c>
      <c r="L22" s="57">
        <f>+Llanos!$E14+Llanos!$G14+Llanos!$I14+Llanos!$K14+Llanos!$M14</f>
        <v>4</v>
      </c>
      <c r="M22" s="160">
        <f t="shared" si="16"/>
        <v>0.8</v>
      </c>
      <c r="N22" s="57">
        <f>+Llanos!$E15+Llanos!$G15+Llanos!$I15+Llanos!$K15+Llanos!$M15</f>
        <v>3</v>
      </c>
      <c r="O22" s="160">
        <f t="shared" si="7"/>
        <v>0.6</v>
      </c>
      <c r="P22" s="57">
        <f>+Llanos!$E16+Llanos!$G16+Llanos!$I16+Llanos!$K16+Llanos!$M16</f>
        <v>4</v>
      </c>
      <c r="Q22" s="160">
        <f t="shared" si="8"/>
        <v>0.8</v>
      </c>
      <c r="R22" s="57">
        <f>+Llanos!$E17+Llanos!$G17+Llanos!$I17+Llanos!$K17+Llanos!$M17</f>
        <v>5</v>
      </c>
      <c r="S22" s="160">
        <f t="shared" si="9"/>
        <v>1</v>
      </c>
      <c r="T22" s="57">
        <f>+Llanos!$E18+Llanos!$G18+Llanos!$I18+Llanos!$K18+Llanos!$M18</f>
        <v>3</v>
      </c>
      <c r="U22" s="162">
        <f t="shared" si="10"/>
        <v>0.6</v>
      </c>
      <c r="V22" s="171">
        <f t="shared" si="17"/>
        <v>0.12628571428571431</v>
      </c>
      <c r="W22" s="11">
        <f>+Llanos!$E23+Llanos!$G23+Llanos!$I23+Llanos!$K23+Llanos!$M23</f>
        <v>3</v>
      </c>
      <c r="X22" s="160">
        <f t="shared" si="18"/>
        <v>0.6</v>
      </c>
      <c r="Y22" s="11">
        <f>+Llanos!$E24+Llanos!$G24+Llanos!$I24+Llanos!$K24+Llanos!$M24</f>
        <v>5</v>
      </c>
      <c r="Z22" s="160">
        <f t="shared" si="19"/>
        <v>1</v>
      </c>
      <c r="AA22" s="11">
        <f>+Llanos!$E25+Llanos!$G25+Llanos!$I25+Llanos!$K25+Llanos!$M25</f>
        <v>4</v>
      </c>
      <c r="AB22" s="160">
        <f t="shared" si="20"/>
        <v>0.8</v>
      </c>
      <c r="AC22" s="11">
        <f>+Llanos!$E26+Llanos!$G26+Llanos!$I26+Llanos!$K26+Llanos!$M26</f>
        <v>5</v>
      </c>
      <c r="AD22" s="160">
        <f t="shared" si="2"/>
        <v>1</v>
      </c>
      <c r="AE22" s="11">
        <f>+Llanos!$E27+Llanos!$G27+Llanos!$I27+Llanos!$K27+Llanos!$M27</f>
        <v>3</v>
      </c>
      <c r="AF22" s="174">
        <f t="shared" si="21"/>
        <v>0.6</v>
      </c>
      <c r="AG22" s="171">
        <f t="shared" si="3"/>
        <v>0.13600000000000001</v>
      </c>
      <c r="AH22" s="176">
        <f>+Llanos!$E32+Llanos!$G32+Llanos!$I32+Llanos!$K32+Llanos!$M32</f>
        <v>4</v>
      </c>
      <c r="AI22" s="160">
        <f t="shared" si="22"/>
        <v>0.8</v>
      </c>
      <c r="AJ22" s="176">
        <f>+Llanos!$E33+Llanos!$G33+Llanos!$I33+Llanos!$K33+Llanos!$M33</f>
        <v>3</v>
      </c>
      <c r="AK22" s="160">
        <f t="shared" si="11"/>
        <v>0.6</v>
      </c>
      <c r="AL22" s="176">
        <f>+Llanos!$E34+Llanos!$G34+Llanos!$I34+Llanos!$K34+Llanos!$M34</f>
        <v>4</v>
      </c>
      <c r="AM22" s="160">
        <f t="shared" si="12"/>
        <v>0.8</v>
      </c>
      <c r="AN22" s="176">
        <f>+Llanos!$E35+Llanos!$G35+Llanos!$I35+Llanos!$K35+Llanos!$M35</f>
        <v>4</v>
      </c>
      <c r="AO22" s="160">
        <f t="shared" si="13"/>
        <v>0.8</v>
      </c>
      <c r="AP22" s="176">
        <f>+Llanos!$E36+Llanos!$G36+Llanos!$I36+Llanos!$K36+Llanos!$M36</f>
        <v>3</v>
      </c>
      <c r="AQ22" s="174">
        <f t="shared" si="14"/>
        <v>0.6</v>
      </c>
      <c r="AR22" s="171">
        <f t="shared" si="15"/>
        <v>0.12240000000000001</v>
      </c>
    </row>
    <row r="23" spans="1:44" ht="15" customHeight="1" x14ac:dyDescent="0.25">
      <c r="A23" s="59" t="s">
        <v>13</v>
      </c>
      <c r="B23" s="4" t="s">
        <v>54</v>
      </c>
      <c r="C23" s="60">
        <f>('Indicadores Sin personal a Carg'!I23*100)/49</f>
        <v>0.69166666666666654</v>
      </c>
      <c r="D23" s="24">
        <f t="shared" si="0"/>
        <v>0.71809523809523812</v>
      </c>
      <c r="E23" s="24">
        <f t="shared" si="4"/>
        <v>0.7142857142857143</v>
      </c>
      <c r="F23" s="24">
        <f t="shared" si="5"/>
        <v>0.76</v>
      </c>
      <c r="G23" s="24">
        <f t="shared" si="6"/>
        <v>0.67999999999999994</v>
      </c>
      <c r="H23" s="57">
        <f>+Centro!$E12+Centro!$G12+Centro!$I12+Centro!$K12+Centro!$M12</f>
        <v>4</v>
      </c>
      <c r="I23" s="160">
        <f t="shared" si="1"/>
        <v>0.8</v>
      </c>
      <c r="J23" s="57">
        <f>+Centro!$E13+Centro!$G13+Centro!$I13+Centro!$K13+Centro!$M13</f>
        <v>4</v>
      </c>
      <c r="K23" s="160">
        <f t="shared" si="1"/>
        <v>0.8</v>
      </c>
      <c r="L23" s="57">
        <f>+Centro!$E14+Centro!$G14+Centro!$I14+Centro!$K14+Centro!$M14</f>
        <v>3</v>
      </c>
      <c r="M23" s="160">
        <f t="shared" si="16"/>
        <v>0.6</v>
      </c>
      <c r="N23" s="57">
        <f>+Centro!$E15+Centro!$G15+Centro!$I15+Centro!$K15+Centro!$M15</f>
        <v>3</v>
      </c>
      <c r="O23" s="160">
        <f t="shared" si="7"/>
        <v>0.6</v>
      </c>
      <c r="P23" s="57">
        <f>+Centro!$E16+Centro!$G16+Centro!$I16+Centro!$K16+Centro!$M16</f>
        <v>3</v>
      </c>
      <c r="Q23" s="160">
        <f t="shared" si="8"/>
        <v>0.6</v>
      </c>
      <c r="R23" s="57">
        <f>+Centro!$E17+Centro!$G17+Centro!$I17+Centro!$K17+Centro!$M17</f>
        <v>4</v>
      </c>
      <c r="S23" s="160">
        <f t="shared" si="9"/>
        <v>0.8</v>
      </c>
      <c r="T23" s="57">
        <f>+Centro!$E18+Centro!$G18+Centro!$I18+Centro!$K18+Centro!$M18</f>
        <v>4</v>
      </c>
      <c r="U23" s="162">
        <f t="shared" si="10"/>
        <v>0.8</v>
      </c>
      <c r="V23" s="171">
        <f t="shared" si="17"/>
        <v>0.12142857142857144</v>
      </c>
      <c r="W23" s="11">
        <f>+Centro!$E23+Centro!$G23+Centro!$I23+Centro!$K23+Centro!$M23</f>
        <v>3</v>
      </c>
      <c r="X23" s="160">
        <f t="shared" si="18"/>
        <v>0.6</v>
      </c>
      <c r="Y23" s="11">
        <f>+Centro!$E24+Centro!$G24+Centro!$I24+Centro!$K24+Centro!$M24</f>
        <v>4</v>
      </c>
      <c r="Z23" s="160">
        <f t="shared" si="19"/>
        <v>0.8</v>
      </c>
      <c r="AA23" s="11">
        <f>+Centro!$E25+Centro!$G25+Centro!$I25+Centro!$K25+Centro!$M25</f>
        <v>4</v>
      </c>
      <c r="AB23" s="160">
        <f t="shared" si="20"/>
        <v>0.8</v>
      </c>
      <c r="AC23" s="11">
        <f>+Centro!$E26+Centro!$G26+Centro!$I26+Centro!$K26+Centro!$M26</f>
        <v>4</v>
      </c>
      <c r="AD23" s="160">
        <f t="shared" si="2"/>
        <v>0.8</v>
      </c>
      <c r="AE23" s="11">
        <f>+Centro!$E27+Centro!$G27+Centro!$I27+Centro!$K27+Centro!$M27</f>
        <v>4</v>
      </c>
      <c r="AF23" s="174">
        <f t="shared" si="21"/>
        <v>0.8</v>
      </c>
      <c r="AG23" s="171">
        <f t="shared" si="3"/>
        <v>0.12920000000000001</v>
      </c>
      <c r="AH23" s="176">
        <f>+Centro!$E32+Centro!$G32+Centro!$I32+Centro!$K32+Centro!$M32</f>
        <v>3</v>
      </c>
      <c r="AI23" s="160">
        <f t="shared" si="22"/>
        <v>0.6</v>
      </c>
      <c r="AJ23" s="176">
        <f>+Centro!$E33+Centro!$G33+Centro!$I33+Centro!$K33+Centro!$M33</f>
        <v>3</v>
      </c>
      <c r="AK23" s="160">
        <f t="shared" si="11"/>
        <v>0.6</v>
      </c>
      <c r="AL23" s="176">
        <f>+Centro!$E34+Centro!$G34+Centro!$I34+Centro!$K34+Centro!$M34</f>
        <v>4</v>
      </c>
      <c r="AM23" s="160">
        <f t="shared" si="12"/>
        <v>0.8</v>
      </c>
      <c r="AN23" s="176">
        <f>+Centro!$E35+Centro!$G35+Centro!$I35+Centro!$K35+Centro!$M35</f>
        <v>4</v>
      </c>
      <c r="AO23" s="160">
        <f t="shared" si="13"/>
        <v>0.8</v>
      </c>
      <c r="AP23" s="176">
        <f>+Centro!$E36+Centro!$G36+Centro!$I36+Centro!$K36+Centro!$M36</f>
        <v>3</v>
      </c>
      <c r="AQ23" s="174">
        <f t="shared" si="14"/>
        <v>0.6</v>
      </c>
      <c r="AR23" s="171">
        <f t="shared" si="15"/>
        <v>0.11559999999999999</v>
      </c>
    </row>
    <row r="24" spans="1:44" ht="15" customHeight="1" x14ac:dyDescent="0.25">
      <c r="A24" s="59" t="s">
        <v>13</v>
      </c>
      <c r="B24" s="4" t="s">
        <v>189</v>
      </c>
      <c r="C24" s="60">
        <f>('Indicadores Sin personal a Carg'!I24*100)/49</f>
        <v>0.84166666666666667</v>
      </c>
      <c r="D24" s="24">
        <f t="shared" si="0"/>
        <v>0.76380952380952383</v>
      </c>
      <c r="E24" s="24">
        <f t="shared" si="4"/>
        <v>0.77142857142857135</v>
      </c>
      <c r="F24" s="24">
        <f t="shared" si="5"/>
        <v>0.76</v>
      </c>
      <c r="G24" s="24">
        <f t="shared" si="6"/>
        <v>0.76</v>
      </c>
      <c r="H24" s="57">
        <f>+'Costa Sur'!$E12+'Costa Sur'!$G12+'Costa Sur'!$I12+'Costa Sur'!$K12+'Costa Sur'!$M12</f>
        <v>4</v>
      </c>
      <c r="I24" s="160">
        <f t="shared" si="1"/>
        <v>0.8</v>
      </c>
      <c r="J24" s="57">
        <f>+'Costa Sur'!$E13+'Costa Sur'!$G13+'Costa Sur'!$I13+'Costa Sur'!$K13+'Costa Sur'!$M13</f>
        <v>4</v>
      </c>
      <c r="K24" s="160">
        <f t="shared" si="1"/>
        <v>0.8</v>
      </c>
      <c r="L24" s="57">
        <f>+'Costa Sur'!$E14+'Costa Sur'!$G14+'Costa Sur'!$I14+'Costa Sur'!$K14+'Costa Sur'!$M14</f>
        <v>3</v>
      </c>
      <c r="M24" s="160">
        <f t="shared" si="16"/>
        <v>0.6</v>
      </c>
      <c r="N24" s="57">
        <f>+'Costa Sur'!$E15+'Costa Sur'!$G15+'Costa Sur'!$I15+'Costa Sur'!$K15+'Costa Sur'!$M15</f>
        <v>4</v>
      </c>
      <c r="O24" s="160">
        <f t="shared" si="7"/>
        <v>0.8</v>
      </c>
      <c r="P24" s="57">
        <f>+'Costa Sur'!$E16+'Costa Sur'!$G16+'Costa Sur'!$I16+'Costa Sur'!$K16+'Costa Sur'!$M16</f>
        <v>3</v>
      </c>
      <c r="Q24" s="160">
        <f t="shared" si="8"/>
        <v>0.6</v>
      </c>
      <c r="R24" s="57">
        <f>+'Costa Sur'!$E17+'Costa Sur'!$G17+'Costa Sur'!$I17+'Costa Sur'!$K17+'Costa Sur'!$M17</f>
        <v>5</v>
      </c>
      <c r="S24" s="160">
        <f t="shared" si="9"/>
        <v>1</v>
      </c>
      <c r="T24" s="57">
        <f>+'Costa Sur'!$E18+'Costa Sur'!$G18+'Costa Sur'!$I18+'Costa Sur'!$K18+'Costa Sur'!$M18</f>
        <v>4</v>
      </c>
      <c r="U24" s="162">
        <f t="shared" si="10"/>
        <v>0.8</v>
      </c>
      <c r="V24" s="171">
        <f t="shared" si="17"/>
        <v>0.13114285714285714</v>
      </c>
      <c r="W24" s="11">
        <f>+'Costa Sur'!$E23+'Costa Sur'!$G23+'Costa Sur'!$I23+'Costa Sur'!$K23+'Costa Sur'!$M23</f>
        <v>3</v>
      </c>
      <c r="X24" s="160">
        <f t="shared" si="18"/>
        <v>0.6</v>
      </c>
      <c r="Y24" s="11">
        <f>+'Costa Sur'!$E24+'Costa Sur'!$G24+'Costa Sur'!$I24+'Costa Sur'!$K24+'Costa Sur'!$M24</f>
        <v>3</v>
      </c>
      <c r="Z24" s="160">
        <f t="shared" si="19"/>
        <v>0.6</v>
      </c>
      <c r="AA24" s="11">
        <f>+'Costa Sur'!$E25+'Costa Sur'!$G25+'Costa Sur'!$I25+'Costa Sur'!$K25+'Costa Sur'!$M25</f>
        <v>4</v>
      </c>
      <c r="AB24" s="160">
        <f t="shared" si="20"/>
        <v>0.8</v>
      </c>
      <c r="AC24" s="11">
        <f>+'Costa Sur'!$E26+'Costa Sur'!$G26+'Costa Sur'!$I26+'Costa Sur'!$K26+'Costa Sur'!$M26</f>
        <v>5</v>
      </c>
      <c r="AD24" s="160">
        <f t="shared" si="2"/>
        <v>1</v>
      </c>
      <c r="AE24" s="11">
        <f>+'Costa Sur'!$E27+'Costa Sur'!$G27+'Costa Sur'!$I27+'Costa Sur'!$K27+'Costa Sur'!$M27</f>
        <v>4</v>
      </c>
      <c r="AF24" s="174">
        <f t="shared" si="21"/>
        <v>0.8</v>
      </c>
      <c r="AG24" s="171">
        <f t="shared" si="3"/>
        <v>0.12920000000000001</v>
      </c>
      <c r="AH24" s="176">
        <f>+'Costa Sur'!$E32+'Costa Sur'!$G32+'Costa Sur'!$I32+'Costa Sur'!$K32+'Costa Sur'!$M32</f>
        <v>4</v>
      </c>
      <c r="AI24" s="160">
        <f t="shared" si="22"/>
        <v>0.8</v>
      </c>
      <c r="AJ24" s="176">
        <f>+'Costa Sur'!$E33+'Costa Sur'!$G33+'Costa Sur'!$I33+'Costa Sur'!$K33+'Costa Sur'!$M33</f>
        <v>3</v>
      </c>
      <c r="AK24" s="160">
        <f t="shared" si="11"/>
        <v>0.6</v>
      </c>
      <c r="AL24" s="176">
        <f>+'Costa Sur'!$E34+'Costa Sur'!$G34+'Costa Sur'!$I34+'Costa Sur'!$K34+'Costa Sur'!$M34</f>
        <v>4</v>
      </c>
      <c r="AM24" s="160">
        <f t="shared" si="12"/>
        <v>0.8</v>
      </c>
      <c r="AN24" s="176">
        <f>+'Costa Sur'!$E35+'Costa Sur'!$G35+'Costa Sur'!$I35+'Costa Sur'!$K35+'Costa Sur'!$M35</f>
        <v>4</v>
      </c>
      <c r="AO24" s="160">
        <f t="shared" si="13"/>
        <v>0.8</v>
      </c>
      <c r="AP24" s="176">
        <f>+'Costa Sur'!$E36+'Costa Sur'!$G36+'Costa Sur'!$I36+'Costa Sur'!$K36+'Costa Sur'!$M36</f>
        <v>4</v>
      </c>
      <c r="AQ24" s="174">
        <f t="shared" si="14"/>
        <v>0.8</v>
      </c>
      <c r="AR24" s="171">
        <f t="shared" si="15"/>
        <v>0.12920000000000001</v>
      </c>
    </row>
    <row r="25" spans="1:44" ht="15" customHeight="1" x14ac:dyDescent="0.25">
      <c r="A25" s="215" t="s">
        <v>13</v>
      </c>
      <c r="B25" s="53" t="s">
        <v>190</v>
      </c>
      <c r="C25" s="60">
        <f>('Indicadores Sin personal a Carg'!I25*100)/49</f>
        <v>0.79999999999999982</v>
      </c>
      <c r="D25" s="24">
        <f t="shared" si="0"/>
        <v>0.74095238095238103</v>
      </c>
      <c r="E25" s="24">
        <f t="shared" si="4"/>
        <v>0.74285714285714288</v>
      </c>
      <c r="F25" s="24">
        <f t="shared" si="5"/>
        <v>0.76</v>
      </c>
      <c r="G25" s="24">
        <f t="shared" si="6"/>
        <v>0.72</v>
      </c>
      <c r="H25" s="57">
        <f>+Santander!$E12+Santander!$G12+Santander!$I12+Santander!$K12+Santander!$M12</f>
        <v>4</v>
      </c>
      <c r="I25" s="160">
        <f t="shared" si="1"/>
        <v>0.8</v>
      </c>
      <c r="J25" s="57">
        <f>+Santander!$E13+Santander!$G13+Santander!$I13+Santander!$K13+Santander!$M13</f>
        <v>5</v>
      </c>
      <c r="K25" s="160">
        <f t="shared" si="1"/>
        <v>1</v>
      </c>
      <c r="L25" s="57">
        <f>+Santander!$E14+Santander!$G14+Santander!$I14+Santander!$K14+Santander!$M14</f>
        <v>3</v>
      </c>
      <c r="M25" s="160">
        <f t="shared" si="16"/>
        <v>0.6</v>
      </c>
      <c r="N25" s="57">
        <f>+Santander!$E15+Santander!$G15+Santander!$I15+Santander!$K15+Santander!$M15</f>
        <v>3</v>
      </c>
      <c r="O25" s="160">
        <f t="shared" si="7"/>
        <v>0.6</v>
      </c>
      <c r="P25" s="57">
        <f>+Santander!$E16+Santander!$G16+Santander!$I16+Santander!$K16+Santander!$M16</f>
        <v>3</v>
      </c>
      <c r="Q25" s="160">
        <f t="shared" si="8"/>
        <v>0.6</v>
      </c>
      <c r="R25" s="57">
        <f>+Santander!$E17+Santander!$G17+Santander!$I17+Santander!$K17+Santander!$M17</f>
        <v>4</v>
      </c>
      <c r="S25" s="160">
        <f t="shared" si="9"/>
        <v>0.8</v>
      </c>
      <c r="T25" s="57">
        <f>+Santander!$E18+Santander!$G18+Santander!$I18+Santander!$K18+Santander!$M18</f>
        <v>4</v>
      </c>
      <c r="U25" s="162">
        <f t="shared" si="10"/>
        <v>0.8</v>
      </c>
      <c r="V25" s="171">
        <f t="shared" si="17"/>
        <v>0.12628571428571431</v>
      </c>
      <c r="W25" s="11">
        <f>+Santander!$E23+Santander!$G23+Santander!$I23+Santander!$K23+Santander!$M23</f>
        <v>4</v>
      </c>
      <c r="X25" s="160">
        <f t="shared" si="18"/>
        <v>0.8</v>
      </c>
      <c r="Y25" s="11">
        <f>+Santander!$E24+Santander!$G24+Santander!$I24+Santander!$K24+Santander!$M24</f>
        <v>4</v>
      </c>
      <c r="Z25" s="160">
        <f t="shared" si="19"/>
        <v>0.8</v>
      </c>
      <c r="AA25" s="11">
        <f>+Santander!$E25+Santander!$G25+Santander!$I25+Santander!$K25+Santander!$M25</f>
        <v>4</v>
      </c>
      <c r="AB25" s="160">
        <f t="shared" si="20"/>
        <v>0.8</v>
      </c>
      <c r="AC25" s="11">
        <f>+Santander!$E26+Santander!$G26+Santander!$I26+Santander!$K26+Santander!$M26</f>
        <v>4</v>
      </c>
      <c r="AD25" s="160">
        <f t="shared" si="2"/>
        <v>0.8</v>
      </c>
      <c r="AE25" s="11">
        <f>+Santander!$E27+Santander!$G27+Santander!$I27+Santander!$K27+Santander!$M27</f>
        <v>3</v>
      </c>
      <c r="AF25" s="174">
        <f t="shared" si="21"/>
        <v>0.6</v>
      </c>
      <c r="AG25" s="171">
        <f t="shared" si="3"/>
        <v>0.12920000000000001</v>
      </c>
      <c r="AH25" s="176">
        <f>+Santander!$E32+Santander!$G32+Santander!$I32+Santander!$K32+Santander!$M32</f>
        <v>4</v>
      </c>
      <c r="AI25" s="160">
        <f t="shared" si="22"/>
        <v>0.8</v>
      </c>
      <c r="AJ25" s="176">
        <f>+Santander!$E33+Santander!$G33+Santander!$I33+Santander!$K33+Santander!$M33</f>
        <v>3</v>
      </c>
      <c r="AK25" s="160">
        <f t="shared" si="11"/>
        <v>0.6</v>
      </c>
      <c r="AL25" s="176">
        <f>+Santander!$E34+Santander!$G34+Santander!$I34+Santander!$K34+Santander!$M34</f>
        <v>4</v>
      </c>
      <c r="AM25" s="160">
        <f t="shared" si="12"/>
        <v>0.8</v>
      </c>
      <c r="AN25" s="176">
        <f>+Santander!$E35+Santander!$G35+Santander!$I35+Santander!$K35+Santander!$M35</f>
        <v>4</v>
      </c>
      <c r="AO25" s="160">
        <f t="shared" si="13"/>
        <v>0.8</v>
      </c>
      <c r="AP25" s="176">
        <f>+Santander!$E36+Santander!$G36+Santander!$I36+Santander!$K36+Santander!$M36</f>
        <v>3</v>
      </c>
      <c r="AQ25" s="174">
        <f t="shared" si="14"/>
        <v>0.6</v>
      </c>
      <c r="AR25" s="171">
        <f t="shared" si="15"/>
        <v>0.12240000000000001</v>
      </c>
    </row>
    <row r="26" spans="1:44" ht="15" customHeight="1" x14ac:dyDescent="0.25">
      <c r="A26" s="215" t="s">
        <v>167</v>
      </c>
      <c r="B26" s="216" t="s">
        <v>151</v>
      </c>
      <c r="C26" s="60">
        <f>('Indicadores Sin personal a Carg'!I26*100)/49</f>
        <v>0.70000000000000007</v>
      </c>
      <c r="D26" s="24">
        <f t="shared" si="0"/>
        <v>0.90857142857142847</v>
      </c>
      <c r="E26" s="24">
        <f t="shared" si="4"/>
        <v>0.88571428571428579</v>
      </c>
      <c r="F26" s="24">
        <f t="shared" si="5"/>
        <v>0.96</v>
      </c>
      <c r="G26" s="24">
        <f t="shared" si="6"/>
        <v>0.87999999999999989</v>
      </c>
      <c r="H26" s="57">
        <f>+'Tecnico electrico'!$E12+'Tecnico electrico'!$G12+'Tecnico electrico'!$I12+'Tecnico electrico'!$K12+'Tecnico electrico'!$M12</f>
        <v>4</v>
      </c>
      <c r="I26" s="160">
        <f t="shared" si="1"/>
        <v>0.8</v>
      </c>
      <c r="J26" s="57">
        <f>+'Tecnico electrico'!$E13+'Tecnico electrico'!$G13+'Tecnico electrico'!$I13+'Tecnico electrico'!$K13+'Tecnico electrico'!$M13</f>
        <v>4</v>
      </c>
      <c r="K26" s="160">
        <f t="shared" si="1"/>
        <v>0.8</v>
      </c>
      <c r="L26" s="57">
        <f>+'Tecnico electrico'!$E14+'Tecnico electrico'!$G14+'Tecnico electrico'!$I14+'Tecnico electrico'!$K14+'Tecnico electrico'!$M14</f>
        <v>5</v>
      </c>
      <c r="M26" s="160">
        <f t="shared" si="16"/>
        <v>1</v>
      </c>
      <c r="N26" s="57">
        <f>+'Tecnico electrico'!$E15+'Tecnico electrico'!$G15+'Tecnico electrico'!$I15+'Tecnico electrico'!$K15+'Tecnico electrico'!$M15</f>
        <v>4</v>
      </c>
      <c r="O26" s="160">
        <f t="shared" si="7"/>
        <v>0.8</v>
      </c>
      <c r="P26" s="57">
        <f>+'Tecnico electrico'!$E16+'Tecnico electrico'!$G16+'Tecnico electrico'!$I16+'Tecnico electrico'!$K16+'Tecnico electrico'!$M16</f>
        <v>4</v>
      </c>
      <c r="Q26" s="160">
        <f t="shared" si="8"/>
        <v>0.8</v>
      </c>
      <c r="R26" s="57">
        <f>+'Tecnico electrico'!$E17+'Tecnico electrico'!$G17+'Tecnico electrico'!$I17+'Tecnico electrico'!$K17+'Tecnico electrico'!$M17</f>
        <v>5</v>
      </c>
      <c r="S26" s="160">
        <f t="shared" si="9"/>
        <v>1</v>
      </c>
      <c r="T26" s="57">
        <f>+'Tecnico electrico'!$E18+'Tecnico electrico'!$G18+'Tecnico electrico'!$I18+'Tecnico electrico'!$K18+'Tecnico electrico'!$M18</f>
        <v>5</v>
      </c>
      <c r="U26" s="162">
        <f t="shared" si="10"/>
        <v>1</v>
      </c>
      <c r="V26" s="171">
        <f t="shared" si="17"/>
        <v>0.15057142857142861</v>
      </c>
      <c r="W26" s="11">
        <f>+'Tecnico electrico'!$E23+'Tecnico electrico'!$G23+'Tecnico electrico'!$I23+'Tecnico electrico'!$K23+'Tecnico electrico'!$M23</f>
        <v>5</v>
      </c>
      <c r="X26" s="160">
        <f t="shared" si="18"/>
        <v>1</v>
      </c>
      <c r="Y26" s="11">
        <f>+'Tecnico electrico'!$E24+'Tecnico electrico'!$G24+'Tecnico electrico'!$I24+'Tecnico electrico'!$K24+'Tecnico electrico'!$M24</f>
        <v>4</v>
      </c>
      <c r="Z26" s="160">
        <f t="shared" si="19"/>
        <v>0.8</v>
      </c>
      <c r="AA26" s="11">
        <f>+'Tecnico electrico'!$E25+'Tecnico electrico'!$G25+'Tecnico electrico'!$I25+'Tecnico electrico'!$K25+'Tecnico electrico'!$M25</f>
        <v>5</v>
      </c>
      <c r="AB26" s="160">
        <f t="shared" si="20"/>
        <v>1</v>
      </c>
      <c r="AC26" s="11">
        <f>+'Tecnico electrico'!$E26+'Tecnico electrico'!$G26+'Tecnico electrico'!$I26+'Tecnico electrico'!$K26+'Tecnico electrico'!$M26</f>
        <v>5</v>
      </c>
      <c r="AD26" s="160">
        <f t="shared" si="2"/>
        <v>1</v>
      </c>
      <c r="AE26" s="11">
        <f>+'Tecnico electrico'!$E27+'Tecnico electrico'!$G27+'Tecnico electrico'!$I27+'Tecnico electrico'!$K27+'Tecnico electrico'!$M27</f>
        <v>5</v>
      </c>
      <c r="AF26" s="174">
        <f t="shared" si="21"/>
        <v>1</v>
      </c>
      <c r="AG26" s="171">
        <f t="shared" si="3"/>
        <v>0.16320000000000001</v>
      </c>
      <c r="AH26" s="176">
        <f>+'Tecnico electrico'!$E32+'Tecnico electrico'!$G32+'Tecnico electrico'!$I32+'Tecnico electrico'!$K32+'Tecnico electrico'!$M32</f>
        <v>5</v>
      </c>
      <c r="AI26" s="160">
        <f t="shared" si="22"/>
        <v>1</v>
      </c>
      <c r="AJ26" s="176">
        <f>+'Tecnico electrico'!$E33+'Tecnico electrico'!$G33+'Tecnico electrico'!$I33+'Tecnico electrico'!$K33+'Tecnico electrico'!$M33</f>
        <v>5</v>
      </c>
      <c r="AK26" s="160">
        <f t="shared" si="11"/>
        <v>1</v>
      </c>
      <c r="AL26" s="176">
        <f>+'Tecnico electrico'!$E34+'Tecnico electrico'!$G34+'Tecnico electrico'!$I34+'Tecnico electrico'!$K34+'Tecnico electrico'!$M34</f>
        <v>4</v>
      </c>
      <c r="AM26" s="160">
        <f t="shared" si="12"/>
        <v>0.8</v>
      </c>
      <c r="AN26" s="176">
        <f>+'Tecnico electrico'!$E35+'Tecnico electrico'!$G35+'Tecnico electrico'!$I35+'Tecnico electrico'!$K35+'Tecnico electrico'!$M35</f>
        <v>4</v>
      </c>
      <c r="AO26" s="160">
        <f t="shared" si="13"/>
        <v>0.8</v>
      </c>
      <c r="AP26" s="176">
        <f>+'Tecnico electrico'!$E36+'Tecnico electrico'!$G36+'Tecnico electrico'!$I36+'Tecnico electrico'!$K36+'Tecnico electrico'!$M36</f>
        <v>4</v>
      </c>
      <c r="AQ26" s="174">
        <f t="shared" si="14"/>
        <v>0.8</v>
      </c>
      <c r="AR26" s="171">
        <f t="shared" si="15"/>
        <v>0.14959999999999998</v>
      </c>
    </row>
    <row r="27" spans="1:44" ht="15" customHeight="1" x14ac:dyDescent="0.25">
      <c r="A27" s="215" t="s">
        <v>167</v>
      </c>
      <c r="B27" s="53" t="s">
        <v>191</v>
      </c>
      <c r="C27" s="60">
        <f>('Indicadores Sin personal a Carg'!I27*100)/49</f>
        <v>0.81111111111111101</v>
      </c>
      <c r="D27" s="24">
        <f t="shared" si="0"/>
        <v>0.88571428571428568</v>
      </c>
      <c r="E27" s="24">
        <f t="shared" si="4"/>
        <v>0.8571428571428571</v>
      </c>
      <c r="F27" s="24">
        <f t="shared" si="5"/>
        <v>1</v>
      </c>
      <c r="G27" s="24">
        <f t="shared" si="6"/>
        <v>0.8</v>
      </c>
      <c r="H27" s="57">
        <f>+'Auxiliar de ensamble Esteban'!$E12+'Auxiliar de ensamble Esteban'!$G12+'Auxiliar de ensamble Esteban'!$I12+'Auxiliar de ensamble Esteban'!$K12+'Auxiliar de ensamble Esteban'!$M12</f>
        <v>4</v>
      </c>
      <c r="I27" s="160">
        <f t="shared" si="1"/>
        <v>0.8</v>
      </c>
      <c r="J27" s="57">
        <f>+'Auxiliar de ensamble Esteban'!$E13+'Auxiliar de ensamble Esteban'!$G13+'Auxiliar de ensamble Esteban'!$I13+'Auxiliar de ensamble Esteban'!$K13+'Auxiliar de ensamble Esteban'!$M13</f>
        <v>5</v>
      </c>
      <c r="K27" s="160">
        <f t="shared" si="1"/>
        <v>1</v>
      </c>
      <c r="L27" s="57">
        <f>+'Auxiliar de ensamble Esteban'!$E14+'Auxiliar de ensamble Esteban'!$G14+'Auxiliar de ensamble Esteban'!$I14+'Auxiliar de ensamble Esteban'!$K14+'Auxiliar de ensamble Esteban'!$M14</f>
        <v>4</v>
      </c>
      <c r="M27" s="160">
        <f t="shared" si="16"/>
        <v>0.8</v>
      </c>
      <c r="N27" s="57">
        <f>+'Auxiliar de ensamble Esteban'!$E15+'Auxiliar de ensamble Esteban'!$G15+'Auxiliar de ensamble Esteban'!$I15+'Auxiliar de ensamble Esteban'!$K15+'Auxiliar de ensamble Esteban'!$M15</f>
        <v>4</v>
      </c>
      <c r="O27" s="160">
        <f t="shared" si="7"/>
        <v>0.8</v>
      </c>
      <c r="P27" s="57">
        <f>+'Auxiliar de ensamble Esteban'!$E16+'Auxiliar de ensamble Esteban'!$G16+'Auxiliar de ensamble Esteban'!$I16+'Auxiliar de ensamble Esteban'!$K16+'Auxiliar de ensamble Esteban'!$M16</f>
        <v>4</v>
      </c>
      <c r="Q27" s="160">
        <f t="shared" si="8"/>
        <v>0.8</v>
      </c>
      <c r="R27" s="57">
        <f>+'Auxiliar de ensamble Esteban'!$E17+'Auxiliar de ensamble Esteban'!$G17+'Auxiliar de ensamble Esteban'!$I17+'Auxiliar de ensamble Esteban'!$K17+'Auxiliar de ensamble Esteban'!$M17</f>
        <v>5</v>
      </c>
      <c r="S27" s="160">
        <f t="shared" si="9"/>
        <v>1</v>
      </c>
      <c r="T27" s="57">
        <f>+'Auxiliar de ensamble Esteban'!$E18+'Auxiliar de ensamble Esteban'!$G18+'Auxiliar de ensamble Esteban'!$I18+'Auxiliar de ensamble Esteban'!$K18+'Auxiliar de ensamble Esteban'!$M18</f>
        <v>4</v>
      </c>
      <c r="U27" s="162">
        <f t="shared" si="10"/>
        <v>0.8</v>
      </c>
      <c r="V27" s="171">
        <f t="shared" si="17"/>
        <v>0.14571428571428571</v>
      </c>
      <c r="W27" s="11">
        <f>+'Auxiliar de ensamble Esteban'!$E23+'Auxiliar de ensamble Esteban'!$G23+'Auxiliar de ensamble Esteban'!$I23+'Auxiliar de ensamble Esteban'!$K23+'Auxiliar de ensamble Esteban'!$M23</f>
        <v>5</v>
      </c>
      <c r="X27" s="160">
        <f t="shared" si="18"/>
        <v>1</v>
      </c>
      <c r="Y27" s="11">
        <f>+'Auxiliar de ensamble Esteban'!$E24+'Auxiliar de ensamble Esteban'!$G24+'Auxiliar de ensamble Esteban'!$I24+'Auxiliar de ensamble Esteban'!$K24+'Auxiliar de ensamble Esteban'!$M24</f>
        <v>5</v>
      </c>
      <c r="Z27" s="160">
        <f t="shared" si="19"/>
        <v>1</v>
      </c>
      <c r="AA27" s="11">
        <f>+'Auxiliar de ensamble Esteban'!$E25+'Auxiliar de ensamble Esteban'!$G25+'Auxiliar de ensamble Esteban'!$I25+'Auxiliar de ensamble Esteban'!$K25+'Auxiliar de ensamble Esteban'!$M25</f>
        <v>5</v>
      </c>
      <c r="AB27" s="160">
        <f t="shared" si="20"/>
        <v>1</v>
      </c>
      <c r="AC27" s="11">
        <f>+'Auxiliar de ensamble Esteban'!$E26+'Auxiliar de ensamble Esteban'!$G26+'Auxiliar de ensamble Esteban'!$I26+'Auxiliar de ensamble Esteban'!$K26+'Auxiliar de ensamble Esteban'!$M26</f>
        <v>5</v>
      </c>
      <c r="AD27" s="160">
        <f t="shared" si="2"/>
        <v>1</v>
      </c>
      <c r="AE27" s="11">
        <f>+'Auxiliar de ensamble Esteban'!$E27+'Auxiliar de ensamble Esteban'!$G27+'Auxiliar de ensamble Esteban'!$I27+'Auxiliar de ensamble Esteban'!$K27+'Auxiliar de ensamble Esteban'!$M27</f>
        <v>5</v>
      </c>
      <c r="AF27" s="174">
        <f t="shared" si="21"/>
        <v>1</v>
      </c>
      <c r="AG27" s="171">
        <f t="shared" si="3"/>
        <v>0.17</v>
      </c>
      <c r="AH27" s="176">
        <f>+'Auxiliar de ensamble Esteban'!$E32+'Auxiliar de ensamble Esteban'!$G32+'Auxiliar de ensamble Esteban'!$I32+'Auxiliar de ensamble Esteban'!$K32+'Auxiliar de ensamble Esteban'!$M32</f>
        <v>4</v>
      </c>
      <c r="AI27" s="160">
        <f t="shared" si="22"/>
        <v>0.8</v>
      </c>
      <c r="AJ27" s="176">
        <f>+'Auxiliar de ensamble Esteban'!$E33+'Auxiliar de ensamble Esteban'!$G33+'Auxiliar de ensamble Esteban'!$I33+'Auxiliar de ensamble Esteban'!$K33+'Auxiliar de ensamble Esteban'!$M33</f>
        <v>4</v>
      </c>
      <c r="AK27" s="160">
        <f t="shared" si="11"/>
        <v>0.8</v>
      </c>
      <c r="AL27" s="176">
        <f>+'Auxiliar de ensamble Esteban'!$E34+'Auxiliar de ensamble Esteban'!$G34+'Auxiliar de ensamble Esteban'!$I34+'Auxiliar de ensamble Esteban'!$K34+'Auxiliar de ensamble Esteban'!$M34</f>
        <v>4</v>
      </c>
      <c r="AM27" s="160">
        <f t="shared" si="12"/>
        <v>0.8</v>
      </c>
      <c r="AN27" s="176">
        <f>+'Auxiliar de ensamble Esteban'!$E35+'Auxiliar de ensamble Esteban'!$G35+'Auxiliar de ensamble Esteban'!$I35+'Auxiliar de ensamble Esteban'!$K35+'Auxiliar de ensamble Esteban'!$M35</f>
        <v>4</v>
      </c>
      <c r="AO27" s="160">
        <f t="shared" si="13"/>
        <v>0.8</v>
      </c>
      <c r="AP27" s="176">
        <f>+'Auxiliar de ensamble Esteban'!$E36+'Auxiliar de ensamble Esteban'!$G36+'Auxiliar de ensamble Esteban'!$I36+'Auxiliar de ensamble Esteban'!$K36+'Auxiliar de ensamble Esteban'!$M36</f>
        <v>4</v>
      </c>
      <c r="AQ27" s="174">
        <f t="shared" si="14"/>
        <v>0.8</v>
      </c>
      <c r="AR27" s="171">
        <f t="shared" si="15"/>
        <v>0.13600000000000001</v>
      </c>
    </row>
    <row r="28" spans="1:44" ht="15" customHeight="1" x14ac:dyDescent="0.25">
      <c r="A28" s="215" t="s">
        <v>167</v>
      </c>
      <c r="B28" s="53" t="s">
        <v>192</v>
      </c>
      <c r="C28" s="60">
        <f>('Indicadores Sin personal a Carg'!I28*100)/49</f>
        <v>0.79999999999999993</v>
      </c>
      <c r="D28" s="24">
        <f t="shared" si="0"/>
        <v>0.89904761904761921</v>
      </c>
      <c r="E28" s="24">
        <f t="shared" si="4"/>
        <v>0.8571428571428571</v>
      </c>
      <c r="F28" s="24">
        <f t="shared" si="5"/>
        <v>0.91999999999999993</v>
      </c>
      <c r="G28" s="24">
        <f t="shared" si="6"/>
        <v>0.91999999999999993</v>
      </c>
      <c r="H28" s="57">
        <f>+'Auxiliar de ensamble Yeison'!$E12+'Auxiliar de ensamble Yeison'!$G12+'Auxiliar de ensamble Yeison'!$I12+'Auxiliar de ensamble Yeison'!$K12+'Auxiliar de ensamble Yeison'!$M12</f>
        <v>4</v>
      </c>
      <c r="I28" s="160">
        <f t="shared" si="1"/>
        <v>0.8</v>
      </c>
      <c r="J28" s="57">
        <f>+'Auxiliar de ensamble Yeison'!$E13+'Auxiliar de ensamble Yeison'!$G13+'Auxiliar de ensamble Yeison'!$I13+'Auxiliar de ensamble Yeison'!$K13+'Auxiliar de ensamble Yeison'!$M13</f>
        <v>5</v>
      </c>
      <c r="K28" s="160">
        <f t="shared" si="1"/>
        <v>1</v>
      </c>
      <c r="L28" s="57">
        <f>+'Auxiliar de ensamble Yeison'!$E14+'Auxiliar de ensamble Yeison'!$G14+'Auxiliar de ensamble Yeison'!$I14+'Auxiliar de ensamble Yeison'!$K14+'Auxiliar de ensamble Yeison'!$M14</f>
        <v>4</v>
      </c>
      <c r="M28" s="160">
        <f t="shared" si="16"/>
        <v>0.8</v>
      </c>
      <c r="N28" s="57">
        <f>+'Auxiliar de ensamble Yeison'!$E15+'Auxiliar de ensamble Yeison'!$G15+'Auxiliar de ensamble Yeison'!$I15+'Auxiliar de ensamble Yeison'!$K15+'Auxiliar de ensamble Yeison'!$M15</f>
        <v>4</v>
      </c>
      <c r="O28" s="160">
        <f t="shared" si="7"/>
        <v>0.8</v>
      </c>
      <c r="P28" s="57">
        <f>+'Auxiliar de ensamble Yeison'!$E16+'Auxiliar de ensamble Yeison'!$G16+'Auxiliar de ensamble Yeison'!$I16+'Auxiliar de ensamble Yeison'!$K16+'Auxiliar de ensamble Yeison'!$M16</f>
        <v>4</v>
      </c>
      <c r="Q28" s="160">
        <f t="shared" si="8"/>
        <v>0.8</v>
      </c>
      <c r="R28" s="57">
        <f>+'Auxiliar de ensamble Yeison'!$E17+'Auxiliar de ensamble Yeison'!$G17+'Auxiliar de ensamble Yeison'!$I17+'Auxiliar de ensamble Yeison'!$K17+'Auxiliar de ensamble Yeison'!$M17</f>
        <v>5</v>
      </c>
      <c r="S28" s="160">
        <f t="shared" si="9"/>
        <v>1</v>
      </c>
      <c r="T28" s="57">
        <f>+'Auxiliar de ensamble Yeison'!$E18+'Auxiliar de ensamble Yeison'!$G18+'Auxiliar de ensamble Yeison'!$I18+'Auxiliar de ensamble Yeison'!$K18+'Auxiliar de ensamble Yeison'!$M18</f>
        <v>4</v>
      </c>
      <c r="U28" s="162">
        <f t="shared" si="10"/>
        <v>0.8</v>
      </c>
      <c r="V28" s="171">
        <f t="shared" si="17"/>
        <v>0.14571428571428571</v>
      </c>
      <c r="W28" s="11">
        <f>+'Auxiliar de ensamble Yeison'!$E23+'Auxiliar de ensamble Yeison'!$G23+'Auxiliar de ensamble Yeison'!$I23+'Auxiliar de ensamble Yeison'!$K23+'Auxiliar de ensamble Yeison'!$M23</f>
        <v>5</v>
      </c>
      <c r="X28" s="160">
        <f t="shared" si="18"/>
        <v>1</v>
      </c>
      <c r="Y28" s="11">
        <f>+'Auxiliar de ensamble Yeison'!$E24+'Auxiliar de ensamble Yeison'!$G24+'Auxiliar de ensamble Yeison'!$I24+'Auxiliar de ensamble Yeison'!$K24+'Auxiliar de ensamble Yeison'!$M24</f>
        <v>4</v>
      </c>
      <c r="Z28" s="160">
        <f t="shared" si="19"/>
        <v>0.8</v>
      </c>
      <c r="AA28" s="11">
        <f>+'Auxiliar de ensamble Yeison'!$E25+'Auxiliar de ensamble Yeison'!$G25+'Auxiliar de ensamble Yeison'!$I25+'Auxiliar de ensamble Yeison'!$K25+'Auxiliar de ensamble Yeison'!$M25</f>
        <v>5</v>
      </c>
      <c r="AB28" s="160">
        <f t="shared" si="20"/>
        <v>1</v>
      </c>
      <c r="AC28" s="11">
        <f>+'Auxiliar de ensamble Yeison'!$E26+'Auxiliar de ensamble Yeison'!$G26+'Auxiliar de ensamble Yeison'!$I26+'Auxiliar de ensamble Yeison'!$K26+'Auxiliar de ensamble Yeison'!$M26</f>
        <v>4</v>
      </c>
      <c r="AD28" s="160">
        <f t="shared" si="2"/>
        <v>0.8</v>
      </c>
      <c r="AE28" s="11">
        <f>+'Auxiliar de ensamble Yeison'!$E27+'Auxiliar de ensamble Yeison'!$G27+'Auxiliar de ensamble Yeison'!$I27+'Auxiliar de ensamble Yeison'!$K27+'Auxiliar de ensamble Yeison'!$M27</f>
        <v>5</v>
      </c>
      <c r="AF28" s="174">
        <f t="shared" si="21"/>
        <v>1</v>
      </c>
      <c r="AG28" s="171">
        <f t="shared" si="3"/>
        <v>0.15640000000000001</v>
      </c>
      <c r="AH28" s="176">
        <f>+'Auxiliar de ensamble Yeison'!$E32+'Auxiliar de ensamble Yeison'!$G32+'Auxiliar de ensamble Yeison'!$I32+'Auxiliar de ensamble Yeison'!$K32+'Auxiliar de ensamble Yeison'!$M32</f>
        <v>4</v>
      </c>
      <c r="AI28" s="160">
        <f t="shared" si="22"/>
        <v>0.8</v>
      </c>
      <c r="AJ28" s="176">
        <f>+'Auxiliar de ensamble Yeison'!$E33+'Auxiliar de ensamble Yeison'!$G33+'Auxiliar de ensamble Yeison'!$I33+'Auxiliar de ensamble Yeison'!$K33+'Auxiliar de ensamble Yeison'!$M33</f>
        <v>4</v>
      </c>
      <c r="AK28" s="160">
        <f t="shared" si="11"/>
        <v>0.8</v>
      </c>
      <c r="AL28" s="176">
        <f>+'Auxiliar de ensamble Yeison'!$E34+'Auxiliar de ensamble Yeison'!$G34+'Auxiliar de ensamble Yeison'!$I34+'Auxiliar de ensamble Yeison'!$K34+'Auxiliar de ensamble Yeison'!$M34</f>
        <v>5</v>
      </c>
      <c r="AM28" s="160">
        <f t="shared" si="12"/>
        <v>1</v>
      </c>
      <c r="AN28" s="176">
        <f>+'Auxiliar de ensamble Yeison'!$E35+'Auxiliar de ensamble Yeison'!$G35+'Auxiliar de ensamble Yeison'!$I35+'Auxiliar de ensamble Yeison'!$K35+'Auxiliar de ensamble Yeison'!$M35</f>
        <v>5</v>
      </c>
      <c r="AO28" s="160">
        <f t="shared" si="13"/>
        <v>1</v>
      </c>
      <c r="AP28" s="176">
        <f>+'Auxiliar de ensamble Yeison'!$E36+'Auxiliar de ensamble Yeison'!$G36+'Auxiliar de ensamble Yeison'!$I36+'Auxiliar de ensamble Yeison'!$K36+'Auxiliar de ensamble Yeison'!$M36</f>
        <v>5</v>
      </c>
      <c r="AQ28" s="174">
        <f t="shared" si="14"/>
        <v>1</v>
      </c>
      <c r="AR28" s="171">
        <f t="shared" si="15"/>
        <v>0.15640000000000001</v>
      </c>
    </row>
    <row r="29" spans="1:44" ht="15" customHeight="1" x14ac:dyDescent="0.25">
      <c r="A29" s="215" t="s">
        <v>167</v>
      </c>
      <c r="B29" s="53" t="s">
        <v>150</v>
      </c>
      <c r="C29" s="60">
        <f>('Indicadores Sin personal a Carg'!I29*100)/49</f>
        <v>0.70000000000000007</v>
      </c>
      <c r="D29" s="24">
        <f t="shared" si="0"/>
        <v>0.93142857142857149</v>
      </c>
      <c r="E29" s="24">
        <f t="shared" si="4"/>
        <v>0.91428571428571437</v>
      </c>
      <c r="F29" s="24">
        <f t="shared" si="5"/>
        <v>1</v>
      </c>
      <c r="G29" s="24">
        <f t="shared" si="6"/>
        <v>0.87999999999999989</v>
      </c>
      <c r="H29" s="57">
        <f>+'Tecnico Nautico Freddy G'!$E12+'Tecnico Nautico Freddy G'!$G12+'Tecnico Nautico Freddy G'!$I12+'Tecnico Nautico Freddy G'!$K12+'Tecnico Nautico Freddy G'!$M12</f>
        <v>5</v>
      </c>
      <c r="I29" s="160">
        <f t="shared" si="1"/>
        <v>1</v>
      </c>
      <c r="J29" s="57">
        <f>+'Tecnico Nautico Freddy G'!$E13+'Tecnico Nautico Freddy G'!$G13+'Tecnico Nautico Freddy G'!$I13+'Tecnico Nautico Freddy G'!$K13+'Tecnico Nautico Freddy G'!$M13</f>
        <v>4</v>
      </c>
      <c r="K29" s="160">
        <f t="shared" si="1"/>
        <v>0.8</v>
      </c>
      <c r="L29" s="57">
        <f>+'Tecnico Nautico Freddy G'!$E14+'Tecnico Nautico Freddy G'!$G14+'Tecnico Nautico Freddy G'!$I14+'Tecnico Nautico Freddy G'!$K14+'Tecnico Nautico Freddy G'!$M14</f>
        <v>4</v>
      </c>
      <c r="M29" s="160">
        <f t="shared" si="16"/>
        <v>0.8</v>
      </c>
      <c r="N29" s="57">
        <f>+'Tecnico Nautico Freddy G'!$E15+'Tecnico Nautico Freddy G'!$G15+'Tecnico Nautico Freddy G'!$I15+'Tecnico Nautico Freddy G'!$K15+'Tecnico Nautico Freddy G'!$M15</f>
        <v>5</v>
      </c>
      <c r="O29" s="160">
        <f t="shared" si="7"/>
        <v>1</v>
      </c>
      <c r="P29" s="57">
        <f>+'Tecnico Nautico Freddy G'!$E16+'Tecnico Nautico Freddy G'!$G16+'Tecnico Nautico Freddy G'!$I16+'Tecnico Nautico Freddy G'!$K16+'Tecnico Nautico Freddy G'!$M16</f>
        <v>4</v>
      </c>
      <c r="Q29" s="160">
        <f t="shared" si="8"/>
        <v>0.8</v>
      </c>
      <c r="R29" s="57">
        <f>+'Tecnico Nautico Freddy G'!$E17+'Tecnico Nautico Freddy G'!$G17+'Tecnico Nautico Freddy G'!$I17+'Tecnico Nautico Freddy G'!$K17+'Tecnico Nautico Freddy G'!$M17</f>
        <v>5</v>
      </c>
      <c r="S29" s="160">
        <f t="shared" si="9"/>
        <v>1</v>
      </c>
      <c r="T29" s="57">
        <f>+'Tecnico Nautico Freddy G'!$E18+'Tecnico Nautico Freddy G'!$G18+'Tecnico Nautico Freddy G'!$I18+'Tecnico Nautico Freddy G'!$K18+'Tecnico Nautico Freddy G'!$M18</f>
        <v>5</v>
      </c>
      <c r="U29" s="162">
        <f t="shared" si="10"/>
        <v>1</v>
      </c>
      <c r="V29" s="171">
        <f t="shared" si="17"/>
        <v>0.15542857142857144</v>
      </c>
      <c r="W29" s="11">
        <f>+'Tecnico Nautico Freddy G'!$E23+'Tecnico Nautico Freddy G'!$G23+'Tecnico Nautico Freddy G'!$I23+'Tecnico Nautico Freddy G'!$K23+'Tecnico Nautico Freddy G'!$M23</f>
        <v>5</v>
      </c>
      <c r="X29" s="160">
        <f t="shared" si="18"/>
        <v>1</v>
      </c>
      <c r="Y29" s="11">
        <f>+'Tecnico Nautico Freddy G'!$E24+'Tecnico Nautico Freddy G'!$G24+'Tecnico Nautico Freddy G'!$I24+'Tecnico Nautico Freddy G'!$K24+'Tecnico Nautico Freddy G'!$M24</f>
        <v>5</v>
      </c>
      <c r="Z29" s="160">
        <f t="shared" si="19"/>
        <v>1</v>
      </c>
      <c r="AA29" s="11">
        <f>+'Tecnico Nautico Freddy G'!$E25+'Tecnico Nautico Freddy G'!$G25+'Tecnico Nautico Freddy G'!$I25+'Tecnico Nautico Freddy G'!$K25+'Tecnico Nautico Freddy G'!$M25</f>
        <v>5</v>
      </c>
      <c r="AB29" s="160">
        <f t="shared" si="20"/>
        <v>1</v>
      </c>
      <c r="AC29" s="11">
        <f>+'Tecnico Nautico Freddy G'!$E26+'Tecnico Nautico Freddy G'!$G26+'Tecnico Nautico Freddy G'!$I26+'Tecnico Nautico Freddy G'!$K26+'Tecnico Nautico Freddy G'!$M26</f>
        <v>5</v>
      </c>
      <c r="AD29" s="160">
        <f t="shared" si="2"/>
        <v>1</v>
      </c>
      <c r="AE29" s="11">
        <f>+'Tecnico Nautico Freddy G'!$E27+'Tecnico Nautico Freddy G'!$G27+'Tecnico Nautico Freddy G'!$I27+'Tecnico Nautico Freddy G'!$K27+'Tecnico Nautico Freddy G'!$M27</f>
        <v>5</v>
      </c>
      <c r="AF29" s="174">
        <f t="shared" si="21"/>
        <v>1</v>
      </c>
      <c r="AG29" s="171">
        <f t="shared" si="3"/>
        <v>0.17</v>
      </c>
      <c r="AH29" s="176">
        <f>+'Tecnico Nautico Freddy G'!$E32+'Tecnico Nautico Freddy G'!$G32+'Tecnico Nautico Freddy G'!$I32+'Tecnico Nautico Freddy G'!$K32+'Tecnico Nautico Freddy G'!$M32</f>
        <v>5</v>
      </c>
      <c r="AI29" s="160">
        <f t="shared" si="22"/>
        <v>1</v>
      </c>
      <c r="AJ29" s="176">
        <f>+'Tecnico Nautico Freddy G'!$E33+'Tecnico Nautico Freddy G'!$G33+'Tecnico Nautico Freddy G'!$I33+'Tecnico Nautico Freddy G'!$K33+'Tecnico Nautico Freddy G'!$M33</f>
        <v>5</v>
      </c>
      <c r="AK29" s="160">
        <f t="shared" si="11"/>
        <v>1</v>
      </c>
      <c r="AL29" s="176">
        <f>+'Tecnico Nautico Freddy G'!$E34+'Tecnico Nautico Freddy G'!$G34+'Tecnico Nautico Freddy G'!$I34+'Tecnico Nautico Freddy G'!$K34+'Tecnico Nautico Freddy G'!$M34</f>
        <v>4</v>
      </c>
      <c r="AM29" s="160">
        <f t="shared" si="12"/>
        <v>0.8</v>
      </c>
      <c r="AN29" s="176">
        <f>+'Tecnico Nautico Freddy G'!$E35+'Tecnico Nautico Freddy G'!$G35+'Tecnico Nautico Freddy G'!$I35+'Tecnico Nautico Freddy G'!$K35+'Tecnico Nautico Freddy G'!$M35</f>
        <v>4</v>
      </c>
      <c r="AO29" s="160">
        <f t="shared" si="13"/>
        <v>0.8</v>
      </c>
      <c r="AP29" s="176">
        <f>+'Tecnico Nautico Freddy G'!$E36+'Tecnico Nautico Freddy G'!$G36+'Tecnico Nautico Freddy G'!$I36+'Tecnico Nautico Freddy G'!$K36+'Tecnico Nautico Freddy G'!$M36</f>
        <v>4</v>
      </c>
      <c r="AQ29" s="174">
        <f t="shared" si="14"/>
        <v>0.8</v>
      </c>
      <c r="AR29" s="171">
        <f t="shared" si="15"/>
        <v>0.14959999999999998</v>
      </c>
    </row>
    <row r="30" spans="1:44" ht="15" customHeight="1" x14ac:dyDescent="0.25">
      <c r="A30" s="59" t="s">
        <v>167</v>
      </c>
      <c r="B30" s="4" t="s">
        <v>184</v>
      </c>
      <c r="C30" s="60">
        <f>('Indicadores Sin personal a Carg'!I30*100)/49</f>
        <v>1</v>
      </c>
      <c r="D30" s="24">
        <f t="shared" si="0"/>
        <v>0.91428571428571437</v>
      </c>
      <c r="E30" s="24">
        <f t="shared" si="4"/>
        <v>0.94285714285714284</v>
      </c>
      <c r="F30" s="24">
        <f t="shared" si="5"/>
        <v>0.91999999999999993</v>
      </c>
      <c r="G30" s="24">
        <f t="shared" si="6"/>
        <v>0.87999999999999989</v>
      </c>
      <c r="H30" s="57">
        <f>+'Tecnico Nautico Ciro'!$E12+'Tecnico Nautico Ciro'!$G12+'Tecnico Nautico Ciro'!$I12+'Tecnico Nautico Ciro'!$K12+'Tecnico Nautico Ciro'!$M12</f>
        <v>5</v>
      </c>
      <c r="I30" s="160">
        <f t="shared" si="1"/>
        <v>1</v>
      </c>
      <c r="J30" s="57">
        <f>+'Tecnico Nautico Ciro'!$E13+'Tecnico Nautico Ciro'!$G13+'Tecnico Nautico Ciro'!$I13+'Tecnico Nautico Ciro'!$K13+'Tecnico Nautico Ciro'!$M13</f>
        <v>5</v>
      </c>
      <c r="K30" s="160">
        <f t="shared" si="1"/>
        <v>1</v>
      </c>
      <c r="L30" s="57">
        <f>+'Tecnico Nautico Ciro'!$E14+'Tecnico Nautico Ciro'!$G14+'Tecnico Nautico Ciro'!$I14+'Tecnico Nautico Ciro'!$K14+'Tecnico Nautico Ciro'!$M14</f>
        <v>4</v>
      </c>
      <c r="M30" s="160">
        <f t="shared" si="16"/>
        <v>0.8</v>
      </c>
      <c r="N30" s="57">
        <f>+'Tecnico Nautico Ciro'!$E15+'Tecnico Nautico Ciro'!$G15+'Tecnico Nautico Ciro'!$I15+'Tecnico Nautico Ciro'!$K15+'Tecnico Nautico Ciro'!$M15</f>
        <v>4</v>
      </c>
      <c r="O30" s="160">
        <f t="shared" si="7"/>
        <v>0.8</v>
      </c>
      <c r="P30" s="57">
        <f>+'Tecnico Nautico Ciro'!$E16+'Tecnico Nautico Ciro'!$G16+'Tecnico Nautico Ciro'!$I16+'Tecnico Nautico Ciro'!$K16+'Tecnico Nautico Ciro'!$M16</f>
        <v>5</v>
      </c>
      <c r="Q30" s="160">
        <f t="shared" si="8"/>
        <v>1</v>
      </c>
      <c r="R30" s="57">
        <f>+'Tecnico Nautico Ciro'!$E17+'Tecnico Nautico Ciro'!$G17+'Tecnico Nautico Ciro'!$I17+'Tecnico Nautico Ciro'!$K17+'Tecnico Nautico Ciro'!$M17</f>
        <v>5</v>
      </c>
      <c r="S30" s="160">
        <f t="shared" si="9"/>
        <v>1</v>
      </c>
      <c r="T30" s="57">
        <f>+'Tecnico Nautico Ciro'!$E18+'Tecnico Nautico Ciro'!$G18+'Tecnico Nautico Ciro'!$I18+'Tecnico Nautico Ciro'!$K18+'Tecnico Nautico Ciro'!$M18</f>
        <v>5</v>
      </c>
      <c r="U30" s="162">
        <f t="shared" si="10"/>
        <v>1</v>
      </c>
      <c r="V30" s="171">
        <f t="shared" si="17"/>
        <v>0.16028571428571428</v>
      </c>
      <c r="W30" s="11">
        <f>+'Tecnico Nautico Ciro'!$E23+'Tecnico Nautico Ciro'!$G23+'Tecnico Nautico Ciro'!$I23+'Tecnico Nautico Ciro'!$K23+'Tecnico Nautico Ciro'!$M23</f>
        <v>5</v>
      </c>
      <c r="X30" s="160">
        <f t="shared" si="18"/>
        <v>1</v>
      </c>
      <c r="Y30" s="11">
        <f>+'Tecnico Nautico Ciro'!$E24+'Tecnico Nautico Ciro'!$G24+'Tecnico Nautico Ciro'!$I24+'Tecnico Nautico Ciro'!$K24+'Tecnico Nautico Ciro'!$M24</f>
        <v>5</v>
      </c>
      <c r="Z30" s="160">
        <f t="shared" si="19"/>
        <v>1</v>
      </c>
      <c r="AA30" s="11">
        <f>+'Tecnico Nautico Ciro'!$E25+'Tecnico Nautico Ciro'!$G25+'Tecnico Nautico Ciro'!$I25+'Tecnico Nautico Ciro'!$K25+'Tecnico Nautico Ciro'!$M25</f>
        <v>4</v>
      </c>
      <c r="AB30" s="160">
        <f t="shared" si="20"/>
        <v>0.8</v>
      </c>
      <c r="AC30" s="11">
        <f>+'Tecnico Nautico Ciro'!$E26+'Tecnico Nautico Ciro'!$G26+'Tecnico Nautico Ciro'!$I26+'Tecnico Nautico Ciro'!$K26+'Tecnico Nautico Ciro'!$M26</f>
        <v>5</v>
      </c>
      <c r="AD30" s="160">
        <f t="shared" si="2"/>
        <v>1</v>
      </c>
      <c r="AE30" s="11">
        <f>+'Tecnico Nautico Ciro'!$E27+'Tecnico Nautico Ciro'!$G27+'Tecnico Nautico Ciro'!$I27+'Tecnico Nautico Ciro'!$K27+'Tecnico Nautico Ciro'!$M27</f>
        <v>4</v>
      </c>
      <c r="AF30" s="174">
        <f t="shared" si="21"/>
        <v>0.8</v>
      </c>
      <c r="AG30" s="171">
        <f t="shared" si="3"/>
        <v>0.15640000000000001</v>
      </c>
      <c r="AH30" s="176">
        <f>+'Tecnico Nautico Ciro'!$E32+'Tecnico Nautico Ciro'!$G32+'Tecnico Nautico Ciro'!$I32+'Tecnico Nautico Ciro'!$K32+'Tecnico Nautico Ciro'!$M32</f>
        <v>5</v>
      </c>
      <c r="AI30" s="160">
        <f t="shared" si="22"/>
        <v>1</v>
      </c>
      <c r="AJ30" s="176">
        <f>+'Tecnico Nautico Ciro'!$E33+'Tecnico Nautico Ciro'!$G33+'Tecnico Nautico Ciro'!$I33+'Tecnico Nautico Ciro'!$K33+'Tecnico Nautico Ciro'!$M33</f>
        <v>5</v>
      </c>
      <c r="AK30" s="160">
        <f t="shared" si="11"/>
        <v>1</v>
      </c>
      <c r="AL30" s="176">
        <f>+'Tecnico Nautico Ciro'!$E34+'Tecnico Nautico Ciro'!$G34+'Tecnico Nautico Ciro'!$I34+'Tecnico Nautico Ciro'!$K34+'Tecnico Nautico Ciro'!$M34</f>
        <v>4</v>
      </c>
      <c r="AM30" s="160">
        <f t="shared" si="12"/>
        <v>0.8</v>
      </c>
      <c r="AN30" s="176">
        <f>+'Tecnico Nautico Ciro'!$E35+'Tecnico Nautico Ciro'!$G35+'Tecnico Nautico Ciro'!$I35+'Tecnico Nautico Ciro'!$K35+'Tecnico Nautico Ciro'!$M35</f>
        <v>4</v>
      </c>
      <c r="AO30" s="160">
        <f t="shared" si="13"/>
        <v>0.8</v>
      </c>
      <c r="AP30" s="176">
        <f>+'Tecnico Nautico Ciro'!$E36+'Tecnico Nautico Ciro'!$G36+'Tecnico Nautico Ciro'!$I36+'Tecnico Nautico Ciro'!$K36+'Tecnico Nautico Ciro'!$M36</f>
        <v>4</v>
      </c>
      <c r="AQ30" s="174">
        <f t="shared" si="14"/>
        <v>0.8</v>
      </c>
      <c r="AR30" s="171">
        <f t="shared" si="15"/>
        <v>0.14959999999999998</v>
      </c>
    </row>
    <row r="31" spans="1:44" ht="15" customHeight="1" thickBot="1" x14ac:dyDescent="0.3">
      <c r="A31" s="261" t="s">
        <v>167</v>
      </c>
      <c r="B31" s="262" t="s">
        <v>55</v>
      </c>
      <c r="C31" s="263">
        <f>('Indicadores Sin personal a Carg'!I31*100)/49</f>
        <v>0.83333333333333337</v>
      </c>
      <c r="D31" s="264">
        <f t="shared" si="0"/>
        <v>0.93142857142857149</v>
      </c>
      <c r="E31" s="264">
        <f t="shared" si="4"/>
        <v>0.91428571428571426</v>
      </c>
      <c r="F31" s="264">
        <f t="shared" si="5"/>
        <v>0.96</v>
      </c>
      <c r="G31" s="264">
        <f t="shared" si="6"/>
        <v>0.91999999999999993</v>
      </c>
      <c r="H31" s="57">
        <f>+'Lider agricola'!$E12+'Lider agricola'!$G12+'Lider agricola'!$I12+'Lider agricola'!$K12+'Lider agricola'!$M12</f>
        <v>4</v>
      </c>
      <c r="I31" s="160">
        <f t="shared" si="1"/>
        <v>0.8</v>
      </c>
      <c r="J31" s="57">
        <f>+'Lider agricola'!$E13+'Lider agricola'!$G13+'Lider agricola'!$I13+'Lider agricola'!$K13+'Lider agricola'!$M13</f>
        <v>5</v>
      </c>
      <c r="K31" s="160">
        <f t="shared" si="1"/>
        <v>1</v>
      </c>
      <c r="L31" s="57">
        <f>+'Lider agricola'!$E14+'Lider agricola'!$G14+'Lider agricola'!$I14+'Lider agricola'!$K14+'Lider agricola'!$M14</f>
        <v>5</v>
      </c>
      <c r="M31" s="160">
        <f t="shared" si="16"/>
        <v>1</v>
      </c>
      <c r="N31" s="57">
        <f>+'Lider agricola'!$E15+'Lider agricola'!$G15+'Lider agricola'!$I15+'Lider agricola'!$K15+'Lider agricola'!$M15</f>
        <v>4</v>
      </c>
      <c r="O31" s="160">
        <f t="shared" si="7"/>
        <v>0.8</v>
      </c>
      <c r="P31" s="57">
        <f>+'Lider agricola'!$E16+'Lider agricola'!$G16+'Lider agricola'!$I16+'Lider agricola'!$K16+'Lider agricola'!$M16</f>
        <v>5</v>
      </c>
      <c r="Q31" s="160">
        <f t="shared" si="8"/>
        <v>1</v>
      </c>
      <c r="R31" s="57">
        <f>+'Lider agricola'!$E17+'Lider agricola'!$G17+'Lider agricola'!$I17+'Lider agricola'!$K17+'Lider agricola'!$M17</f>
        <v>5</v>
      </c>
      <c r="S31" s="160">
        <f t="shared" si="9"/>
        <v>1</v>
      </c>
      <c r="T31" s="57">
        <f>+'Lider agricola'!$E18+'Lider agricola'!$G18+'Lider agricola'!$I18+'Lider agricola'!$K18+'Lider agricola'!$M18</f>
        <v>4</v>
      </c>
      <c r="U31" s="162">
        <f t="shared" si="10"/>
        <v>0.8</v>
      </c>
      <c r="V31" s="171">
        <f t="shared" si="17"/>
        <v>0.15542857142857144</v>
      </c>
      <c r="W31" s="11">
        <f>+'Lider agricola'!$E23+'Lider agricola'!$G23+'Lider agricola'!$I23+'Lider agricola'!$K23+'Lider agricola'!$M23</f>
        <v>5</v>
      </c>
      <c r="X31" s="160">
        <f t="shared" si="18"/>
        <v>1</v>
      </c>
      <c r="Y31" s="11">
        <f>+'Lider agricola'!$E24+'Lider agricola'!$G24+'Lider agricola'!$I24+'Lider agricola'!$K24+'Lider agricola'!$M24</f>
        <v>5</v>
      </c>
      <c r="Z31" s="160">
        <f t="shared" si="19"/>
        <v>1</v>
      </c>
      <c r="AA31" s="11">
        <f>+'Lider agricola'!$E25+'Lider agricola'!$G25+'Lider agricola'!$I25+'Lider agricola'!$K25+'Lider agricola'!$M25</f>
        <v>5</v>
      </c>
      <c r="AB31" s="160">
        <f t="shared" si="20"/>
        <v>1</v>
      </c>
      <c r="AC31" s="11">
        <f>+'Lider agricola'!$E26+'Lider agricola'!$G26+'Lider agricola'!$I26+'Lider agricola'!$K26+'Lider agricola'!$M26</f>
        <v>5</v>
      </c>
      <c r="AD31" s="160">
        <f t="shared" si="2"/>
        <v>1</v>
      </c>
      <c r="AE31" s="11">
        <f>+'Lider agricola'!$E27+'Lider agricola'!$G27+'Lider agricola'!$I27+'Lider agricola'!$K27+'Lider agricola'!$M27</f>
        <v>4</v>
      </c>
      <c r="AF31" s="174">
        <f t="shared" si="21"/>
        <v>0.8</v>
      </c>
      <c r="AG31" s="171">
        <f t="shared" si="3"/>
        <v>0.16320000000000001</v>
      </c>
      <c r="AH31" s="176">
        <f>+'Lider agricola'!$E32+'Lider agricola'!$G32+'Lider agricola'!$I32+'Lider agricola'!$K32+'Lider agricola'!$M32</f>
        <v>5</v>
      </c>
      <c r="AI31" s="160">
        <f t="shared" si="22"/>
        <v>1</v>
      </c>
      <c r="AJ31" s="176">
        <f>+'Lider agricola'!$E33+'Lider agricola'!$G33+'Lider agricola'!$I33+'Lider agricola'!$K33+'Lider agricola'!$M33</f>
        <v>5</v>
      </c>
      <c r="AK31" s="160">
        <f t="shared" si="11"/>
        <v>1</v>
      </c>
      <c r="AL31" s="176">
        <f>+'Lider agricola'!$E34+'Lider agricola'!$G34+'Lider agricola'!$I34+'Lider agricola'!$K34+'Lider agricola'!$M34</f>
        <v>5</v>
      </c>
      <c r="AM31" s="160">
        <f t="shared" si="12"/>
        <v>1</v>
      </c>
      <c r="AN31" s="176">
        <f>+'Lider agricola'!$E35+'Lider agricola'!$G35+'Lider agricola'!$I35+'Lider agricola'!$K35+'Lider agricola'!$M35</f>
        <v>4</v>
      </c>
      <c r="AO31" s="160">
        <f t="shared" si="13"/>
        <v>0.8</v>
      </c>
      <c r="AP31" s="176">
        <f>+'Lider agricola'!$E36+'Lider agricola'!$G36+'Lider agricola'!$I36+'Lider agricola'!$K36+'Lider agricola'!$M36</f>
        <v>4</v>
      </c>
      <c r="AQ31" s="174">
        <f t="shared" si="14"/>
        <v>0.8</v>
      </c>
      <c r="AR31" s="171">
        <f t="shared" si="15"/>
        <v>0.15640000000000001</v>
      </c>
    </row>
    <row r="32" spans="1:44" ht="26.25" customHeight="1" thickBot="1" x14ac:dyDescent="0.3">
      <c r="A32" s="312" t="s">
        <v>76</v>
      </c>
      <c r="B32" s="313"/>
      <c r="C32" s="49">
        <f t="shared" ref="C32:G32" si="23">AVERAGE(C4:C31)</f>
        <v>0.84024801587301567</v>
      </c>
      <c r="D32" s="49">
        <f>AVERAGE(D4:D31)</f>
        <v>0.82136054421768723</v>
      </c>
      <c r="E32" s="265">
        <f t="shared" si="23"/>
        <v>0.82551020408163278</v>
      </c>
      <c r="F32" s="266">
        <f t="shared" si="23"/>
        <v>0.872857142857143</v>
      </c>
      <c r="G32" s="267">
        <f t="shared" si="23"/>
        <v>0.76571428571428568</v>
      </c>
      <c r="H32" s="214">
        <f>AVERAGE(H4:H31)/5</f>
        <v>0.86428571428571421</v>
      </c>
      <c r="I32" s="214">
        <f t="shared" ref="I32:S32" si="24">AVERAGE(I4:I31)/5</f>
        <v>0.17285714285714288</v>
      </c>
      <c r="J32" s="214">
        <f>AVERAGE(J4:J31)/5</f>
        <v>0.87857142857142867</v>
      </c>
      <c r="K32" s="214">
        <f t="shared" si="24"/>
        <v>0.17571428571428577</v>
      </c>
      <c r="L32" s="214">
        <f>AVERAGE(L4:L31)/5</f>
        <v>0.76428571428571435</v>
      </c>
      <c r="M32" s="214">
        <f t="shared" si="24"/>
        <v>0.15285714285714289</v>
      </c>
      <c r="N32" s="214">
        <f>AVERAGE(N4:N31)/5</f>
        <v>0.75</v>
      </c>
      <c r="O32" s="214">
        <f t="shared" si="24"/>
        <v>0.15000000000000002</v>
      </c>
      <c r="P32" s="214">
        <f>AVERAGE(P4:P31)/5</f>
        <v>0.79285714285714293</v>
      </c>
      <c r="Q32" s="214">
        <f t="shared" si="24"/>
        <v>0.15857142857142861</v>
      </c>
      <c r="R32" s="214">
        <f>AVERAGE(R4:R31)/5</f>
        <v>0.8928571428571429</v>
      </c>
      <c r="S32" s="214">
        <f t="shared" si="24"/>
        <v>0.17857142857142858</v>
      </c>
      <c r="T32" s="214">
        <f>AVERAGE(T4:T31)/5</f>
        <v>0.83571428571428574</v>
      </c>
      <c r="U32" s="218"/>
      <c r="V32" s="168">
        <f>+AVERAGE(V4:V31)</f>
        <v>0.14033673469387756</v>
      </c>
      <c r="W32" s="212">
        <f>AVERAGE(W4:W31)/5</f>
        <v>0.88571428571428579</v>
      </c>
      <c r="X32" s="212">
        <f t="shared" ref="X32:AE32" si="25">AVERAGE(X4:X31)/5</f>
        <v>0.17714285714285719</v>
      </c>
      <c r="Y32" s="212">
        <f t="shared" si="25"/>
        <v>0.85</v>
      </c>
      <c r="Z32" s="212">
        <f t="shared" si="25"/>
        <v>0.17000000000000004</v>
      </c>
      <c r="AA32" s="212">
        <f t="shared" si="25"/>
        <v>0.88571428571428579</v>
      </c>
      <c r="AB32" s="212">
        <f t="shared" si="25"/>
        <v>0.17714285714285719</v>
      </c>
      <c r="AC32" s="212">
        <f>AVERAGE(AC4:AC31)/5</f>
        <v>0.91428571428571426</v>
      </c>
      <c r="AD32" s="212">
        <f t="shared" si="25"/>
        <v>0.18285714285714288</v>
      </c>
      <c r="AE32" s="212">
        <f t="shared" si="25"/>
        <v>0.82857142857142863</v>
      </c>
      <c r="AF32" s="220"/>
      <c r="AG32" s="168">
        <f>+AVERAGE(AG4:AG31)</f>
        <v>0.14838571428571429</v>
      </c>
      <c r="AH32" s="213">
        <f>AVERAGE(AH4:AH31)/5</f>
        <v>0.77857142857142858</v>
      </c>
      <c r="AI32" s="213">
        <f t="shared" ref="AI32" si="26">AVERAGE(AI4:AI31)/5</f>
        <v>0.15571428571428572</v>
      </c>
      <c r="AJ32" s="213">
        <f t="shared" ref="AJ32" si="27">AVERAGE(AJ4:AJ31)/5</f>
        <v>0.72142857142857142</v>
      </c>
      <c r="AK32" s="213">
        <f t="shared" ref="AK32" si="28">AVERAGE(AK4:AK31)/5</f>
        <v>0.14428571428571427</v>
      </c>
      <c r="AL32" s="213">
        <f t="shared" ref="AL32" si="29">AVERAGE(AL4:AL31)/5</f>
        <v>0.80714285714285716</v>
      </c>
      <c r="AM32" s="213">
        <f t="shared" ref="AM32" si="30">AVERAGE(AM4:AM31)/5</f>
        <v>0.16142857142857145</v>
      </c>
      <c r="AN32" s="213">
        <f t="shared" ref="AN32" si="31">AVERAGE(AN4:AN31)/5</f>
        <v>0.7857142857142857</v>
      </c>
      <c r="AO32" s="213">
        <f t="shared" ref="AO32" si="32">AVERAGE(AO4:AO31)/5</f>
        <v>0.1571428571428572</v>
      </c>
      <c r="AP32" s="213">
        <f>AVERAGE(AP4:AP31)/5</f>
        <v>0.73571428571428565</v>
      </c>
      <c r="AQ32" s="222"/>
      <c r="AR32" s="168">
        <f>+AVERAGE(AR4:AR31)</f>
        <v>0.13017142857142858</v>
      </c>
    </row>
    <row r="33" spans="8:31" x14ac:dyDescent="0.25">
      <c r="H33" s="2"/>
      <c r="I33" s="2"/>
      <c r="J33" s="2"/>
      <c r="K33" s="2"/>
      <c r="L33" s="2"/>
      <c r="M33" s="2"/>
      <c r="N33" s="2"/>
      <c r="O33" s="2"/>
      <c r="P33" s="2"/>
      <c r="Q33" s="2"/>
      <c r="R33" s="2"/>
      <c r="S33" s="2"/>
      <c r="T33" s="2"/>
      <c r="U33" s="2"/>
      <c r="V33" s="6"/>
      <c r="W33" s="2"/>
      <c r="X33" s="2"/>
      <c r="Y33" s="2"/>
      <c r="Z33" s="2"/>
      <c r="AA33" s="2"/>
      <c r="AB33" s="2"/>
      <c r="AC33" s="2"/>
      <c r="AD33" s="2"/>
      <c r="AE33" s="2"/>
    </row>
    <row r="34" spans="8:31" x14ac:dyDescent="0.25">
      <c r="H34">
        <v>3</v>
      </c>
      <c r="J34">
        <v>2</v>
      </c>
      <c r="L34">
        <v>6</v>
      </c>
      <c r="N34">
        <v>7</v>
      </c>
      <c r="P34">
        <v>5</v>
      </c>
      <c r="R34">
        <v>1</v>
      </c>
      <c r="T34">
        <v>4</v>
      </c>
    </row>
  </sheetData>
  <mergeCells count="31">
    <mergeCell ref="F1:F3"/>
    <mergeCell ref="G1:G3"/>
    <mergeCell ref="V1:V2"/>
    <mergeCell ref="A32:B32"/>
    <mergeCell ref="H1:U1"/>
    <mergeCell ref="A1:A3"/>
    <mergeCell ref="B1:B3"/>
    <mergeCell ref="C1:C3"/>
    <mergeCell ref="D1:D3"/>
    <mergeCell ref="E1:E3"/>
    <mergeCell ref="I2:I3"/>
    <mergeCell ref="K2:K3"/>
    <mergeCell ref="M2:M3"/>
    <mergeCell ref="O2:O3"/>
    <mergeCell ref="Q2:Q3"/>
    <mergeCell ref="S2:S3"/>
    <mergeCell ref="AR1:AR2"/>
    <mergeCell ref="AD2:AD3"/>
    <mergeCell ref="AF2:AF3"/>
    <mergeCell ref="AG1:AG2"/>
    <mergeCell ref="AI2:AI3"/>
    <mergeCell ref="AK2:AK3"/>
    <mergeCell ref="AM2:AM3"/>
    <mergeCell ref="AO2:AO3"/>
    <mergeCell ref="W1:AF1"/>
    <mergeCell ref="AH1:AQ1"/>
    <mergeCell ref="U2:U3"/>
    <mergeCell ref="AQ2:AQ3"/>
    <mergeCell ref="Z2:Z3"/>
    <mergeCell ref="AB2:AB3"/>
    <mergeCell ref="X2:X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3594-4E5B-461D-9F99-03B701B555D4}">
  <dimension ref="A1:R93"/>
  <sheetViews>
    <sheetView topLeftCell="A35" workbookViewId="0">
      <selection activeCell="C52" sqref="C5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v>3</v>
      </c>
      <c r="J34" s="1" t="str">
        <f t="shared" si="17"/>
        <v/>
      </c>
      <c r="K34" s="54"/>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51" priority="1" operator="greaterThan">
      <formula>79.9</formula>
    </cfRule>
    <cfRule type="cellIs" dxfId="150" priority="2" operator="between">
      <formula>70.1</formula>
      <formula>79.9</formula>
    </cfRule>
    <cfRule type="cellIs" dxfId="149" priority="3" operator="between">
      <formula>60.1</formula>
      <formula>70</formula>
    </cfRule>
    <cfRule type="cellIs" dxfId="148" priority="4" operator="lessThan">
      <formula>60.1</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05E5-DA3F-47C9-8E05-3186B8D13D7C}">
  <dimension ref="A1:R93"/>
  <sheetViews>
    <sheetView topLeftCell="A34" workbookViewId="0">
      <selection activeCell="E32" sqref="E3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t="s">
        <v>164</v>
      </c>
    </row>
    <row r="17" spans="1:18" ht="56.25" customHeight="1" x14ac:dyDescent="0.25">
      <c r="B17" s="339"/>
      <c r="C17" s="342"/>
      <c r="D17" s="80" t="s">
        <v>6</v>
      </c>
      <c r="E17" s="54"/>
      <c r="F17" s="1" t="str">
        <f t="shared" si="2"/>
        <v/>
      </c>
      <c r="G17" s="54"/>
      <c r="H17" s="1" t="str">
        <f t="shared" si="3"/>
        <v/>
      </c>
      <c r="I17" s="54">
        <v>3</v>
      </c>
      <c r="J17" s="1" t="str">
        <f t="shared" si="4"/>
        <v/>
      </c>
      <c r="K17" s="54"/>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47" priority="1" operator="greaterThan">
      <formula>79.9</formula>
    </cfRule>
    <cfRule type="cellIs" dxfId="146" priority="2" operator="between">
      <formula>70.1</formula>
      <formula>79.9</formula>
    </cfRule>
    <cfRule type="cellIs" dxfId="145" priority="3" operator="between">
      <formula>60.1</formula>
      <formula>70</formula>
    </cfRule>
    <cfRule type="cellIs" dxfId="144" priority="4" operator="lessThan">
      <formula>60.1</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460D4-4E77-42E1-81F0-A22526168888}">
  <dimension ref="A1:R93"/>
  <sheetViews>
    <sheetView topLeftCell="A34" workbookViewId="0">
      <selection activeCell="E23" sqref="E23"/>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10"/>
      <c r="C11" s="130" t="s">
        <v>84</v>
      </c>
      <c r="D11" s="130" t="s">
        <v>62</v>
      </c>
      <c r="E11" s="131">
        <v>1</v>
      </c>
      <c r="F11" s="131"/>
      <c r="G11" s="131">
        <v>2</v>
      </c>
      <c r="H11" s="131"/>
      <c r="I11" s="131">
        <v>3</v>
      </c>
      <c r="J11" s="131"/>
      <c r="K11" s="131">
        <v>4</v>
      </c>
      <c r="L11" s="131"/>
      <c r="M11" s="131">
        <v>5</v>
      </c>
      <c r="Q11" s="351"/>
    </row>
    <row r="12" spans="2:17" ht="38.25" customHeight="1" x14ac:dyDescent="0.25">
      <c r="B12" s="352" t="s">
        <v>0</v>
      </c>
      <c r="C12" s="353" t="s">
        <v>85</v>
      </c>
      <c r="D12" s="77" t="s">
        <v>34</v>
      </c>
      <c r="E12" s="54"/>
      <c r="F12" s="1" t="str">
        <f>IF(E12="X",1,"")</f>
        <v/>
      </c>
      <c r="G12" s="54"/>
      <c r="H12" s="1" t="str">
        <f>IF(G12="X",2,"")</f>
        <v/>
      </c>
      <c r="I12" s="54"/>
      <c r="J12" s="1" t="str">
        <f>IF(I12="X",3,"")</f>
        <v/>
      </c>
      <c r="K12" s="54"/>
      <c r="L12" s="1" t="str">
        <f>IF(K12="X",4,"")</f>
        <v/>
      </c>
      <c r="M12" s="126">
        <v>5</v>
      </c>
      <c r="N12" s="1" t="str">
        <f>IF(M12="X",5,"")</f>
        <v/>
      </c>
      <c r="O12" s="1">
        <f t="shared" ref="O12:O18" si="0">SUM(F12,H12,J12,L12,N12)</f>
        <v>0</v>
      </c>
      <c r="P12" s="132">
        <f t="shared" ref="P12:P17" si="1">(O12/5)</f>
        <v>0</v>
      </c>
      <c r="Q12" s="79"/>
    </row>
    <row r="13" spans="2:17" ht="51.75" customHeight="1" x14ac:dyDescent="0.25">
      <c r="B13" s="352"/>
      <c r="C13" s="353"/>
      <c r="D13" s="77" t="s">
        <v>35</v>
      </c>
      <c r="E13" s="54"/>
      <c r="F13" s="1" t="str">
        <f t="shared" ref="F13:F18" si="2">IF(E13="X",1,"")</f>
        <v/>
      </c>
      <c r="G13" s="54"/>
      <c r="H13" s="1" t="str">
        <f t="shared" ref="H13:H18" si="3">IF(G13="X",2,"")</f>
        <v/>
      </c>
      <c r="I13" s="54"/>
      <c r="J13" s="1" t="str">
        <f t="shared" ref="J13:J18" si="4">IF(I13="X",3,"")</f>
        <v/>
      </c>
      <c r="K13" s="133">
        <v>4</v>
      </c>
      <c r="L13" s="1" t="str">
        <f t="shared" ref="L13:L18" si="5">IF(K13="X",4,"")</f>
        <v/>
      </c>
      <c r="M13" s="78"/>
      <c r="N13" s="1" t="str">
        <f t="shared" ref="N13:N18" si="6">IF(M13="X",5,"")</f>
        <v/>
      </c>
      <c r="O13" s="1">
        <f t="shared" si="0"/>
        <v>0</v>
      </c>
      <c r="P13" s="132">
        <f t="shared" si="1"/>
        <v>0</v>
      </c>
      <c r="Q13" s="79"/>
    </row>
    <row r="14" spans="2:17" ht="51" x14ac:dyDescent="0.25">
      <c r="B14" s="352"/>
      <c r="C14" s="353"/>
      <c r="D14" s="77" t="s">
        <v>36</v>
      </c>
      <c r="E14" s="54"/>
      <c r="F14" s="1" t="str">
        <f t="shared" si="2"/>
        <v/>
      </c>
      <c r="G14" s="54"/>
      <c r="H14" s="1" t="str">
        <f t="shared" si="3"/>
        <v/>
      </c>
      <c r="I14" s="54"/>
      <c r="J14" s="1" t="str">
        <f t="shared" si="4"/>
        <v/>
      </c>
      <c r="K14" s="133">
        <v>4</v>
      </c>
      <c r="L14" s="1" t="str">
        <f t="shared" si="5"/>
        <v/>
      </c>
      <c r="M14" s="78"/>
      <c r="N14" s="1" t="str">
        <f t="shared" si="6"/>
        <v/>
      </c>
      <c r="O14" s="1">
        <f t="shared" si="0"/>
        <v>0</v>
      </c>
      <c r="P14" s="132">
        <f t="shared" si="1"/>
        <v>0</v>
      </c>
      <c r="Q14" s="79"/>
    </row>
    <row r="15" spans="2:17" ht="75" x14ac:dyDescent="0.25">
      <c r="B15" s="352"/>
      <c r="C15" s="353"/>
      <c r="D15" s="80" t="s">
        <v>4</v>
      </c>
      <c r="E15" s="54"/>
      <c r="F15" s="1" t="str">
        <f t="shared" si="2"/>
        <v/>
      </c>
      <c r="G15" s="54"/>
      <c r="H15" s="1" t="str">
        <f t="shared" si="3"/>
        <v/>
      </c>
      <c r="I15" s="54"/>
      <c r="J15" s="1" t="str">
        <f t="shared" si="4"/>
        <v/>
      </c>
      <c r="K15" s="133">
        <v>4</v>
      </c>
      <c r="L15" s="1" t="str">
        <f t="shared" si="5"/>
        <v/>
      </c>
      <c r="M15" s="78"/>
      <c r="N15" s="1" t="str">
        <f t="shared" si="6"/>
        <v/>
      </c>
      <c r="O15" s="1">
        <f t="shared" si="0"/>
        <v>0</v>
      </c>
      <c r="P15" s="132">
        <f t="shared" si="1"/>
        <v>0</v>
      </c>
      <c r="Q15" s="79"/>
    </row>
    <row r="16" spans="2:17" ht="45" x14ac:dyDescent="0.25">
      <c r="B16" s="352"/>
      <c r="C16" s="353"/>
      <c r="D16" s="80" t="s">
        <v>37</v>
      </c>
      <c r="E16" s="54"/>
      <c r="F16" s="1" t="str">
        <f t="shared" si="2"/>
        <v/>
      </c>
      <c r="G16" s="54"/>
      <c r="H16" s="1" t="str">
        <f t="shared" si="3"/>
        <v/>
      </c>
      <c r="I16" s="54"/>
      <c r="J16" s="1" t="str">
        <f t="shared" si="4"/>
        <v/>
      </c>
      <c r="K16" s="133"/>
      <c r="L16" s="1" t="str">
        <f t="shared" si="5"/>
        <v/>
      </c>
      <c r="M16" s="133">
        <v>5</v>
      </c>
      <c r="N16" s="1" t="str">
        <f t="shared" si="6"/>
        <v/>
      </c>
      <c r="O16" s="1">
        <f t="shared" si="0"/>
        <v>0</v>
      </c>
      <c r="P16" s="132">
        <f t="shared" si="1"/>
        <v>0</v>
      </c>
      <c r="Q16" s="79"/>
    </row>
    <row r="17" spans="1:18" ht="56.25" customHeight="1" x14ac:dyDescent="0.25">
      <c r="B17" s="352"/>
      <c r="C17" s="353"/>
      <c r="D17" s="80" t="s">
        <v>6</v>
      </c>
      <c r="E17" s="54"/>
      <c r="F17" s="1" t="str">
        <f t="shared" si="2"/>
        <v/>
      </c>
      <c r="G17" s="54"/>
      <c r="H17" s="1" t="str">
        <f t="shared" si="3"/>
        <v/>
      </c>
      <c r="I17" s="54"/>
      <c r="J17" s="1" t="str">
        <f t="shared" si="4"/>
        <v/>
      </c>
      <c r="K17" s="133">
        <v>4</v>
      </c>
      <c r="L17" s="1" t="str">
        <f t="shared" si="5"/>
        <v/>
      </c>
      <c r="M17" s="133"/>
      <c r="N17" s="1" t="str">
        <f t="shared" si="6"/>
        <v/>
      </c>
      <c r="O17" s="1">
        <f t="shared" si="0"/>
        <v>0</v>
      </c>
      <c r="P17" s="132">
        <f t="shared" si="1"/>
        <v>0</v>
      </c>
      <c r="Q17" s="79"/>
    </row>
    <row r="18" spans="1:18" ht="45" customHeight="1" x14ac:dyDescent="0.25">
      <c r="B18" s="352"/>
      <c r="C18" s="353"/>
      <c r="D18" s="80" t="s">
        <v>7</v>
      </c>
      <c r="E18" s="54"/>
      <c r="F18" s="1" t="str">
        <f t="shared" si="2"/>
        <v/>
      </c>
      <c r="G18" s="54"/>
      <c r="H18" s="1" t="str">
        <f t="shared" si="3"/>
        <v/>
      </c>
      <c r="I18" s="54"/>
      <c r="J18" s="1" t="str">
        <f t="shared" si="4"/>
        <v/>
      </c>
      <c r="K18" s="133"/>
      <c r="L18" s="1" t="str">
        <f t="shared" si="5"/>
        <v/>
      </c>
      <c r="M18" s="133">
        <v>5</v>
      </c>
      <c r="N18" s="1" t="str">
        <f t="shared" si="6"/>
        <v/>
      </c>
      <c r="O18" s="1">
        <f t="shared" si="0"/>
        <v>0</v>
      </c>
      <c r="P18" s="132">
        <f>(O18/5)</f>
        <v>0</v>
      </c>
      <c r="Q18" s="79"/>
    </row>
    <row r="19" spans="1:18" ht="18.75" customHeight="1" x14ac:dyDescent="0.25">
      <c r="B19" s="134">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54"/>
      <c r="C22" s="355"/>
      <c r="D22" s="356"/>
      <c r="E22" s="131">
        <v>1</v>
      </c>
      <c r="F22" s="131"/>
      <c r="G22" s="131">
        <v>2</v>
      </c>
      <c r="H22" s="131"/>
      <c r="I22" s="131">
        <v>3</v>
      </c>
      <c r="J22" s="131"/>
      <c r="K22" s="131">
        <v>4</v>
      </c>
      <c r="L22" s="131"/>
      <c r="M22" s="131">
        <v>5</v>
      </c>
      <c r="N22" s="110"/>
      <c r="Q22" s="351"/>
    </row>
    <row r="23" spans="1:18" ht="30" x14ac:dyDescent="0.25">
      <c r="B23" s="328" t="s">
        <v>86</v>
      </c>
      <c r="C23" s="327" t="s">
        <v>87</v>
      </c>
      <c r="D23" s="80" t="s">
        <v>8</v>
      </c>
      <c r="E23" s="54"/>
      <c r="F23" s="1" t="str">
        <f>IF(E23="X",1,"")</f>
        <v/>
      </c>
      <c r="G23" s="54"/>
      <c r="H23" s="1" t="str">
        <f>IF(G23="X",2,"")</f>
        <v/>
      </c>
      <c r="I23" s="54"/>
      <c r="J23" s="1" t="str">
        <f>IF(I23="X",3,"")</f>
        <v/>
      </c>
      <c r="K23" s="54"/>
      <c r="L23" s="1" t="str">
        <f>IF(K23="X",4,"")</f>
        <v/>
      </c>
      <c r="M23" s="133">
        <v>5</v>
      </c>
      <c r="N23" s="1" t="str">
        <f t="shared" ref="N23:N44" si="7">IF(M23="X",5,"")</f>
        <v/>
      </c>
      <c r="O23" s="1">
        <f>SUM(F23,H23,J23,L23,N23)</f>
        <v>0</v>
      </c>
      <c r="P23" s="132">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133">
        <v>4</v>
      </c>
      <c r="L24" s="1" t="str">
        <f t="shared" ref="L24:L27" si="12">IF(K24="X",4,"")</f>
        <v/>
      </c>
      <c r="M24" s="78"/>
      <c r="N24" s="1" t="str">
        <f t="shared" si="7"/>
        <v/>
      </c>
      <c r="O24" s="1">
        <f>SUM(F24,H24,J24,L24,N24)</f>
        <v>0</v>
      </c>
      <c r="P24" s="132">
        <f t="shared" si="8"/>
        <v>0</v>
      </c>
      <c r="Q24" s="79"/>
    </row>
    <row r="25" spans="1:18" ht="60" x14ac:dyDescent="0.25">
      <c r="B25" s="328"/>
      <c r="C25" s="327"/>
      <c r="D25" s="80" t="s">
        <v>118</v>
      </c>
      <c r="E25" s="54"/>
      <c r="F25" s="1" t="str">
        <f t="shared" si="9"/>
        <v/>
      </c>
      <c r="G25" s="54"/>
      <c r="H25" s="1" t="str">
        <f t="shared" si="10"/>
        <v/>
      </c>
      <c r="I25" s="54"/>
      <c r="J25" s="1" t="str">
        <f t="shared" si="11"/>
        <v/>
      </c>
      <c r="K25" s="133">
        <v>4</v>
      </c>
      <c r="L25" s="1" t="str">
        <f t="shared" si="12"/>
        <v/>
      </c>
      <c r="M25" s="78"/>
      <c r="N25" s="1" t="str">
        <f t="shared" si="7"/>
        <v/>
      </c>
      <c r="O25" s="1">
        <f>SUM(F25,H25,J25,L25,N25)</f>
        <v>0</v>
      </c>
      <c r="P25" s="132">
        <f t="shared" si="8"/>
        <v>0</v>
      </c>
      <c r="Q25" s="79"/>
    </row>
    <row r="26" spans="1:18" ht="45" x14ac:dyDescent="0.25">
      <c r="B26" s="328"/>
      <c r="C26" s="327"/>
      <c r="D26" s="80" t="s">
        <v>9</v>
      </c>
      <c r="E26" s="54"/>
      <c r="F26" s="1" t="str">
        <f t="shared" si="9"/>
        <v/>
      </c>
      <c r="G26" s="54"/>
      <c r="H26" s="1" t="str">
        <f t="shared" si="10"/>
        <v/>
      </c>
      <c r="I26" s="54"/>
      <c r="J26" s="1" t="str">
        <f t="shared" si="11"/>
        <v/>
      </c>
      <c r="K26" s="133">
        <v>4</v>
      </c>
      <c r="L26" s="1" t="str">
        <f t="shared" si="12"/>
        <v/>
      </c>
      <c r="M26" s="78"/>
      <c r="N26" s="1" t="str">
        <f t="shared" si="7"/>
        <v/>
      </c>
      <c r="O26" s="1">
        <f>SUM(F26,H26,J26,L26,N26)</f>
        <v>0</v>
      </c>
      <c r="P26" s="132">
        <f t="shared" si="8"/>
        <v>0</v>
      </c>
      <c r="Q26" s="79"/>
    </row>
    <row r="27" spans="1:18" ht="60" x14ac:dyDescent="0.25">
      <c r="B27" s="328"/>
      <c r="C27" s="327"/>
      <c r="D27" s="80" t="s">
        <v>10</v>
      </c>
      <c r="E27" s="54"/>
      <c r="F27" s="1" t="str">
        <f t="shared" si="9"/>
        <v/>
      </c>
      <c r="G27" s="54"/>
      <c r="H27" s="1" t="str">
        <f t="shared" si="10"/>
        <v/>
      </c>
      <c r="I27" s="54"/>
      <c r="J27" s="1" t="str">
        <f t="shared" si="11"/>
        <v/>
      </c>
      <c r="K27" s="133">
        <v>4</v>
      </c>
      <c r="L27" s="1" t="str">
        <f t="shared" si="12"/>
        <v/>
      </c>
      <c r="M27" s="78"/>
      <c r="N27" s="1" t="str">
        <f t="shared" si="7"/>
        <v/>
      </c>
      <c r="O27" s="1">
        <f>SUM(F27,H27,J27,L27,N27)</f>
        <v>0</v>
      </c>
      <c r="P27" s="132">
        <f t="shared" si="8"/>
        <v>0</v>
      </c>
      <c r="Q27" s="96"/>
    </row>
    <row r="28" spans="1:18" ht="17.25" customHeight="1" x14ac:dyDescent="0.25">
      <c r="B28" s="134">
        <f>(50/3)/100</f>
        <v>0.16666666666666669</v>
      </c>
      <c r="C28" s="103"/>
      <c r="D28" s="100"/>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54"/>
      <c r="C31" s="355"/>
      <c r="D31" s="356"/>
      <c r="E31" s="131">
        <v>1</v>
      </c>
      <c r="F31" s="131"/>
      <c r="G31" s="131">
        <v>2</v>
      </c>
      <c r="H31" s="131"/>
      <c r="I31" s="131">
        <v>3</v>
      </c>
      <c r="J31" s="131"/>
      <c r="K31" s="131">
        <v>4</v>
      </c>
      <c r="L31" s="131"/>
      <c r="M31" s="131">
        <v>5</v>
      </c>
      <c r="N31" s="110"/>
      <c r="Q31" s="351"/>
    </row>
    <row r="32" spans="1:18" ht="39.75" customHeight="1" x14ac:dyDescent="0.25">
      <c r="B32" s="328" t="s">
        <v>89</v>
      </c>
      <c r="C32" s="327" t="s">
        <v>90</v>
      </c>
      <c r="D32" s="80" t="s">
        <v>56</v>
      </c>
      <c r="E32" s="54"/>
      <c r="F32" s="1" t="str">
        <f>IF(E32="X",1,"")</f>
        <v/>
      </c>
      <c r="G32" s="54"/>
      <c r="H32" s="1" t="str">
        <f>IF(G32="X",2,"")</f>
        <v/>
      </c>
      <c r="I32" s="133">
        <v>3</v>
      </c>
      <c r="J32" s="1" t="str">
        <f>IF(I32="X",3,"")</f>
        <v/>
      </c>
      <c r="K32" s="54"/>
      <c r="L32" s="1" t="str">
        <f>IF(K32="X",4,"")</f>
        <v/>
      </c>
      <c r="M32" s="78"/>
      <c r="N32" s="1" t="str">
        <f t="shared" ref="N32:N36" si="13">IF(M32="X",5,"")</f>
        <v/>
      </c>
      <c r="O32" s="1">
        <f>SUM(F32,H32,J32,L32,N32)</f>
        <v>0</v>
      </c>
      <c r="P32" s="132">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133">
        <v>3</v>
      </c>
      <c r="J33" s="1" t="str">
        <f t="shared" ref="J33:J36" si="17">IF(I33="X",3,"")</f>
        <v/>
      </c>
      <c r="K33" s="54"/>
      <c r="L33" s="1" t="str">
        <f t="shared" ref="L33:L36" si="18">IF(K33="X",4,"")</f>
        <v/>
      </c>
      <c r="M33" s="78"/>
      <c r="N33" s="1" t="str">
        <f t="shared" si="13"/>
        <v/>
      </c>
      <c r="O33" s="1">
        <f>SUM(F33,H33,J33,L33,N33)</f>
        <v>0</v>
      </c>
      <c r="P33" s="132">
        <f t="shared" si="14"/>
        <v>0</v>
      </c>
      <c r="Q33" s="79"/>
    </row>
    <row r="34" spans="1:17" ht="45.75" customHeight="1" x14ac:dyDescent="0.25">
      <c r="B34" s="328"/>
      <c r="C34" s="327"/>
      <c r="D34" s="80" t="s">
        <v>58</v>
      </c>
      <c r="E34" s="54"/>
      <c r="F34" s="1" t="str">
        <f t="shared" si="15"/>
        <v/>
      </c>
      <c r="G34" s="54"/>
      <c r="H34" s="1" t="str">
        <f t="shared" si="16"/>
        <v/>
      </c>
      <c r="I34" s="133">
        <v>3</v>
      </c>
      <c r="J34" s="1" t="str">
        <f t="shared" si="17"/>
        <v/>
      </c>
      <c r="K34" s="54"/>
      <c r="L34" s="1" t="str">
        <f t="shared" si="18"/>
        <v/>
      </c>
      <c r="M34" s="78"/>
      <c r="N34" s="1" t="str">
        <f t="shared" si="13"/>
        <v/>
      </c>
      <c r="O34" s="1">
        <f>SUM(F34,H34,J34,L34,N34)</f>
        <v>0</v>
      </c>
      <c r="P34" s="132">
        <f t="shared" si="14"/>
        <v>0</v>
      </c>
      <c r="Q34" s="79"/>
    </row>
    <row r="35" spans="1:17" ht="30" customHeight="1" x14ac:dyDescent="0.25">
      <c r="B35" s="328"/>
      <c r="C35" s="327"/>
      <c r="D35" s="80" t="s">
        <v>59</v>
      </c>
      <c r="E35" s="54"/>
      <c r="F35" s="1" t="str">
        <f t="shared" si="15"/>
        <v/>
      </c>
      <c r="G35" s="54"/>
      <c r="H35" s="1" t="str">
        <f t="shared" si="16"/>
        <v/>
      </c>
      <c r="I35" s="133"/>
      <c r="J35" s="1" t="str">
        <f t="shared" si="17"/>
        <v/>
      </c>
      <c r="K35" s="133">
        <v>4</v>
      </c>
      <c r="L35" s="1" t="str">
        <f t="shared" si="18"/>
        <v/>
      </c>
      <c r="M35" s="78"/>
      <c r="N35" s="1" t="str">
        <f t="shared" si="13"/>
        <v/>
      </c>
      <c r="O35" s="1">
        <f>SUM(F35,H35,J35,L35,N35)</f>
        <v>0</v>
      </c>
      <c r="P35" s="132">
        <f t="shared" si="14"/>
        <v>0</v>
      </c>
      <c r="Q35" s="79"/>
    </row>
    <row r="36" spans="1:17" ht="54.75" customHeight="1" x14ac:dyDescent="0.25">
      <c r="B36" s="328"/>
      <c r="C36" s="327"/>
      <c r="D36" s="80" t="s">
        <v>60</v>
      </c>
      <c r="E36" s="54"/>
      <c r="F36" s="1" t="str">
        <f t="shared" si="15"/>
        <v/>
      </c>
      <c r="G36" s="54"/>
      <c r="H36" s="1" t="str">
        <f t="shared" si="16"/>
        <v/>
      </c>
      <c r="I36" s="133">
        <v>3</v>
      </c>
      <c r="J36" s="1" t="str">
        <f t="shared" si="17"/>
        <v/>
      </c>
      <c r="K36" s="54"/>
      <c r="L36" s="1" t="str">
        <f t="shared" si="18"/>
        <v/>
      </c>
      <c r="M36" s="78"/>
      <c r="N36" s="1" t="str">
        <f t="shared" si="13"/>
        <v/>
      </c>
      <c r="O36" s="1">
        <f>SUM(F36,H36,J36,L36,N36)</f>
        <v>0</v>
      </c>
      <c r="P36" s="132">
        <f t="shared" si="14"/>
        <v>0</v>
      </c>
      <c r="Q36" s="96"/>
    </row>
    <row r="37" spans="1:17" ht="17.25" customHeight="1" x14ac:dyDescent="0.25">
      <c r="B37" s="134">
        <f>(50/3)/100</f>
        <v>0.16666666666666669</v>
      </c>
      <c r="C37" s="103"/>
      <c r="D37" s="100"/>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43" priority="1" operator="greaterThan">
      <formula>79.9</formula>
    </cfRule>
    <cfRule type="cellIs" dxfId="142" priority="2" operator="between">
      <formula>70.1</formula>
      <formula>79.9</formula>
    </cfRule>
    <cfRule type="cellIs" dxfId="141" priority="3" operator="between">
      <formula>60.1</formula>
      <formula>70</formula>
    </cfRule>
    <cfRule type="cellIs" dxfId="140" priority="4" operator="lessThan">
      <formula>60.1</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633E1-C074-48BF-8DF1-64F2F04CAF93}">
  <dimension ref="A1:R93"/>
  <sheetViews>
    <sheetView topLeftCell="A37" workbookViewId="0">
      <selection activeCell="I37" sqref="I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c r="L12" s="1" t="str">
        <f>IF(K12="X",4,"")</f>
        <v/>
      </c>
      <c r="M12" s="126">
        <v>5</v>
      </c>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133">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133">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133">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133">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135"/>
      <c r="L17" s="82" t="str">
        <f t="shared" si="5"/>
        <v/>
      </c>
      <c r="M17" s="133">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133">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133">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133">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133">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133">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133">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133">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133">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133">
        <v>3</v>
      </c>
      <c r="J34" s="1" t="str">
        <f t="shared" si="17"/>
        <v/>
      </c>
      <c r="K34" s="54"/>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133">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133">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39" priority="1" operator="greaterThan">
      <formula>79.9</formula>
    </cfRule>
    <cfRule type="cellIs" dxfId="138" priority="2" operator="between">
      <formula>70.1</formula>
      <formula>79.9</formula>
    </cfRule>
    <cfRule type="cellIs" dxfId="137" priority="3" operator="between">
      <formula>60.1</formula>
      <formula>70</formula>
    </cfRule>
    <cfRule type="cellIs" dxfId="136" priority="4" operator="lessThan">
      <formula>60.1</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E109F-F9BA-4676-8AD4-51811E151A3C}">
  <dimension ref="A1:R93"/>
  <sheetViews>
    <sheetView topLeftCell="A36"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78">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78">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78">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78">
        <v>3</v>
      </c>
      <c r="J18" s="1" t="str">
        <f t="shared" si="4"/>
        <v/>
      </c>
      <c r="K18" s="54"/>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78">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78">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c r="L35" s="1" t="str">
        <f t="shared" si="18"/>
        <v/>
      </c>
      <c r="M35" s="78">
        <v>5</v>
      </c>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0.41616666666666674</v>
      </c>
    </row>
    <row r="49" spans="2:17" ht="17.25" customHeight="1" x14ac:dyDescent="0.25">
      <c r="B49" s="1" t="s">
        <v>30</v>
      </c>
      <c r="N49" s="114">
        <f>C58*B50</f>
        <v>0.41616666666666674</v>
      </c>
    </row>
    <row r="50" spans="2:17" x14ac:dyDescent="0.25">
      <c r="B50" s="20">
        <v>0.5</v>
      </c>
    </row>
    <row r="52" spans="2:17" x14ac:dyDescent="0.25">
      <c r="B52" s="1" t="s">
        <v>66</v>
      </c>
      <c r="C52" s="136">
        <v>0.871</v>
      </c>
      <c r="F52">
        <f>COUNTIF(C52:C57,"&gt;,01%")</f>
        <v>6</v>
      </c>
    </row>
    <row r="53" spans="2:17" x14ac:dyDescent="0.25">
      <c r="B53" s="1" t="s">
        <v>67</v>
      </c>
      <c r="C53" s="136">
        <v>0.91900000000000004</v>
      </c>
    </row>
    <row r="54" spans="2:17" x14ac:dyDescent="0.25">
      <c r="B54" s="1" t="s">
        <v>68</v>
      </c>
      <c r="C54" s="136">
        <v>1</v>
      </c>
    </row>
    <row r="55" spans="2:17" x14ac:dyDescent="0.25">
      <c r="B55" s="1" t="s">
        <v>69</v>
      </c>
      <c r="C55" s="136">
        <v>0.73199999999999998</v>
      </c>
    </row>
    <row r="56" spans="2:17" x14ac:dyDescent="0.25">
      <c r="B56" s="1" t="s">
        <v>70</v>
      </c>
      <c r="C56" s="136">
        <v>0.55700000000000005</v>
      </c>
    </row>
    <row r="57" spans="2:17" x14ac:dyDescent="0.25">
      <c r="B57" s="1" t="s">
        <v>71</v>
      </c>
      <c r="C57" s="136">
        <v>0.91500000000000004</v>
      </c>
      <c r="K57" s="116" t="s">
        <v>104</v>
      </c>
      <c r="M57" s="117">
        <f>(I48*100)+(N37+N28+N19)*100</f>
        <v>41.616666666666674</v>
      </c>
    </row>
    <row r="58" spans="2:17" x14ac:dyDescent="0.25">
      <c r="B58" s="102" t="s">
        <v>72</v>
      </c>
      <c r="C58" s="136">
        <f>AVERAGE(C52:C57)</f>
        <v>0.83233333333333348</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35" priority="1" operator="greaterThan">
      <formula>79.9</formula>
    </cfRule>
    <cfRule type="cellIs" dxfId="134" priority="2" operator="between">
      <formula>70.1</formula>
      <formula>79.9</formula>
    </cfRule>
    <cfRule type="cellIs" dxfId="133" priority="3" operator="between">
      <formula>60.1</formula>
      <formula>70</formula>
    </cfRule>
    <cfRule type="cellIs" dxfId="132" priority="4" operator="lessThan">
      <formula>60.1</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A2E96-926C-4B05-9EBE-7BE8908CAED6}">
  <dimension ref="A1:R93"/>
  <sheetViews>
    <sheetView topLeftCell="A34" workbookViewId="0">
      <selection activeCell="G12" sqref="G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78">
        <v>3</v>
      </c>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78">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78">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c r="L35" s="1" t="str">
        <f t="shared" si="18"/>
        <v/>
      </c>
      <c r="M35" s="78">
        <v>5</v>
      </c>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c r="L36" s="1" t="str">
        <f t="shared" si="18"/>
        <v/>
      </c>
      <c r="M36" s="78">
        <v>5</v>
      </c>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0.36466666666666669</v>
      </c>
    </row>
    <row r="49" spans="2:17" ht="17.25" customHeight="1" x14ac:dyDescent="0.25">
      <c r="B49" s="1" t="s">
        <v>30</v>
      </c>
      <c r="N49" s="114">
        <f>C58*B50</f>
        <v>0.36466666666666669</v>
      </c>
    </row>
    <row r="50" spans="2:17" x14ac:dyDescent="0.25">
      <c r="B50" s="20">
        <v>0.5</v>
      </c>
    </row>
    <row r="52" spans="2:17" x14ac:dyDescent="0.25">
      <c r="B52" s="1" t="s">
        <v>66</v>
      </c>
      <c r="C52" s="115">
        <v>0.999</v>
      </c>
      <c r="D52" t="s">
        <v>163</v>
      </c>
      <c r="F52">
        <f>COUNTIF(C52:C57,"&gt;,01%")</f>
        <v>6</v>
      </c>
    </row>
    <row r="53" spans="2:17" x14ac:dyDescent="0.25">
      <c r="B53" s="1" t="s">
        <v>67</v>
      </c>
      <c r="C53" s="115">
        <v>0.95099999999999996</v>
      </c>
      <c r="D53" t="s">
        <v>144</v>
      </c>
    </row>
    <row r="54" spans="2:17" x14ac:dyDescent="0.25">
      <c r="B54" s="1" t="s">
        <v>68</v>
      </c>
      <c r="C54" s="115">
        <v>0.61799999999999999</v>
      </c>
      <c r="D54" t="s">
        <v>145</v>
      </c>
    </row>
    <row r="55" spans="2:17" x14ac:dyDescent="0.25">
      <c r="B55" s="1" t="s">
        <v>69</v>
      </c>
      <c r="C55" s="115">
        <v>0.57399999999999995</v>
      </c>
      <c r="D55" t="s">
        <v>146</v>
      </c>
    </row>
    <row r="56" spans="2:17" x14ac:dyDescent="0.25">
      <c r="B56" s="1" t="s">
        <v>70</v>
      </c>
      <c r="C56" s="115">
        <v>0.6</v>
      </c>
      <c r="D56" t="s">
        <v>147</v>
      </c>
    </row>
    <row r="57" spans="2:17" x14ac:dyDescent="0.25">
      <c r="B57" s="1" t="s">
        <v>71</v>
      </c>
      <c r="C57" s="115">
        <v>0.63400000000000001</v>
      </c>
      <c r="D57" t="s">
        <v>148</v>
      </c>
      <c r="K57" s="116" t="s">
        <v>104</v>
      </c>
      <c r="M57" s="117">
        <f>(I48*100)+(N37+N28+N19)*100</f>
        <v>36.466666666666669</v>
      </c>
    </row>
    <row r="58" spans="2:17" x14ac:dyDescent="0.25">
      <c r="B58" s="21" t="s">
        <v>72</v>
      </c>
      <c r="C58" s="86">
        <f>AVERAGE(C52:C57)</f>
        <v>0.72933333333333339</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31" priority="1" operator="greaterThan">
      <formula>79.9</formula>
    </cfRule>
    <cfRule type="cellIs" dxfId="130" priority="2" operator="between">
      <formula>70.1</formula>
      <formula>79.9</formula>
    </cfRule>
    <cfRule type="cellIs" dxfId="129" priority="3" operator="between">
      <formula>60.1</formula>
      <formula>70</formula>
    </cfRule>
    <cfRule type="cellIs" dxfId="128" priority="4" operator="lessThan">
      <formula>60.1</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2A6E4-A2E7-46B5-A8FB-2D95EEF51382}">
  <dimension ref="A1:R93"/>
  <sheetViews>
    <sheetView topLeftCell="A28" workbookViewId="0">
      <selection activeCell="C53" sqref="C53"/>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121</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v>3</v>
      </c>
      <c r="J12" s="1" t="str">
        <f>IF(I12="X",3,"")</f>
        <v/>
      </c>
      <c r="K12" s="54"/>
      <c r="L12" s="1" t="str">
        <f>IF(K12="X",4,"")</f>
        <v/>
      </c>
      <c r="M12" s="78"/>
      <c r="N12" s="1" t="str">
        <f>IF(M12="X",5,"")</f>
        <v/>
      </c>
      <c r="O12">
        <f t="shared" ref="O12:O18" si="0">SUM(F12,H12,J12,L12,N12)</f>
        <v>0</v>
      </c>
      <c r="P12" s="61">
        <f t="shared" ref="P12:P17" si="1">(O12/5)</f>
        <v>0</v>
      </c>
      <c r="Q12" s="79" t="s">
        <v>122</v>
      </c>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v>3</v>
      </c>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v>3</v>
      </c>
      <c r="J23" s="1" t="str">
        <f>IF(I23="X",3,"")</f>
        <v/>
      </c>
      <c r="K23" s="54"/>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0.42749999999999999</v>
      </c>
    </row>
    <row r="49" spans="2:17" ht="17.25" customHeight="1" x14ac:dyDescent="0.25">
      <c r="B49" s="1" t="s">
        <v>30</v>
      </c>
      <c r="N49" s="114">
        <f>C58*B50</f>
        <v>0.42749999999999999</v>
      </c>
    </row>
    <row r="50" spans="2:17" x14ac:dyDescent="0.25">
      <c r="B50" s="20">
        <v>0.5</v>
      </c>
    </row>
    <row r="52" spans="2:17" x14ac:dyDescent="0.25">
      <c r="B52" s="1" t="s">
        <v>66</v>
      </c>
      <c r="C52" s="115">
        <v>0.57999999999999996</v>
      </c>
      <c r="F52">
        <f>COUNTIF(C52:C57,"&gt;,01%")</f>
        <v>6</v>
      </c>
    </row>
    <row r="53" spans="2:17" x14ac:dyDescent="0.25">
      <c r="B53" s="1" t="s">
        <v>67</v>
      </c>
      <c r="C53" s="115">
        <v>0.6</v>
      </c>
    </row>
    <row r="54" spans="2:17" x14ac:dyDescent="0.25">
      <c r="B54" s="1" t="s">
        <v>68</v>
      </c>
      <c r="C54" s="115">
        <v>0.8</v>
      </c>
    </row>
    <row r="55" spans="2:17" x14ac:dyDescent="0.25">
      <c r="B55" s="1" t="s">
        <v>69</v>
      </c>
      <c r="C55" s="115">
        <v>1.1100000000000001</v>
      </c>
    </row>
    <row r="56" spans="2:17" x14ac:dyDescent="0.25">
      <c r="B56" s="1" t="s">
        <v>70</v>
      </c>
      <c r="C56" s="115">
        <v>0.73</v>
      </c>
    </row>
    <row r="57" spans="2:17" x14ac:dyDescent="0.25">
      <c r="B57" s="1" t="s">
        <v>71</v>
      </c>
      <c r="C57" s="115">
        <v>1.31</v>
      </c>
      <c r="K57" s="116" t="s">
        <v>104</v>
      </c>
      <c r="M57" s="117">
        <f>(I48*100)+(N37+N28+N19)*100</f>
        <v>42.75</v>
      </c>
    </row>
    <row r="58" spans="2:17" x14ac:dyDescent="0.25">
      <c r="B58" s="21" t="s">
        <v>72</v>
      </c>
      <c r="C58" s="137">
        <f>AVERAGE(C52:C57)</f>
        <v>0.85499999999999998</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27" priority="1" operator="greaterThan">
      <formula>79.9</formula>
    </cfRule>
    <cfRule type="cellIs" dxfId="126" priority="2" operator="between">
      <formula>70.1</formula>
      <formula>79.9</formula>
    </cfRule>
    <cfRule type="cellIs" dxfId="125" priority="3" operator="between">
      <formula>60.1</formula>
      <formula>70</formula>
    </cfRule>
    <cfRule type="cellIs" dxfId="124" priority="4" operator="lessThan">
      <formula>60.1</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03349-6683-4925-A6CC-18FE9C4B672F}">
  <dimension ref="A1:R93"/>
  <sheetViews>
    <sheetView topLeftCell="A48"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78">
        <v>4</v>
      </c>
      <c r="L13" s="1" t="str">
        <f t="shared" ref="L13:L18" si="5">IF(K13="X",4,"")</f>
        <v/>
      </c>
      <c r="M13" s="78"/>
      <c r="N13" s="1" t="str">
        <f t="shared" ref="N13:N18" si="6">IF(M13="X",5,"")</f>
        <v/>
      </c>
      <c r="O13">
        <f t="shared" si="0"/>
        <v>0</v>
      </c>
      <c r="P13" s="61">
        <f t="shared" si="1"/>
        <v>0</v>
      </c>
      <c r="Q13" s="79" t="s">
        <v>123</v>
      </c>
    </row>
    <row r="14" spans="2:17" ht="76.5" x14ac:dyDescent="0.25">
      <c r="B14" s="339"/>
      <c r="C14" s="342"/>
      <c r="D14" s="77" t="s">
        <v>3</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t="s">
        <v>124</v>
      </c>
    </row>
    <row r="15" spans="2:17" ht="75" x14ac:dyDescent="0.25">
      <c r="B15" s="339"/>
      <c r="C15" s="342"/>
      <c r="D15" s="80" t="s">
        <v>4</v>
      </c>
      <c r="E15" s="54"/>
      <c r="F15" s="1" t="str">
        <f t="shared" si="2"/>
        <v/>
      </c>
      <c r="G15" s="54"/>
      <c r="H15" s="1" t="str">
        <f t="shared" si="3"/>
        <v/>
      </c>
      <c r="I15" s="54"/>
      <c r="J15" s="1" t="str">
        <f t="shared" si="4"/>
        <v/>
      </c>
      <c r="K15" s="78">
        <v>4</v>
      </c>
      <c r="L15" s="1" t="str">
        <f t="shared" si="5"/>
        <v/>
      </c>
      <c r="M15" s="78"/>
      <c r="N15" s="1" t="str">
        <f t="shared" si="6"/>
        <v/>
      </c>
      <c r="O15">
        <f t="shared" si="0"/>
        <v>0</v>
      </c>
      <c r="P15" s="61">
        <f t="shared" si="1"/>
        <v>0</v>
      </c>
      <c r="Q15" s="79" t="s">
        <v>125</v>
      </c>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t="s">
        <v>126</v>
      </c>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t="s">
        <v>127</v>
      </c>
    </row>
    <row r="18" spans="1:18" ht="96" customHeight="1" x14ac:dyDescent="0.25">
      <c r="B18" s="340"/>
      <c r="C18" s="343"/>
      <c r="D18" s="80" t="s">
        <v>7</v>
      </c>
      <c r="E18" s="54"/>
      <c r="F18" s="1" t="str">
        <f t="shared" si="2"/>
        <v/>
      </c>
      <c r="G18" s="54"/>
      <c r="H18" s="1" t="str">
        <f t="shared" si="3"/>
        <v/>
      </c>
      <c r="I18" s="78">
        <v>3</v>
      </c>
      <c r="J18" s="1" t="str">
        <f t="shared" si="4"/>
        <v/>
      </c>
      <c r="K18" s="78"/>
      <c r="L18" s="82" t="str">
        <f t="shared" si="5"/>
        <v/>
      </c>
      <c r="M18" s="78"/>
      <c r="N18" s="1" t="str">
        <f t="shared" si="6"/>
        <v/>
      </c>
      <c r="O18">
        <f t="shared" si="0"/>
        <v>0</v>
      </c>
      <c r="P18" s="61">
        <f>(O18/5)</f>
        <v>0</v>
      </c>
      <c r="Q18" s="79" t="s">
        <v>128</v>
      </c>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t="s">
        <v>129</v>
      </c>
    </row>
    <row r="24" spans="1:18" ht="69" customHeight="1" x14ac:dyDescent="0.25">
      <c r="B24" s="328"/>
      <c r="C24" s="327"/>
      <c r="D24" s="80" t="s">
        <v>88</v>
      </c>
      <c r="E24" s="54"/>
      <c r="F24" s="1" t="str">
        <f t="shared" ref="F24:F27" si="9">IF(E24="X",1,"")</f>
        <v/>
      </c>
      <c r="G24" s="54"/>
      <c r="H24" s="1" t="str">
        <f t="shared" ref="H24:H27" si="10">IF(G24="X",2,"")</f>
        <v/>
      </c>
      <c r="I24" s="54"/>
      <c r="J24" s="1" t="str">
        <f t="shared" ref="J24:J27" si="11">IF(I24="X",3,"")</f>
        <v/>
      </c>
      <c r="K24" s="78">
        <v>4</v>
      </c>
      <c r="L24" s="1" t="str">
        <f>IF(K24="X",4,"")</f>
        <v/>
      </c>
      <c r="M24" s="78"/>
      <c r="N24" s="1" t="str">
        <f>IF(M24="X",5,"")</f>
        <v/>
      </c>
      <c r="O24">
        <f>SUM(F24,H24,J24,L24,N24)</f>
        <v>0</v>
      </c>
      <c r="P24" s="61">
        <f t="shared" si="8"/>
        <v>0</v>
      </c>
      <c r="Q24" s="79" t="s">
        <v>130</v>
      </c>
    </row>
    <row r="25" spans="1:18" ht="60" x14ac:dyDescent="0.25">
      <c r="B25" s="328"/>
      <c r="C25" s="327"/>
      <c r="D25" s="80" t="s">
        <v>118</v>
      </c>
      <c r="E25" s="54"/>
      <c r="F25" s="1" t="str">
        <f t="shared" si="9"/>
        <v/>
      </c>
      <c r="G25" s="54"/>
      <c r="H25" s="1" t="str">
        <f t="shared" si="10"/>
        <v/>
      </c>
      <c r="I25" s="54"/>
      <c r="J25" s="1" t="str">
        <f t="shared" si="11"/>
        <v/>
      </c>
      <c r="K25" s="54"/>
      <c r="L25" s="1" t="str">
        <f t="shared" ref="L25:L27" si="12">IF(K25="X",4,"")</f>
        <v/>
      </c>
      <c r="M25" s="78">
        <v>5</v>
      </c>
      <c r="N25" s="1" t="str">
        <f t="shared" si="7"/>
        <v/>
      </c>
      <c r="O25">
        <f>SUM(F25,H25,J25,L25,N25)</f>
        <v>0</v>
      </c>
      <c r="P25" s="61">
        <f t="shared" si="8"/>
        <v>0</v>
      </c>
      <c r="Q25" s="79" t="s">
        <v>131</v>
      </c>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t="s">
        <v>132</v>
      </c>
    </row>
    <row r="27" spans="1:18" ht="60" x14ac:dyDescent="0.25">
      <c r="B27" s="328"/>
      <c r="C27" s="327"/>
      <c r="D27" s="80" t="s">
        <v>10</v>
      </c>
      <c r="E27" s="54"/>
      <c r="F27" s="1" t="str">
        <f t="shared" si="9"/>
        <v/>
      </c>
      <c r="G27" s="54"/>
      <c r="H27" s="1" t="str">
        <f t="shared" si="10"/>
        <v/>
      </c>
      <c r="I27" s="78">
        <v>3</v>
      </c>
      <c r="J27" s="1" t="str">
        <f t="shared" si="11"/>
        <v/>
      </c>
      <c r="K27" s="54"/>
      <c r="L27" s="1" t="str">
        <f t="shared" si="12"/>
        <v/>
      </c>
      <c r="M27" s="78"/>
      <c r="N27" s="1" t="str">
        <f t="shared" si="7"/>
        <v/>
      </c>
      <c r="O27">
        <f>SUM(F27,H27,J27,L27,N27)</f>
        <v>0</v>
      </c>
      <c r="P27" s="61">
        <f t="shared" si="8"/>
        <v>0</v>
      </c>
      <c r="Q27" s="79" t="s">
        <v>133</v>
      </c>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t="s">
        <v>134</v>
      </c>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78">
        <v>5</v>
      </c>
      <c r="N33" s="1" t="str">
        <f t="shared" si="13"/>
        <v/>
      </c>
      <c r="O33">
        <f>SUM(F33,H33,J33,L33,N33)</f>
        <v>0</v>
      </c>
      <c r="P33" s="61">
        <f t="shared" si="14"/>
        <v>0</v>
      </c>
      <c r="Q33" s="79" t="s">
        <v>135</v>
      </c>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t="s">
        <v>136</v>
      </c>
    </row>
    <row r="35" spans="1:17" ht="150" x14ac:dyDescent="0.25">
      <c r="B35" s="328"/>
      <c r="C35" s="327"/>
      <c r="D35" s="80" t="s">
        <v>59</v>
      </c>
      <c r="E35" s="54"/>
      <c r="F35" s="1" t="str">
        <f t="shared" si="15"/>
        <v/>
      </c>
      <c r="G35" s="54"/>
      <c r="H35" s="1" t="str">
        <f t="shared" si="16"/>
        <v/>
      </c>
      <c r="I35" s="54"/>
      <c r="J35" s="1" t="str">
        <f t="shared" si="17"/>
        <v/>
      </c>
      <c r="K35" s="78">
        <v>4</v>
      </c>
      <c r="L35" s="1" t="str">
        <f t="shared" si="18"/>
        <v/>
      </c>
      <c r="M35" s="78"/>
      <c r="N35" s="1" t="str">
        <f t="shared" si="13"/>
        <v/>
      </c>
      <c r="O35">
        <f>SUM(F35,H35,J35,L35,N35)</f>
        <v>0</v>
      </c>
      <c r="P35" s="61">
        <f t="shared" si="14"/>
        <v>0</v>
      </c>
      <c r="Q35" s="79" t="s">
        <v>137</v>
      </c>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0.41899999999999993</v>
      </c>
    </row>
    <row r="49" spans="2:17" ht="17.25" customHeight="1" x14ac:dyDescent="0.25">
      <c r="B49" s="1" t="s">
        <v>30</v>
      </c>
      <c r="N49" s="114">
        <f>C58*B50</f>
        <v>0.41899999999999993</v>
      </c>
    </row>
    <row r="50" spans="2:17" x14ac:dyDescent="0.25">
      <c r="B50" s="20">
        <v>0.5</v>
      </c>
    </row>
    <row r="52" spans="2:17" x14ac:dyDescent="0.25">
      <c r="B52" s="1" t="s">
        <v>66</v>
      </c>
      <c r="C52" s="115">
        <v>0.66</v>
      </c>
      <c r="F52">
        <f>COUNTIF(C52:C57,"&gt;,01%")</f>
        <v>5</v>
      </c>
    </row>
    <row r="53" spans="2:17" x14ac:dyDescent="0.25">
      <c r="B53" s="1" t="s">
        <v>67</v>
      </c>
      <c r="C53" s="115">
        <v>1.03</v>
      </c>
    </row>
    <row r="54" spans="2:17" x14ac:dyDescent="0.25">
      <c r="B54" s="1" t="s">
        <v>68</v>
      </c>
      <c r="C54" s="115">
        <v>0.9</v>
      </c>
    </row>
    <row r="55" spans="2:17" x14ac:dyDescent="0.25">
      <c r="B55" s="1" t="s">
        <v>69</v>
      </c>
      <c r="C55" s="115">
        <v>0.86</v>
      </c>
    </row>
    <row r="56" spans="2:17" x14ac:dyDescent="0.25">
      <c r="B56" s="1" t="s">
        <v>70</v>
      </c>
      <c r="C56" s="115">
        <v>0.74</v>
      </c>
    </row>
    <row r="57" spans="2:17" x14ac:dyDescent="0.25">
      <c r="B57" s="1" t="s">
        <v>71</v>
      </c>
      <c r="C57" s="115"/>
      <c r="K57" s="116" t="s">
        <v>104</v>
      </c>
      <c r="M57" s="117">
        <f>(I48*100)+(N37+N28+N19)*100</f>
        <v>41.899999999999991</v>
      </c>
    </row>
    <row r="58" spans="2:17" x14ac:dyDescent="0.25">
      <c r="B58" s="21" t="s">
        <v>72</v>
      </c>
      <c r="C58" s="86">
        <f>AVERAGE(C52:C57)</f>
        <v>0.83799999999999986</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23" priority="1" operator="greaterThan">
      <formula>79.9</formula>
    </cfRule>
    <cfRule type="cellIs" dxfId="122" priority="2" operator="between">
      <formula>70.1</formula>
      <formula>79.9</formula>
    </cfRule>
    <cfRule type="cellIs" dxfId="121" priority="3" operator="between">
      <formula>60.1</formula>
      <formula>70</formula>
    </cfRule>
    <cfRule type="cellIs" dxfId="120" priority="4" operator="lessThan">
      <formula>60.1</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55E9-DF30-4E62-9051-7F3AF999CC66}">
  <dimension ref="A1:R93"/>
  <sheetViews>
    <sheetView topLeftCell="A27"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v>3</v>
      </c>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v>3</v>
      </c>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v>3</v>
      </c>
      <c r="J17" s="1" t="str">
        <f t="shared" si="4"/>
        <v/>
      </c>
      <c r="K17" s="54"/>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v>3</v>
      </c>
      <c r="J18" s="1" t="str">
        <f t="shared" si="4"/>
        <v/>
      </c>
      <c r="K18" s="54"/>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v>3</v>
      </c>
      <c r="J24" s="1" t="str">
        <f t="shared" ref="J24:J27" si="11">IF(I24="X",3,"")</f>
        <v/>
      </c>
      <c r="K24" s="54"/>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v>2</v>
      </c>
      <c r="H25" s="1" t="str">
        <f t="shared" si="10"/>
        <v/>
      </c>
      <c r="I25" s="54"/>
      <c r="J25" s="1" t="str">
        <f t="shared" si="11"/>
        <v/>
      </c>
      <c r="K25" s="54"/>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v>3</v>
      </c>
      <c r="J26" s="1" t="str">
        <f t="shared" si="11"/>
        <v/>
      </c>
      <c r="K26" s="54"/>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v>3</v>
      </c>
      <c r="J27" s="1" t="str">
        <f t="shared" si="11"/>
        <v/>
      </c>
      <c r="K27" s="54"/>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0.52500000000000002</v>
      </c>
    </row>
    <row r="49" spans="2:17" ht="17.25" customHeight="1" x14ac:dyDescent="0.25">
      <c r="B49" s="1" t="s">
        <v>30</v>
      </c>
      <c r="N49" s="114">
        <f>C58*B50</f>
        <v>0.52500000000000002</v>
      </c>
    </row>
    <row r="50" spans="2:17" x14ac:dyDescent="0.25">
      <c r="B50" s="20">
        <v>0.5</v>
      </c>
    </row>
    <row r="52" spans="2:17" x14ac:dyDescent="0.25">
      <c r="B52" s="1" t="s">
        <v>66</v>
      </c>
      <c r="C52" s="115">
        <v>0.76</v>
      </c>
      <c r="F52">
        <f>COUNTIF(C52:C57,"&gt;,01%")</f>
        <v>6</v>
      </c>
    </row>
    <row r="53" spans="2:17" x14ac:dyDescent="0.25">
      <c r="B53" s="1" t="s">
        <v>67</v>
      </c>
      <c r="C53" s="115">
        <v>0.75</v>
      </c>
    </row>
    <row r="54" spans="2:17" x14ac:dyDescent="0.25">
      <c r="B54" s="1" t="s">
        <v>68</v>
      </c>
      <c r="C54" s="115">
        <v>0.92</v>
      </c>
    </row>
    <row r="55" spans="2:17" x14ac:dyDescent="0.25">
      <c r="B55" s="1" t="s">
        <v>69</v>
      </c>
      <c r="C55" s="115">
        <v>1.44</v>
      </c>
    </row>
    <row r="56" spans="2:17" x14ac:dyDescent="0.25">
      <c r="B56" s="1" t="s">
        <v>70</v>
      </c>
      <c r="C56" s="115">
        <v>1.17</v>
      </c>
    </row>
    <row r="57" spans="2:17" x14ac:dyDescent="0.25">
      <c r="B57" s="1" t="s">
        <v>71</v>
      </c>
      <c r="C57" s="115">
        <v>1.26</v>
      </c>
      <c r="K57" s="116" t="s">
        <v>104</v>
      </c>
      <c r="M57" s="117">
        <f>(I48*100)+(N37+N28+N19)*100</f>
        <v>52.5</v>
      </c>
    </row>
    <row r="58" spans="2:17" x14ac:dyDescent="0.25">
      <c r="B58" s="21" t="s">
        <v>72</v>
      </c>
      <c r="C58" s="86">
        <f>AVERAGE(C52:C57)</f>
        <v>1.05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19" priority="1" operator="greaterThan">
      <formula>79.9</formula>
    </cfRule>
    <cfRule type="cellIs" dxfId="118" priority="2" operator="between">
      <formula>70.1</formula>
      <formula>79.9</formula>
    </cfRule>
    <cfRule type="cellIs" dxfId="117" priority="3" operator="between">
      <formula>60.1</formula>
      <formula>70</formula>
    </cfRule>
    <cfRule type="cellIs" dxfId="116" priority="4" operator="lessThan">
      <formula>60.1</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1438C-C63D-455C-8C6D-8A2F97F56151}">
  <dimension ref="A1:R93"/>
  <sheetViews>
    <sheetView topLeftCell="A48" workbookViewId="0">
      <selection activeCell="C58" sqref="C58"/>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11.28515625" customWidth="1"/>
    <col min="6" max="6" width="13"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138</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35</v>
      </c>
      <c r="E13" s="54"/>
      <c r="F13" s="1"/>
      <c r="G13" s="54"/>
      <c r="H13" s="1" t="str">
        <f t="shared" ref="H13:H18" si="2">IF(G13="X",2,"")</f>
        <v/>
      </c>
      <c r="I13" s="54"/>
      <c r="J13" s="1" t="str">
        <f t="shared" ref="J13:J18" si="3">IF(I13="X",3,"")</f>
        <v/>
      </c>
      <c r="K13" s="54"/>
      <c r="L13" s="1" t="str">
        <f t="shared" ref="L13:L18" si="4">IF(K13="X",4,"")</f>
        <v/>
      </c>
      <c r="M13" s="78">
        <v>5</v>
      </c>
      <c r="N13" s="1" t="str">
        <f t="shared" ref="N13:N18" si="5">IF(M13="X",5,"")</f>
        <v/>
      </c>
      <c r="O13">
        <f t="shared" si="0"/>
        <v>0</v>
      </c>
      <c r="P13" s="61">
        <f t="shared" si="1"/>
        <v>0</v>
      </c>
      <c r="Q13" s="79"/>
    </row>
    <row r="14" spans="2:17" ht="51" x14ac:dyDescent="0.25">
      <c r="B14" s="339"/>
      <c r="C14" s="342"/>
      <c r="D14" s="77" t="s">
        <v>36</v>
      </c>
      <c r="E14" s="54"/>
      <c r="F14" s="1"/>
      <c r="G14" s="54"/>
      <c r="H14" s="1" t="str">
        <f t="shared" si="2"/>
        <v/>
      </c>
      <c r="I14" s="54"/>
      <c r="J14" s="1" t="str">
        <f t="shared" si="3"/>
        <v/>
      </c>
      <c r="K14" s="138">
        <v>4</v>
      </c>
      <c r="L14" s="1" t="str">
        <f t="shared" si="4"/>
        <v/>
      </c>
      <c r="M14" s="78"/>
      <c r="N14" s="1" t="str">
        <f t="shared" si="5"/>
        <v/>
      </c>
      <c r="O14">
        <f t="shared" si="0"/>
        <v>0</v>
      </c>
      <c r="P14" s="61">
        <f t="shared" si="1"/>
        <v>0</v>
      </c>
      <c r="Q14" s="79"/>
    </row>
    <row r="15" spans="2:17" ht="75" x14ac:dyDescent="0.25">
      <c r="B15" s="339"/>
      <c r="C15" s="342"/>
      <c r="D15" s="80" t="s">
        <v>4</v>
      </c>
      <c r="E15" s="54"/>
      <c r="F15" s="1"/>
      <c r="G15" s="54"/>
      <c r="H15" s="1" t="str">
        <f t="shared" si="2"/>
        <v/>
      </c>
      <c r="I15" s="54">
        <v>3</v>
      </c>
      <c r="J15" s="1" t="str">
        <f t="shared" si="3"/>
        <v/>
      </c>
      <c r="K15" s="54"/>
      <c r="L15" s="1" t="str">
        <f t="shared" si="4"/>
        <v/>
      </c>
      <c r="M15" s="78"/>
      <c r="N15" s="1" t="str">
        <f t="shared" si="5"/>
        <v/>
      </c>
      <c r="O15">
        <f t="shared" si="0"/>
        <v>0</v>
      </c>
      <c r="P15" s="61">
        <f t="shared" si="1"/>
        <v>0</v>
      </c>
      <c r="Q15" s="79"/>
    </row>
    <row r="16" spans="2:17" ht="45" x14ac:dyDescent="0.25">
      <c r="B16" s="339"/>
      <c r="C16" s="342"/>
      <c r="D16" s="80" t="s">
        <v>37</v>
      </c>
      <c r="E16" s="54"/>
      <c r="F16" s="1"/>
      <c r="G16" s="54"/>
      <c r="H16" s="1" t="str">
        <f t="shared" si="2"/>
        <v/>
      </c>
      <c r="I16" s="54"/>
      <c r="J16" s="1" t="str">
        <f t="shared" si="3"/>
        <v/>
      </c>
      <c r="K16" s="54">
        <v>4</v>
      </c>
      <c r="L16" s="1" t="str">
        <f t="shared" si="4"/>
        <v/>
      </c>
      <c r="M16" s="81"/>
      <c r="N16" s="1" t="str">
        <f t="shared" si="5"/>
        <v/>
      </c>
      <c r="O16">
        <f t="shared" si="0"/>
        <v>0</v>
      </c>
      <c r="P16" s="61">
        <f t="shared" si="1"/>
        <v>0</v>
      </c>
      <c r="Q16" s="79"/>
    </row>
    <row r="17" spans="1:18" ht="56.25" customHeight="1" x14ac:dyDescent="0.25">
      <c r="B17" s="339"/>
      <c r="C17" s="342"/>
      <c r="D17" s="80" t="s">
        <v>6</v>
      </c>
      <c r="E17" s="54"/>
      <c r="F17" s="1"/>
      <c r="G17" s="54"/>
      <c r="H17" s="1" t="str">
        <f t="shared" si="2"/>
        <v/>
      </c>
      <c r="I17" s="54"/>
      <c r="J17" s="1" t="str">
        <f t="shared" si="3"/>
        <v/>
      </c>
      <c r="K17" s="54"/>
      <c r="L17" s="82" t="str">
        <f t="shared" si="4"/>
        <v/>
      </c>
      <c r="M17" s="78">
        <v>5</v>
      </c>
      <c r="N17" s="1" t="str">
        <f t="shared" si="5"/>
        <v/>
      </c>
      <c r="O17">
        <f t="shared" si="0"/>
        <v>0</v>
      </c>
      <c r="P17" s="61">
        <f t="shared" si="1"/>
        <v>0</v>
      </c>
      <c r="Q17" s="79"/>
    </row>
    <row r="18" spans="1:18" ht="45" customHeight="1" x14ac:dyDescent="0.25">
      <c r="B18" s="340"/>
      <c r="C18" s="343"/>
      <c r="D18" s="80" t="s">
        <v>7</v>
      </c>
      <c r="E18" s="54"/>
      <c r="F18" s="1"/>
      <c r="G18" s="54"/>
      <c r="H18" s="1" t="str">
        <f t="shared" si="2"/>
        <v/>
      </c>
      <c r="I18" s="54"/>
      <c r="J18" s="1" t="str">
        <f t="shared" si="3"/>
        <v/>
      </c>
      <c r="K18" s="54"/>
      <c r="L18" s="82" t="str">
        <f t="shared" si="4"/>
        <v/>
      </c>
      <c r="M18" s="78">
        <v>5</v>
      </c>
      <c r="N18" s="1" t="str">
        <f t="shared" si="5"/>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c r="G23" s="54"/>
      <c r="H23" s="1" t="str">
        <f>IF(G23="X",2,"")</f>
        <v/>
      </c>
      <c r="I23" s="54"/>
      <c r="J23" s="1" t="str">
        <f>IF(I23="X",3,"")</f>
        <v/>
      </c>
      <c r="K23" s="54"/>
      <c r="L23" s="1" t="str">
        <f>IF(K23="X",4,"")</f>
        <v/>
      </c>
      <c r="M23" s="78">
        <v>5</v>
      </c>
      <c r="N23" s="1" t="str">
        <f t="shared" ref="N23:N44" si="6">IF(M23="X",5,"")</f>
        <v/>
      </c>
      <c r="O23">
        <f>SUM(F23,H23,J23,L23,N23)</f>
        <v>0</v>
      </c>
      <c r="P23" s="61">
        <f t="shared" ref="P23:P44" si="7">(O23/5)</f>
        <v>0</v>
      </c>
      <c r="Q23" s="79"/>
    </row>
    <row r="24" spans="1:18" ht="41.25" customHeight="1" x14ac:dyDescent="0.25">
      <c r="B24" s="328"/>
      <c r="C24" s="327"/>
      <c r="D24" s="80" t="s">
        <v>88</v>
      </c>
      <c r="E24" s="54"/>
      <c r="F24" s="1"/>
      <c r="G24" s="54"/>
      <c r="H24" s="1" t="str">
        <f t="shared" ref="H24:H27" si="8">IF(G24="X",2,"")</f>
        <v/>
      </c>
      <c r="I24" s="54"/>
      <c r="J24" s="1" t="str">
        <f t="shared" ref="J24:J27" si="9">IF(I24="X",3,"")</f>
        <v/>
      </c>
      <c r="K24" s="54">
        <v>4</v>
      </c>
      <c r="L24" s="1" t="str">
        <f t="shared" ref="L24:L27" si="10">IF(K24="X",4,"")</f>
        <v/>
      </c>
      <c r="M24" s="78"/>
      <c r="N24" s="1" t="str">
        <f t="shared" si="6"/>
        <v/>
      </c>
      <c r="O24">
        <f>SUM(F24,H24,J24,L24,N24)</f>
        <v>0</v>
      </c>
      <c r="P24" s="61">
        <f t="shared" si="7"/>
        <v>0</v>
      </c>
      <c r="Q24" s="79"/>
    </row>
    <row r="25" spans="1:18" ht="60" x14ac:dyDescent="0.25">
      <c r="B25" s="328"/>
      <c r="C25" s="327"/>
      <c r="D25" s="80" t="s">
        <v>118</v>
      </c>
      <c r="E25" s="54"/>
      <c r="F25" s="1"/>
      <c r="G25" s="54"/>
      <c r="H25" s="1" t="str">
        <f t="shared" si="8"/>
        <v/>
      </c>
      <c r="I25" s="54"/>
      <c r="J25" s="1" t="str">
        <f t="shared" si="9"/>
        <v/>
      </c>
      <c r="K25" s="54"/>
      <c r="L25" s="1" t="str">
        <f t="shared" si="10"/>
        <v/>
      </c>
      <c r="M25" s="78">
        <v>5</v>
      </c>
      <c r="N25" s="1" t="str">
        <f t="shared" si="6"/>
        <v/>
      </c>
      <c r="O25">
        <f>SUM(F25,H25,J25,L25,N25)</f>
        <v>0</v>
      </c>
      <c r="P25" s="61">
        <f t="shared" si="7"/>
        <v>0</v>
      </c>
      <c r="Q25" s="79"/>
    </row>
    <row r="26" spans="1:18" ht="45" x14ac:dyDescent="0.25">
      <c r="B26" s="328"/>
      <c r="C26" s="327"/>
      <c r="D26" s="80" t="s">
        <v>9</v>
      </c>
      <c r="E26" s="54"/>
      <c r="F26" s="1"/>
      <c r="G26" s="54"/>
      <c r="H26" s="1" t="str">
        <f t="shared" si="8"/>
        <v/>
      </c>
      <c r="I26" s="54"/>
      <c r="J26" s="1" t="str">
        <f t="shared" si="9"/>
        <v/>
      </c>
      <c r="K26" s="54"/>
      <c r="L26" s="1" t="str">
        <f t="shared" si="10"/>
        <v/>
      </c>
      <c r="M26" s="78">
        <v>5</v>
      </c>
      <c r="N26" s="1" t="str">
        <f t="shared" si="6"/>
        <v/>
      </c>
      <c r="O26">
        <f>SUM(F26,H26,J26,L26,N26)</f>
        <v>0</v>
      </c>
      <c r="P26" s="61">
        <f t="shared" si="7"/>
        <v>0</v>
      </c>
      <c r="Q26" s="79"/>
    </row>
    <row r="27" spans="1:18" ht="60" x14ac:dyDescent="0.25">
      <c r="B27" s="328"/>
      <c r="C27" s="327"/>
      <c r="D27" s="80" t="s">
        <v>10</v>
      </c>
      <c r="E27" s="54"/>
      <c r="F27" s="1"/>
      <c r="G27" s="54"/>
      <c r="H27" s="1" t="str">
        <f t="shared" si="8"/>
        <v/>
      </c>
      <c r="I27" s="54">
        <v>3</v>
      </c>
      <c r="J27" s="1" t="str">
        <f t="shared" si="9"/>
        <v/>
      </c>
      <c r="K27" s="54"/>
      <c r="L27" s="1" t="str">
        <f t="shared" si="10"/>
        <v/>
      </c>
      <c r="M27" s="78"/>
      <c r="N27" s="1" t="str">
        <f t="shared" si="6"/>
        <v/>
      </c>
      <c r="O27">
        <f>SUM(F27,H27,J27,L27,N27)</f>
        <v>0</v>
      </c>
      <c r="P27" s="61">
        <f t="shared" si="7"/>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c r="G32" s="54"/>
      <c r="H32" s="1" t="str">
        <f>IF(G32="X",2,"")</f>
        <v/>
      </c>
      <c r="I32" s="54"/>
      <c r="J32" s="1" t="str">
        <f>IF(I32="X",3,"")</f>
        <v/>
      </c>
      <c r="K32" s="54"/>
      <c r="L32" s="1" t="str">
        <f>IF(K32="X",4,"")</f>
        <v/>
      </c>
      <c r="M32" s="78">
        <v>5</v>
      </c>
      <c r="N32" s="1" t="str">
        <f t="shared" ref="N32:N36" si="11">IF(M32="X",5,"")</f>
        <v/>
      </c>
      <c r="O32">
        <f>SUM(F32,H32,J32,L32,N32)</f>
        <v>0</v>
      </c>
      <c r="P32" s="61">
        <f t="shared" ref="P32:P36" si="12">(O32/5)</f>
        <v>0</v>
      </c>
      <c r="Q32" s="79"/>
    </row>
    <row r="33" spans="1:17" ht="54" customHeight="1" x14ac:dyDescent="0.25">
      <c r="B33" s="328"/>
      <c r="C33" s="327"/>
      <c r="D33" s="80" t="s">
        <v>57</v>
      </c>
      <c r="E33" s="54"/>
      <c r="F33" s="1"/>
      <c r="G33" s="54"/>
      <c r="H33" s="1" t="str">
        <f t="shared" ref="H33:H36" si="13">IF(G33="X",2,"")</f>
        <v/>
      </c>
      <c r="I33" s="54"/>
      <c r="J33" s="1" t="str">
        <f t="shared" ref="J33:J36" si="14">IF(I33="X",3,"")</f>
        <v/>
      </c>
      <c r="K33" s="54"/>
      <c r="L33" s="1" t="str">
        <f t="shared" ref="L33:L36" si="15">IF(K33="X",4,"")</f>
        <v/>
      </c>
      <c r="M33" s="78">
        <v>5</v>
      </c>
      <c r="N33" s="1" t="str">
        <f t="shared" si="11"/>
        <v/>
      </c>
      <c r="O33">
        <f>SUM(F33,H33,J33,L33,N33)</f>
        <v>0</v>
      </c>
      <c r="P33" s="61">
        <f t="shared" si="12"/>
        <v>0</v>
      </c>
      <c r="Q33" s="79"/>
    </row>
    <row r="34" spans="1:17" ht="45.75" customHeight="1" x14ac:dyDescent="0.25">
      <c r="B34" s="328"/>
      <c r="C34" s="327"/>
      <c r="D34" s="80" t="s">
        <v>58</v>
      </c>
      <c r="E34" s="54"/>
      <c r="F34" s="1"/>
      <c r="G34" s="54"/>
      <c r="H34" s="1" t="str">
        <f t="shared" si="13"/>
        <v/>
      </c>
      <c r="I34" s="54"/>
      <c r="J34" s="1" t="str">
        <f t="shared" si="14"/>
        <v/>
      </c>
      <c r="K34" s="54"/>
      <c r="L34" s="1" t="str">
        <f t="shared" si="15"/>
        <v/>
      </c>
      <c r="M34" s="78">
        <v>5</v>
      </c>
      <c r="N34" s="1" t="str">
        <f t="shared" si="11"/>
        <v/>
      </c>
      <c r="O34">
        <f>SUM(F34,H34,J34,L34,N34)</f>
        <v>0</v>
      </c>
      <c r="P34" s="61">
        <f t="shared" si="12"/>
        <v>0</v>
      </c>
      <c r="Q34" s="79"/>
    </row>
    <row r="35" spans="1:17" ht="30" customHeight="1" x14ac:dyDescent="0.25">
      <c r="B35" s="328"/>
      <c r="C35" s="327"/>
      <c r="D35" s="80" t="s">
        <v>59</v>
      </c>
      <c r="E35" s="54"/>
      <c r="F35" s="1"/>
      <c r="G35" s="54"/>
      <c r="H35" s="1" t="str">
        <f t="shared" si="13"/>
        <v/>
      </c>
      <c r="I35" s="54"/>
      <c r="J35" s="1" t="str">
        <f t="shared" si="14"/>
        <v/>
      </c>
      <c r="K35" s="54"/>
      <c r="L35" s="1" t="str">
        <f t="shared" si="15"/>
        <v/>
      </c>
      <c r="M35" s="78">
        <v>5</v>
      </c>
      <c r="N35" s="1" t="str">
        <f t="shared" si="11"/>
        <v/>
      </c>
      <c r="O35">
        <f>SUM(F35,H35,J35,L35,N35)</f>
        <v>0</v>
      </c>
      <c r="P35" s="61">
        <f t="shared" si="12"/>
        <v>0</v>
      </c>
      <c r="Q35" s="79"/>
    </row>
    <row r="36" spans="1:17" ht="54.75" customHeight="1" x14ac:dyDescent="0.25">
      <c r="B36" s="328"/>
      <c r="C36" s="327"/>
      <c r="D36" s="80" t="s">
        <v>60</v>
      </c>
      <c r="E36" s="54"/>
      <c r="F36" s="1"/>
      <c r="G36" s="54"/>
      <c r="H36" s="1" t="str">
        <f t="shared" si="13"/>
        <v/>
      </c>
      <c r="I36" s="54"/>
      <c r="J36" s="1" t="str">
        <f t="shared" si="14"/>
        <v/>
      </c>
      <c r="K36" s="54"/>
      <c r="L36" s="1" t="str">
        <f t="shared" si="15"/>
        <v/>
      </c>
      <c r="M36" s="78">
        <v>5</v>
      </c>
      <c r="N36" s="1" t="str">
        <f t="shared" si="11"/>
        <v/>
      </c>
      <c r="O36">
        <f>SUM(F36,H36,J36,L36,N36)</f>
        <v>0</v>
      </c>
      <c r="P36" s="61">
        <f t="shared" si="12"/>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6">IF(K42="X",4,"")</f>
        <v/>
      </c>
      <c r="M42" s="1" t="s">
        <v>96</v>
      </c>
      <c r="N42" s="1">
        <f t="shared" si="6"/>
        <v>5</v>
      </c>
      <c r="O42">
        <f>SUM(F42,H42,J42,L42,N42)</f>
        <v>5</v>
      </c>
      <c r="P42" s="61">
        <f t="shared" si="7"/>
        <v>1</v>
      </c>
      <c r="Q42" s="1"/>
    </row>
    <row r="43" spans="1:17" ht="45" hidden="1" customHeight="1" x14ac:dyDescent="0.25">
      <c r="A43" s="74">
        <v>4</v>
      </c>
      <c r="B43" s="80" t="s">
        <v>97</v>
      </c>
      <c r="D43" s="108" t="s">
        <v>98</v>
      </c>
      <c r="G43" s="109"/>
      <c r="I43" s="105"/>
      <c r="L43" s="1" t="str">
        <f t="shared" si="16"/>
        <v/>
      </c>
      <c r="M43" s="1" t="s">
        <v>96</v>
      </c>
      <c r="N43" s="1">
        <f t="shared" si="6"/>
        <v>5</v>
      </c>
      <c r="O43">
        <f>SUM(F43,H43,J43,L43,N43)</f>
        <v>5</v>
      </c>
      <c r="P43" s="61">
        <f t="shared" si="7"/>
        <v>1</v>
      </c>
      <c r="Q43" s="1"/>
    </row>
    <row r="44" spans="1:17" ht="48.75" hidden="1" customHeight="1" x14ac:dyDescent="0.25">
      <c r="A44" s="74">
        <v>3</v>
      </c>
      <c r="B44" s="80" t="s">
        <v>99</v>
      </c>
      <c r="D44" s="108" t="s">
        <v>100</v>
      </c>
      <c r="G44" s="109"/>
      <c r="I44" s="105"/>
      <c r="L44" s="1" t="str">
        <f t="shared" si="16"/>
        <v/>
      </c>
      <c r="M44" s="1" t="s">
        <v>96</v>
      </c>
      <c r="N44" s="110">
        <f t="shared" si="6"/>
        <v>5</v>
      </c>
      <c r="O44">
        <f>SUM(F44,H44,J44,L44,N44)</f>
        <v>5</v>
      </c>
      <c r="P44" s="61">
        <f t="shared" si="7"/>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0.44083333333333335</v>
      </c>
    </row>
    <row r="49" spans="2:17" ht="17.25" customHeight="1" x14ac:dyDescent="0.25">
      <c r="B49" s="1" t="s">
        <v>30</v>
      </c>
      <c r="N49" s="114">
        <f>C58*B50</f>
        <v>0.44083333333333335</v>
      </c>
    </row>
    <row r="50" spans="2:17" x14ac:dyDescent="0.25">
      <c r="B50" s="20">
        <v>0.5</v>
      </c>
    </row>
    <row r="52" spans="2:17" x14ac:dyDescent="0.25">
      <c r="B52" s="1" t="s">
        <v>66</v>
      </c>
      <c r="C52" s="115">
        <v>0.78</v>
      </c>
      <c r="F52">
        <f>COUNTIF(C52:C57,"&gt;,01%")</f>
        <v>6</v>
      </c>
    </row>
    <row r="53" spans="2:17" x14ac:dyDescent="0.25">
      <c r="B53" s="1" t="s">
        <v>67</v>
      </c>
      <c r="C53" s="115">
        <v>0.51</v>
      </c>
    </row>
    <row r="54" spans="2:17" x14ac:dyDescent="0.25">
      <c r="B54" s="1" t="s">
        <v>68</v>
      </c>
      <c r="C54" s="115">
        <v>0.91</v>
      </c>
    </row>
    <row r="55" spans="2:17" x14ac:dyDescent="0.25">
      <c r="B55" s="1" t="s">
        <v>69</v>
      </c>
      <c r="C55" s="115">
        <v>1.52</v>
      </c>
    </row>
    <row r="56" spans="2:17" x14ac:dyDescent="0.25">
      <c r="B56" s="1" t="s">
        <v>70</v>
      </c>
      <c r="C56" s="115">
        <v>0.77</v>
      </c>
    </row>
    <row r="57" spans="2:17" x14ac:dyDescent="0.25">
      <c r="B57" s="1" t="s">
        <v>71</v>
      </c>
      <c r="C57" s="115">
        <v>0.8</v>
      </c>
      <c r="K57" s="116" t="s">
        <v>104</v>
      </c>
      <c r="M57" s="117">
        <f>(I48*100)+(N37+N28+N19)*100</f>
        <v>44.083333333333336</v>
      </c>
    </row>
    <row r="58" spans="2:17" x14ac:dyDescent="0.25">
      <c r="B58" s="21" t="s">
        <v>72</v>
      </c>
      <c r="C58" s="86">
        <f>AVERAGE(C52:C57)</f>
        <v>0.88166666666666671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1" spans="2:17" x14ac:dyDescent="0.25">
      <c r="K71" s="61"/>
      <c r="P71"/>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15" priority="1" operator="greaterThan">
      <formula>79.9</formula>
    </cfRule>
    <cfRule type="cellIs" dxfId="114" priority="2" operator="between">
      <formula>70.1</formula>
      <formula>79.9</formula>
    </cfRule>
    <cfRule type="cellIs" dxfId="113" priority="3" operator="between">
      <formula>60.1</formula>
      <formula>70</formula>
    </cfRule>
    <cfRule type="cellIs" dxfId="112" priority="4" operator="lessThan">
      <formula>60.1</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11882-8D61-48EF-8F34-714900282EFE}">
  <dimension ref="A1:T45"/>
  <sheetViews>
    <sheetView topLeftCell="A16" workbookViewId="0">
      <selection activeCell="H41" sqref="H41"/>
    </sheetView>
  </sheetViews>
  <sheetFormatPr baseColWidth="10" defaultRowHeight="15" x14ac:dyDescent="0.25"/>
  <cols>
    <col min="1" max="1" width="25" bestFit="1" customWidth="1"/>
    <col min="2" max="2" width="33.140625" customWidth="1"/>
    <col min="3" max="8" width="6.140625" style="26" bestFit="1" customWidth="1"/>
    <col min="9" max="9" width="22.140625" style="26" bestFit="1" customWidth="1"/>
  </cols>
  <sheetData>
    <row r="1" spans="1:9" x14ac:dyDescent="0.25">
      <c r="A1" s="319" t="s">
        <v>75</v>
      </c>
      <c r="B1" s="319"/>
      <c r="C1" s="319"/>
      <c r="D1" s="319"/>
      <c r="E1" s="319"/>
      <c r="F1" s="319"/>
      <c r="G1" s="319"/>
      <c r="H1" s="319"/>
      <c r="I1" s="320"/>
    </row>
    <row r="2" spans="1:9" ht="15.75" thickBot="1" x14ac:dyDescent="0.3">
      <c r="A2" s="321"/>
      <c r="B2" s="321"/>
      <c r="C2" s="321"/>
      <c r="D2" s="321"/>
      <c r="E2" s="321"/>
      <c r="F2" s="321"/>
      <c r="G2" s="321"/>
      <c r="H2" s="321"/>
      <c r="I2" s="322"/>
    </row>
    <row r="3" spans="1:9" ht="27.75" customHeight="1" thickBot="1" x14ac:dyDescent="0.3">
      <c r="A3" s="30" t="s">
        <v>74</v>
      </c>
      <c r="B3" s="30" t="s">
        <v>77</v>
      </c>
      <c r="C3" s="31" t="s">
        <v>66</v>
      </c>
      <c r="D3" s="32" t="s">
        <v>67</v>
      </c>
      <c r="E3" s="32" t="s">
        <v>68</v>
      </c>
      <c r="F3" s="32" t="s">
        <v>69</v>
      </c>
      <c r="G3" s="32" t="s">
        <v>70</v>
      </c>
      <c r="H3" s="33" t="s">
        <v>71</v>
      </c>
      <c r="I3" s="33" t="s">
        <v>64</v>
      </c>
    </row>
    <row r="4" spans="1:9" ht="15" customHeight="1" x14ac:dyDescent="0.25">
      <c r="A4" s="55" t="s">
        <v>17</v>
      </c>
      <c r="B4" s="56" t="s">
        <v>41</v>
      </c>
      <c r="C4" s="29">
        <f>+'Asistente de Contablidad'!C52</f>
        <v>0.9</v>
      </c>
      <c r="D4" s="29">
        <f>+'Asistente de Contablidad'!C53</f>
        <v>0.9</v>
      </c>
      <c r="E4" s="29">
        <f>+'Asistente de Contablidad'!C54</f>
        <v>0.9</v>
      </c>
      <c r="F4" s="29">
        <f>+'Asistente de Contablidad'!C55</f>
        <v>0.9</v>
      </c>
      <c r="G4" s="29">
        <f>+'Asistente de Contablidad'!C56</f>
        <v>0.9</v>
      </c>
      <c r="H4" s="29">
        <f>+'Asistente de Contablidad'!C57</f>
        <v>0.95</v>
      </c>
      <c r="I4" s="34">
        <f>AVERAGE(C4:H4)*49%</f>
        <v>0.44508333333333333</v>
      </c>
    </row>
    <row r="5" spans="1:9" ht="15" customHeight="1" x14ac:dyDescent="0.25">
      <c r="A5" s="54" t="s">
        <v>17</v>
      </c>
      <c r="B5" s="53" t="s">
        <v>42</v>
      </c>
      <c r="C5" s="27">
        <f>+'Aux. Aseo y Cafeteria.'!$C52</f>
        <v>1</v>
      </c>
      <c r="D5" s="27">
        <f>+'Aux. Aseo y Cafeteria.'!$C53</f>
        <v>1</v>
      </c>
      <c r="E5" s="27">
        <f>+'Aux. Aseo y Cafeteria.'!$C54</f>
        <v>0.89</v>
      </c>
      <c r="F5" s="27">
        <f>+'Aux. Aseo y Cafeteria.'!$C55</f>
        <v>0.89</v>
      </c>
      <c r="G5" s="27">
        <f>+'Aux. Aseo y Cafeteria.'!$C56</f>
        <v>1</v>
      </c>
      <c r="H5" s="27">
        <f>+'Aux. Aseo y Cafeteria.'!$C57</f>
        <v>0.86</v>
      </c>
      <c r="I5" s="35">
        <f>AVERAGE(C5:H5)*49%</f>
        <v>0.46060000000000001</v>
      </c>
    </row>
    <row r="6" spans="1:9" ht="15" customHeight="1" x14ac:dyDescent="0.25">
      <c r="A6" s="54" t="s">
        <v>17</v>
      </c>
      <c r="B6" s="53" t="s">
        <v>44</v>
      </c>
      <c r="C6" s="27">
        <f>+'Auxiliar contabilidad'!$C52</f>
        <v>0.9</v>
      </c>
      <c r="D6" s="27">
        <f>+'Auxiliar contabilidad'!$C53</f>
        <v>0.9</v>
      </c>
      <c r="E6" s="27">
        <f>+'Auxiliar contabilidad'!$C54</f>
        <v>0.9</v>
      </c>
      <c r="F6" s="27">
        <f>+'Auxiliar contabilidad'!$C55</f>
        <v>0.9</v>
      </c>
      <c r="G6" s="27">
        <f>+'Auxiliar contabilidad'!$C56</f>
        <v>0.9</v>
      </c>
      <c r="H6" s="27">
        <f>+'Auxiliar contabilidad'!$C57</f>
        <v>0.9</v>
      </c>
      <c r="I6" s="35">
        <f t="shared" ref="I6:I31" si="0">AVERAGE(C6:H6)*49%</f>
        <v>0.441</v>
      </c>
    </row>
    <row r="7" spans="1:9" ht="15" customHeight="1" x14ac:dyDescent="0.25">
      <c r="A7" s="54" t="s">
        <v>17</v>
      </c>
      <c r="B7" s="53" t="s">
        <v>45</v>
      </c>
      <c r="C7" s="27">
        <f>+'Auxiliar Administrativo'!$C52</f>
        <v>1</v>
      </c>
      <c r="D7" s="27">
        <f>+'Auxiliar Administrativo'!$C53</f>
        <v>1</v>
      </c>
      <c r="E7" s="27">
        <f>+'Auxiliar Administrativo'!$C54</f>
        <v>1</v>
      </c>
      <c r="F7" s="27">
        <f>+'Auxiliar Administrativo'!$C55</f>
        <v>1</v>
      </c>
      <c r="G7" s="27">
        <f>+'Auxiliar Administrativo'!$C56</f>
        <v>1</v>
      </c>
      <c r="H7" s="27">
        <f>+'Auxiliar Administrativo'!$C57</f>
        <v>1</v>
      </c>
      <c r="I7" s="35">
        <f t="shared" si="0"/>
        <v>0.49</v>
      </c>
    </row>
    <row r="8" spans="1:9" ht="15" customHeight="1" x14ac:dyDescent="0.25">
      <c r="A8" s="54" t="s">
        <v>17</v>
      </c>
      <c r="B8" s="54" t="s">
        <v>46</v>
      </c>
      <c r="C8" s="27">
        <f>+Mensajero!$C52</f>
        <v>0.86</v>
      </c>
      <c r="D8" s="27">
        <f>+Mensajero!$C53</f>
        <v>0.82</v>
      </c>
      <c r="E8" s="27">
        <f>+Mensajero!$C54</f>
        <v>0.84</v>
      </c>
      <c r="F8" s="27">
        <f>+Mensajero!$C55</f>
        <v>0.84</v>
      </c>
      <c r="G8" s="27">
        <f>+Mensajero!$C56</f>
        <v>0.94</v>
      </c>
      <c r="H8" s="27">
        <f>+Mensajero!$C57</f>
        <v>0.9</v>
      </c>
      <c r="I8" s="35">
        <f t="shared" si="0"/>
        <v>0.42466666666666669</v>
      </c>
    </row>
    <row r="9" spans="1:9" ht="15" customHeight="1" x14ac:dyDescent="0.25">
      <c r="A9" s="52" t="s">
        <v>17</v>
      </c>
      <c r="B9" s="53" t="s">
        <v>47</v>
      </c>
      <c r="C9" s="27">
        <f>+'Lider de Procesos'!$C52</f>
        <v>0.97499999999999998</v>
      </c>
      <c r="D9" s="27">
        <f>+'Lider de Procesos'!$C53</f>
        <v>0.55000000000000004</v>
      </c>
      <c r="E9" s="27">
        <f>+'Lider de Procesos'!$C54</f>
        <v>0.55000000000000004</v>
      </c>
      <c r="F9" s="27">
        <f>+'Lider de Procesos'!$C55</f>
        <v>0.32500000000000001</v>
      </c>
      <c r="G9" s="27">
        <f>+'Lider de Procesos'!$C56</f>
        <v>0.55000000000000004</v>
      </c>
      <c r="H9" s="27">
        <f>+'Lider de Procesos'!$C57</f>
        <v>1</v>
      </c>
      <c r="I9" s="35">
        <f t="shared" si="0"/>
        <v>0.32258333333333333</v>
      </c>
    </row>
    <row r="10" spans="1:9" ht="15" customHeight="1" x14ac:dyDescent="0.25">
      <c r="A10" s="53" t="s">
        <v>167</v>
      </c>
      <c r="B10" s="54" t="s">
        <v>193</v>
      </c>
      <c r="C10" s="27">
        <f>+'Auxiliar de despachos'!$C52</f>
        <v>1</v>
      </c>
      <c r="D10" s="27">
        <f>+'Auxiliar de despachos'!$C53</f>
        <v>1</v>
      </c>
      <c r="E10" s="27">
        <f>+'Auxiliar de despachos'!$C54</f>
        <v>1</v>
      </c>
      <c r="F10" s="27">
        <f>+'Auxiliar de despachos'!$C55</f>
        <v>0.61099999999999999</v>
      </c>
      <c r="G10" s="27">
        <f>+'Auxiliar de despachos'!$C56</f>
        <v>0.68200000000000005</v>
      </c>
      <c r="H10" s="27">
        <f>+'Auxiliar de despachos'!$C57</f>
        <v>1</v>
      </c>
      <c r="I10" s="35">
        <f t="shared" ref="I10" si="1">AVERAGE(C10:H10)*49%</f>
        <v>0.43226166666666666</v>
      </c>
    </row>
    <row r="11" spans="1:9" ht="15" customHeight="1" x14ac:dyDescent="0.25">
      <c r="A11" s="53" t="s">
        <v>167</v>
      </c>
      <c r="B11" s="54" t="s">
        <v>165</v>
      </c>
      <c r="C11" s="27">
        <f>+'Auxiliar de despachos'!$C52</f>
        <v>1</v>
      </c>
      <c r="D11" s="27">
        <f>+'Auxiliar de despachos'!$C53</f>
        <v>1</v>
      </c>
      <c r="E11" s="27">
        <f>+'Auxiliar de despachos'!$C54</f>
        <v>1</v>
      </c>
      <c r="F11" s="27">
        <f>+'Auxiliar de despachos'!$C55</f>
        <v>0.61099999999999999</v>
      </c>
      <c r="G11" s="27">
        <f>+'Auxiliar de despachos'!$C56</f>
        <v>0.68200000000000005</v>
      </c>
      <c r="H11" s="27">
        <f>+'Auxiliar de despachos'!$C57</f>
        <v>1</v>
      </c>
      <c r="I11" s="35">
        <f t="shared" si="0"/>
        <v>0.43226166666666666</v>
      </c>
    </row>
    <row r="12" spans="1:9" ht="15" customHeight="1" x14ac:dyDescent="0.25">
      <c r="A12" s="53" t="s">
        <v>167</v>
      </c>
      <c r="B12" s="54" t="s">
        <v>166</v>
      </c>
      <c r="C12" s="27">
        <f>+'Auxiliar Almacen Manuel'!$C52</f>
        <v>1</v>
      </c>
      <c r="D12" s="27">
        <f>+'Auxiliar Almacen Manuel'!$C53</f>
        <v>1</v>
      </c>
      <c r="E12" s="27">
        <f>+'Auxiliar Almacen Manuel'!$C54</f>
        <v>1</v>
      </c>
      <c r="F12" s="27">
        <f>+'Auxiliar Almacen Manuel'!$C55</f>
        <v>0.61099999999999999</v>
      </c>
      <c r="G12" s="27">
        <f>+'Auxiliar Almacen Manuel'!$C56</f>
        <v>0.68200000000000005</v>
      </c>
      <c r="H12" s="27">
        <f>+'Auxiliar Almacen Manuel'!$C57</f>
        <v>1</v>
      </c>
      <c r="I12" s="35">
        <f t="shared" si="0"/>
        <v>0.43226166666666666</v>
      </c>
    </row>
    <row r="13" spans="1:9" ht="15" customHeight="1" x14ac:dyDescent="0.25">
      <c r="A13" s="53" t="s">
        <v>167</v>
      </c>
      <c r="B13" s="54" t="s">
        <v>185</v>
      </c>
      <c r="C13" s="27">
        <f>+'Auxiliar de logistica Cesar'!$C52</f>
        <v>1</v>
      </c>
      <c r="D13" s="27">
        <f>+'Auxiliar de logistica Cesar'!$C53</f>
        <v>1</v>
      </c>
      <c r="E13" s="27">
        <f>+'Auxiliar de logistica Cesar'!$C54</f>
        <v>1</v>
      </c>
      <c r="F13" s="27">
        <f>+'Auxiliar de logistica Cesar'!$C55</f>
        <v>0.61099999999999999</v>
      </c>
      <c r="G13" s="27">
        <f>+'Auxiliar de logistica Cesar'!$C56</f>
        <v>0.68200000000000005</v>
      </c>
      <c r="H13" s="27">
        <f>+'Auxiliar de logistica Cesar'!$C57</f>
        <v>1</v>
      </c>
      <c r="I13" s="35">
        <f t="shared" si="0"/>
        <v>0.43226166666666666</v>
      </c>
    </row>
    <row r="14" spans="1:9" ht="15" customHeight="1" x14ac:dyDescent="0.25">
      <c r="A14" s="53" t="s">
        <v>167</v>
      </c>
      <c r="B14" s="54" t="s">
        <v>186</v>
      </c>
      <c r="C14" s="27">
        <f>+'Auxiliar de Logistica Jhon Albe'!$C52</f>
        <v>1</v>
      </c>
      <c r="D14" s="27">
        <f>+'Auxiliar de Logistica Jhon Albe'!$C53</f>
        <v>1</v>
      </c>
      <c r="E14" s="27">
        <f>+'Auxiliar de Logistica Jhon Albe'!$C54</f>
        <v>1</v>
      </c>
      <c r="F14" s="27">
        <f>+'Auxiliar de Logistica Jhon Albe'!$C55</f>
        <v>0.61099999999999999</v>
      </c>
      <c r="G14" s="27">
        <f>+'Auxiliar de Logistica Jhon Albe'!$C56</f>
        <v>0.68200000000000005</v>
      </c>
      <c r="H14" s="27">
        <f>+'Auxiliar de Logistica Jhon Albe'!$C57</f>
        <v>1</v>
      </c>
      <c r="I14" s="35">
        <f t="shared" si="0"/>
        <v>0.43226166666666666</v>
      </c>
    </row>
    <row r="15" spans="1:9" ht="15" customHeight="1" x14ac:dyDescent="0.25">
      <c r="A15" s="53" t="s">
        <v>195</v>
      </c>
      <c r="B15" s="53" t="s">
        <v>48</v>
      </c>
      <c r="C15" s="27">
        <f>+'Lider de Importaciones'!$C52</f>
        <v>0.871</v>
      </c>
      <c r="D15" s="27">
        <f>+'Lider de Importaciones'!$C53</f>
        <v>0.91900000000000004</v>
      </c>
      <c r="E15" s="27">
        <f>+'Lider de Importaciones'!$C54</f>
        <v>1</v>
      </c>
      <c r="F15" s="27">
        <f>+'Lider de Importaciones'!$C55</f>
        <v>0.73199999999999998</v>
      </c>
      <c r="G15" s="27">
        <f>+'Lider de Importaciones'!$C56</f>
        <v>0.55700000000000005</v>
      </c>
      <c r="H15" s="27">
        <f>+'Lider de Importaciones'!$C57</f>
        <v>0.91500000000000004</v>
      </c>
      <c r="I15" s="35">
        <f t="shared" si="0"/>
        <v>0.40784333333333339</v>
      </c>
    </row>
    <row r="16" spans="1:9" ht="15" customHeight="1" x14ac:dyDescent="0.25">
      <c r="A16" s="53" t="s">
        <v>13</v>
      </c>
      <c r="B16" s="53" t="s">
        <v>187</v>
      </c>
      <c r="C16" s="27">
        <f>+'Analista Comercial'!$C52</f>
        <v>0.999</v>
      </c>
      <c r="D16" s="27">
        <f>+'Analista Comercial'!$C53</f>
        <v>0.95099999999999996</v>
      </c>
      <c r="E16" s="27">
        <f>+'Analista Comercial'!$C54</f>
        <v>0.61799999999999999</v>
      </c>
      <c r="F16" s="27">
        <f>+'Analista Comercial'!$C55</f>
        <v>0.57399999999999995</v>
      </c>
      <c r="G16" s="27">
        <f>+'Analista Comercial'!$C56</f>
        <v>0.6</v>
      </c>
      <c r="H16" s="27">
        <f>+'Analista Comercial'!$C57</f>
        <v>0.63400000000000001</v>
      </c>
      <c r="I16" s="35">
        <f t="shared" si="0"/>
        <v>0.35737333333333338</v>
      </c>
    </row>
    <row r="17" spans="1:9" ht="15" customHeight="1" x14ac:dyDescent="0.25">
      <c r="A17" s="53" t="s">
        <v>13</v>
      </c>
      <c r="B17" s="54" t="s">
        <v>49</v>
      </c>
      <c r="C17" s="27">
        <f>+'Antioquia A'!$C52</f>
        <v>0.57999999999999996</v>
      </c>
      <c r="D17" s="27">
        <f>+'Antioquia A'!$C53</f>
        <v>0.6</v>
      </c>
      <c r="E17" s="27">
        <f>+'Antioquia A'!$C54</f>
        <v>0.8</v>
      </c>
      <c r="F17" s="27">
        <f>+'Antioquia A'!$C55</f>
        <v>1.1100000000000001</v>
      </c>
      <c r="G17" s="27">
        <f>+'Antioquia A'!$C56</f>
        <v>0.73</v>
      </c>
      <c r="H17" s="27">
        <f>+'Antioquia A'!$C57</f>
        <v>1.31</v>
      </c>
      <c r="I17" s="35">
        <f t="shared" si="0"/>
        <v>0.41894999999999999</v>
      </c>
    </row>
    <row r="18" spans="1:9" ht="15" customHeight="1" x14ac:dyDescent="0.25">
      <c r="A18" s="53" t="s">
        <v>13</v>
      </c>
      <c r="B18" s="53" t="s">
        <v>50</v>
      </c>
      <c r="C18" s="27">
        <f>+'Analista de Mercadeo'!$C52</f>
        <v>0.66</v>
      </c>
      <c r="D18" s="27">
        <f>+'Analista de Mercadeo'!$C53</f>
        <v>1.03</v>
      </c>
      <c r="E18" s="27">
        <f>+'Analista de Mercadeo'!$C54</f>
        <v>0.9</v>
      </c>
      <c r="F18" s="27">
        <f>+'Analista de Mercadeo'!$C55</f>
        <v>0.86</v>
      </c>
      <c r="G18" s="27">
        <f>+'Analista de Mercadeo'!$C56</f>
        <v>0.74</v>
      </c>
      <c r="H18" s="27">
        <f>+'Analista de Mercadeo'!$C57</f>
        <v>0</v>
      </c>
      <c r="I18" s="35">
        <f t="shared" si="0"/>
        <v>0.34218333333333328</v>
      </c>
    </row>
    <row r="19" spans="1:9" ht="15" customHeight="1" x14ac:dyDescent="0.25">
      <c r="A19" s="53" t="s">
        <v>13</v>
      </c>
      <c r="B19" s="53" t="s">
        <v>188</v>
      </c>
      <c r="C19" s="27">
        <f>+'Sur Occidente A'!$C52</f>
        <v>0.76</v>
      </c>
      <c r="D19" s="27">
        <f>+'Sur Occidente A'!$C53</f>
        <v>0.75</v>
      </c>
      <c r="E19" s="27">
        <f>+'Sur Occidente A'!$C54</f>
        <v>0.92</v>
      </c>
      <c r="F19" s="27">
        <f>+'Sur Occidente A'!$C55</f>
        <v>1.44</v>
      </c>
      <c r="G19" s="27">
        <f>+'Sur Occidente A'!$C56</f>
        <v>1.17</v>
      </c>
      <c r="H19" s="27">
        <f>+'Sur Occidente A'!$C57</f>
        <v>1.26</v>
      </c>
      <c r="I19" s="35">
        <f t="shared" si="0"/>
        <v>0.51449999999999996</v>
      </c>
    </row>
    <row r="20" spans="1:9" ht="15" customHeight="1" x14ac:dyDescent="0.25">
      <c r="A20" s="53" t="s">
        <v>13</v>
      </c>
      <c r="B20" s="53" t="s">
        <v>51</v>
      </c>
      <c r="C20" s="27">
        <f>+'Caqueta A'!$C52</f>
        <v>0.78</v>
      </c>
      <c r="D20" s="27">
        <f>+'Caqueta A'!$C53</f>
        <v>0.51</v>
      </c>
      <c r="E20" s="27">
        <f>+'Caqueta A'!$C54</f>
        <v>0.91</v>
      </c>
      <c r="F20" s="27">
        <f>+'Caqueta A'!$C55</f>
        <v>1.52</v>
      </c>
      <c r="G20" s="27">
        <f>+'Caqueta A'!$C56</f>
        <v>0.77</v>
      </c>
      <c r="H20" s="27">
        <f>+'Caqueta A'!$C57</f>
        <v>0.8</v>
      </c>
      <c r="I20" s="35">
        <f t="shared" si="0"/>
        <v>0.43201666666666666</v>
      </c>
    </row>
    <row r="21" spans="1:9" ht="15" customHeight="1" x14ac:dyDescent="0.25">
      <c r="A21" s="53" t="s">
        <v>13</v>
      </c>
      <c r="B21" s="53" t="s">
        <v>52</v>
      </c>
      <c r="C21" s="27">
        <f>+'Caqueta B'!$C52</f>
        <v>0.48</v>
      </c>
      <c r="D21" s="27">
        <f>+'Caqueta B'!$C53</f>
        <v>0.39</v>
      </c>
      <c r="E21" s="27">
        <f>+'Caqueta B'!$C54</f>
        <v>0.76</v>
      </c>
      <c r="F21" s="27">
        <f>+'Caqueta B'!$C55</f>
        <v>0.98</v>
      </c>
      <c r="G21" s="27">
        <f>+'Caqueta B'!$C56</f>
        <v>0.81</v>
      </c>
      <c r="H21" s="27">
        <f>+'Caqueta B'!$C57</f>
        <v>1</v>
      </c>
      <c r="I21" s="35">
        <f t="shared" si="0"/>
        <v>0.36096666666666666</v>
      </c>
    </row>
    <row r="22" spans="1:9" ht="15" customHeight="1" x14ac:dyDescent="0.25">
      <c r="A22" s="53" t="s">
        <v>13</v>
      </c>
      <c r="B22" s="53" t="s">
        <v>53</v>
      </c>
      <c r="C22" s="27">
        <f>+Llanos!$C52</f>
        <v>0.78</v>
      </c>
      <c r="D22" s="27">
        <f>+Llanos!$C53</f>
        <v>0.51</v>
      </c>
      <c r="E22" s="27">
        <f>+Llanos!$C54</f>
        <v>0.91</v>
      </c>
      <c r="F22" s="27">
        <f>+Llanos!$C55</f>
        <v>1.52</v>
      </c>
      <c r="G22" s="27">
        <f>+Llanos!$C56</f>
        <v>0.77</v>
      </c>
      <c r="H22" s="27">
        <f>+Llanos!$C57</f>
        <v>0.8</v>
      </c>
      <c r="I22" s="35">
        <f t="shared" si="0"/>
        <v>0.43201666666666666</v>
      </c>
    </row>
    <row r="23" spans="1:9" ht="15" customHeight="1" x14ac:dyDescent="0.25">
      <c r="A23" s="53" t="s">
        <v>13</v>
      </c>
      <c r="B23" s="53" t="s">
        <v>54</v>
      </c>
      <c r="C23" s="27">
        <f>+Centro!$C52</f>
        <v>0.8</v>
      </c>
      <c r="D23" s="27">
        <f>+Centro!$C53</f>
        <v>0.38</v>
      </c>
      <c r="E23" s="27">
        <f>+Centro!$C54</f>
        <v>0.49</v>
      </c>
      <c r="F23" s="27">
        <f>+Centro!$C55</f>
        <v>0.89</v>
      </c>
      <c r="G23" s="27">
        <f>+Centro!$C56</f>
        <v>0.99</v>
      </c>
      <c r="H23" s="27">
        <f>+Centro!$C57</f>
        <v>0.6</v>
      </c>
      <c r="I23" s="35">
        <f t="shared" si="0"/>
        <v>0.33891666666666659</v>
      </c>
    </row>
    <row r="24" spans="1:9" ht="15" customHeight="1" x14ac:dyDescent="0.25">
      <c r="A24" s="53" t="s">
        <v>13</v>
      </c>
      <c r="B24" s="53" t="s">
        <v>189</v>
      </c>
      <c r="C24" s="27">
        <f>+'Costa Sur'!$C52</f>
        <v>0.93</v>
      </c>
      <c r="D24" s="27">
        <f>+'Costa Sur'!$C53</f>
        <v>0.78</v>
      </c>
      <c r="E24" s="27">
        <f>+'Costa Sur'!$C54</f>
        <v>0.87</v>
      </c>
      <c r="F24" s="27">
        <f>+'Costa Sur'!$C55</f>
        <v>1</v>
      </c>
      <c r="G24" s="27">
        <f>+'Costa Sur'!$C56</f>
        <v>0.75</v>
      </c>
      <c r="H24" s="27">
        <f>+'Costa Sur'!$C57</f>
        <v>0.72</v>
      </c>
      <c r="I24" s="35">
        <f t="shared" si="0"/>
        <v>0.41241666666666665</v>
      </c>
    </row>
    <row r="25" spans="1:9" ht="15" customHeight="1" x14ac:dyDescent="0.25">
      <c r="A25" s="53" t="s">
        <v>13</v>
      </c>
      <c r="B25" s="53" t="s">
        <v>190</v>
      </c>
      <c r="C25" s="27">
        <f>+Santander!$C52</f>
        <v>1.02</v>
      </c>
      <c r="D25" s="27">
        <f>+Santander!$C53</f>
        <v>0.23</v>
      </c>
      <c r="E25" s="27">
        <f>+Santander!$C54</f>
        <v>1.01</v>
      </c>
      <c r="F25" s="27">
        <f>+Santander!$C55</f>
        <v>1.01</v>
      </c>
      <c r="G25" s="27">
        <f>+Santander!$C56</f>
        <v>0.51</v>
      </c>
      <c r="H25" s="27">
        <f>+Santander!$C57</f>
        <v>1.02</v>
      </c>
      <c r="I25" s="35">
        <f t="shared" si="0"/>
        <v>0.3919999999999999</v>
      </c>
    </row>
    <row r="26" spans="1:9" ht="15" customHeight="1" x14ac:dyDescent="0.25">
      <c r="A26" s="223" t="s">
        <v>167</v>
      </c>
      <c r="B26" s="223" t="s">
        <v>151</v>
      </c>
      <c r="C26" s="224">
        <f>+'Tecnico electrico'!$C52</f>
        <v>0.7</v>
      </c>
      <c r="D26" s="224">
        <f>+'Tecnico electrico'!$C53</f>
        <v>0.7</v>
      </c>
      <c r="E26" s="224">
        <f>+'Tecnico electrico'!$C54</f>
        <v>0.7</v>
      </c>
      <c r="F26" s="224">
        <f>+'Tecnico electrico'!$C55</f>
        <v>0.7</v>
      </c>
      <c r="G26" s="224">
        <f>+'Tecnico electrico'!$C56</f>
        <v>0.7</v>
      </c>
      <c r="H26" s="224">
        <f>+'Tecnico electrico'!$C57</f>
        <v>0.7</v>
      </c>
      <c r="I26" s="35">
        <f t="shared" si="0"/>
        <v>0.34300000000000003</v>
      </c>
    </row>
    <row r="27" spans="1:9" ht="15" customHeight="1" x14ac:dyDescent="0.25">
      <c r="A27" s="223" t="s">
        <v>167</v>
      </c>
      <c r="B27" s="223" t="s">
        <v>191</v>
      </c>
      <c r="C27" s="224">
        <f>+'Auxiliar de ensamble Esteban'!$C52</f>
        <v>0.83333333333333337</v>
      </c>
      <c r="D27" s="224">
        <f>+'Auxiliar de ensamble Esteban'!$C53</f>
        <v>0.79999999999999993</v>
      </c>
      <c r="E27" s="224">
        <f>+'Auxiliar de ensamble Esteban'!$C54</f>
        <v>0.79999999999999993</v>
      </c>
      <c r="F27" s="224">
        <f>+'Auxiliar de ensamble Esteban'!$C55</f>
        <v>0.79999999999999993</v>
      </c>
      <c r="G27" s="224">
        <f>+'Auxiliar de ensamble Esteban'!$C56</f>
        <v>0.79999999999999993</v>
      </c>
      <c r="H27" s="224">
        <f>+'Auxiliar de ensamble Esteban'!$C57</f>
        <v>0.83333333333333337</v>
      </c>
      <c r="I27" s="35">
        <f t="shared" si="0"/>
        <v>0.39744444444444438</v>
      </c>
    </row>
    <row r="28" spans="1:9" ht="15" customHeight="1" x14ac:dyDescent="0.25">
      <c r="A28" s="223" t="s">
        <v>167</v>
      </c>
      <c r="B28" s="223" t="s">
        <v>192</v>
      </c>
      <c r="C28" s="224">
        <f>+'Auxiliar de ensamble Yeison'!$C52</f>
        <v>0.79999999999999993</v>
      </c>
      <c r="D28" s="224">
        <f>+'Auxiliar de ensamble Yeison'!$C53</f>
        <v>0.79999999999999993</v>
      </c>
      <c r="E28" s="224">
        <f>+'Auxiliar de ensamble Yeison'!$C54</f>
        <v>0.79999999999999993</v>
      </c>
      <c r="F28" s="224">
        <f>+'Auxiliar de ensamble Yeison'!$C55</f>
        <v>0.79999999999999993</v>
      </c>
      <c r="G28" s="224">
        <f>+'Auxiliar de ensamble Yeison'!$C56</f>
        <v>0.79999999999999993</v>
      </c>
      <c r="H28" s="224">
        <f>+'Auxiliar de ensamble Yeison'!$C57</f>
        <v>0.79999999999999993</v>
      </c>
      <c r="I28" s="35">
        <f t="shared" si="0"/>
        <v>0.39199999999999996</v>
      </c>
    </row>
    <row r="29" spans="1:9" ht="15" customHeight="1" x14ac:dyDescent="0.25">
      <c r="A29" s="223" t="s">
        <v>167</v>
      </c>
      <c r="B29" s="223" t="s">
        <v>150</v>
      </c>
      <c r="C29" s="224">
        <f>+'Tecnico Nautico Freddy G'!$C52</f>
        <v>0.7</v>
      </c>
      <c r="D29" s="224">
        <f>+'Tecnico Nautico Freddy G'!$C53</f>
        <v>0.7</v>
      </c>
      <c r="E29" s="224">
        <f>+'Tecnico Nautico Freddy G'!$C54</f>
        <v>0.7</v>
      </c>
      <c r="F29" s="224">
        <f>+'Tecnico Nautico Freddy G'!$C55</f>
        <v>0.7</v>
      </c>
      <c r="G29" s="224">
        <f>+'Tecnico Nautico Freddy G'!$C56</f>
        <v>0.7</v>
      </c>
      <c r="H29" s="224">
        <f>+'Tecnico Nautico Freddy G'!$C57</f>
        <v>0.7</v>
      </c>
      <c r="I29" s="35">
        <f t="shared" si="0"/>
        <v>0.34300000000000003</v>
      </c>
    </row>
    <row r="30" spans="1:9" ht="15" customHeight="1" x14ac:dyDescent="0.25">
      <c r="A30" s="223" t="s">
        <v>167</v>
      </c>
      <c r="B30" s="223" t="s">
        <v>184</v>
      </c>
      <c r="C30" s="224">
        <f>+'Tecnico Nautico Ciro'!$C52</f>
        <v>1</v>
      </c>
      <c r="D30" s="224">
        <f>+'Tecnico Nautico Ciro'!$C53</f>
        <v>1</v>
      </c>
      <c r="E30" s="224">
        <f>+'Tecnico Nautico Ciro'!$C54</f>
        <v>1</v>
      </c>
      <c r="F30" s="224">
        <f>+'Tecnico Nautico Ciro'!$C55</f>
        <v>1</v>
      </c>
      <c r="G30" s="224">
        <f>+'Tecnico Nautico Ciro'!$C56</f>
        <v>1</v>
      </c>
      <c r="H30" s="224">
        <f>+'Tecnico Nautico Ciro'!$C57</f>
        <v>1</v>
      </c>
      <c r="I30" s="35">
        <f t="shared" si="0"/>
        <v>0.49</v>
      </c>
    </row>
    <row r="31" spans="1:9" ht="15" customHeight="1" thickBot="1" x14ac:dyDescent="0.3">
      <c r="A31" s="223" t="s">
        <v>167</v>
      </c>
      <c r="B31" s="223" t="s">
        <v>55</v>
      </c>
      <c r="C31" s="224">
        <f>+'Lider agricola'!$C52</f>
        <v>0.83333333333333337</v>
      </c>
      <c r="D31" s="224">
        <f>+'Lider agricola'!$C53</f>
        <v>0.83333333333333337</v>
      </c>
      <c r="E31" s="224">
        <f>+'Lider agricola'!$C54</f>
        <v>0.83333333333333337</v>
      </c>
      <c r="F31" s="224">
        <f>+'Lider agricola'!$C55</f>
        <v>0.83333333333333337</v>
      </c>
      <c r="G31" s="224">
        <f>+'Lider agricola'!$C56</f>
        <v>0.83333333333333337</v>
      </c>
      <c r="H31" s="224">
        <f>+'Lider agricola'!$C57</f>
        <v>0.83333333333333337</v>
      </c>
      <c r="I31" s="35">
        <f t="shared" si="0"/>
        <v>0.40833333333333333</v>
      </c>
    </row>
    <row r="32" spans="1:9" ht="32.25" customHeight="1" thickBot="1" x14ac:dyDescent="0.3">
      <c r="A32" s="323" t="s">
        <v>76</v>
      </c>
      <c r="B32" s="324"/>
      <c r="C32" s="36">
        <f t="shared" ref="C32:H32" si="2">AVERAGE(C4:C31)</f>
        <v>0.86291666666666667</v>
      </c>
      <c r="D32" s="38">
        <f t="shared" si="2"/>
        <v>0.78761904761904766</v>
      </c>
      <c r="E32" s="38">
        <f t="shared" si="2"/>
        <v>0.86076190476190473</v>
      </c>
      <c r="F32" s="38">
        <f t="shared" si="2"/>
        <v>0.87069047619047613</v>
      </c>
      <c r="G32" s="38">
        <f t="shared" si="2"/>
        <v>0.78322619047619058</v>
      </c>
      <c r="H32" s="37">
        <f t="shared" si="2"/>
        <v>0.8762738095238094</v>
      </c>
    </row>
    <row r="34" spans="2:20" x14ac:dyDescent="0.25">
      <c r="T34" s="7"/>
    </row>
    <row r="35" spans="2:20" x14ac:dyDescent="0.25">
      <c r="T35" s="7"/>
    </row>
    <row r="36" spans="2:20" x14ac:dyDescent="0.25">
      <c r="T36" s="7"/>
    </row>
    <row r="37" spans="2:20" x14ac:dyDescent="0.25">
      <c r="T37" s="7"/>
    </row>
    <row r="38" spans="2:20" x14ac:dyDescent="0.25">
      <c r="T38" s="7"/>
    </row>
    <row r="39" spans="2:20" x14ac:dyDescent="0.25">
      <c r="T39" s="7"/>
    </row>
    <row r="40" spans="2:20" x14ac:dyDescent="0.25">
      <c r="B40" s="21" t="s">
        <v>72</v>
      </c>
      <c r="T40" s="7"/>
    </row>
    <row r="41" spans="2:20" x14ac:dyDescent="0.25">
      <c r="C41" s="28">
        <f>AVERAGE(C4:C40)</f>
        <v>0.86291666666666667</v>
      </c>
      <c r="T41" s="7"/>
    </row>
    <row r="42" spans="2:20" x14ac:dyDescent="0.25">
      <c r="T42" s="7"/>
    </row>
    <row r="43" spans="2:20" x14ac:dyDescent="0.25">
      <c r="B43" s="1" t="s">
        <v>30</v>
      </c>
      <c r="T43" s="7"/>
    </row>
    <row r="44" spans="2:20" x14ac:dyDescent="0.25">
      <c r="B44" s="20">
        <v>0.5</v>
      </c>
      <c r="T44" s="7"/>
    </row>
    <row r="45" spans="2:20" x14ac:dyDescent="0.25">
      <c r="T45" s="7"/>
    </row>
  </sheetData>
  <mergeCells count="2">
    <mergeCell ref="A1:I2"/>
    <mergeCell ref="A32:B32"/>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4C4AE-E2C6-40A8-AC8E-D18A566B69CF}">
  <dimension ref="A1:R93"/>
  <sheetViews>
    <sheetView topLeftCell="A34" workbookViewId="0">
      <selection activeCell="I13" sqref="I13"/>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4.140625" hidden="1" customWidth="1"/>
    <col min="7" max="7" width="7.28515625" customWidth="1"/>
    <col min="8" max="8" width="6.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138</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v>3</v>
      </c>
      <c r="J12" s="1" t="str">
        <f>IF(I12="X",3,"")</f>
        <v/>
      </c>
      <c r="K12" s="54"/>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v>3</v>
      </c>
      <c r="J13" s="1" t="str">
        <f t="shared" ref="J13:J18" si="4">IF(I13="X",3,"")</f>
        <v/>
      </c>
      <c r="K13" s="54"/>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v>2</v>
      </c>
      <c r="H14" s="1" t="str">
        <f t="shared" si="3"/>
        <v/>
      </c>
      <c r="I14" s="54"/>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v>2</v>
      </c>
      <c r="H15" s="1" t="str">
        <f t="shared" si="3"/>
        <v/>
      </c>
      <c r="I15" s="54"/>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v>2</v>
      </c>
      <c r="H16" s="1" t="str">
        <f t="shared" si="3"/>
        <v/>
      </c>
      <c r="I16" s="54"/>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v>3</v>
      </c>
      <c r="J24" s="1" t="str">
        <f t="shared" ref="J24:J27" si="11">IF(I24="X",3,"")</f>
        <v/>
      </c>
      <c r="K24" s="54"/>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v>2</v>
      </c>
      <c r="H32" s="1" t="str">
        <f>IF(G32="X",2,"")</f>
        <v/>
      </c>
      <c r="I32" s="54"/>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v>2</v>
      </c>
      <c r="H33" s="1" t="str">
        <f t="shared" ref="H33:H36" si="16">IF(G33="X",2,"")</f>
        <v/>
      </c>
      <c r="I33" s="54"/>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v>3</v>
      </c>
      <c r="J34" s="1" t="str">
        <f t="shared" si="17"/>
        <v/>
      </c>
      <c r="K34" s="54"/>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0.36833333333333335</v>
      </c>
    </row>
    <row r="49" spans="2:17" ht="17.25" customHeight="1" x14ac:dyDescent="0.25">
      <c r="B49" s="1" t="s">
        <v>30</v>
      </c>
      <c r="N49" s="114">
        <f>C58*B50</f>
        <v>0.36833333333333335</v>
      </c>
    </row>
    <row r="50" spans="2:17" x14ac:dyDescent="0.25">
      <c r="B50" s="20">
        <v>0.5</v>
      </c>
    </row>
    <row r="52" spans="2:17" x14ac:dyDescent="0.25">
      <c r="B52" s="1" t="s">
        <v>66</v>
      </c>
      <c r="C52" s="115">
        <v>0.48</v>
      </c>
      <c r="F52">
        <f>COUNTIF(C52:C57,"&gt;,01%")</f>
        <v>6</v>
      </c>
    </row>
    <row r="53" spans="2:17" x14ac:dyDescent="0.25">
      <c r="B53" s="1" t="s">
        <v>67</v>
      </c>
      <c r="C53" s="115">
        <v>0.39</v>
      </c>
    </row>
    <row r="54" spans="2:17" x14ac:dyDescent="0.25">
      <c r="B54" s="1" t="s">
        <v>68</v>
      </c>
      <c r="C54" s="115">
        <v>0.76</v>
      </c>
    </row>
    <row r="55" spans="2:17" x14ac:dyDescent="0.25">
      <c r="B55" s="1" t="s">
        <v>69</v>
      </c>
      <c r="C55" s="115">
        <v>0.98</v>
      </c>
    </row>
    <row r="56" spans="2:17" x14ac:dyDescent="0.25">
      <c r="B56" s="1" t="s">
        <v>70</v>
      </c>
      <c r="C56" s="115">
        <v>0.81</v>
      </c>
    </row>
    <row r="57" spans="2:17" x14ac:dyDescent="0.25">
      <c r="B57" s="1" t="s">
        <v>71</v>
      </c>
      <c r="C57" s="115">
        <v>1</v>
      </c>
      <c r="K57" s="116" t="s">
        <v>104</v>
      </c>
      <c r="M57" s="117">
        <f>(I48*100)+(N37+N28+N19)*100</f>
        <v>36.833333333333336</v>
      </c>
    </row>
    <row r="58" spans="2:17" x14ac:dyDescent="0.25">
      <c r="B58" s="21" t="s">
        <v>72</v>
      </c>
      <c r="C58" s="86">
        <f>AVERAGE(C52:C57)</f>
        <v>0.73666666666666669</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11" priority="1" operator="greaterThan">
      <formula>79.9</formula>
    </cfRule>
    <cfRule type="cellIs" dxfId="110" priority="2" operator="between">
      <formula>70.1</formula>
      <formula>79.9</formula>
    </cfRule>
    <cfRule type="cellIs" dxfId="109" priority="3" operator="between">
      <formula>60.1</formula>
      <formula>70</formula>
    </cfRule>
    <cfRule type="cellIs" dxfId="108" priority="4" operator="lessThan">
      <formula>60.1</formula>
    </cfRule>
  </conditionalFormatting>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D8F7-C2E1-43AD-9E33-DC780378C7DB}">
  <dimension ref="A1:R93"/>
  <sheetViews>
    <sheetView topLeftCell="A36" workbookViewId="0">
      <selection activeCell="I37" sqref="I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v>3</v>
      </c>
      <c r="J13" s="1" t="str">
        <f t="shared" ref="J13:J18" si="4">IF(I13="X",3,"")</f>
        <v/>
      </c>
      <c r="K13" s="54"/>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v>3</v>
      </c>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v>3</v>
      </c>
      <c r="J18" s="1" t="str">
        <f t="shared" si="4"/>
        <v/>
      </c>
      <c r="K18" s="54"/>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v>3</v>
      </c>
      <c r="J23" s="1" t="str">
        <f>IF(I23="X",3,"")</f>
        <v/>
      </c>
      <c r="K23" s="54"/>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v>3</v>
      </c>
      <c r="J27" s="1" t="str">
        <f t="shared" si="11"/>
        <v/>
      </c>
      <c r="K27" s="54"/>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0.44083333333333335</v>
      </c>
    </row>
    <row r="49" spans="2:17" ht="17.25" customHeight="1" x14ac:dyDescent="0.25">
      <c r="B49" s="1" t="s">
        <v>30</v>
      </c>
      <c r="N49" s="114">
        <f>C58*B50</f>
        <v>0.44083333333333335</v>
      </c>
    </row>
    <row r="50" spans="2:17" x14ac:dyDescent="0.25">
      <c r="B50" s="20">
        <v>0.5</v>
      </c>
    </row>
    <row r="52" spans="2:17" x14ac:dyDescent="0.25">
      <c r="B52" s="1" t="s">
        <v>66</v>
      </c>
      <c r="C52" s="115">
        <v>0.78</v>
      </c>
      <c r="F52">
        <f>COUNTIF(C52:C57,"&gt;,01%")</f>
        <v>6</v>
      </c>
    </row>
    <row r="53" spans="2:17" x14ac:dyDescent="0.25">
      <c r="B53" s="1" t="s">
        <v>67</v>
      </c>
      <c r="C53" s="115">
        <v>0.51</v>
      </c>
    </row>
    <row r="54" spans="2:17" x14ac:dyDescent="0.25">
      <c r="B54" s="1" t="s">
        <v>68</v>
      </c>
      <c r="C54" s="115">
        <v>0.91</v>
      </c>
    </row>
    <row r="55" spans="2:17" x14ac:dyDescent="0.25">
      <c r="B55" s="1" t="s">
        <v>69</v>
      </c>
      <c r="C55" s="115">
        <v>1.52</v>
      </c>
    </row>
    <row r="56" spans="2:17" x14ac:dyDescent="0.25">
      <c r="B56" s="1" t="s">
        <v>70</v>
      </c>
      <c r="C56" s="115">
        <v>0.77</v>
      </c>
    </row>
    <row r="57" spans="2:17" x14ac:dyDescent="0.25">
      <c r="B57" s="1" t="s">
        <v>71</v>
      </c>
      <c r="C57" s="115">
        <v>0.8</v>
      </c>
      <c r="K57" s="116" t="s">
        <v>104</v>
      </c>
      <c r="M57" s="117">
        <f>(I48*100)+(N37+N28+N19)*100</f>
        <v>44.083333333333336</v>
      </c>
    </row>
    <row r="58" spans="2:17" x14ac:dyDescent="0.25">
      <c r="B58" s="21" t="s">
        <v>72</v>
      </c>
      <c r="C58" s="139">
        <f>AVERAGE(C52:C57)</f>
        <v>0.88166666666666671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07" priority="1" operator="greaterThan">
      <formula>79.9</formula>
    </cfRule>
    <cfRule type="cellIs" dxfId="106" priority="2" operator="between">
      <formula>70.1</formula>
      <formula>79.9</formula>
    </cfRule>
    <cfRule type="cellIs" dxfId="105" priority="3" operator="between">
      <formula>60.1</formula>
      <formula>70</formula>
    </cfRule>
    <cfRule type="cellIs" dxfId="104" priority="4" operator="lessThan">
      <formula>60.1</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89FF7-A8EF-489C-90B3-F69552FDB770}">
  <dimension ref="A1:R93"/>
  <sheetViews>
    <sheetView topLeftCell="A37"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v>3</v>
      </c>
      <c r="J14" s="1" t="str">
        <f t="shared" si="4"/>
        <v/>
      </c>
      <c r="K14" s="54"/>
      <c r="L14" s="1" t="str">
        <f t="shared" si="5"/>
        <v/>
      </c>
      <c r="M14" s="78"/>
      <c r="N14" s="1" t="str">
        <f t="shared" si="6"/>
        <v/>
      </c>
      <c r="O14">
        <f t="shared" si="0"/>
        <v>0</v>
      </c>
      <c r="P14" s="61">
        <f t="shared" si="1"/>
        <v>0</v>
      </c>
      <c r="Q14" s="79" t="s">
        <v>139</v>
      </c>
    </row>
    <row r="15" spans="2:17" ht="75" x14ac:dyDescent="0.25">
      <c r="B15" s="339"/>
      <c r="C15" s="342"/>
      <c r="D15" s="80" t="s">
        <v>4</v>
      </c>
      <c r="E15" s="54"/>
      <c r="F15" s="1" t="str">
        <f t="shared" si="2"/>
        <v/>
      </c>
      <c r="G15" s="54"/>
      <c r="H15" s="1" t="str">
        <f t="shared" si="3"/>
        <v/>
      </c>
      <c r="I15" s="54">
        <v>3</v>
      </c>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v>3</v>
      </c>
      <c r="J23" s="1" t="str">
        <f>IF(I23="X",3,"")</f>
        <v/>
      </c>
      <c r="K23" s="54"/>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0.34583333333333327</v>
      </c>
    </row>
    <row r="49" spans="2:17" ht="17.25" customHeight="1" x14ac:dyDescent="0.25">
      <c r="B49" s="1" t="s">
        <v>30</v>
      </c>
      <c r="N49" s="114">
        <f>C58*B50</f>
        <v>0.34583333333333327</v>
      </c>
    </row>
    <row r="50" spans="2:17" x14ac:dyDescent="0.25">
      <c r="B50" s="20">
        <v>0.5</v>
      </c>
    </row>
    <row r="52" spans="2:17" x14ac:dyDescent="0.25">
      <c r="B52" s="1" t="s">
        <v>66</v>
      </c>
      <c r="C52" s="115">
        <v>0.8</v>
      </c>
      <c r="F52">
        <f>COUNTIF(C52:C57,"&gt;,01%")</f>
        <v>6</v>
      </c>
    </row>
    <row r="53" spans="2:17" x14ac:dyDescent="0.25">
      <c r="B53" s="1" t="s">
        <v>67</v>
      </c>
      <c r="C53" s="115">
        <v>0.38</v>
      </c>
    </row>
    <row r="54" spans="2:17" x14ac:dyDescent="0.25">
      <c r="B54" s="1" t="s">
        <v>68</v>
      </c>
      <c r="C54" s="115">
        <v>0.49</v>
      </c>
    </row>
    <row r="55" spans="2:17" x14ac:dyDescent="0.25">
      <c r="B55" s="1" t="s">
        <v>69</v>
      </c>
      <c r="C55" s="115">
        <v>0.89</v>
      </c>
    </row>
    <row r="56" spans="2:17" x14ac:dyDescent="0.25">
      <c r="B56" s="1" t="s">
        <v>70</v>
      </c>
      <c r="C56" s="115">
        <v>0.99</v>
      </c>
    </row>
    <row r="57" spans="2:17" x14ac:dyDescent="0.25">
      <c r="B57" s="1" t="s">
        <v>71</v>
      </c>
      <c r="C57" s="115">
        <v>0.6</v>
      </c>
      <c r="K57" s="116" t="s">
        <v>104</v>
      </c>
      <c r="M57" s="117">
        <f>(I48*100)+(N37+N28+N19)*100</f>
        <v>34.583333333333329</v>
      </c>
    </row>
    <row r="58" spans="2:17" x14ac:dyDescent="0.25">
      <c r="B58" s="21" t="s">
        <v>72</v>
      </c>
      <c r="C58" s="86">
        <f>AVERAGE(C52:C57)</f>
        <v>0.69166666666666654</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03" priority="1" operator="greaterThan">
      <formula>79.9</formula>
    </cfRule>
    <cfRule type="cellIs" dxfId="102" priority="2" operator="between">
      <formula>70.1</formula>
      <formula>79.9</formula>
    </cfRule>
    <cfRule type="cellIs" dxfId="101" priority="3" operator="between">
      <formula>60.1</formula>
      <formula>70</formula>
    </cfRule>
    <cfRule type="cellIs" dxfId="100" priority="4" operator="lessThan">
      <formula>60.1</formula>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E7CFF-8F17-4FD1-B307-0E57D6E894DB}">
  <dimension ref="A1:R93"/>
  <sheetViews>
    <sheetView topLeftCell="A34" workbookViewId="0">
      <selection activeCell="K26" sqref="K26"/>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v>3</v>
      </c>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v>3</v>
      </c>
      <c r="J23" s="1" t="str">
        <f>IF(I23="X",3,"")</f>
        <v/>
      </c>
      <c r="K23" s="54"/>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v>3</v>
      </c>
      <c r="J24" s="1" t="str">
        <f t="shared" ref="J24:J27" si="11">IF(I24="X",3,"")</f>
        <v/>
      </c>
      <c r="K24" s="54"/>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0.42083333333333334</v>
      </c>
    </row>
    <row r="49" spans="2:17" ht="17.25" customHeight="1" x14ac:dyDescent="0.25">
      <c r="B49" s="1" t="s">
        <v>30</v>
      </c>
      <c r="N49" s="114">
        <f>C58*B50</f>
        <v>0.42083333333333334</v>
      </c>
    </row>
    <row r="50" spans="2:17" x14ac:dyDescent="0.25">
      <c r="B50" s="20">
        <v>0.5</v>
      </c>
    </row>
    <row r="52" spans="2:17" x14ac:dyDescent="0.25">
      <c r="B52" s="1" t="s">
        <v>66</v>
      </c>
      <c r="C52" s="115">
        <v>0.93</v>
      </c>
      <c r="F52">
        <f>COUNTIF(C52:C57,"&gt;,01%")</f>
        <v>6</v>
      </c>
    </row>
    <row r="53" spans="2:17" x14ac:dyDescent="0.25">
      <c r="B53" s="1" t="s">
        <v>67</v>
      </c>
      <c r="C53" s="115">
        <v>0.78</v>
      </c>
    </row>
    <row r="54" spans="2:17" x14ac:dyDescent="0.25">
      <c r="B54" s="1" t="s">
        <v>68</v>
      </c>
      <c r="C54" s="115">
        <v>0.87</v>
      </c>
    </row>
    <row r="55" spans="2:17" x14ac:dyDescent="0.25">
      <c r="B55" s="1" t="s">
        <v>69</v>
      </c>
      <c r="C55" s="115">
        <v>1</v>
      </c>
    </row>
    <row r="56" spans="2:17" x14ac:dyDescent="0.25">
      <c r="B56" s="1" t="s">
        <v>70</v>
      </c>
      <c r="C56" s="115">
        <v>0.75</v>
      </c>
    </row>
    <row r="57" spans="2:17" x14ac:dyDescent="0.25">
      <c r="B57" s="1" t="s">
        <v>71</v>
      </c>
      <c r="C57" s="115">
        <v>0.72</v>
      </c>
      <c r="K57" s="116" t="s">
        <v>104</v>
      </c>
      <c r="M57" s="117">
        <f>(I48*100)+(N37+N28+N19)*100</f>
        <v>42.083333333333336</v>
      </c>
    </row>
    <row r="58" spans="2:17" x14ac:dyDescent="0.25">
      <c r="B58" s="21" t="s">
        <v>72</v>
      </c>
      <c r="C58" s="86">
        <f>AVERAGE(C52:C57)</f>
        <v>0.84166666666666667</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99" priority="1" operator="greaterThan">
      <formula>79.9</formula>
    </cfRule>
    <cfRule type="cellIs" dxfId="98" priority="2" operator="between">
      <formula>70.1</formula>
      <formula>79.9</formula>
    </cfRule>
    <cfRule type="cellIs" dxfId="97" priority="3" operator="between">
      <formula>60.1</formula>
      <formula>70</formula>
    </cfRule>
    <cfRule type="cellIs" dxfId="96" priority="4" operator="lessThan">
      <formula>60.1</formula>
    </cfRule>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53D8-3D16-49F5-97C3-24B9F5AB9C77}">
  <dimension ref="A1:R93"/>
  <sheetViews>
    <sheetView topLeftCell="A17" workbookViewId="0">
      <selection activeCell="D25" sqref="D25"/>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v>3</v>
      </c>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v>3</v>
      </c>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v>3</v>
      </c>
      <c r="J27" s="1" t="str">
        <f t="shared" si="11"/>
        <v/>
      </c>
      <c r="K27" s="54"/>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0.39999999999999991</v>
      </c>
    </row>
    <row r="49" spans="2:17" ht="17.25" customHeight="1" x14ac:dyDescent="0.25">
      <c r="B49" s="1" t="s">
        <v>30</v>
      </c>
      <c r="N49" s="114">
        <f>C58*B50</f>
        <v>0.39999999999999991</v>
      </c>
    </row>
    <row r="50" spans="2:17" x14ac:dyDescent="0.25">
      <c r="B50" s="20">
        <v>0.5</v>
      </c>
    </row>
    <row r="52" spans="2:17" x14ac:dyDescent="0.25">
      <c r="B52" s="1" t="s">
        <v>66</v>
      </c>
      <c r="C52" s="115">
        <v>1.02</v>
      </c>
      <c r="F52">
        <f>COUNTIF(C52:C57,"&gt;,01%")</f>
        <v>6</v>
      </c>
    </row>
    <row r="53" spans="2:17" x14ac:dyDescent="0.25">
      <c r="B53" s="1" t="s">
        <v>67</v>
      </c>
      <c r="C53" s="115">
        <v>0.23</v>
      </c>
    </row>
    <row r="54" spans="2:17" x14ac:dyDescent="0.25">
      <c r="B54" s="1" t="s">
        <v>68</v>
      </c>
      <c r="C54" s="115">
        <v>1.01</v>
      </c>
    </row>
    <row r="55" spans="2:17" x14ac:dyDescent="0.25">
      <c r="B55" s="1" t="s">
        <v>69</v>
      </c>
      <c r="C55" s="115">
        <v>1.01</v>
      </c>
    </row>
    <row r="56" spans="2:17" x14ac:dyDescent="0.25">
      <c r="B56" s="1" t="s">
        <v>70</v>
      </c>
      <c r="C56" s="115">
        <v>0.51</v>
      </c>
    </row>
    <row r="57" spans="2:17" x14ac:dyDescent="0.25">
      <c r="B57" s="1" t="s">
        <v>71</v>
      </c>
      <c r="C57" s="115">
        <v>1.02</v>
      </c>
      <c r="K57" s="116" t="s">
        <v>104</v>
      </c>
      <c r="M57" s="117">
        <f>(I48*100)+(N37+N28+N19)*100</f>
        <v>39.999999999999993</v>
      </c>
    </row>
    <row r="58" spans="2:17" x14ac:dyDescent="0.25">
      <c r="B58" s="21" t="s">
        <v>72</v>
      </c>
      <c r="C58" s="86">
        <f>AVERAGE(C52:C57)</f>
        <v>0.79999999999999982</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95" priority="1" operator="greaterThan">
      <formula>79.9</formula>
    </cfRule>
    <cfRule type="cellIs" dxfId="94" priority="2" operator="between">
      <formula>70.1</formula>
      <formula>79.9</formula>
    </cfRule>
    <cfRule type="cellIs" dxfId="93" priority="3" operator="between">
      <formula>60.1</formula>
      <formula>70</formula>
    </cfRule>
    <cfRule type="cellIs" dxfId="92" priority="4" operator="lessThan">
      <formula>60.1</formula>
    </cfRule>
  </conditionalFormatting>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6426-42CB-4BF5-9F94-806E619495B0}">
  <dimension ref="A1:R93"/>
  <sheetViews>
    <sheetView topLeftCell="A34" workbookViewId="0">
      <selection activeCell="K36" sqref="K36"/>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5</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5</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0.4055555555555555</v>
      </c>
    </row>
    <row r="49" spans="2:17" ht="17.25" customHeight="1" x14ac:dyDescent="0.25">
      <c r="B49" s="1" t="s">
        <v>30</v>
      </c>
      <c r="N49" s="114">
        <f>C58*B50</f>
        <v>0.4055555555555555</v>
      </c>
    </row>
    <row r="50" spans="2:17" x14ac:dyDescent="0.25">
      <c r="B50" s="20">
        <v>0.5</v>
      </c>
    </row>
    <row r="52" spans="2:17" x14ac:dyDescent="0.25">
      <c r="B52" s="1" t="s">
        <v>66</v>
      </c>
      <c r="C52" s="115">
        <f>AVERAGE(C68:K68)</f>
        <v>0.83333333333333337</v>
      </c>
      <c r="F52">
        <f>COUNTIF(C52:C57,"&gt;,01%")</f>
        <v>6</v>
      </c>
    </row>
    <row r="53" spans="2:17" x14ac:dyDescent="0.25">
      <c r="B53" s="1" t="s">
        <v>67</v>
      </c>
      <c r="C53" s="115">
        <f>AVERAGE(C69:K69)</f>
        <v>0.79999999999999993</v>
      </c>
    </row>
    <row r="54" spans="2:17" x14ac:dyDescent="0.25">
      <c r="B54" s="1" t="s">
        <v>68</v>
      </c>
      <c r="C54" s="115">
        <f t="shared" ref="C54:C57" si="20">AVERAGE(C70:K70)</f>
        <v>0.79999999999999993</v>
      </c>
    </row>
    <row r="55" spans="2:17" x14ac:dyDescent="0.25">
      <c r="B55" s="1" t="s">
        <v>69</v>
      </c>
      <c r="C55" s="115">
        <f t="shared" si="20"/>
        <v>0.79999999999999993</v>
      </c>
    </row>
    <row r="56" spans="2:17" x14ac:dyDescent="0.25">
      <c r="B56" s="1" t="s">
        <v>70</v>
      </c>
      <c r="C56" s="115">
        <f t="shared" si="20"/>
        <v>0.79999999999999993</v>
      </c>
    </row>
    <row r="57" spans="2:17" x14ac:dyDescent="0.25">
      <c r="B57" s="1" t="s">
        <v>71</v>
      </c>
      <c r="C57" s="115">
        <f t="shared" si="20"/>
        <v>0.83333333333333337</v>
      </c>
      <c r="K57" s="116" t="s">
        <v>104</v>
      </c>
      <c r="M57" s="117">
        <f>(I48*100)+(N37+N28+N19)*100</f>
        <v>40.55555555555555</v>
      </c>
    </row>
    <row r="58" spans="2:17" x14ac:dyDescent="0.25">
      <c r="B58" s="21" t="s">
        <v>72</v>
      </c>
      <c r="C58" s="86">
        <f>AVERAGE(C52:C57)</f>
        <v>0.81111111111111101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67" spans="2:17" ht="30" x14ac:dyDescent="0.25">
      <c r="B67" s="1" t="s">
        <v>140</v>
      </c>
      <c r="C67" s="140" t="s">
        <v>141</v>
      </c>
      <c r="D67" s="140" t="s">
        <v>142</v>
      </c>
      <c r="E67" s="360" t="s">
        <v>143</v>
      </c>
      <c r="F67" s="360"/>
      <c r="G67" s="360"/>
      <c r="H67" s="360"/>
      <c r="I67" s="360"/>
      <c r="J67" s="360"/>
      <c r="K67" s="360"/>
    </row>
    <row r="68" spans="2:17" x14ac:dyDescent="0.25">
      <c r="B68" s="1" t="s">
        <v>144</v>
      </c>
      <c r="C68" s="141">
        <v>1</v>
      </c>
      <c r="D68" s="141">
        <v>0.5</v>
      </c>
      <c r="E68" s="357">
        <v>1</v>
      </c>
      <c r="F68" s="358"/>
      <c r="G68" s="358"/>
      <c r="H68" s="358"/>
      <c r="I68" s="358"/>
      <c r="J68" s="358"/>
      <c r="K68" s="359"/>
    </row>
    <row r="69" spans="2:17" x14ac:dyDescent="0.25">
      <c r="B69" s="1" t="s">
        <v>145</v>
      </c>
      <c r="C69" s="141">
        <v>0.9</v>
      </c>
      <c r="D69" s="141">
        <v>0.5</v>
      </c>
      <c r="E69" s="357">
        <v>1</v>
      </c>
      <c r="F69" s="358"/>
      <c r="G69" s="358"/>
      <c r="H69" s="358"/>
      <c r="I69" s="358"/>
      <c r="J69" s="358"/>
      <c r="K69" s="359"/>
    </row>
    <row r="70" spans="2:17" x14ac:dyDescent="0.25">
      <c r="B70" s="1" t="s">
        <v>146</v>
      </c>
      <c r="C70" s="141">
        <v>0.9</v>
      </c>
      <c r="D70" s="141">
        <v>0.5</v>
      </c>
      <c r="E70" s="357">
        <v>1</v>
      </c>
      <c r="F70" s="358"/>
      <c r="G70" s="358"/>
      <c r="H70" s="358"/>
      <c r="I70" s="358"/>
      <c r="J70" s="358"/>
      <c r="K70" s="359"/>
    </row>
    <row r="71" spans="2:17" x14ac:dyDescent="0.25">
      <c r="B71" s="1" t="s">
        <v>147</v>
      </c>
      <c r="C71" s="141">
        <v>0.9</v>
      </c>
      <c r="D71" s="141">
        <v>0.5</v>
      </c>
      <c r="E71" s="357">
        <v>1</v>
      </c>
      <c r="F71" s="358"/>
      <c r="G71" s="358"/>
      <c r="H71" s="358"/>
      <c r="I71" s="358"/>
      <c r="J71" s="358"/>
      <c r="K71" s="359"/>
    </row>
    <row r="72" spans="2:17" x14ac:dyDescent="0.25">
      <c r="B72" s="1" t="s">
        <v>148</v>
      </c>
      <c r="C72" s="141">
        <v>0.9</v>
      </c>
      <c r="D72" s="141">
        <v>0.5</v>
      </c>
      <c r="E72" s="357">
        <v>1</v>
      </c>
      <c r="F72" s="358"/>
      <c r="G72" s="358"/>
      <c r="H72" s="358"/>
      <c r="I72" s="358"/>
      <c r="J72" s="358"/>
      <c r="K72" s="359"/>
    </row>
    <row r="73" spans="2:17" x14ac:dyDescent="0.25">
      <c r="B73" s="1" t="s">
        <v>149</v>
      </c>
      <c r="C73" s="141">
        <v>1</v>
      </c>
      <c r="D73" s="141">
        <v>0.5</v>
      </c>
      <c r="E73" s="357">
        <v>1</v>
      </c>
      <c r="F73" s="358"/>
      <c r="G73" s="358"/>
      <c r="H73" s="358"/>
      <c r="I73" s="358"/>
      <c r="J73" s="358"/>
      <c r="K73" s="359"/>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7">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E73:K73"/>
    <mergeCell ref="Q40:Q41"/>
    <mergeCell ref="D62:Q62"/>
    <mergeCell ref="D63:Q63"/>
    <mergeCell ref="D64:Q64"/>
    <mergeCell ref="D65:Q65"/>
    <mergeCell ref="E67:K67"/>
    <mergeCell ref="E68:K68"/>
    <mergeCell ref="E69:K69"/>
    <mergeCell ref="E70:K70"/>
    <mergeCell ref="E71:K71"/>
    <mergeCell ref="E72:K72"/>
  </mergeCells>
  <conditionalFormatting sqref="M57">
    <cfRule type="cellIs" dxfId="91" priority="1" operator="greaterThan">
      <formula>79.9</formula>
    </cfRule>
    <cfRule type="cellIs" dxfId="90" priority="2" operator="between">
      <formula>70.1</formula>
      <formula>79.9</formula>
    </cfRule>
    <cfRule type="cellIs" dxfId="89" priority="3" operator="between">
      <formula>60.1</formula>
      <formula>70</formula>
    </cfRule>
    <cfRule type="cellIs" dxfId="88" priority="4" operator="lessThan">
      <formula>60.1</formula>
    </cfRule>
  </conditionalFormatting>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1F37-53B3-4603-92A3-4393C38F5D80}">
  <dimension ref="A1:R93"/>
  <sheetViews>
    <sheetView topLeftCell="A31" workbookViewId="0">
      <selection activeCell="D52" sqref="D5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c r="L35" s="1" t="str">
        <f t="shared" si="18"/>
        <v/>
      </c>
      <c r="M35" s="78">
        <v>5</v>
      </c>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c r="L36" s="1" t="str">
        <f t="shared" si="18"/>
        <v/>
      </c>
      <c r="M36" s="78">
        <v>5</v>
      </c>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0.39999999999999997</v>
      </c>
    </row>
    <row r="49" spans="2:17" ht="17.25" customHeight="1" x14ac:dyDescent="0.25">
      <c r="B49" s="1" t="s">
        <v>30</v>
      </c>
      <c r="N49" s="114">
        <f>C58*B50</f>
        <v>0.39999999999999997</v>
      </c>
    </row>
    <row r="50" spans="2:17" x14ac:dyDescent="0.25">
      <c r="B50" s="20">
        <v>0.5</v>
      </c>
    </row>
    <row r="52" spans="2:17" x14ac:dyDescent="0.25">
      <c r="B52" s="1" t="s">
        <v>66</v>
      </c>
      <c r="C52" s="115">
        <f>AVERAGE(C69:J69)</f>
        <v>0.79999999999999993</v>
      </c>
      <c r="F52">
        <f>COUNTIF(C52:C57,"&gt;,01%")</f>
        <v>6</v>
      </c>
    </row>
    <row r="53" spans="2:17" x14ac:dyDescent="0.25">
      <c r="B53" s="1" t="s">
        <v>67</v>
      </c>
      <c r="C53" s="115">
        <f t="shared" ref="C53:C57" si="20">AVERAGE(C70:J70)</f>
        <v>0.79999999999999993</v>
      </c>
    </row>
    <row r="54" spans="2:17" x14ac:dyDescent="0.25">
      <c r="B54" s="1" t="s">
        <v>68</v>
      </c>
      <c r="C54" s="115">
        <f t="shared" si="20"/>
        <v>0.79999999999999993</v>
      </c>
    </row>
    <row r="55" spans="2:17" x14ac:dyDescent="0.25">
      <c r="B55" s="1" t="s">
        <v>69</v>
      </c>
      <c r="C55" s="115">
        <f t="shared" si="20"/>
        <v>0.79999999999999993</v>
      </c>
    </row>
    <row r="56" spans="2:17" x14ac:dyDescent="0.25">
      <c r="B56" s="1" t="s">
        <v>70</v>
      </c>
      <c r="C56" s="115">
        <f t="shared" si="20"/>
        <v>0.79999999999999993</v>
      </c>
    </row>
    <row r="57" spans="2:17" x14ac:dyDescent="0.25">
      <c r="B57" s="1" t="s">
        <v>71</v>
      </c>
      <c r="C57" s="115">
        <f t="shared" si="20"/>
        <v>0.79999999999999993</v>
      </c>
      <c r="K57" s="116" t="s">
        <v>104</v>
      </c>
      <c r="M57" s="117">
        <f>(I48*100)+(N37+N28+N19)*100</f>
        <v>40</v>
      </c>
    </row>
    <row r="58" spans="2:17" x14ac:dyDescent="0.25">
      <c r="B58" s="21" t="s">
        <v>72</v>
      </c>
      <c r="C58" s="86">
        <f>AVERAGE(C52:C57)</f>
        <v>0.79999999999999993</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68" spans="2:17" ht="30" x14ac:dyDescent="0.25">
      <c r="B68" s="74" t="s">
        <v>140</v>
      </c>
      <c r="C68" s="142" t="s">
        <v>141</v>
      </c>
      <c r="D68" s="142" t="s">
        <v>142</v>
      </c>
      <c r="E68" s="353" t="s">
        <v>143</v>
      </c>
      <c r="F68" s="353"/>
      <c r="G68" s="353"/>
      <c r="H68" s="353"/>
      <c r="I68" s="353"/>
    </row>
    <row r="69" spans="2:17" x14ac:dyDescent="0.25">
      <c r="B69" s="1" t="s">
        <v>144</v>
      </c>
      <c r="C69" s="141">
        <v>0.9</v>
      </c>
      <c r="D69" s="141">
        <v>0.5</v>
      </c>
      <c r="E69" s="361">
        <v>1</v>
      </c>
      <c r="F69" s="361"/>
      <c r="G69" s="361"/>
      <c r="H69" s="361"/>
      <c r="I69" s="361"/>
    </row>
    <row r="70" spans="2:17" x14ac:dyDescent="0.25">
      <c r="B70" s="1" t="s">
        <v>145</v>
      </c>
      <c r="C70" s="141">
        <v>0.9</v>
      </c>
      <c r="D70" s="141">
        <v>0.5</v>
      </c>
      <c r="E70" s="361">
        <v>1</v>
      </c>
      <c r="F70" s="361"/>
      <c r="G70" s="361"/>
      <c r="H70" s="361"/>
      <c r="I70" s="361"/>
    </row>
    <row r="71" spans="2:17" x14ac:dyDescent="0.25">
      <c r="B71" s="1" t="s">
        <v>146</v>
      </c>
      <c r="C71" s="141">
        <v>0.9</v>
      </c>
      <c r="D71" s="141">
        <v>0.5</v>
      </c>
      <c r="E71" s="361">
        <v>1</v>
      </c>
      <c r="F71" s="361"/>
      <c r="G71" s="361"/>
      <c r="H71" s="361"/>
      <c r="I71" s="361"/>
    </row>
    <row r="72" spans="2:17" x14ac:dyDescent="0.25">
      <c r="B72" s="1" t="s">
        <v>147</v>
      </c>
      <c r="C72" s="141">
        <v>0.9</v>
      </c>
      <c r="D72" s="141">
        <v>0.5</v>
      </c>
      <c r="E72" s="361">
        <v>1</v>
      </c>
      <c r="F72" s="361"/>
      <c r="G72" s="361"/>
      <c r="H72" s="361"/>
      <c r="I72" s="361"/>
    </row>
    <row r="73" spans="2:17" x14ac:dyDescent="0.25">
      <c r="B73" s="1" t="s">
        <v>148</v>
      </c>
      <c r="C73" s="141">
        <v>0.9</v>
      </c>
      <c r="D73" s="141">
        <v>0.5</v>
      </c>
      <c r="E73" s="361">
        <v>1</v>
      </c>
      <c r="F73" s="361"/>
      <c r="G73" s="361"/>
      <c r="H73" s="361"/>
      <c r="I73" s="361"/>
    </row>
    <row r="74" spans="2:17" x14ac:dyDescent="0.25">
      <c r="B74" s="1" t="s">
        <v>149</v>
      </c>
      <c r="C74" s="141">
        <v>0.9</v>
      </c>
      <c r="D74" s="141">
        <v>0.5</v>
      </c>
      <c r="E74" s="361">
        <v>1</v>
      </c>
      <c r="F74" s="361"/>
      <c r="G74" s="361"/>
      <c r="H74" s="361"/>
      <c r="I74" s="361"/>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7">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E74:I74"/>
    <mergeCell ref="Q40:Q41"/>
    <mergeCell ref="D62:Q62"/>
    <mergeCell ref="D63:Q63"/>
    <mergeCell ref="D64:Q64"/>
    <mergeCell ref="D65:Q65"/>
    <mergeCell ref="E68:I68"/>
    <mergeCell ref="E69:I69"/>
    <mergeCell ref="E70:I70"/>
    <mergeCell ref="E71:I71"/>
    <mergeCell ref="E72:I72"/>
    <mergeCell ref="E73:I73"/>
  </mergeCells>
  <conditionalFormatting sqref="M57">
    <cfRule type="cellIs" dxfId="87" priority="1" operator="greaterThan">
      <formula>79.9</formula>
    </cfRule>
    <cfRule type="cellIs" dxfId="86" priority="2" operator="between">
      <formula>70.1</formula>
      <formula>79.9</formula>
    </cfRule>
    <cfRule type="cellIs" dxfId="85" priority="3" operator="between">
      <formula>60.1</formula>
      <formula>70</formula>
    </cfRule>
    <cfRule type="cellIs" dxfId="84" priority="4" operator="lessThan">
      <formula>60.1</formula>
    </cfRule>
  </conditionalFormatting>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E3DD8-C0F3-4345-A78F-43D71DFF1671}">
  <dimension ref="A1:R93"/>
  <sheetViews>
    <sheetView topLeftCell="A34" workbookViewId="0">
      <selection activeCell="E55" sqref="E55"/>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78">
        <v>5</v>
      </c>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78">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0.35000000000000003</v>
      </c>
    </row>
    <row r="49" spans="2:17" ht="17.25" customHeight="1" x14ac:dyDescent="0.25">
      <c r="B49" s="1" t="s">
        <v>30</v>
      </c>
      <c r="N49" s="114">
        <f>C58*B50</f>
        <v>0.35000000000000003</v>
      </c>
    </row>
    <row r="50" spans="2:17" x14ac:dyDescent="0.25">
      <c r="B50" s="20">
        <v>0.5</v>
      </c>
    </row>
    <row r="52" spans="2:17" x14ac:dyDescent="0.25">
      <c r="B52" s="1" t="s">
        <v>71</v>
      </c>
      <c r="C52" s="115">
        <f>AVERAGE(C69:D69)</f>
        <v>0.7</v>
      </c>
      <c r="F52">
        <f>COUNTIF(C52:C57,"&gt;,01%")</f>
        <v>6</v>
      </c>
    </row>
    <row r="53" spans="2:17" x14ac:dyDescent="0.25">
      <c r="B53" s="1" t="s">
        <v>155</v>
      </c>
      <c r="C53" s="115">
        <f t="shared" ref="C53:C57" si="20">AVERAGE(C70:D70)</f>
        <v>0.7</v>
      </c>
    </row>
    <row r="54" spans="2:17" x14ac:dyDescent="0.25">
      <c r="B54" s="1" t="s">
        <v>156</v>
      </c>
      <c r="C54" s="115">
        <f t="shared" si="20"/>
        <v>0.7</v>
      </c>
    </row>
    <row r="55" spans="2:17" x14ac:dyDescent="0.25">
      <c r="B55" s="1" t="s">
        <v>157</v>
      </c>
      <c r="C55" s="115">
        <f t="shared" si="20"/>
        <v>0.7</v>
      </c>
    </row>
    <row r="56" spans="2:17" x14ac:dyDescent="0.25">
      <c r="B56" s="1" t="s">
        <v>158</v>
      </c>
      <c r="C56" s="115">
        <f t="shared" si="20"/>
        <v>0.7</v>
      </c>
    </row>
    <row r="57" spans="2:17" x14ac:dyDescent="0.25">
      <c r="B57" s="1" t="s">
        <v>159</v>
      </c>
      <c r="C57" s="115">
        <f t="shared" si="20"/>
        <v>0.7</v>
      </c>
      <c r="K57" s="116" t="s">
        <v>104</v>
      </c>
      <c r="M57" s="117">
        <f>(I48*100)+(N37+N28+N19)*100</f>
        <v>35</v>
      </c>
    </row>
    <row r="58" spans="2:17" x14ac:dyDescent="0.25">
      <c r="B58" s="21" t="s">
        <v>72</v>
      </c>
      <c r="C58" s="86">
        <f>AVERAGE(C52:C57)</f>
        <v>0.70000000000000007</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68" spans="2:17" ht="45" x14ac:dyDescent="0.25">
      <c r="B68" s="143" t="s">
        <v>140</v>
      </c>
      <c r="C68" s="108" t="s">
        <v>153</v>
      </c>
      <c r="D68" s="143" t="s">
        <v>154</v>
      </c>
    </row>
    <row r="69" spans="2:17" x14ac:dyDescent="0.25">
      <c r="B69" s="1" t="s">
        <v>144</v>
      </c>
      <c r="C69" s="141">
        <v>0.9</v>
      </c>
      <c r="D69" s="141">
        <v>0.5</v>
      </c>
    </row>
    <row r="70" spans="2:17" x14ac:dyDescent="0.25">
      <c r="B70" s="1" t="s">
        <v>145</v>
      </c>
      <c r="C70" s="141">
        <v>0.9</v>
      </c>
      <c r="D70" s="141">
        <v>0.5</v>
      </c>
    </row>
    <row r="71" spans="2:17" x14ac:dyDescent="0.25">
      <c r="B71" s="1" t="s">
        <v>146</v>
      </c>
      <c r="C71" s="141">
        <v>0.9</v>
      </c>
      <c r="D71" s="141">
        <v>0.5</v>
      </c>
    </row>
    <row r="72" spans="2:17" x14ac:dyDescent="0.25">
      <c r="B72" s="1" t="s">
        <v>147</v>
      </c>
      <c r="C72" s="141">
        <v>0.9</v>
      </c>
      <c r="D72" s="141">
        <v>0.5</v>
      </c>
    </row>
    <row r="73" spans="2:17" x14ac:dyDescent="0.25">
      <c r="B73" s="1" t="s">
        <v>148</v>
      </c>
      <c r="C73" s="141">
        <v>0.9</v>
      </c>
      <c r="D73" s="141">
        <v>0.5</v>
      </c>
    </row>
    <row r="74" spans="2:17" x14ac:dyDescent="0.25">
      <c r="B74" s="1" t="s">
        <v>149</v>
      </c>
      <c r="C74" s="141">
        <v>0.9</v>
      </c>
      <c r="D74" s="141">
        <v>0.5</v>
      </c>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83" priority="1" operator="greaterThan">
      <formula>79.9</formula>
    </cfRule>
    <cfRule type="cellIs" dxfId="82" priority="2" operator="between">
      <formula>70.1</formula>
      <formula>79.9</formula>
    </cfRule>
    <cfRule type="cellIs" dxfId="81" priority="3" operator="between">
      <formula>60.1</formula>
      <formula>70</formula>
    </cfRule>
    <cfRule type="cellIs" dxfId="80" priority="4" operator="lessThan">
      <formula>60.1</formula>
    </cfRule>
  </conditionalFormatting>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8268-451B-4618-A059-D889012C0C95}">
  <dimension ref="A1:R93"/>
  <sheetViews>
    <sheetView topLeftCell="A33"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c r="L16" s="1" t="str">
        <f t="shared" si="5"/>
        <v/>
      </c>
      <c r="M16" s="81">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78">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0.5</v>
      </c>
    </row>
    <row r="49" spans="2:17" ht="17.25" customHeight="1" x14ac:dyDescent="0.25">
      <c r="B49" s="1" t="s">
        <v>30</v>
      </c>
      <c r="N49" s="114">
        <f>C58*B50</f>
        <v>0.5</v>
      </c>
    </row>
    <row r="50" spans="2:17" x14ac:dyDescent="0.25">
      <c r="B50" s="20">
        <v>0.5</v>
      </c>
    </row>
    <row r="52" spans="2:17" x14ac:dyDescent="0.25">
      <c r="B52" s="1" t="s">
        <v>66</v>
      </c>
      <c r="C52" s="141">
        <v>1</v>
      </c>
      <c r="F52">
        <f>COUNTIF(C52:C57,"&gt;,01%")</f>
        <v>6</v>
      </c>
    </row>
    <row r="53" spans="2:17" x14ac:dyDescent="0.25">
      <c r="B53" s="1" t="s">
        <v>67</v>
      </c>
      <c r="C53" s="141">
        <v>1</v>
      </c>
    </row>
    <row r="54" spans="2:17" x14ac:dyDescent="0.25">
      <c r="B54" s="1" t="s">
        <v>68</v>
      </c>
      <c r="C54" s="141">
        <v>1</v>
      </c>
    </row>
    <row r="55" spans="2:17" x14ac:dyDescent="0.25">
      <c r="B55" s="1" t="s">
        <v>69</v>
      </c>
      <c r="C55" s="141">
        <v>1</v>
      </c>
    </row>
    <row r="56" spans="2:17" x14ac:dyDescent="0.25">
      <c r="B56" s="1" t="s">
        <v>70</v>
      </c>
      <c r="C56" s="141">
        <v>1</v>
      </c>
    </row>
    <row r="57" spans="2:17" x14ac:dyDescent="0.25">
      <c r="B57" s="1" t="s">
        <v>71</v>
      </c>
      <c r="C57" s="141">
        <v>1</v>
      </c>
      <c r="K57" s="116" t="s">
        <v>104</v>
      </c>
      <c r="M57" s="117">
        <f>(I48*100)+(N37+N28+N19)*100</f>
        <v>50</v>
      </c>
    </row>
    <row r="58" spans="2:17" x14ac:dyDescent="0.25">
      <c r="B58" s="21" t="s">
        <v>72</v>
      </c>
      <c r="C58" s="86">
        <f>AVERAGE(C52:C57)</f>
        <v>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68" spans="2:17" ht="45" x14ac:dyDescent="0.25">
      <c r="B68" s="143" t="s">
        <v>140</v>
      </c>
      <c r="C68" s="108" t="s">
        <v>153</v>
      </c>
      <c r="D68" s="143"/>
    </row>
    <row r="69" spans="2:17" x14ac:dyDescent="0.25">
      <c r="B69" s="1" t="s">
        <v>144</v>
      </c>
      <c r="C69" s="141">
        <v>1</v>
      </c>
      <c r="D69" s="141"/>
    </row>
    <row r="70" spans="2:17" x14ac:dyDescent="0.25">
      <c r="B70" s="1" t="s">
        <v>145</v>
      </c>
      <c r="C70" s="141">
        <v>1</v>
      </c>
      <c r="D70" s="141"/>
    </row>
    <row r="71" spans="2:17" x14ac:dyDescent="0.25">
      <c r="B71" s="1" t="s">
        <v>146</v>
      </c>
      <c r="C71" s="141">
        <v>1</v>
      </c>
      <c r="D71" s="141"/>
    </row>
    <row r="72" spans="2:17" x14ac:dyDescent="0.25">
      <c r="B72" s="1" t="s">
        <v>147</v>
      </c>
      <c r="C72" s="141">
        <v>1</v>
      </c>
      <c r="D72" s="141"/>
    </row>
    <row r="73" spans="2:17" x14ac:dyDescent="0.25">
      <c r="B73" s="1" t="s">
        <v>148</v>
      </c>
      <c r="C73" s="141">
        <v>1</v>
      </c>
      <c r="D73" s="141"/>
    </row>
    <row r="74" spans="2:17" x14ac:dyDescent="0.25">
      <c r="B74" s="1" t="s">
        <v>149</v>
      </c>
      <c r="C74" s="141">
        <v>1</v>
      </c>
      <c r="D74" s="141"/>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79" priority="1" operator="greaterThan">
      <formula>79.9</formula>
    </cfRule>
    <cfRule type="cellIs" dxfId="78" priority="2" operator="between">
      <formula>70.1</formula>
      <formula>79.9</formula>
    </cfRule>
    <cfRule type="cellIs" dxfId="77" priority="3" operator="between">
      <formula>60.1</formula>
      <formula>70</formula>
    </cfRule>
    <cfRule type="cellIs" dxfId="76" priority="4" operator="lessThan">
      <formula>60.1</formula>
    </cfRule>
  </conditionalFormatting>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68FE1-71F6-46B8-9A54-7A125D541BFE}">
  <dimension ref="A1:R93"/>
  <sheetViews>
    <sheetView topLeftCell="A37" workbookViewId="0">
      <selection activeCell="I13" sqref="I13"/>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c r="L16" s="1" t="str">
        <f t="shared" si="5"/>
        <v/>
      </c>
      <c r="M16" s="81">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78">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0.41666666666666669</v>
      </c>
    </row>
    <row r="49" spans="2:17" ht="17.25" customHeight="1" x14ac:dyDescent="0.25">
      <c r="B49" s="1" t="s">
        <v>30</v>
      </c>
      <c r="N49" s="114">
        <f>C58*B50</f>
        <v>0.41666666666666669</v>
      </c>
    </row>
    <row r="50" spans="2:17" x14ac:dyDescent="0.25">
      <c r="B50" s="20">
        <v>0.5</v>
      </c>
    </row>
    <row r="52" spans="2:17" ht="38.25" customHeight="1" x14ac:dyDescent="0.25">
      <c r="B52" s="1" t="s">
        <v>71</v>
      </c>
      <c r="C52" s="115">
        <f>AVERAGE(C69:I69)</f>
        <v>0.83333333333333337</v>
      </c>
      <c r="F52">
        <f>COUNTIF(C52:C57,"&gt;,01%")</f>
        <v>6</v>
      </c>
    </row>
    <row r="53" spans="2:17" x14ac:dyDescent="0.25">
      <c r="B53" s="1" t="s">
        <v>155</v>
      </c>
      <c r="C53" s="115">
        <f t="shared" ref="C53:C57" si="20">AVERAGE(C70:I70)</f>
        <v>0.83333333333333337</v>
      </c>
    </row>
    <row r="54" spans="2:17" x14ac:dyDescent="0.25">
      <c r="B54" s="1" t="s">
        <v>156</v>
      </c>
      <c r="C54" s="115">
        <f t="shared" si="20"/>
        <v>0.83333333333333337</v>
      </c>
    </row>
    <row r="55" spans="2:17" x14ac:dyDescent="0.25">
      <c r="B55" s="1" t="s">
        <v>157</v>
      </c>
      <c r="C55" s="115">
        <f t="shared" si="20"/>
        <v>0.83333333333333337</v>
      </c>
    </row>
    <row r="56" spans="2:17" x14ac:dyDescent="0.25">
      <c r="B56" s="1" t="s">
        <v>158</v>
      </c>
      <c r="C56" s="115">
        <f t="shared" si="20"/>
        <v>0.83333333333333337</v>
      </c>
    </row>
    <row r="57" spans="2:17" x14ac:dyDescent="0.25">
      <c r="B57" s="1" t="s">
        <v>159</v>
      </c>
      <c r="C57" s="115">
        <f t="shared" si="20"/>
        <v>0.83333333333333337</v>
      </c>
      <c r="K57" s="116" t="s">
        <v>104</v>
      </c>
      <c r="M57" s="117">
        <f>(I48*100)+(N37+N28+N19)*100</f>
        <v>41.666666666666671</v>
      </c>
    </row>
    <row r="58" spans="2:17" x14ac:dyDescent="0.25">
      <c r="B58" s="21" t="s">
        <v>72</v>
      </c>
      <c r="C58" s="86">
        <f>AVERAGE(C52:C57)</f>
        <v>0.83333333333333337</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68" spans="2:17" ht="45" x14ac:dyDescent="0.25">
      <c r="B68" s="143" t="s">
        <v>140</v>
      </c>
      <c r="C68" s="143" t="s">
        <v>160</v>
      </c>
      <c r="D68" s="108" t="s">
        <v>161</v>
      </c>
      <c r="E68" s="360" t="s">
        <v>162</v>
      </c>
      <c r="F68" s="360"/>
      <c r="G68" s="360"/>
      <c r="H68" s="360"/>
      <c r="I68" s="360"/>
    </row>
    <row r="69" spans="2:17" x14ac:dyDescent="0.25">
      <c r="B69" s="1" t="s">
        <v>144</v>
      </c>
      <c r="C69" s="141">
        <v>0.5</v>
      </c>
      <c r="D69" s="141">
        <v>1</v>
      </c>
      <c r="E69" s="357">
        <v>1</v>
      </c>
      <c r="F69" s="358"/>
      <c r="G69" s="358"/>
      <c r="H69" s="358"/>
      <c r="I69" s="359"/>
    </row>
    <row r="70" spans="2:17" x14ac:dyDescent="0.25">
      <c r="B70" s="1" t="s">
        <v>145</v>
      </c>
      <c r="C70" s="141">
        <v>0.5</v>
      </c>
      <c r="D70" s="141">
        <v>1</v>
      </c>
      <c r="E70" s="357">
        <v>1</v>
      </c>
      <c r="F70" s="358"/>
      <c r="G70" s="358"/>
      <c r="H70" s="358"/>
      <c r="I70" s="359"/>
    </row>
    <row r="71" spans="2:17" x14ac:dyDescent="0.25">
      <c r="B71" s="1" t="s">
        <v>146</v>
      </c>
      <c r="C71" s="141">
        <v>0.5</v>
      </c>
      <c r="D71" s="141">
        <v>1</v>
      </c>
      <c r="E71" s="357">
        <v>1</v>
      </c>
      <c r="F71" s="358"/>
      <c r="G71" s="358"/>
      <c r="H71" s="358"/>
      <c r="I71" s="359"/>
    </row>
    <row r="72" spans="2:17" x14ac:dyDescent="0.25">
      <c r="B72" s="1" t="s">
        <v>147</v>
      </c>
      <c r="C72" s="141">
        <v>0.5</v>
      </c>
      <c r="D72" s="141">
        <v>1</v>
      </c>
      <c r="E72" s="357">
        <v>1</v>
      </c>
      <c r="F72" s="358"/>
      <c r="G72" s="358"/>
      <c r="H72" s="358"/>
      <c r="I72" s="359"/>
    </row>
    <row r="73" spans="2:17" x14ac:dyDescent="0.25">
      <c r="B73" s="1" t="s">
        <v>148</v>
      </c>
      <c r="C73" s="141">
        <v>0.5</v>
      </c>
      <c r="D73" s="141">
        <v>1</v>
      </c>
      <c r="E73" s="357">
        <v>1</v>
      </c>
      <c r="F73" s="358"/>
      <c r="G73" s="358"/>
      <c r="H73" s="358"/>
      <c r="I73" s="359"/>
    </row>
    <row r="74" spans="2:17" x14ac:dyDescent="0.25">
      <c r="B74" s="1" t="s">
        <v>149</v>
      </c>
      <c r="C74" s="141">
        <v>0.5</v>
      </c>
      <c r="D74" s="141">
        <v>1</v>
      </c>
      <c r="E74" s="357">
        <v>1</v>
      </c>
      <c r="F74" s="358"/>
      <c r="G74" s="358"/>
      <c r="H74" s="358"/>
      <c r="I74" s="359"/>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7">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E74:I74"/>
    <mergeCell ref="Q40:Q41"/>
    <mergeCell ref="D62:Q62"/>
    <mergeCell ref="D63:Q63"/>
    <mergeCell ref="D64:Q64"/>
    <mergeCell ref="D65:Q65"/>
    <mergeCell ref="E68:I68"/>
    <mergeCell ref="E69:I69"/>
    <mergeCell ref="E70:I70"/>
    <mergeCell ref="E71:I71"/>
    <mergeCell ref="E72:I72"/>
    <mergeCell ref="E73:I73"/>
  </mergeCells>
  <conditionalFormatting sqref="M57">
    <cfRule type="cellIs" dxfId="75" priority="1" operator="greaterThan">
      <formula>79.9</formula>
    </cfRule>
    <cfRule type="cellIs" dxfId="74" priority="2" operator="between">
      <formula>70.1</formula>
      <formula>79.9</formula>
    </cfRule>
    <cfRule type="cellIs" dxfId="73" priority="3" operator="between">
      <formula>60.1</formula>
      <formula>70</formula>
    </cfRule>
    <cfRule type="cellIs" dxfId="72" priority="4" operator="lessThan">
      <formula>60.1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5CA15-7097-4BF4-94C3-8734136E86F5}">
  <dimension ref="A1:R93"/>
  <sheetViews>
    <sheetView topLeftCell="A34" workbookViewId="0">
      <selection activeCell="E32" sqref="E3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v>2</v>
      </c>
      <c r="H14" s="1" t="str">
        <f t="shared" si="3"/>
        <v/>
      </c>
      <c r="I14" s="54"/>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v>2</v>
      </c>
      <c r="H15" s="1" t="str">
        <f t="shared" si="3"/>
        <v/>
      </c>
      <c r="I15" s="54"/>
      <c r="J15" s="1" t="str">
        <f t="shared" si="4"/>
        <v/>
      </c>
      <c r="K15" s="54"/>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v>3</v>
      </c>
      <c r="J17" s="1" t="str">
        <f t="shared" si="4"/>
        <v/>
      </c>
      <c r="K17" s="54"/>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v>3</v>
      </c>
      <c r="J18" s="1" t="str">
        <f t="shared" si="4"/>
        <v/>
      </c>
      <c r="K18" s="54"/>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v>3</v>
      </c>
      <c r="J25" s="1" t="str">
        <f t="shared" si="11"/>
        <v/>
      </c>
      <c r="K25" s="54"/>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v>2</v>
      </c>
      <c r="H26" s="1" t="str">
        <f t="shared" si="10"/>
        <v/>
      </c>
      <c r="I26" s="54"/>
      <c r="J26" s="1" t="str">
        <f t="shared" si="11"/>
        <v/>
      </c>
      <c r="K26" s="54"/>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v>2</v>
      </c>
      <c r="H34" s="1" t="str">
        <f t="shared" si="16"/>
        <v/>
      </c>
      <c r="I34" s="54"/>
      <c r="J34" s="1" t="str">
        <f t="shared" si="17"/>
        <v/>
      </c>
      <c r="K34" s="54"/>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v>2</v>
      </c>
      <c r="H35" s="1" t="str">
        <f t="shared" si="16"/>
        <v/>
      </c>
      <c r="I35" s="54"/>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v>2</v>
      </c>
      <c r="H36" s="1" t="str">
        <f t="shared" si="16"/>
        <v/>
      </c>
      <c r="I36" s="54"/>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0.45416666666666666</v>
      </c>
    </row>
    <row r="49" spans="2:17" ht="17.25" customHeight="1" x14ac:dyDescent="0.25">
      <c r="B49" s="1" t="s">
        <v>30</v>
      </c>
      <c r="N49" s="114">
        <f>C58*B50</f>
        <v>0.45416666666666666</v>
      </c>
    </row>
    <row r="50" spans="2:17" x14ac:dyDescent="0.25">
      <c r="B50" s="20">
        <v>0.5</v>
      </c>
    </row>
    <row r="52" spans="2:17" x14ac:dyDescent="0.25">
      <c r="B52" s="1" t="s">
        <v>66</v>
      </c>
      <c r="C52" s="115">
        <v>0.9</v>
      </c>
      <c r="F52">
        <f>COUNTIF(C52:C57,"&gt;,01%")</f>
        <v>6</v>
      </c>
    </row>
    <row r="53" spans="2:17" x14ac:dyDescent="0.25">
      <c r="B53" s="1" t="s">
        <v>67</v>
      </c>
      <c r="C53" s="115">
        <v>0.9</v>
      </c>
    </row>
    <row r="54" spans="2:17" x14ac:dyDescent="0.25">
      <c r="B54" s="1" t="s">
        <v>68</v>
      </c>
      <c r="C54" s="115">
        <v>0.9</v>
      </c>
    </row>
    <row r="55" spans="2:17" x14ac:dyDescent="0.25">
      <c r="B55" s="1" t="s">
        <v>69</v>
      </c>
      <c r="C55" s="115">
        <v>0.9</v>
      </c>
    </row>
    <row r="56" spans="2:17" x14ac:dyDescent="0.25">
      <c r="B56" s="1" t="s">
        <v>70</v>
      </c>
      <c r="C56" s="115">
        <v>0.9</v>
      </c>
    </row>
    <row r="57" spans="2:17" x14ac:dyDescent="0.25">
      <c r="B57" s="1" t="s">
        <v>71</v>
      </c>
      <c r="C57" s="115">
        <v>0.95</v>
      </c>
      <c r="K57" s="116" t="s">
        <v>104</v>
      </c>
      <c r="M57" s="117">
        <f>(I48*100)+(N37+N28+N19)*100</f>
        <v>45.416666666666664</v>
      </c>
    </row>
    <row r="58" spans="2:17" x14ac:dyDescent="0.25">
      <c r="B58" s="21" t="s">
        <v>72</v>
      </c>
      <c r="C58" s="86">
        <f>AVERAGE(C52:C57)</f>
        <v>0.90833333333333333</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44.2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31.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38.2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79" priority="1" operator="greaterThan">
      <formula>79.9</formula>
    </cfRule>
    <cfRule type="cellIs" dxfId="178" priority="2" operator="between">
      <formula>70.1</formula>
      <formula>79.9</formula>
    </cfRule>
    <cfRule type="cellIs" dxfId="177" priority="3" operator="between">
      <formula>60.1</formula>
      <formula>70</formula>
    </cfRule>
    <cfRule type="cellIs" dxfId="176" priority="4" operator="lessThan">
      <formula>60.1</formula>
    </cfRule>
  </conditionalFormatting>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064D-EA14-4E02-A9C1-E5215203502A}">
  <dimension ref="A1:R93"/>
  <sheetViews>
    <sheetView topLeftCell="A48" workbookViewId="0">
      <selection activeCell="G15" sqref="G15"/>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78">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0.35000000000000003</v>
      </c>
    </row>
    <row r="49" spans="2:17" ht="17.25" customHeight="1" x14ac:dyDescent="0.25">
      <c r="B49" s="1" t="s">
        <v>30</v>
      </c>
      <c r="N49" s="114">
        <f>C58*B50</f>
        <v>0.35000000000000003</v>
      </c>
    </row>
    <row r="50" spans="2:17" x14ac:dyDescent="0.25">
      <c r="B50" s="20">
        <v>0.5</v>
      </c>
    </row>
    <row r="52" spans="2:17" x14ac:dyDescent="0.25">
      <c r="B52" s="1" t="s">
        <v>66</v>
      </c>
      <c r="C52" s="115">
        <v>0.7</v>
      </c>
      <c r="F52">
        <f>COUNTIF(C52:C57,"&gt;,01%")</f>
        <v>6</v>
      </c>
    </row>
    <row r="53" spans="2:17" x14ac:dyDescent="0.25">
      <c r="B53" s="1" t="s">
        <v>67</v>
      </c>
      <c r="C53" s="115">
        <v>0.7</v>
      </c>
    </row>
    <row r="54" spans="2:17" x14ac:dyDescent="0.25">
      <c r="B54" s="1" t="s">
        <v>68</v>
      </c>
      <c r="C54" s="115">
        <v>0.7</v>
      </c>
    </row>
    <row r="55" spans="2:17" x14ac:dyDescent="0.25">
      <c r="B55" s="1" t="s">
        <v>69</v>
      </c>
      <c r="C55" s="115">
        <v>0.7</v>
      </c>
    </row>
    <row r="56" spans="2:17" x14ac:dyDescent="0.25">
      <c r="B56" s="1" t="s">
        <v>70</v>
      </c>
      <c r="C56" s="115">
        <v>0.7</v>
      </c>
    </row>
    <row r="57" spans="2:17" x14ac:dyDescent="0.25">
      <c r="B57" s="1" t="s">
        <v>71</v>
      </c>
      <c r="C57" s="115">
        <v>0.7</v>
      </c>
      <c r="K57" s="116" t="s">
        <v>104</v>
      </c>
      <c r="M57" s="117">
        <f>(I48*100)+(N37+N28+N19)*100</f>
        <v>35</v>
      </c>
    </row>
    <row r="58" spans="2:17" x14ac:dyDescent="0.25">
      <c r="B58" s="21" t="s">
        <v>72</v>
      </c>
      <c r="C58" s="86">
        <f>AVERAGE(C52:C57)</f>
        <v>0.70000000000000007</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68" spans="2:17" ht="45" x14ac:dyDescent="0.25">
      <c r="B68" s="143" t="s">
        <v>140</v>
      </c>
      <c r="C68" s="108" t="s">
        <v>153</v>
      </c>
      <c r="D68" s="143" t="s">
        <v>154</v>
      </c>
    </row>
    <row r="69" spans="2:17" x14ac:dyDescent="0.25">
      <c r="B69" s="1" t="s">
        <v>144</v>
      </c>
      <c r="C69" s="141">
        <v>0.9</v>
      </c>
      <c r="D69" s="141">
        <v>0.5</v>
      </c>
    </row>
    <row r="70" spans="2:17" x14ac:dyDescent="0.25">
      <c r="B70" s="1" t="s">
        <v>145</v>
      </c>
      <c r="C70" s="141">
        <v>0.9</v>
      </c>
      <c r="D70" s="141">
        <v>0.5</v>
      </c>
    </row>
    <row r="71" spans="2:17" x14ac:dyDescent="0.25">
      <c r="B71" s="1" t="s">
        <v>146</v>
      </c>
      <c r="C71" s="141">
        <v>0.9</v>
      </c>
      <c r="D71" s="141">
        <v>0.5</v>
      </c>
    </row>
    <row r="72" spans="2:17" x14ac:dyDescent="0.25">
      <c r="B72" s="1" t="s">
        <v>147</v>
      </c>
      <c r="C72" s="141">
        <v>0.9</v>
      </c>
      <c r="D72" s="141">
        <v>0.5</v>
      </c>
    </row>
    <row r="73" spans="2:17" x14ac:dyDescent="0.25">
      <c r="B73" s="1" t="s">
        <v>148</v>
      </c>
      <c r="C73" s="141">
        <v>0.9</v>
      </c>
      <c r="D73" s="141">
        <v>0.5</v>
      </c>
    </row>
    <row r="74" spans="2:17" x14ac:dyDescent="0.25">
      <c r="B74" s="1" t="s">
        <v>149</v>
      </c>
      <c r="C74" s="141">
        <v>0.9</v>
      </c>
      <c r="D74" s="141">
        <v>0.5</v>
      </c>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71" priority="1" operator="greaterThan">
      <formula>79.9</formula>
    </cfRule>
    <cfRule type="cellIs" dxfId="70" priority="2" operator="between">
      <formula>70.1</formula>
      <formula>79.9</formula>
    </cfRule>
    <cfRule type="cellIs" dxfId="69" priority="3" operator="between">
      <formula>60.1</formula>
      <formula>70</formula>
    </cfRule>
    <cfRule type="cellIs" dxfId="68" priority="4" operator="lessThan">
      <formula>60.1</formula>
    </cfRule>
  </conditionalFormatting>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C9069-9363-4442-8BDE-2722B1308E44}">
  <dimension ref="A1:AR25"/>
  <sheetViews>
    <sheetView tabSelected="1" topLeftCell="P1" zoomScale="87" zoomScaleNormal="87" workbookViewId="0">
      <selection activeCell="AJ22" sqref="AJ22"/>
    </sheetView>
  </sheetViews>
  <sheetFormatPr baseColWidth="10" defaultRowHeight="15" x14ac:dyDescent="0.25"/>
  <cols>
    <col min="1" max="1" width="24.42578125" customWidth="1"/>
    <col min="2" max="2" width="31.85546875" customWidth="1"/>
    <col min="3" max="3" width="12.7109375" customWidth="1"/>
    <col min="4" max="4" width="14" bestFit="1" customWidth="1"/>
    <col min="5" max="5" width="12.42578125" customWidth="1"/>
    <col min="6" max="6" width="17.140625" bestFit="1" customWidth="1"/>
    <col min="7" max="7" width="10.7109375" bestFit="1" customWidth="1"/>
    <col min="8" max="8" width="10.5703125" bestFit="1" customWidth="1"/>
    <col min="9" max="9" width="11.140625" hidden="1" customWidth="1"/>
    <col min="10" max="10" width="10.28515625" bestFit="1" customWidth="1"/>
    <col min="11" max="11" width="11.140625" hidden="1" customWidth="1"/>
    <col min="12" max="12" width="14.85546875" customWidth="1"/>
    <col min="13" max="13" width="11.140625" hidden="1" customWidth="1"/>
    <col min="14" max="14" width="11.28515625" customWidth="1"/>
    <col min="15" max="15" width="11.140625" hidden="1" customWidth="1"/>
    <col min="16" max="16" width="11.28515625" customWidth="1"/>
    <col min="17" max="17" width="11.140625" hidden="1" customWidth="1"/>
    <col min="18" max="18" width="12.7109375" customWidth="1"/>
    <col min="19" max="19" width="11.140625" hidden="1" customWidth="1"/>
    <col min="20" max="20" width="10.7109375" customWidth="1"/>
    <col min="21" max="21" width="11" hidden="1" customWidth="1"/>
    <col min="22" max="22" width="9.85546875" style="7" customWidth="1"/>
    <col min="23" max="23" width="10.28515625" customWidth="1" collapsed="1"/>
    <col min="24" max="24" width="11.140625" hidden="1" customWidth="1"/>
    <col min="25" max="25" width="10.5703125" customWidth="1"/>
    <col min="26" max="26" width="11.140625" hidden="1" customWidth="1"/>
    <col min="27" max="27" width="11.7109375" customWidth="1"/>
    <col min="28" max="28" width="11.140625" hidden="1" customWidth="1"/>
    <col min="29" max="29" width="10.5703125" customWidth="1"/>
    <col min="30" max="30" width="11.140625" hidden="1" customWidth="1"/>
    <col min="31" max="31" width="10.28515625" customWidth="1"/>
    <col min="32" max="32" width="11.140625" hidden="1" customWidth="1"/>
    <col min="33" max="33" width="10.28515625" customWidth="1"/>
    <col min="34" max="34" width="11" customWidth="1" collapsed="1"/>
    <col min="35" max="35" width="9.85546875" hidden="1" customWidth="1"/>
    <col min="36" max="36" width="11.85546875" customWidth="1"/>
    <col min="37" max="37" width="11.140625" hidden="1" customWidth="1"/>
    <col min="38" max="38" width="10.7109375" customWidth="1"/>
    <col min="39" max="39" width="11.140625" hidden="1" customWidth="1"/>
    <col min="40" max="40" width="10.5703125" customWidth="1"/>
    <col min="41" max="41" width="11.140625" hidden="1" customWidth="1"/>
    <col min="42" max="42" width="10.7109375" customWidth="1"/>
    <col min="43" max="43" width="11.140625" hidden="1" customWidth="1"/>
    <col min="44" max="44" width="10.28515625" customWidth="1"/>
  </cols>
  <sheetData>
    <row r="1" spans="1:44" ht="15" customHeight="1" thickBot="1" x14ac:dyDescent="0.3">
      <c r="A1" s="371" t="s">
        <v>12</v>
      </c>
      <c r="B1" s="374" t="s">
        <v>11</v>
      </c>
      <c r="C1" s="374" t="s">
        <v>31</v>
      </c>
      <c r="D1" s="374" t="s">
        <v>32</v>
      </c>
      <c r="E1" s="374" t="s">
        <v>0</v>
      </c>
      <c r="F1" s="378" t="s">
        <v>1</v>
      </c>
      <c r="G1" s="374" t="s">
        <v>61</v>
      </c>
      <c r="H1" s="314" t="s">
        <v>0</v>
      </c>
      <c r="I1" s="315"/>
      <c r="J1" s="315"/>
      <c r="K1" s="315"/>
      <c r="L1" s="315"/>
      <c r="M1" s="315"/>
      <c r="N1" s="315"/>
      <c r="O1" s="315"/>
      <c r="P1" s="315"/>
      <c r="Q1" s="315"/>
      <c r="R1" s="315"/>
      <c r="S1" s="315"/>
      <c r="T1" s="315"/>
      <c r="U1" s="315"/>
      <c r="V1" s="295">
        <v>0.17</v>
      </c>
      <c r="W1" s="299" t="s">
        <v>1</v>
      </c>
      <c r="X1" s="300"/>
      <c r="Y1" s="300"/>
      <c r="Z1" s="300"/>
      <c r="AA1" s="300"/>
      <c r="AB1" s="300"/>
      <c r="AC1" s="300"/>
      <c r="AD1" s="300"/>
      <c r="AE1" s="300"/>
      <c r="AF1" s="301"/>
      <c r="AG1" s="295">
        <v>0.17</v>
      </c>
      <c r="AH1" s="302" t="s">
        <v>61</v>
      </c>
      <c r="AI1" s="303"/>
      <c r="AJ1" s="303"/>
      <c r="AK1" s="303"/>
      <c r="AL1" s="303"/>
      <c r="AM1" s="303"/>
      <c r="AN1" s="303"/>
      <c r="AO1" s="303"/>
      <c r="AP1" s="304"/>
      <c r="AQ1" s="8"/>
      <c r="AR1" s="295">
        <v>0.17</v>
      </c>
    </row>
    <row r="2" spans="1:44" ht="15" customHeight="1" thickBot="1" x14ac:dyDescent="0.3">
      <c r="A2" s="372"/>
      <c r="B2" s="375"/>
      <c r="C2" s="375"/>
      <c r="D2" s="375"/>
      <c r="E2" s="375"/>
      <c r="F2" s="379"/>
      <c r="G2" s="375"/>
      <c r="H2" s="165" t="s">
        <v>62</v>
      </c>
      <c r="I2" s="381" t="s">
        <v>63</v>
      </c>
      <c r="J2" s="203" t="s">
        <v>62</v>
      </c>
      <c r="K2" s="368" t="s">
        <v>63</v>
      </c>
      <c r="L2" s="159" t="s">
        <v>62</v>
      </c>
      <c r="M2" s="368" t="s">
        <v>63</v>
      </c>
      <c r="N2" s="159" t="s">
        <v>62</v>
      </c>
      <c r="O2" s="368" t="s">
        <v>63</v>
      </c>
      <c r="P2" s="159" t="s">
        <v>62</v>
      </c>
      <c r="Q2" s="368" t="s">
        <v>63</v>
      </c>
      <c r="R2" s="159" t="s">
        <v>62</v>
      </c>
      <c r="S2" s="381" t="s">
        <v>63</v>
      </c>
      <c r="T2" s="203" t="s">
        <v>62</v>
      </c>
      <c r="U2" s="383" t="s">
        <v>63</v>
      </c>
      <c r="V2" s="377"/>
      <c r="W2" s="158" t="s">
        <v>62</v>
      </c>
      <c r="X2" s="368" t="s">
        <v>63</v>
      </c>
      <c r="Y2" s="158" t="s">
        <v>62</v>
      </c>
      <c r="Z2" s="368" t="s">
        <v>63</v>
      </c>
      <c r="AA2" s="158" t="s">
        <v>62</v>
      </c>
      <c r="AB2" s="368" t="s">
        <v>63</v>
      </c>
      <c r="AC2" s="158" t="s">
        <v>62</v>
      </c>
      <c r="AD2" s="368" t="s">
        <v>63</v>
      </c>
      <c r="AE2" s="182" t="s">
        <v>62</v>
      </c>
      <c r="AF2" s="362" t="s">
        <v>63</v>
      </c>
      <c r="AG2" s="311"/>
      <c r="AH2" s="181" t="s">
        <v>62</v>
      </c>
      <c r="AI2" s="368" t="s">
        <v>63</v>
      </c>
      <c r="AJ2" s="156" t="s">
        <v>62</v>
      </c>
      <c r="AK2" s="368" t="s">
        <v>63</v>
      </c>
      <c r="AL2" s="183" t="s">
        <v>62</v>
      </c>
      <c r="AM2" s="362" t="s">
        <v>63</v>
      </c>
      <c r="AN2" s="156" t="s">
        <v>62</v>
      </c>
      <c r="AO2" s="364" t="s">
        <v>63</v>
      </c>
      <c r="AP2" s="157" t="s">
        <v>62</v>
      </c>
      <c r="AQ2" s="366" t="s">
        <v>63</v>
      </c>
      <c r="AR2" s="311">
        <v>0.17</v>
      </c>
    </row>
    <row r="3" spans="1:44" ht="95.25" customHeight="1" thickBot="1" x14ac:dyDescent="0.3">
      <c r="A3" s="373"/>
      <c r="B3" s="376"/>
      <c r="C3" s="376"/>
      <c r="D3" s="376"/>
      <c r="E3" s="376"/>
      <c r="F3" s="380"/>
      <c r="G3" s="376"/>
      <c r="H3" s="204" t="s">
        <v>2</v>
      </c>
      <c r="I3" s="382"/>
      <c r="J3" s="195" t="s">
        <v>33</v>
      </c>
      <c r="K3" s="369"/>
      <c r="L3" s="192" t="s">
        <v>3</v>
      </c>
      <c r="M3" s="369"/>
      <c r="N3" s="193" t="s">
        <v>4</v>
      </c>
      <c r="O3" s="369"/>
      <c r="P3" s="193" t="s">
        <v>5</v>
      </c>
      <c r="Q3" s="369"/>
      <c r="R3" s="197" t="s">
        <v>6</v>
      </c>
      <c r="S3" s="382"/>
      <c r="T3" s="205" t="s">
        <v>7</v>
      </c>
      <c r="U3" s="384"/>
      <c r="V3" s="198" t="s">
        <v>64</v>
      </c>
      <c r="W3" s="190" t="s">
        <v>8</v>
      </c>
      <c r="X3" s="369"/>
      <c r="Y3" s="191" t="s">
        <v>28</v>
      </c>
      <c r="Z3" s="369"/>
      <c r="AA3" s="191" t="s">
        <v>29</v>
      </c>
      <c r="AB3" s="369"/>
      <c r="AC3" s="191" t="s">
        <v>9</v>
      </c>
      <c r="AD3" s="369"/>
      <c r="AE3" s="15" t="s">
        <v>10</v>
      </c>
      <c r="AF3" s="363"/>
      <c r="AG3" s="10" t="s">
        <v>64</v>
      </c>
      <c r="AH3" s="186" t="s">
        <v>56</v>
      </c>
      <c r="AI3" s="369"/>
      <c r="AJ3" s="187" t="s">
        <v>57</v>
      </c>
      <c r="AK3" s="369"/>
      <c r="AL3" s="187" t="s">
        <v>58</v>
      </c>
      <c r="AM3" s="370"/>
      <c r="AN3" s="188" t="s">
        <v>59</v>
      </c>
      <c r="AO3" s="365"/>
      <c r="AP3" s="189" t="s">
        <v>60</v>
      </c>
      <c r="AQ3" s="367"/>
      <c r="AR3" s="10" t="s">
        <v>64</v>
      </c>
    </row>
    <row r="4" spans="1:44" x14ac:dyDescent="0.25">
      <c r="A4" s="3" t="s">
        <v>13</v>
      </c>
      <c r="B4" s="4" t="s">
        <v>15</v>
      </c>
      <c r="C4" s="39">
        <f>('Indicadores Con personal a Carg'!I4*100)/49</f>
        <v>0.79383333333333328</v>
      </c>
      <c r="D4" s="22">
        <f>((+$V4+$AG4+$AR4)*100)/51</f>
        <v>0.82666666666666688</v>
      </c>
      <c r="E4" s="22">
        <f>AVERAGE(I4,K4,M4,O4,Q4,S4,U4)</f>
        <v>0.8</v>
      </c>
      <c r="F4" s="22">
        <f>AVERAGE(X4,Z4,AB4,AD4,AF4)</f>
        <v>0.88000000000000012</v>
      </c>
      <c r="G4" s="23">
        <f>AVERAGE(AI4,AK4,AM4,AO4,AQ4)</f>
        <v>0.8</v>
      </c>
      <c r="H4" s="45">
        <f>+'Director Nal de Ventas'!$E12+'Director Nal de Ventas'!$G12+'Director Nal de Ventas'!$I12+'Director Nal de Ventas'!$K12+'Director Nal de Ventas'!$M12</f>
        <v>4</v>
      </c>
      <c r="I4" s="164">
        <f>H4/5</f>
        <v>0.8</v>
      </c>
      <c r="J4" s="45">
        <f>+'Director Nal de Ventas'!$E13+'Director Nal de Ventas'!$G13+'Director Nal de Ventas'!$I13+'Director Nal de Ventas'!$K13+'Director Nal de Ventas'!$M13</f>
        <v>4</v>
      </c>
      <c r="K4" s="196">
        <f>J4/5</f>
        <v>0.8</v>
      </c>
      <c r="L4" s="45">
        <f>+'Director Nal de Ventas'!$E14+'Director Nal de Ventas'!$G14+'Director Nal de Ventas'!$I14+'Director Nal de Ventas'!$K14+'Director Nal de Ventas'!$M14</f>
        <v>3</v>
      </c>
      <c r="M4" s="196">
        <f>L4/5</f>
        <v>0.6</v>
      </c>
      <c r="N4" s="45">
        <f>+'Director Nal de Ventas'!$E15+'Director Nal de Ventas'!$G15+'Director Nal de Ventas'!$I15+'Director Nal de Ventas'!$K15+'Director Nal de Ventas'!$M15</f>
        <v>3</v>
      </c>
      <c r="O4" s="196">
        <f>N4/5</f>
        <v>0.6</v>
      </c>
      <c r="P4" s="45">
        <f>+'Director Nal de Ventas'!$E16+'Director Nal de Ventas'!$G16+'Director Nal de Ventas'!$I16+'Director Nal de Ventas'!$K16+'Director Nal de Ventas'!$M16</f>
        <v>5</v>
      </c>
      <c r="Q4" s="196">
        <f>P4/5</f>
        <v>1</v>
      </c>
      <c r="R4" s="45">
        <f>+'Director Nal de Ventas'!$E17+'Director Nal de Ventas'!$G17+'Director Nal de Ventas'!$I17+'Director Nal de Ventas'!$K17+'Director Nal de Ventas'!$M17</f>
        <v>5</v>
      </c>
      <c r="S4" s="196">
        <f>R4/5</f>
        <v>1</v>
      </c>
      <c r="T4" s="206">
        <f>+'Director Nal de Ventas'!$E18+'Director Nal de Ventas'!$G18+'Director Nal de Ventas'!$I18+'Director Nal de Ventas'!$K18+'Director Nal de Ventas'!$M18</f>
        <v>4</v>
      </c>
      <c r="U4" s="200">
        <f>T4/5</f>
        <v>0.8</v>
      </c>
      <c r="V4" s="199">
        <f t="shared" ref="V4:V21" si="0">(AVERAGE($I4+$K4+$M4+$O4+$Q4+$S4+$U4)/7)*$V$1</f>
        <v>0.13600000000000001</v>
      </c>
      <c r="W4" s="13">
        <f>+'Director Nal de Ventas'!$E23+'Director Nal de Ventas'!$G23+'Director Nal de Ventas'!$I23+'Director Nal de Ventas'!$K23+'Director Nal de Ventas'!$M23</f>
        <v>5</v>
      </c>
      <c r="X4" s="164">
        <f>W4/5</f>
        <v>1</v>
      </c>
      <c r="Y4" s="13">
        <f>+'Director Nal de Ventas'!$E24+'Director Nal de Ventas'!$G24+'Director Nal de Ventas'!$I24+'Director Nal de Ventas'!$K24+'Director Nal de Ventas'!$M24</f>
        <v>5</v>
      </c>
      <c r="Z4" s="164">
        <f>Y4/5</f>
        <v>1</v>
      </c>
      <c r="AA4" s="13">
        <f>+'Director Nal de Ventas'!$E25+'Director Nal de Ventas'!$G25+'Director Nal de Ventas'!$I25+'Director Nal de Ventas'!$K25+'Director Nal de Ventas'!$M25</f>
        <v>3</v>
      </c>
      <c r="AB4" s="164">
        <f>AA4/5</f>
        <v>0.6</v>
      </c>
      <c r="AC4" s="13">
        <f>+'Director Nal de Ventas'!$E26+'Director Nal de Ventas'!$G26+'Director Nal de Ventas'!$I26+'Director Nal de Ventas'!$K26+'Director Nal de Ventas'!$M26</f>
        <v>5</v>
      </c>
      <c r="AD4" s="164">
        <f t="shared" ref="AD4:AD21" si="1">AC4/5</f>
        <v>1</v>
      </c>
      <c r="AE4" s="13">
        <f>+'Director Nal de Ventas'!$E27+'Director Nal de Ventas'!$G27+'Director Nal de Ventas'!$I27+'Director Nal de Ventas'!$K27+'Director Nal de Ventas'!$M27</f>
        <v>4</v>
      </c>
      <c r="AF4" s="160">
        <f>AE4/5</f>
        <v>0.8</v>
      </c>
      <c r="AG4" s="9">
        <f t="shared" ref="AG4:AG21" si="2">(AVERAGE(X4+Z4+AB4+AD4+AF4)/5)*$AG$1</f>
        <v>0.14960000000000004</v>
      </c>
      <c r="AH4" s="18">
        <f>+'Director Nal de Ventas'!$E32+'Director Nal de Ventas'!$G32+'Director Nal de Ventas'!$I32+'Director Nal de Ventas'!$K32+'Director Nal de Ventas'!$M32</f>
        <v>4</v>
      </c>
      <c r="AI4" s="164">
        <f>AH4/5</f>
        <v>0.8</v>
      </c>
      <c r="AJ4" s="18">
        <f>+'Director Nal de Ventas'!$E33+'Director Nal de Ventas'!$G33+'Director Nal de Ventas'!$I33+'Director Nal de Ventas'!$K33+'Director Nal de Ventas'!$M33</f>
        <v>4</v>
      </c>
      <c r="AK4" s="164">
        <f>AJ4/5</f>
        <v>0.8</v>
      </c>
      <c r="AL4" s="18">
        <f>+'Director Nal de Ventas'!$E34+'Director Nal de Ventas'!$G34+'Director Nal de Ventas'!$I34+'Director Nal de Ventas'!$K34+'Director Nal de Ventas'!$M34</f>
        <v>4</v>
      </c>
      <c r="AM4" s="164">
        <f>AL4/5</f>
        <v>0.8</v>
      </c>
      <c r="AN4" s="18">
        <f>+'Director Nal de Ventas'!$E35+'Director Nal de Ventas'!$G35+'Director Nal de Ventas'!$I35+'Director Nal de Ventas'!$K35+'Director Nal de Ventas'!$M35</f>
        <v>4</v>
      </c>
      <c r="AO4" s="164">
        <f>AN4/5</f>
        <v>0.8</v>
      </c>
      <c r="AP4" s="18">
        <f>+'Director Nal de Ventas'!$E36+'Director Nal de Ventas'!$G36+'Director Nal de Ventas'!$I36+'Director Nal de Ventas'!$K36+'Director Nal de Ventas'!$M36</f>
        <v>4</v>
      </c>
      <c r="AQ4" s="160">
        <f>AP4/5</f>
        <v>0.8</v>
      </c>
      <c r="AR4" s="9">
        <f>(AVERAGE(AI4+AK4+AM4+AO4+AQ4)/5)*$AR$2</f>
        <v>0.13600000000000001</v>
      </c>
    </row>
    <row r="5" spans="1:44" ht="15" customHeight="1" x14ac:dyDescent="0.25">
      <c r="A5" s="3" t="s">
        <v>13</v>
      </c>
      <c r="B5" s="3" t="s">
        <v>16</v>
      </c>
      <c r="C5" s="39">
        <f>('Indicadores Con personal a Carg'!$I5*100)/49</f>
        <v>0.57966666666666666</v>
      </c>
      <c r="D5" s="22">
        <f>((+$V5+$AG5+$AR5)*100)/51</f>
        <v>0.94095238095238098</v>
      </c>
      <c r="E5" s="24">
        <f t="shared" ref="E5:E21" si="3">AVERAGE(I5,K5,M5,O5,Q5,S5,U5)</f>
        <v>0.94285714285714284</v>
      </c>
      <c r="F5" s="24">
        <f t="shared" ref="F5:F21" si="4">AVERAGE(X5,Z5,AB5,AD5,AF5)</f>
        <v>0.91999999999999993</v>
      </c>
      <c r="G5" s="25">
        <f t="shared" ref="G5:G21" si="5">AVERAGE(AI5,AK5,AM5,AO5,AQ5)</f>
        <v>0.96</v>
      </c>
      <c r="H5" s="46">
        <f>+'Director EUN Nautico'!$E12+'Director EUN Nautico'!$G12+'Director EUN Nautico'!$I12+'Director EUN Nautico'!$K12+'Director EUN Nautico'!$M12</f>
        <v>4</v>
      </c>
      <c r="I5" s="160">
        <f t="shared" ref="I5:K21" si="6">H5/5</f>
        <v>0.8</v>
      </c>
      <c r="J5" s="46">
        <f>+'Director EUN Nautico'!$E13+'Director EUN Nautico'!$G13+'Director EUN Nautico'!$I13+'Director EUN Nautico'!$K13+'Director EUN Nautico'!$M13</f>
        <v>5</v>
      </c>
      <c r="K5" s="160">
        <f t="shared" si="6"/>
        <v>1</v>
      </c>
      <c r="L5" s="46">
        <f>+'Director EUN Nautico'!$E14+'Director EUN Nautico'!$G14+'Director EUN Nautico'!$I14+'Director EUN Nautico'!$K14+'Director EUN Nautico'!$M14</f>
        <v>5</v>
      </c>
      <c r="M5" s="160">
        <f>L5/5</f>
        <v>1</v>
      </c>
      <c r="N5" s="46">
        <f>+'Director EUN Nautico'!$E15+'Director EUN Nautico'!$G15+'Director EUN Nautico'!$I15+'Director EUN Nautico'!$K15+'Director EUN Nautico'!$M15</f>
        <v>5</v>
      </c>
      <c r="O5" s="160">
        <f t="shared" ref="O5:O21" si="7">N5/5</f>
        <v>1</v>
      </c>
      <c r="P5" s="46">
        <f>+'Director EUN Nautico'!$E16+'Director EUN Nautico'!$G16+'Director EUN Nautico'!$I16+'Director EUN Nautico'!$K16+'Director EUN Nautico'!$M16</f>
        <v>5</v>
      </c>
      <c r="Q5" s="160">
        <f t="shared" ref="Q5:Q21" si="8">P5/5</f>
        <v>1</v>
      </c>
      <c r="R5" s="46">
        <f>+'Director EUN Nautico'!$E17+'Director EUN Nautico'!$G17+'Director EUN Nautico'!$I17+'Director EUN Nautico'!$K17+'Director EUN Nautico'!$M17</f>
        <v>5</v>
      </c>
      <c r="S5" s="160">
        <f t="shared" ref="S5:S21" si="9">R5/5</f>
        <v>1</v>
      </c>
      <c r="T5" s="207">
        <f>+'Director EUN Nautico'!$E18+'Director EUN Nautico'!$G18+'Director EUN Nautico'!$I18+'Director EUN Nautico'!$K18+'Director EUN Nautico'!$M18</f>
        <v>4</v>
      </c>
      <c r="U5" s="201">
        <f t="shared" ref="U5:U21" si="10">T5/5</f>
        <v>0.8</v>
      </c>
      <c r="V5" s="199">
        <f t="shared" si="0"/>
        <v>0.16028571428571428</v>
      </c>
      <c r="W5" s="11">
        <f>+'Director EUN Nautico'!$E23+'Director EUN Nautico'!$G23+'Director EUN Nautico'!$I23+'Director EUN Nautico'!$K23+'Director EUN Nautico'!$M23</f>
        <v>4</v>
      </c>
      <c r="X5" s="160">
        <f>W5/5</f>
        <v>0.8</v>
      </c>
      <c r="Y5" s="11">
        <f>+'Director EUN Nautico'!$E24+'Director EUN Nautico'!$G24+'Director EUN Nautico'!$I24+'Director EUN Nautico'!$K24+'Director EUN Nautico'!$M24</f>
        <v>5</v>
      </c>
      <c r="Z5" s="160">
        <f>Y5/5</f>
        <v>1</v>
      </c>
      <c r="AA5" s="11">
        <f>+'Director EUN Nautico'!$E25+'Director EUN Nautico'!$G25+'Director EUN Nautico'!$I25+'Director EUN Nautico'!$K25+'Director EUN Nautico'!$M25</f>
        <v>4</v>
      </c>
      <c r="AB5" s="160">
        <f>AA5/5</f>
        <v>0.8</v>
      </c>
      <c r="AC5" s="11">
        <f>+'Director EUN Nautico'!$E26+'Director EUN Nautico'!$G26+'Director EUN Nautico'!$I26+'Director EUN Nautico'!$K26+'Director EUN Nautico'!$M26</f>
        <v>5</v>
      </c>
      <c r="AD5" s="160">
        <f t="shared" si="1"/>
        <v>1</v>
      </c>
      <c r="AE5" s="11">
        <f>+'Director EUN Nautico'!$E27+'Director EUN Nautico'!$G27+'Director EUN Nautico'!$I27+'Director EUN Nautico'!$K27+'Director EUN Nautico'!$M27</f>
        <v>5</v>
      </c>
      <c r="AF5" s="160">
        <f>AE5/5</f>
        <v>1</v>
      </c>
      <c r="AG5" s="9">
        <f t="shared" si="2"/>
        <v>0.15640000000000001</v>
      </c>
      <c r="AH5" s="17">
        <f>+'Director EUN Nautico'!$E32+'Director EUN Nautico'!$G32+'Director EUN Nautico'!$I32+'Director EUN Nautico'!$K32+'Director EUN Nautico'!$M32</f>
        <v>5</v>
      </c>
      <c r="AI5" s="160">
        <f>AH5/5</f>
        <v>1</v>
      </c>
      <c r="AJ5" s="17">
        <f>+'Director EUN Nautico'!$E33+'Director EUN Nautico'!$G33+'Director EUN Nautico'!$I33+'Director EUN Nautico'!$K33+'Director EUN Nautico'!$M33</f>
        <v>5</v>
      </c>
      <c r="AK5" s="160">
        <f t="shared" ref="AK5:AK21" si="11">AJ5/5</f>
        <v>1</v>
      </c>
      <c r="AL5" s="17">
        <f>+'Director EUN Nautico'!$E34+'Director EUN Nautico'!$G34+'Director EUN Nautico'!$I34+'Director EUN Nautico'!$K34+'Director EUN Nautico'!$M34</f>
        <v>5</v>
      </c>
      <c r="AM5" s="160">
        <f t="shared" ref="AM5:AM21" si="12">AL5/5</f>
        <v>1</v>
      </c>
      <c r="AN5" s="17">
        <f>+'Director EUN Nautico'!$E35+'Director EUN Nautico'!$G35+'Director EUN Nautico'!$I35+'Director EUN Nautico'!$K35+'Director EUN Nautico'!$M35</f>
        <v>5</v>
      </c>
      <c r="AO5" s="160">
        <f t="shared" ref="AO5:AO21" si="13">AN5/5</f>
        <v>1</v>
      </c>
      <c r="AP5" s="17">
        <f>+'Director EUN Nautico'!$E36+'Director EUN Nautico'!$G36+'Director EUN Nautico'!$I36+'Director EUN Nautico'!$K36+'Director EUN Nautico'!$M36</f>
        <v>4</v>
      </c>
      <c r="AQ5" s="160">
        <f t="shared" ref="AQ5:AQ21" si="14">AP5/5</f>
        <v>0.8</v>
      </c>
      <c r="AR5" s="9">
        <f t="shared" ref="AR5:AR21" si="15">(AVERAGE(AI5+AK5+AM5+AO5+AQ5)/5)*$AR$2</f>
        <v>0.16320000000000001</v>
      </c>
    </row>
    <row r="6" spans="1:44" ht="15" customHeight="1" x14ac:dyDescent="0.25">
      <c r="A6" s="3" t="s">
        <v>13</v>
      </c>
      <c r="B6" s="3" t="s">
        <v>196</v>
      </c>
      <c r="C6" s="39">
        <f>('Indicadores Con personal a Carg'!$I6*100)/49</f>
        <v>0.75266666666666671</v>
      </c>
      <c r="D6" s="22">
        <f t="shared" ref="D6:D21" si="16">((+$V6+$AG6+$AR6)*100)/51</f>
        <v>0.82285714285714284</v>
      </c>
      <c r="E6" s="24">
        <f t="shared" si="3"/>
        <v>0.82857142857142851</v>
      </c>
      <c r="F6" s="24">
        <f>AVERAGE(X6,Z6,AB6,AD6,AF6)</f>
        <v>0.76</v>
      </c>
      <c r="G6" s="25">
        <f t="shared" si="5"/>
        <v>0.87999999999999989</v>
      </c>
      <c r="H6" s="46">
        <f>+'Director UEN Agroindustrial'!$E12+'Director UEN Agroindustrial'!$G12+'Director UEN Agroindustrial'!$I12+'Director UEN Agroindustrial'!$K12+'Director UEN Agroindustrial'!$M12</f>
        <v>5</v>
      </c>
      <c r="I6" s="160">
        <f t="shared" si="6"/>
        <v>1</v>
      </c>
      <c r="J6" s="46">
        <f>+'Director UEN Agroindustrial'!$E13+'Director UEN Agroindustrial'!$G13+'Director UEN Agroindustrial'!$I13+'Director UEN Agroindustrial'!$K13+'Director UEN Agroindustrial'!$M13</f>
        <v>3</v>
      </c>
      <c r="K6" s="160">
        <f t="shared" si="6"/>
        <v>0.6</v>
      </c>
      <c r="L6" s="46">
        <f>+'Director UEN Agroindustrial'!$E14+'Director UEN Agroindustrial'!$G14+'Director UEN Agroindustrial'!$I14+'Director UEN Agroindustrial'!$K14+'Director UEN Agroindustrial'!$M14</f>
        <v>4</v>
      </c>
      <c r="M6" s="160">
        <f t="shared" ref="M6:M21" si="17">L6/5</f>
        <v>0.8</v>
      </c>
      <c r="N6" s="46">
        <f>+'Director UEN Agroindustrial'!$E15+'Director UEN Agroindustrial'!$G15+'Director UEN Agroindustrial'!$I15+'Director UEN Agroindustrial'!$K15+'Director UEN Agroindustrial'!$M15</f>
        <v>4</v>
      </c>
      <c r="O6" s="160">
        <f t="shared" si="7"/>
        <v>0.8</v>
      </c>
      <c r="P6" s="46">
        <f>+'Director UEN Agroindustrial'!$E16+'Director UEN Agroindustrial'!$G16+'Director UEN Agroindustrial'!$I16+'Director UEN Agroindustrial'!$K16+'Director UEN Agroindustrial'!$M16</f>
        <v>5</v>
      </c>
      <c r="Q6" s="160">
        <f t="shared" si="8"/>
        <v>1</v>
      </c>
      <c r="R6" s="46">
        <f>+'Director UEN Agroindustrial'!$E17+'Director UEN Agroindustrial'!$G17+'Director UEN Agroindustrial'!$I17+'Director UEN Agroindustrial'!$K17+'Director UEN Agroindustrial'!$M17</f>
        <v>4</v>
      </c>
      <c r="S6" s="160">
        <f t="shared" si="9"/>
        <v>0.8</v>
      </c>
      <c r="T6" s="207">
        <f>+'Director UEN Agroindustrial'!$E18+'Director UEN Agroindustrial'!$G18+'Director UEN Agroindustrial'!$I18+'Director UEN Agroindustrial'!$K18+'Director UEN Agroindustrial'!$M18</f>
        <v>4</v>
      </c>
      <c r="U6" s="201">
        <f t="shared" si="10"/>
        <v>0.8</v>
      </c>
      <c r="V6" s="199">
        <f t="shared" si="0"/>
        <v>0.14085714285714285</v>
      </c>
      <c r="W6" s="11">
        <f>+'Director UEN Agroindustrial'!$E23+'Director UEN Agroindustrial'!$G23+'Director UEN Agroindustrial'!$I23+'Director UEN Agroindustrial'!$K23+'Director UEN Agroindustrial'!$M23</f>
        <v>3</v>
      </c>
      <c r="X6" s="160">
        <f t="shared" ref="X6:X21" si="18">W6/5</f>
        <v>0.6</v>
      </c>
      <c r="Y6" s="11">
        <f>+'Director UEN Agroindustrial'!$E24+'Director UEN Agroindustrial'!$G24+'Director UEN Agroindustrial'!$I24+'Director UEN Agroindustrial'!$K24+'Director UEN Agroindustrial'!$M24</f>
        <v>4</v>
      </c>
      <c r="Z6" s="160">
        <f t="shared" ref="Z6:Z21" si="19">Y6/5</f>
        <v>0.8</v>
      </c>
      <c r="AA6" s="11">
        <f>+'Director UEN Agroindustrial'!$E25+'Director UEN Agroindustrial'!$G25+'Director UEN Agroindustrial'!$I25+'Director UEN Agroindustrial'!$K25+'Director UEN Agroindustrial'!$M25</f>
        <v>4</v>
      </c>
      <c r="AB6" s="160">
        <f t="shared" ref="AB6:AB21" si="20">AA6/5</f>
        <v>0.8</v>
      </c>
      <c r="AC6" s="11">
        <f>+'Director UEN Agroindustrial'!$E26+'Director UEN Agroindustrial'!$G26+'Director UEN Agroindustrial'!$I26+'Director UEN Agroindustrial'!$K26+'Director UEN Agroindustrial'!$M26</f>
        <v>4</v>
      </c>
      <c r="AD6" s="160">
        <f t="shared" si="1"/>
        <v>0.8</v>
      </c>
      <c r="AE6" s="11">
        <f>+'Director UEN Agroindustrial'!$E27+'Director UEN Agroindustrial'!$G27+'Director UEN Agroindustrial'!$I27+'Director UEN Agroindustrial'!$K27+'Director UEN Agroindustrial'!$M27</f>
        <v>4</v>
      </c>
      <c r="AF6" s="160">
        <f t="shared" ref="AF6:AF21" si="21">AE6/5</f>
        <v>0.8</v>
      </c>
      <c r="AG6" s="9">
        <f t="shared" si="2"/>
        <v>0.12920000000000001</v>
      </c>
      <c r="AH6" s="17">
        <f>+'Director UEN Agroindustrial'!$E32+'Director UEN Agroindustrial'!$G32+'Director UEN Agroindustrial'!$I32+'Director UEN Agroindustrial'!$K32+'Director UEN Agroindustrial'!$M32</f>
        <v>5</v>
      </c>
      <c r="AI6" s="160">
        <f t="shared" ref="AI6:AI21" si="22">AH6/5</f>
        <v>1</v>
      </c>
      <c r="AJ6" s="17">
        <f>+'Director UEN Agroindustrial'!$E33+'Director UEN Agroindustrial'!$G33+'Director UEN Agroindustrial'!$I33+'Director UEN Agroindustrial'!$K33+'Director UEN Agroindustrial'!$M33</f>
        <v>4</v>
      </c>
      <c r="AK6" s="160">
        <f t="shared" si="11"/>
        <v>0.8</v>
      </c>
      <c r="AL6" s="17">
        <f>+'Director UEN Agroindustrial'!$E34+'Director UEN Agroindustrial'!$G34+'Director UEN Agroindustrial'!$I34+'Director UEN Agroindustrial'!$K34+'Director UEN Agroindustrial'!$M34</f>
        <v>5</v>
      </c>
      <c r="AM6" s="160">
        <f t="shared" si="12"/>
        <v>1</v>
      </c>
      <c r="AN6" s="17">
        <f>+'Director UEN Agroindustrial'!$E35+'Director UEN Agroindustrial'!$G35+'Director UEN Agroindustrial'!$I35+'Director UEN Agroindustrial'!$K35+'Director UEN Agroindustrial'!$M35</f>
        <v>4</v>
      </c>
      <c r="AO6" s="160">
        <f t="shared" si="13"/>
        <v>0.8</v>
      </c>
      <c r="AP6" s="17">
        <f>+'Director UEN Agroindustrial'!$E36+'Director UEN Agroindustrial'!$G36+'Director UEN Agroindustrial'!$I36+'Director UEN Agroindustrial'!$K36+'Director UEN Agroindustrial'!$M36</f>
        <v>4</v>
      </c>
      <c r="AQ6" s="160">
        <f t="shared" si="14"/>
        <v>0.8</v>
      </c>
      <c r="AR6" s="9">
        <f t="shared" si="15"/>
        <v>0.14959999999999998</v>
      </c>
    </row>
    <row r="7" spans="1:44" ht="15" customHeight="1" x14ac:dyDescent="0.25">
      <c r="A7" s="3" t="s">
        <v>17</v>
      </c>
      <c r="B7" s="3" t="s">
        <v>14</v>
      </c>
      <c r="C7" s="39">
        <f>('Indicadores Con personal a Carg'!$I7*100)/49</f>
        <v>0.93156375037816641</v>
      </c>
      <c r="D7" s="22">
        <f t="shared" si="16"/>
        <v>0.94095238095238098</v>
      </c>
      <c r="E7" s="24">
        <f t="shared" si="3"/>
        <v>0.94285714285714284</v>
      </c>
      <c r="F7" s="24">
        <f t="shared" si="4"/>
        <v>1</v>
      </c>
      <c r="G7" s="25">
        <f t="shared" si="5"/>
        <v>0.88000000000000012</v>
      </c>
      <c r="H7" s="46">
        <f>+'Analista de Tesoreria'!$E12+'Analista de Tesoreria'!$G12+'Analista de Tesoreria'!$I12+'Analista de Tesoreria'!$K12+'Analista de Tesoreria'!$M12</f>
        <v>5</v>
      </c>
      <c r="I7" s="160">
        <f t="shared" si="6"/>
        <v>1</v>
      </c>
      <c r="J7" s="46">
        <f>+'Analista de Tesoreria'!$E13+'Analista de Tesoreria'!$G13+'Analista de Tesoreria'!$I13+'Analista de Tesoreria'!$K13+'Analista de Tesoreria'!$M13</f>
        <v>5</v>
      </c>
      <c r="K7" s="160">
        <f t="shared" si="6"/>
        <v>1</v>
      </c>
      <c r="L7" s="46">
        <f>+'Analista de Tesoreria'!$E14+'Analista de Tesoreria'!$G14+'Analista de Tesoreria'!$I14+'Analista de Tesoreria'!$K14+'Analista de Tesoreria'!$M14</f>
        <v>4</v>
      </c>
      <c r="M7" s="160">
        <f t="shared" si="17"/>
        <v>0.8</v>
      </c>
      <c r="N7" s="46">
        <f>+'Analista de Tesoreria'!$E15+'Analista de Tesoreria'!$G15+'Analista de Tesoreria'!$I15+'Analista de Tesoreria'!$K15+'Analista de Tesoreria'!$M15</f>
        <v>4</v>
      </c>
      <c r="O7" s="160">
        <f t="shared" si="7"/>
        <v>0.8</v>
      </c>
      <c r="P7" s="46">
        <f>+'Analista de Tesoreria'!$E16+'Analista de Tesoreria'!$G16+'Analista de Tesoreria'!$I16+'Analista de Tesoreria'!$K16+'Analista de Tesoreria'!$M16</f>
        <v>5</v>
      </c>
      <c r="Q7" s="160">
        <f t="shared" si="8"/>
        <v>1</v>
      </c>
      <c r="R7" s="46">
        <f>+'Analista de Tesoreria'!$E17+'Analista de Tesoreria'!$G17+'Analista de Tesoreria'!$I17+'Analista de Tesoreria'!$K17+'Analista de Tesoreria'!$M17</f>
        <v>5</v>
      </c>
      <c r="S7" s="160">
        <f t="shared" si="9"/>
        <v>1</v>
      </c>
      <c r="T7" s="207">
        <f>+'Analista de Tesoreria'!$E18+'Analista de Tesoreria'!$G18+'Analista de Tesoreria'!$I18+'Analista de Tesoreria'!$K18+'Analista de Tesoreria'!$M18</f>
        <v>5</v>
      </c>
      <c r="U7" s="201">
        <f t="shared" si="10"/>
        <v>1</v>
      </c>
      <c r="V7" s="199">
        <f t="shared" si="0"/>
        <v>0.16028571428571428</v>
      </c>
      <c r="W7" s="11">
        <f>+'Analista de Tesoreria'!$E23+'Analista de Tesoreria'!$G23+'Analista de Tesoreria'!$I23+'Analista de Tesoreria'!$K23+'Analista de Tesoreria'!$M23</f>
        <v>5</v>
      </c>
      <c r="X7" s="160">
        <f t="shared" si="18"/>
        <v>1</v>
      </c>
      <c r="Y7" s="11">
        <f>+'Analista de Tesoreria'!$E24+'Analista de Tesoreria'!$G24+'Analista de Tesoreria'!$I24+'Analista de Tesoreria'!$K24+'Analista de Tesoreria'!$M24</f>
        <v>5</v>
      </c>
      <c r="Z7" s="160">
        <f t="shared" si="19"/>
        <v>1</v>
      </c>
      <c r="AA7" s="11">
        <f>+'Analista de Tesoreria'!$E25+'Analista de Tesoreria'!$G25+'Analista de Tesoreria'!$I25+'Analista de Tesoreria'!$K25+'Analista de Tesoreria'!$M25</f>
        <v>5</v>
      </c>
      <c r="AB7" s="160">
        <f t="shared" si="20"/>
        <v>1</v>
      </c>
      <c r="AC7" s="11">
        <f>+'Analista de Tesoreria'!$E26+'Analista de Tesoreria'!$G26+'Analista de Tesoreria'!$I26+'Analista de Tesoreria'!$K26+'Analista de Tesoreria'!$M26</f>
        <v>5</v>
      </c>
      <c r="AD7" s="160">
        <f t="shared" si="1"/>
        <v>1</v>
      </c>
      <c r="AE7" s="11">
        <f>+'Analista de Tesoreria'!$E27+'Analista de Tesoreria'!$G27+'Analista de Tesoreria'!$I27+'Analista de Tesoreria'!$K27+'Analista de Tesoreria'!$M27</f>
        <v>5</v>
      </c>
      <c r="AF7" s="160">
        <f t="shared" si="21"/>
        <v>1</v>
      </c>
      <c r="AG7" s="9">
        <f t="shared" si="2"/>
        <v>0.17</v>
      </c>
      <c r="AH7" s="17">
        <f>+'Analista de Tesoreria'!$E32+'Analista de Tesoreria'!$G32+'Analista de Tesoreria'!$I32+'Analista de Tesoreria'!$K32+'Analista de Tesoreria'!$M32</f>
        <v>4</v>
      </c>
      <c r="AI7" s="160">
        <f t="shared" si="22"/>
        <v>0.8</v>
      </c>
      <c r="AJ7" s="17">
        <f>+'Analista de Tesoreria'!$E33+'Analista de Tesoreria'!$G33+'Analista de Tesoreria'!$I33+'Analista de Tesoreria'!$K33+'Analista de Tesoreria'!$M33</f>
        <v>4</v>
      </c>
      <c r="AK7" s="160">
        <f t="shared" si="11"/>
        <v>0.8</v>
      </c>
      <c r="AL7" s="17">
        <f>+'Analista de Tesoreria'!$E34+'Analista de Tesoreria'!$G34+'Analista de Tesoreria'!$I34+'Analista de Tesoreria'!$K34+'Analista de Tesoreria'!$M34</f>
        <v>5</v>
      </c>
      <c r="AM7" s="160">
        <f t="shared" si="12"/>
        <v>1</v>
      </c>
      <c r="AN7" s="17">
        <f>+'Analista de Tesoreria'!$E35+'Analista de Tesoreria'!$G35+'Analista de Tesoreria'!$I35+'Analista de Tesoreria'!$K35+'Analista de Tesoreria'!$M35</f>
        <v>5</v>
      </c>
      <c r="AO7" s="160">
        <f t="shared" si="13"/>
        <v>1</v>
      </c>
      <c r="AP7" s="17">
        <f>+'Analista de Tesoreria'!$E36+'Analista de Tesoreria'!$G36+'Analista de Tesoreria'!$I36+'Analista de Tesoreria'!$K36+'Analista de Tesoreria'!$M36</f>
        <v>4</v>
      </c>
      <c r="AQ7" s="160">
        <f t="shared" si="14"/>
        <v>0.8</v>
      </c>
      <c r="AR7" s="9">
        <f t="shared" si="15"/>
        <v>0.14960000000000004</v>
      </c>
    </row>
    <row r="8" spans="1:44" ht="15" customHeight="1" x14ac:dyDescent="0.25">
      <c r="A8" s="3" t="s">
        <v>17</v>
      </c>
      <c r="B8" s="3" t="s">
        <v>40</v>
      </c>
      <c r="C8" s="39">
        <f>('Indicadores Con personal a Carg'!$I8*100)/49</f>
        <v>0.86043333333333338</v>
      </c>
      <c r="D8" s="22">
        <f t="shared" si="16"/>
        <v>0.93333333333333335</v>
      </c>
      <c r="E8" s="24">
        <f t="shared" si="3"/>
        <v>1</v>
      </c>
      <c r="F8" s="24">
        <f t="shared" si="4"/>
        <v>1</v>
      </c>
      <c r="G8" s="25">
        <f t="shared" si="5"/>
        <v>0.8</v>
      </c>
      <c r="H8" s="46">
        <f>+'Asistente Talento Humano'!$E12+'Asistente Talento Humano'!$G12+'Asistente Talento Humano'!$I12+'Asistente Talento Humano'!$K12+'Asistente Talento Humano'!$M12</f>
        <v>5</v>
      </c>
      <c r="I8" s="160">
        <f t="shared" si="6"/>
        <v>1</v>
      </c>
      <c r="J8" s="46">
        <f>+'Asistente Talento Humano'!$E13+'Asistente Talento Humano'!$G13+'Asistente Talento Humano'!$I13+'Asistente Talento Humano'!$K13+'Asistente Talento Humano'!$M13</f>
        <v>5</v>
      </c>
      <c r="K8" s="160">
        <f t="shared" si="6"/>
        <v>1</v>
      </c>
      <c r="L8" s="46">
        <f>+'Asistente Talento Humano'!$E14+'Asistente Talento Humano'!$G14+'Asistente Talento Humano'!$I14+'Asistente Talento Humano'!$K14+'Asistente Talento Humano'!$M14</f>
        <v>5</v>
      </c>
      <c r="M8" s="160">
        <f t="shared" si="17"/>
        <v>1</v>
      </c>
      <c r="N8" s="46">
        <f>+'Asistente Talento Humano'!$E15+'Asistente Talento Humano'!$G15+'Asistente Talento Humano'!$I15+'Asistente Talento Humano'!$K15+'Asistente Talento Humano'!$M15</f>
        <v>5</v>
      </c>
      <c r="O8" s="160">
        <f t="shared" si="7"/>
        <v>1</v>
      </c>
      <c r="P8" s="46">
        <f>+'Asistente Talento Humano'!$E16+'Asistente Talento Humano'!$G16+'Asistente Talento Humano'!$I16+'Asistente Talento Humano'!$K16+'Asistente Talento Humano'!$M16</f>
        <v>5</v>
      </c>
      <c r="Q8" s="160">
        <f t="shared" si="8"/>
        <v>1</v>
      </c>
      <c r="R8" s="46">
        <f>+'Asistente Talento Humano'!$E17+'Asistente Talento Humano'!$G17+'Asistente Talento Humano'!$I17+'Asistente Talento Humano'!$K17+'Asistente Talento Humano'!$M17</f>
        <v>5</v>
      </c>
      <c r="S8" s="160">
        <f t="shared" si="9"/>
        <v>1</v>
      </c>
      <c r="T8" s="46">
        <f>+'Asistente Talento Humano'!$E18+'Asistente Talento Humano'!$G18+'Asistente Talento Humano'!$I18+'Asistente Talento Humano'!$K18+'Asistente Talento Humano'!$M18</f>
        <v>5</v>
      </c>
      <c r="U8" s="201">
        <f t="shared" si="10"/>
        <v>1</v>
      </c>
      <c r="V8" s="199">
        <f t="shared" si="0"/>
        <v>0.17</v>
      </c>
      <c r="W8" s="11">
        <f>+'Asistente Talento Humano'!$E23+'Asistente Talento Humano'!$G23+'Asistente Talento Humano'!$I23+'Asistente Talento Humano'!$K23+'Asistente Talento Humano'!$M23</f>
        <v>5</v>
      </c>
      <c r="X8" s="160">
        <f t="shared" si="18"/>
        <v>1</v>
      </c>
      <c r="Y8" s="11">
        <f>+'Asistente Talento Humano'!$E24+'Asistente Talento Humano'!$G24+'Asistente Talento Humano'!$I24+'Asistente Talento Humano'!$K24+'Asistente Talento Humano'!$M24</f>
        <v>5</v>
      </c>
      <c r="Z8" s="160">
        <f t="shared" si="19"/>
        <v>1</v>
      </c>
      <c r="AA8" s="11">
        <f>+'Asistente Talento Humano'!$E25+'Asistente Talento Humano'!$G25+'Asistente Talento Humano'!$I25+'Asistente Talento Humano'!$K25+'Asistente Talento Humano'!$M25</f>
        <v>5</v>
      </c>
      <c r="AB8" s="160">
        <f t="shared" si="20"/>
        <v>1</v>
      </c>
      <c r="AC8" s="11">
        <f>+'Asistente Talento Humano'!$E26+'Asistente Talento Humano'!$G26+'Asistente Talento Humano'!$I26+'Asistente Talento Humano'!$K26+'Asistente Talento Humano'!$M26</f>
        <v>5</v>
      </c>
      <c r="AD8" s="160">
        <f t="shared" si="1"/>
        <v>1</v>
      </c>
      <c r="AE8" s="11">
        <f>+'Asistente Talento Humano'!$E27+'Asistente Talento Humano'!$G27+'Asistente Talento Humano'!$I27+'Asistente Talento Humano'!$K27+'Asistente Talento Humano'!$M27</f>
        <v>5</v>
      </c>
      <c r="AF8" s="160">
        <f t="shared" si="21"/>
        <v>1</v>
      </c>
      <c r="AG8" s="9">
        <f t="shared" si="2"/>
        <v>0.17</v>
      </c>
      <c r="AH8" s="17">
        <f>+'Asistente Talento Humano'!$E32+'Asistente Talento Humano'!$G32+'Asistente Talento Humano'!$I32+'Asistente Talento Humano'!$K32+'Asistente Talento Humano'!$M32</f>
        <v>4</v>
      </c>
      <c r="AI8" s="160">
        <f t="shared" si="22"/>
        <v>0.8</v>
      </c>
      <c r="AJ8" s="17">
        <f>+'Asistente Talento Humano'!$E33+'Asistente Talento Humano'!$G33+'Asistente Talento Humano'!$I33+'Asistente Talento Humano'!$K33+'Asistente Talento Humano'!$M33</f>
        <v>4</v>
      </c>
      <c r="AK8" s="160">
        <f t="shared" si="11"/>
        <v>0.8</v>
      </c>
      <c r="AL8" s="17">
        <f>+'Asistente Talento Humano'!$E34+'Asistente Talento Humano'!$G34+'Asistente Talento Humano'!$I34+'Asistente Talento Humano'!$K34+'Asistente Talento Humano'!$M34</f>
        <v>4</v>
      </c>
      <c r="AM8" s="160">
        <f t="shared" si="12"/>
        <v>0.8</v>
      </c>
      <c r="AN8" s="17">
        <f>+'Asistente Talento Humano'!$E35+'Asistente Talento Humano'!$G35+'Asistente Talento Humano'!$I35+'Asistente Talento Humano'!$K35+'Asistente Talento Humano'!$M35</f>
        <v>3</v>
      </c>
      <c r="AO8" s="160">
        <f t="shared" si="13"/>
        <v>0.6</v>
      </c>
      <c r="AP8" s="17">
        <f>+'Asistente Talento Humano'!$E36+'Asistente Talento Humano'!$G36+'Asistente Talento Humano'!$I36+'Asistente Talento Humano'!$K36+'Asistente Talento Humano'!$M36</f>
        <v>5</v>
      </c>
      <c r="AQ8" s="160">
        <f t="shared" si="14"/>
        <v>1</v>
      </c>
      <c r="AR8" s="9">
        <f t="shared" si="15"/>
        <v>0.13600000000000001</v>
      </c>
    </row>
    <row r="9" spans="1:44" ht="15" customHeight="1" x14ac:dyDescent="0.25">
      <c r="A9" s="3" t="s">
        <v>17</v>
      </c>
      <c r="B9" s="3" t="s">
        <v>73</v>
      </c>
      <c r="C9" s="39">
        <f>('Indicadores Con personal a Carg'!$I9*100)/49</f>
        <v>0.9</v>
      </c>
      <c r="D9" s="22">
        <f t="shared" si="16"/>
        <v>0.94476190476190491</v>
      </c>
      <c r="E9" s="24">
        <f t="shared" si="3"/>
        <v>0.91428571428571437</v>
      </c>
      <c r="F9" s="24">
        <f t="shared" si="4"/>
        <v>1</v>
      </c>
      <c r="G9" s="25">
        <f t="shared" si="5"/>
        <v>0.91999999999999993</v>
      </c>
      <c r="H9" s="46">
        <f>+'Coordinador TIC'!$E12+'Coordinador TIC'!$G12+'Coordinador TIC'!$I12+'Coordinador TIC'!$K12+'Coordinador TIC'!$M12</f>
        <v>4</v>
      </c>
      <c r="I9" s="160">
        <f t="shared" si="6"/>
        <v>0.8</v>
      </c>
      <c r="J9" s="46">
        <f>+'Coordinador TIC'!$E13+'Coordinador TIC'!$G13+'Coordinador TIC'!$I13+'Coordinador TIC'!$K13+'Coordinador TIC'!$M13</f>
        <v>5</v>
      </c>
      <c r="K9" s="160">
        <f t="shared" si="6"/>
        <v>1</v>
      </c>
      <c r="L9" s="46">
        <f>+'Coordinador TIC'!$E14+'Coordinador TIC'!$G14+'Coordinador TIC'!$I14+'Coordinador TIC'!$K14+'Coordinador TIC'!$M14</f>
        <v>4</v>
      </c>
      <c r="M9" s="160">
        <f t="shared" si="17"/>
        <v>0.8</v>
      </c>
      <c r="N9" s="46">
        <f>+'Coordinador TIC'!$E15+'Coordinador TIC'!$G15+'Coordinador TIC'!$I15+'Coordinador TIC'!$K15+'Coordinador TIC'!$M15</f>
        <v>5</v>
      </c>
      <c r="O9" s="160">
        <f t="shared" si="7"/>
        <v>1</v>
      </c>
      <c r="P9" s="46">
        <f>+'Coordinador TIC'!$E16+'Coordinador TIC'!$G16+'Coordinador TIC'!$I16+'Coordinador TIC'!$K16+'Coordinador TIC'!$M16</f>
        <v>4</v>
      </c>
      <c r="Q9" s="160">
        <f t="shared" si="8"/>
        <v>0.8</v>
      </c>
      <c r="R9" s="46">
        <f>+'Coordinador TIC'!$E17+'Coordinador TIC'!$G17+'Coordinador TIC'!$I17+'Coordinador TIC'!$K17+'Coordinador TIC'!$M17</f>
        <v>5</v>
      </c>
      <c r="S9" s="160">
        <f t="shared" si="9"/>
        <v>1</v>
      </c>
      <c r="T9" s="46">
        <f>+'Coordinador TIC'!$E18+'Coordinador TIC'!$G18+'Coordinador TIC'!$I18+'Coordinador TIC'!$K18+'Coordinador TIC'!$M18</f>
        <v>5</v>
      </c>
      <c r="U9" s="201">
        <f t="shared" si="10"/>
        <v>1</v>
      </c>
      <c r="V9" s="199">
        <f t="shared" si="0"/>
        <v>0.15542857142857144</v>
      </c>
      <c r="W9" s="11">
        <f>+'Coordinador TIC'!$E23+'Coordinador TIC'!$G23+'Coordinador TIC'!$I23+'Coordinador TIC'!$K23+'Coordinador TIC'!$M23</f>
        <v>5</v>
      </c>
      <c r="X9" s="160">
        <f t="shared" si="18"/>
        <v>1</v>
      </c>
      <c r="Y9" s="11">
        <f>+'Coordinador TIC'!$E24+'Coordinador TIC'!$G24+'Coordinador TIC'!$I24+'Coordinador TIC'!$K24+'Coordinador TIC'!$M24</f>
        <v>5</v>
      </c>
      <c r="Z9" s="160">
        <f t="shared" si="19"/>
        <v>1</v>
      </c>
      <c r="AA9" s="11">
        <f>+'Coordinador TIC'!$E25+'Coordinador TIC'!$G25+'Coordinador TIC'!$I25+'Coordinador TIC'!$K25+'Coordinador TIC'!$M25</f>
        <v>5</v>
      </c>
      <c r="AB9" s="160">
        <f t="shared" si="20"/>
        <v>1</v>
      </c>
      <c r="AC9" s="11">
        <f>+'Coordinador TIC'!$E26+'Coordinador TIC'!$G26+'Coordinador TIC'!$I26+'Coordinador TIC'!$K26+'Coordinador TIC'!$M26</f>
        <v>5</v>
      </c>
      <c r="AD9" s="160">
        <f t="shared" si="1"/>
        <v>1</v>
      </c>
      <c r="AE9" s="11">
        <f>+'Coordinador TIC'!$E27+'Coordinador TIC'!$G27+'Coordinador TIC'!$I27+'Coordinador TIC'!$K27+'Coordinador TIC'!$M27</f>
        <v>5</v>
      </c>
      <c r="AF9" s="160">
        <f t="shared" si="21"/>
        <v>1</v>
      </c>
      <c r="AG9" s="9">
        <f t="shared" si="2"/>
        <v>0.17</v>
      </c>
      <c r="AH9" s="17">
        <f>+'Coordinador TIC'!$E32+'Coordinador TIC'!$G32+'Coordinador TIC'!$I32+'Coordinador TIC'!$K32+'Coordinador TIC'!$M32</f>
        <v>5</v>
      </c>
      <c r="AI9" s="160">
        <f t="shared" si="22"/>
        <v>1</v>
      </c>
      <c r="AJ9" s="17">
        <f>+'Coordinador TIC'!$E33+'Coordinador TIC'!$G33+'Coordinador TIC'!$I33+'Coordinador TIC'!$K33+'Coordinador TIC'!$M33</f>
        <v>5</v>
      </c>
      <c r="AK9" s="160">
        <f t="shared" si="11"/>
        <v>1</v>
      </c>
      <c r="AL9" s="17">
        <f>+'Coordinador TIC'!$E34+'Coordinador TIC'!$G34+'Coordinador TIC'!$I34+'Coordinador TIC'!$K34+'Coordinador TIC'!$M34</f>
        <v>5</v>
      </c>
      <c r="AM9" s="160">
        <f t="shared" si="12"/>
        <v>1</v>
      </c>
      <c r="AN9" s="17">
        <f>+'Coordinador TIC'!$E35+'Coordinador TIC'!$G35+'Coordinador TIC'!$I35+'Coordinador TIC'!$K35+'Coordinador TIC'!$M35</f>
        <v>4</v>
      </c>
      <c r="AO9" s="160">
        <f t="shared" si="13"/>
        <v>0.8</v>
      </c>
      <c r="AP9" s="17">
        <f>+'Coordinador TIC'!$E36+'Coordinador TIC'!$G36+'Coordinador TIC'!$I36+'Coordinador TIC'!$K36+'Coordinador TIC'!$M36</f>
        <v>4</v>
      </c>
      <c r="AQ9" s="160">
        <f t="shared" si="14"/>
        <v>0.8</v>
      </c>
      <c r="AR9" s="9">
        <f t="shared" si="15"/>
        <v>0.15640000000000001</v>
      </c>
    </row>
    <row r="10" spans="1:44" ht="15" customHeight="1" x14ac:dyDescent="0.25">
      <c r="A10" s="3" t="s">
        <v>17</v>
      </c>
      <c r="B10" s="3" t="s">
        <v>18</v>
      </c>
      <c r="C10" s="22">
        <f>('Indicadores Con personal a Carg'!$I10*100)/49</f>
        <v>0.83613463387705533</v>
      </c>
      <c r="D10" s="22">
        <f t="shared" si="16"/>
        <v>0.8</v>
      </c>
      <c r="E10" s="24">
        <f t="shared" si="3"/>
        <v>0.79999999999999993</v>
      </c>
      <c r="F10" s="24">
        <f t="shared" si="4"/>
        <v>0.91999999999999993</v>
      </c>
      <c r="G10" s="25">
        <f t="shared" si="5"/>
        <v>0.68</v>
      </c>
      <c r="H10" s="46">
        <f>+Contador!$E12+Contador!$G12+Contador!$I12+Contador!$K12+Contador!$M12</f>
        <v>4</v>
      </c>
      <c r="I10" s="160">
        <f t="shared" si="6"/>
        <v>0.8</v>
      </c>
      <c r="J10" s="46">
        <f>+Contador!$E13+Contador!$G13+Contador!$I13+Contador!$K13+Contador!$M13</f>
        <v>3</v>
      </c>
      <c r="K10" s="160">
        <f t="shared" si="6"/>
        <v>0.6</v>
      </c>
      <c r="L10" s="46">
        <f>+Contador!$E14+Contador!$G14+Contador!$I14+Contador!$K14+Contador!$M14</f>
        <v>4</v>
      </c>
      <c r="M10" s="160">
        <f t="shared" si="17"/>
        <v>0.8</v>
      </c>
      <c r="N10" s="46">
        <f>+Contador!$E15+Contador!$G15+Contador!$I15+Contador!$K15+Contador!$M15</f>
        <v>4</v>
      </c>
      <c r="O10" s="160">
        <f t="shared" si="7"/>
        <v>0.8</v>
      </c>
      <c r="P10" s="46">
        <f>+Contador!$E16+Contador!$G16+Contador!$I16+Contador!$K16+Contador!$M16</f>
        <v>4</v>
      </c>
      <c r="Q10" s="160">
        <f t="shared" si="8"/>
        <v>0.8</v>
      </c>
      <c r="R10" s="46">
        <f>+Contador!$E17+Contador!$G17+Contador!$I17+Contador!$K17+Contador!$M17</f>
        <v>4</v>
      </c>
      <c r="S10" s="160">
        <f t="shared" si="9"/>
        <v>0.8</v>
      </c>
      <c r="T10" s="46">
        <f>+Contador!$E18+Contador!$G18+Contador!$I18+Contador!$K18+Contador!$M18</f>
        <v>5</v>
      </c>
      <c r="U10" s="201">
        <f t="shared" si="10"/>
        <v>1</v>
      </c>
      <c r="V10" s="199">
        <f t="shared" si="0"/>
        <v>0.13600000000000001</v>
      </c>
      <c r="W10" s="11">
        <f>+Contador!$E23+Contador!$G23+Contador!$I23+Contador!$K23+Contador!$M23</f>
        <v>5</v>
      </c>
      <c r="X10" s="160">
        <f t="shared" si="18"/>
        <v>1</v>
      </c>
      <c r="Y10" s="11">
        <f>+Contador!$E24+Contador!$G24+Contador!$I24+Contador!$K24+Contador!$M24</f>
        <v>5</v>
      </c>
      <c r="Z10" s="160">
        <f t="shared" si="19"/>
        <v>1</v>
      </c>
      <c r="AA10" s="11">
        <f>+Contador!$E25+Contador!$G25+Contador!$I25+Contador!$K25+Contador!$M25</f>
        <v>4</v>
      </c>
      <c r="AB10" s="160">
        <f t="shared" si="20"/>
        <v>0.8</v>
      </c>
      <c r="AC10" s="11">
        <f>+Contador!$E26+Contador!$G26+Contador!$I26+Contador!$K26+Contador!$M26</f>
        <v>4</v>
      </c>
      <c r="AD10" s="160">
        <f t="shared" si="1"/>
        <v>0.8</v>
      </c>
      <c r="AE10" s="11">
        <f>+Contador!$E27+Contador!$G27+Contador!$I27+Contador!$K27+Contador!$M27</f>
        <v>5</v>
      </c>
      <c r="AF10" s="160">
        <f t="shared" si="21"/>
        <v>1</v>
      </c>
      <c r="AG10" s="9">
        <f t="shared" si="2"/>
        <v>0.15640000000000001</v>
      </c>
      <c r="AH10" s="17">
        <f>+Contador!$E32+Contador!$G32+Contador!$I32+Contador!$K32+Contador!$M32</f>
        <v>4</v>
      </c>
      <c r="AI10" s="160">
        <f t="shared" si="22"/>
        <v>0.8</v>
      </c>
      <c r="AJ10" s="17">
        <f>+Contador!$E33+Contador!$G33+Contador!$I33+Contador!$K33+Contador!$M33</f>
        <v>3</v>
      </c>
      <c r="AK10" s="160">
        <f t="shared" si="11"/>
        <v>0.6</v>
      </c>
      <c r="AL10" s="17">
        <f>+Contador!$E34+Contador!$G34+Contador!$I34+Contador!$K34+Contador!$M34</f>
        <v>4</v>
      </c>
      <c r="AM10" s="160">
        <f t="shared" si="12"/>
        <v>0.8</v>
      </c>
      <c r="AN10" s="17">
        <f>+Contador!$E35+Contador!$G35+Contador!$I35+Contador!$K35+Contador!$M35</f>
        <v>3</v>
      </c>
      <c r="AO10" s="160">
        <f t="shared" si="13"/>
        <v>0.6</v>
      </c>
      <c r="AP10" s="17">
        <f>+Contador!$E33+Contador!$G36+Contador!$I36+Contador!$K36+Contador!$M36</f>
        <v>3</v>
      </c>
      <c r="AQ10" s="160">
        <f t="shared" si="14"/>
        <v>0.6</v>
      </c>
      <c r="AR10" s="9">
        <f t="shared" si="15"/>
        <v>0.11560000000000002</v>
      </c>
    </row>
    <row r="11" spans="1:44" ht="15" customHeight="1" x14ac:dyDescent="0.25">
      <c r="A11" s="5" t="s">
        <v>17</v>
      </c>
      <c r="B11" s="4" t="s">
        <v>19</v>
      </c>
      <c r="C11" s="22">
        <f>('Indicadores Con personal a Carg'!$I11*100)/49</f>
        <v>0.86791901990228448</v>
      </c>
      <c r="D11" s="22">
        <f t="shared" si="16"/>
        <v>0.93714285714285728</v>
      </c>
      <c r="E11" s="24">
        <f t="shared" si="3"/>
        <v>0.97142857142857142</v>
      </c>
      <c r="F11" s="24">
        <f t="shared" si="4"/>
        <v>1</v>
      </c>
      <c r="G11" s="25">
        <f t="shared" si="5"/>
        <v>0.84000000000000008</v>
      </c>
      <c r="H11" s="46">
        <f>+'Coordinadora Talento Humano'!$E12+'Coordinadora Talento Humano'!$G12+'Coordinadora Talento Humano'!$I12+'Coordinadora Talento Humano'!$K12+'Coordinadora Talento Humano'!$M12</f>
        <v>5</v>
      </c>
      <c r="I11" s="160">
        <f t="shared" si="6"/>
        <v>1</v>
      </c>
      <c r="J11" s="46">
        <f>+'Coordinadora Talento Humano'!$E13+'Coordinadora Talento Humano'!$G13+'Coordinadora Talento Humano'!$I13+'Coordinadora Talento Humano'!$K13+'Coordinadora Talento Humano'!$M13</f>
        <v>4</v>
      </c>
      <c r="K11" s="160">
        <f t="shared" si="6"/>
        <v>0.8</v>
      </c>
      <c r="L11" s="46">
        <f>+'Coordinadora Talento Humano'!$E14+'Coordinadora Talento Humano'!$G14+'Coordinadora Talento Humano'!$I14+'Coordinadora Talento Humano'!$K14+'Coordinadora Talento Humano'!$M14</f>
        <v>5</v>
      </c>
      <c r="M11" s="160">
        <f t="shared" si="17"/>
        <v>1</v>
      </c>
      <c r="N11" s="46">
        <f>+'Coordinadora Talento Humano'!$E15+'Coordinadora Talento Humano'!$G15+'Coordinadora Talento Humano'!$I15+'Coordinadora Talento Humano'!$K15+'Coordinadora Talento Humano'!$M15</f>
        <v>5</v>
      </c>
      <c r="O11" s="160">
        <f t="shared" si="7"/>
        <v>1</v>
      </c>
      <c r="P11" s="46">
        <f>+'Coordinadora Talento Humano'!$E16+'Coordinadora Talento Humano'!$G16+'Coordinadora Talento Humano'!$I16+'Coordinadora Talento Humano'!$K16+'Coordinadora Talento Humano'!$M16</f>
        <v>5</v>
      </c>
      <c r="Q11" s="160">
        <f t="shared" si="8"/>
        <v>1</v>
      </c>
      <c r="R11" s="46">
        <f>+'Coordinadora Talento Humano'!$E17+'Coordinadora Talento Humano'!$G17+'Coordinadora Talento Humano'!$I17+'Coordinadora Talento Humano'!$K17+'Coordinadora Talento Humano'!$M17</f>
        <v>5</v>
      </c>
      <c r="S11" s="160">
        <f t="shared" si="9"/>
        <v>1</v>
      </c>
      <c r="T11" s="46">
        <f>+'Coordinadora Talento Humano'!$E18+'Coordinadora Talento Humano'!$G18+'Coordinadora Talento Humano'!$I18+'Coordinadora Talento Humano'!$K18+'Coordinadora Talento Humano'!$M18</f>
        <v>5</v>
      </c>
      <c r="U11" s="201">
        <f t="shared" si="10"/>
        <v>1</v>
      </c>
      <c r="V11" s="199">
        <f t="shared" si="0"/>
        <v>0.16514285714285715</v>
      </c>
      <c r="W11" s="11">
        <f>+'Coordinadora Talento Humano'!$E23+'Coordinadora Talento Humano'!$G23+'Coordinadora Talento Humano'!$I23+'Coordinadora Talento Humano'!$K23+'Coordinadora Talento Humano'!$M23</f>
        <v>5</v>
      </c>
      <c r="X11" s="160">
        <f t="shared" si="18"/>
        <v>1</v>
      </c>
      <c r="Y11" s="11">
        <f>+'Coordinadora Talento Humano'!$E24+'Coordinadora Talento Humano'!$G24+'Coordinadora Talento Humano'!$I24+'Coordinadora Talento Humano'!$K24+'Coordinadora Talento Humano'!$M24</f>
        <v>5</v>
      </c>
      <c r="Z11" s="160">
        <f t="shared" si="19"/>
        <v>1</v>
      </c>
      <c r="AA11" s="11">
        <f>+'Coordinadora Talento Humano'!$E25+'Coordinadora Talento Humano'!$G25+'Coordinadora Talento Humano'!$I25+'Coordinadora Talento Humano'!$K25+'Coordinadora Talento Humano'!$M24</f>
        <v>5</v>
      </c>
      <c r="AB11" s="160">
        <f t="shared" si="20"/>
        <v>1</v>
      </c>
      <c r="AC11" s="11">
        <f>+'Coordinadora Talento Humano'!$E26+'Coordinadora Talento Humano'!$G26+'Coordinadora Talento Humano'!$I26+'Coordinadora Talento Humano'!$K26+'Coordinadora Talento Humano'!$M26</f>
        <v>5</v>
      </c>
      <c r="AD11" s="160">
        <f t="shared" si="1"/>
        <v>1</v>
      </c>
      <c r="AE11" s="11">
        <f>+'Coordinadora Talento Humano'!$E27+'Coordinadora Talento Humano'!$G27+'Coordinadora Talento Humano'!$I27+'Coordinadora Talento Humano'!$K27+'Coordinadora Talento Humano'!$M27</f>
        <v>5</v>
      </c>
      <c r="AF11" s="160">
        <f t="shared" si="21"/>
        <v>1</v>
      </c>
      <c r="AG11" s="9">
        <f t="shared" si="2"/>
        <v>0.17</v>
      </c>
      <c r="AH11" s="17">
        <f>+'Coordinadora Talento Humano'!$E32+'Coordinadora Talento Humano'!$G32+'Coordinadora Talento Humano'!$I32+'Coordinadora Talento Humano'!$K33+'Coordinadora Talento Humano'!$M32</f>
        <v>4</v>
      </c>
      <c r="AI11" s="160">
        <f t="shared" si="22"/>
        <v>0.8</v>
      </c>
      <c r="AJ11" s="17">
        <f>+'Coordinadora Talento Humano'!$E33+'Coordinadora Talento Humano'!$G33+'Coordinadora Talento Humano'!$I33+'Coordinadora Talento Humano'!$K33+'Coordinadora Talento Humano'!$M33</f>
        <v>4</v>
      </c>
      <c r="AK11" s="160">
        <f t="shared" si="11"/>
        <v>0.8</v>
      </c>
      <c r="AL11" s="17">
        <f>+'Coordinadora Talento Humano'!$E34+'Coordinadora Talento Humano'!$G34+'Coordinadora Talento Humano'!$I34+'Coordinadora Talento Humano'!$K34+'Coordinadora Talento Humano'!$M34</f>
        <v>5</v>
      </c>
      <c r="AM11" s="160">
        <f t="shared" si="12"/>
        <v>1</v>
      </c>
      <c r="AN11" s="17">
        <f>+'Coordinadora Talento Humano'!$E35+'Coordinadora Talento Humano'!$G35+'Coordinadora Talento Humano'!$I35+'Coordinadora Talento Humano'!$K35+'Coordinadora Talento Humano'!$M35</f>
        <v>4</v>
      </c>
      <c r="AO11" s="160">
        <f t="shared" si="13"/>
        <v>0.8</v>
      </c>
      <c r="AP11" s="17">
        <f>+'Coordinadora Talento Humano'!$E36+'Coordinadora Talento Humano'!$G36+'Coordinadora Talento Humano'!$I36+'Coordinadora Talento Humano'!$K36+'Coordinadora Talento Humano'!$M36</f>
        <v>4</v>
      </c>
      <c r="AQ11" s="160">
        <f t="shared" si="14"/>
        <v>0.8</v>
      </c>
      <c r="AR11" s="9">
        <f t="shared" si="15"/>
        <v>0.14280000000000001</v>
      </c>
    </row>
    <row r="12" spans="1:44" ht="30" x14ac:dyDescent="0.25">
      <c r="A12" s="184" t="s">
        <v>17</v>
      </c>
      <c r="B12" s="185" t="s">
        <v>20</v>
      </c>
      <c r="C12" s="39"/>
      <c r="D12" s="22"/>
      <c r="E12" s="24"/>
      <c r="F12" s="24"/>
      <c r="G12" s="25"/>
      <c r="H12" s="46"/>
      <c r="I12" s="160"/>
      <c r="J12" s="47"/>
      <c r="K12" s="160"/>
      <c r="L12" s="47"/>
      <c r="M12" s="160"/>
      <c r="N12" s="47"/>
      <c r="O12" s="160"/>
      <c r="P12" s="47"/>
      <c r="Q12" s="160"/>
      <c r="R12" s="47"/>
      <c r="S12" s="160"/>
      <c r="T12" s="48"/>
      <c r="U12" s="201"/>
      <c r="V12" s="199"/>
      <c r="W12" s="11"/>
      <c r="X12" s="160"/>
      <c r="Y12" s="12"/>
      <c r="Z12" s="160"/>
      <c r="AA12" s="12"/>
      <c r="AB12" s="160"/>
      <c r="AC12" s="12"/>
      <c r="AD12" s="160"/>
      <c r="AE12" s="12"/>
      <c r="AF12" s="160"/>
      <c r="AG12" s="9"/>
      <c r="AH12" s="17"/>
      <c r="AI12" s="160">
        <f t="shared" si="22"/>
        <v>0</v>
      </c>
      <c r="AJ12" s="17"/>
      <c r="AK12" s="160">
        <f t="shared" si="11"/>
        <v>0</v>
      </c>
      <c r="AL12" s="17"/>
      <c r="AM12" s="160">
        <f t="shared" si="12"/>
        <v>0</v>
      </c>
      <c r="AN12" s="17"/>
      <c r="AO12" s="160">
        <f t="shared" si="13"/>
        <v>0</v>
      </c>
      <c r="AP12" s="17"/>
      <c r="AQ12" s="160">
        <f t="shared" si="14"/>
        <v>0</v>
      </c>
      <c r="AR12" s="9"/>
    </row>
    <row r="13" spans="1:44" x14ac:dyDescent="0.25">
      <c r="A13" s="53" t="s">
        <v>17</v>
      </c>
      <c r="B13" s="54" t="s">
        <v>43</v>
      </c>
      <c r="C13" s="39">
        <f>('Indicadores Con personal a Carg'!$I13*100)/49</f>
        <v>0.8894524876437141</v>
      </c>
      <c r="D13" s="22">
        <f t="shared" si="16"/>
        <v>0.88190476190476197</v>
      </c>
      <c r="E13" s="24">
        <f t="shared" si="3"/>
        <v>0.88571428571428579</v>
      </c>
      <c r="F13" s="24">
        <f t="shared" si="4"/>
        <v>0.96</v>
      </c>
      <c r="G13" s="25">
        <f t="shared" si="5"/>
        <v>0.8</v>
      </c>
      <c r="H13" s="46">
        <f>+'Analista de Cartera'!$E12+'Analista de Cartera'!$G12+'Analista de Cartera'!$I12+'Analista de Cartera'!$K12+'Analista de Cartera'!$M12</f>
        <v>4</v>
      </c>
      <c r="I13" s="160">
        <f t="shared" si="6"/>
        <v>0.8</v>
      </c>
      <c r="J13" s="46">
        <f>+'Analista de Cartera'!$E13+'Analista de Cartera'!$G13+'Analista de Cartera'!$I13+'Analista de Cartera'!$K13+'Analista de Cartera'!$M13</f>
        <v>4</v>
      </c>
      <c r="K13" s="160">
        <f t="shared" si="6"/>
        <v>0.8</v>
      </c>
      <c r="L13" s="46">
        <f>+'Analista de Cartera'!$E14+'Analista de Cartera'!$G14+'Analista de Cartera'!$I14+'Analista de Cartera'!$K14+'Analista de Cartera'!$M14</f>
        <v>4</v>
      </c>
      <c r="M13" s="160">
        <f t="shared" si="17"/>
        <v>0.8</v>
      </c>
      <c r="N13" s="46">
        <f>+'Analista de Cartera'!$E15+'Analista de Cartera'!$G15+'Analista de Cartera'!$I15+'Analista de Cartera'!$K15+'Analista de Cartera'!$M15</f>
        <v>4</v>
      </c>
      <c r="O13" s="160">
        <f t="shared" si="7"/>
        <v>0.8</v>
      </c>
      <c r="P13" s="46">
        <f>+'Analista de Cartera'!$E16+'Analista de Cartera'!$G16+'Analista de Cartera'!$I16+'Analista de Cartera'!$K16+'Analista de Cartera'!$M16</f>
        <v>5</v>
      </c>
      <c r="Q13" s="160">
        <f t="shared" si="8"/>
        <v>1</v>
      </c>
      <c r="R13" s="46">
        <f>+'Analista de Cartera'!$E17+'Analista de Cartera'!$G17+'Analista de Cartera'!$I17+'Analista de Cartera'!$K17+'Analista de Cartera'!$M17</f>
        <v>5</v>
      </c>
      <c r="S13" s="160">
        <f t="shared" si="9"/>
        <v>1</v>
      </c>
      <c r="T13" s="46">
        <f>+'Analista de Cartera'!$E18+'Analista de Cartera'!$G18+'Analista de Cartera'!$I18+'Analista de Cartera'!$K18+'Analista de Cartera'!$M18</f>
        <v>5</v>
      </c>
      <c r="U13" s="201">
        <f t="shared" si="10"/>
        <v>1</v>
      </c>
      <c r="V13" s="199">
        <f t="shared" si="0"/>
        <v>0.15057142857142861</v>
      </c>
      <c r="W13" s="11">
        <f>+'Analista de Cartera'!$E23+'Analista de Cartera'!$G23+'Analista de Cartera'!$I23+'Analista de Cartera'!$K23+'Analista de Cartera'!$M23</f>
        <v>5</v>
      </c>
      <c r="X13" s="160">
        <f t="shared" si="18"/>
        <v>1</v>
      </c>
      <c r="Y13" s="11">
        <f>+'Analista de Cartera'!$E24+'Analista de Cartera'!$G24+'Analista de Cartera'!$I24+'Analista de Cartera'!$K24+'Analista de Cartera'!$M24</f>
        <v>4</v>
      </c>
      <c r="Z13" s="160">
        <f t="shared" si="19"/>
        <v>0.8</v>
      </c>
      <c r="AA13" s="11">
        <f>+'Analista de Cartera'!$E25+'Analista de Cartera'!$G25+'Analista de Cartera'!$I25+'Analista de Cartera'!$K25+'Analista de Cartera'!$M25</f>
        <v>5</v>
      </c>
      <c r="AB13" s="160">
        <f t="shared" si="20"/>
        <v>1</v>
      </c>
      <c r="AC13" s="11">
        <f>+'Analista de Cartera'!$E26+'Analista de Cartera'!$G26+'Analista de Cartera'!$I26+'Analista de Cartera'!$K26+'Analista de Cartera'!$M26</f>
        <v>5</v>
      </c>
      <c r="AD13" s="160">
        <f t="shared" si="1"/>
        <v>1</v>
      </c>
      <c r="AE13" s="11">
        <f>+'Analista de Cartera'!$E27+'Analista de Cartera'!$G27+'Analista de Cartera'!$I27+'Analista de Cartera'!$K27+'Analista de Cartera'!$M27</f>
        <v>5</v>
      </c>
      <c r="AF13" s="160">
        <f t="shared" si="21"/>
        <v>1</v>
      </c>
      <c r="AG13" s="9">
        <f t="shared" si="2"/>
        <v>0.16320000000000001</v>
      </c>
      <c r="AH13" s="17">
        <f>+'Analista de Cartera'!$E32+'Analista de Cartera'!$G32+'Analista de Cartera'!$I32+'Analista de Cartera'!$K32+'Analista de Cartera'!$M32</f>
        <v>4</v>
      </c>
      <c r="AI13" s="160">
        <f t="shared" si="22"/>
        <v>0.8</v>
      </c>
      <c r="AJ13" s="17">
        <f>+'Analista de Cartera'!$E33+'Analista de Cartera'!$G33+'Analista de Cartera'!$I33+'Analista de Cartera'!$K33+'Analista de Cartera'!$M33</f>
        <v>4</v>
      </c>
      <c r="AK13" s="160">
        <f t="shared" si="11"/>
        <v>0.8</v>
      </c>
      <c r="AL13" s="17">
        <f>+'Analista de Cartera'!$E34+'Analista de Cartera'!$G34+'Analista de Cartera'!$I34+'Analista de Cartera'!$K34+'Analista de Cartera'!$M34</f>
        <v>4</v>
      </c>
      <c r="AM13" s="160">
        <f t="shared" si="12"/>
        <v>0.8</v>
      </c>
      <c r="AN13" s="17">
        <f>+'Analista de Cartera'!$E35+'Analista de Cartera'!$G35+'Analista de Cartera'!$I35+'Analista de Cartera'!$K35+'Analista de Cartera'!$M35</f>
        <v>4</v>
      </c>
      <c r="AO13" s="160">
        <f t="shared" si="13"/>
        <v>0.8</v>
      </c>
      <c r="AP13" s="17">
        <f>+'Analista de Cartera'!$E36+'Analista de Cartera'!$G36+'Analista de Cartera'!$I36+'Analista de Cartera'!$K36+'Analista de Cartera'!$M36</f>
        <v>4</v>
      </c>
      <c r="AQ13" s="160">
        <f t="shared" si="14"/>
        <v>0.8</v>
      </c>
      <c r="AR13" s="9">
        <f t="shared" si="15"/>
        <v>0.13600000000000001</v>
      </c>
    </row>
    <row r="14" spans="1:44" ht="15" customHeight="1" x14ac:dyDescent="0.25">
      <c r="A14" s="53" t="s">
        <v>195</v>
      </c>
      <c r="B14" s="54" t="s">
        <v>172</v>
      </c>
      <c r="C14" s="39">
        <f>('Indicadores Con personal a Carg'!$I14*100)/49</f>
        <v>0.89783333333333326</v>
      </c>
      <c r="D14" s="22">
        <f t="shared" si="16"/>
        <v>0.79619047619047623</v>
      </c>
      <c r="E14" s="24">
        <f t="shared" si="3"/>
        <v>0.82857142857142851</v>
      </c>
      <c r="F14" s="24">
        <f t="shared" si="4"/>
        <v>0.84000000000000008</v>
      </c>
      <c r="G14" s="25">
        <f t="shared" si="5"/>
        <v>0.72</v>
      </c>
      <c r="H14" s="46">
        <f>+'Director Compras'!$E12+'Director Compras'!$G12+'Director Compras'!$I12+'Director Compras'!$K12+'Director Compras'!$M12</f>
        <v>5</v>
      </c>
      <c r="I14" s="160">
        <f t="shared" si="6"/>
        <v>1</v>
      </c>
      <c r="J14" s="46">
        <f>+'Director Compras'!$E13+'Director Compras'!$G13+'Director Compras'!$I13+'Director Compras'!$K13+'Director Compras'!$M13</f>
        <v>5</v>
      </c>
      <c r="K14" s="160">
        <f t="shared" si="6"/>
        <v>1</v>
      </c>
      <c r="L14" s="46">
        <f>+'Director Compras'!$E14+'Director Compras'!$G14+'Director Compras'!$I14+'Director Compras'!$K14+'Director Compras'!$M14</f>
        <v>3</v>
      </c>
      <c r="M14" s="160">
        <f t="shared" si="17"/>
        <v>0.6</v>
      </c>
      <c r="N14" s="46">
        <f>+'Director Compras'!$E15+'Director Compras'!$G15+'Director Compras'!$I15+'Director Compras'!$K15+'Director Compras'!$M15</f>
        <v>3</v>
      </c>
      <c r="O14" s="160">
        <f t="shared" si="7"/>
        <v>0.6</v>
      </c>
      <c r="P14" s="46">
        <f>+'Director Compras'!$E16+'Director Compras'!$G16+'Director Compras'!$I16+'Director Compras'!$K16+'Director Compras'!$M16</f>
        <v>5</v>
      </c>
      <c r="Q14" s="160">
        <f t="shared" si="8"/>
        <v>1</v>
      </c>
      <c r="R14" s="46">
        <f>+'Director Compras'!$E17+'Director Compras'!$G17+'Director Compras'!$I17+'Director Compras'!$K17+'Director Compras'!$M17</f>
        <v>4</v>
      </c>
      <c r="S14" s="160">
        <f t="shared" si="9"/>
        <v>0.8</v>
      </c>
      <c r="T14" s="46">
        <f>+'Director Compras'!$E18+'Director Compras'!$G18+'Director Compras'!$I18+'Director Compras'!$K18+'Director Compras'!$M18</f>
        <v>4</v>
      </c>
      <c r="U14" s="201">
        <f t="shared" si="10"/>
        <v>0.8</v>
      </c>
      <c r="V14" s="199">
        <f t="shared" si="0"/>
        <v>0.14085714285714285</v>
      </c>
      <c r="W14" s="11">
        <f>+'Director Compras'!$E23+'Director Compras'!$G23+'Director Compras'!$I23+'Director Compras'!$K23+'Director Compras'!$M23</f>
        <v>4</v>
      </c>
      <c r="X14" s="160">
        <f t="shared" si="18"/>
        <v>0.8</v>
      </c>
      <c r="Y14" s="11">
        <f>+'Director Compras'!$E24+'Director Compras'!$G24+'Director Compras'!$I24+'Director Compras'!$K24+'Director Compras'!$M24</f>
        <v>5</v>
      </c>
      <c r="Z14" s="160">
        <f t="shared" si="19"/>
        <v>1</v>
      </c>
      <c r="AA14" s="11">
        <f>+'Director Compras'!$E25+'Director Compras'!$G25+'Director Compras'!$I25+'Director Compras'!$K25+'Director Compras'!$M25</f>
        <v>4</v>
      </c>
      <c r="AB14" s="160">
        <f t="shared" si="20"/>
        <v>0.8</v>
      </c>
      <c r="AC14" s="11">
        <f>+'Director Compras'!$E26+'Director Compras'!$G26+'Director Compras'!$I26+'Director Compras'!$K26+'Director Compras'!$M26</f>
        <v>5</v>
      </c>
      <c r="AD14" s="160">
        <f t="shared" si="1"/>
        <v>1</v>
      </c>
      <c r="AE14" s="11">
        <f>+'Director Compras'!$E27+'Director Compras'!$G27+'Director Compras'!$I27+'Director Compras'!$K27+'Director Compras'!$M27</f>
        <v>3</v>
      </c>
      <c r="AF14" s="160">
        <f t="shared" si="21"/>
        <v>0.6</v>
      </c>
      <c r="AG14" s="9">
        <f t="shared" si="2"/>
        <v>0.14280000000000001</v>
      </c>
      <c r="AH14" s="17">
        <f>+'Director Compras'!$E32+'Director Compras'!$G32+'Director Compras'!$I32+'Director Compras'!$K32+'Director Compras'!$M32</f>
        <v>3</v>
      </c>
      <c r="AI14" s="160">
        <f t="shared" si="22"/>
        <v>0.6</v>
      </c>
      <c r="AJ14" s="17">
        <f>+'Director Compras'!$E33+'Director Compras'!$G33+'Director Compras'!$I33+'Director Compras'!$K33+'Director Compras'!$M33</f>
        <v>4</v>
      </c>
      <c r="AK14" s="160">
        <f t="shared" si="11"/>
        <v>0.8</v>
      </c>
      <c r="AL14" s="17">
        <f>+'Director Compras'!$E34+'Director Compras'!$G34+'Director Compras'!$I34+'Director Compras'!$K34+'Director Compras'!$M34</f>
        <v>3</v>
      </c>
      <c r="AM14" s="160">
        <f t="shared" si="12"/>
        <v>0.6</v>
      </c>
      <c r="AN14" s="17">
        <f>+'Director Compras'!$E35+'Director Compras'!$G35+'Director Compras'!$I35+'Director Compras'!$K35+'Director Compras'!$M35</f>
        <v>4</v>
      </c>
      <c r="AO14" s="160">
        <f t="shared" si="13"/>
        <v>0.8</v>
      </c>
      <c r="AP14" s="17">
        <f>+'Director Compras'!$E36+'Director Compras'!$G36+'Director Compras'!$I36+'Director Compras'!$K36+'Director Compras'!$M36</f>
        <v>4</v>
      </c>
      <c r="AQ14" s="160">
        <f t="shared" si="14"/>
        <v>0.8</v>
      </c>
      <c r="AR14" s="9">
        <f t="shared" si="15"/>
        <v>0.12240000000000001</v>
      </c>
    </row>
    <row r="15" spans="1:44" ht="15" customHeight="1" x14ac:dyDescent="0.25">
      <c r="A15" s="53" t="s">
        <v>195</v>
      </c>
      <c r="B15" s="54" t="s">
        <v>24</v>
      </c>
      <c r="C15" s="39">
        <f>('Indicadores Con personal a Carg'!$I15*100)/49</f>
        <v>0.79683333333333339</v>
      </c>
      <c r="D15" s="22">
        <f t="shared" si="16"/>
        <v>0.93333333333333335</v>
      </c>
      <c r="E15" s="24">
        <f t="shared" si="3"/>
        <v>1</v>
      </c>
      <c r="F15" s="24">
        <f t="shared" si="4"/>
        <v>1</v>
      </c>
      <c r="G15" s="25">
        <f t="shared" si="5"/>
        <v>0.8</v>
      </c>
      <c r="H15" s="46">
        <f>+Planeador!$E12+Planeador!$G12+Planeador!$I12+Planeador!$K12+Planeador!$M12</f>
        <v>5</v>
      </c>
      <c r="I15" s="160">
        <f t="shared" si="6"/>
        <v>1</v>
      </c>
      <c r="J15" s="46">
        <f>+Planeador!$E13+Planeador!$G13+Planeador!$I13+Planeador!$K13+Planeador!$M13</f>
        <v>5</v>
      </c>
      <c r="K15" s="160">
        <f t="shared" si="6"/>
        <v>1</v>
      </c>
      <c r="L15" s="46">
        <f>+Planeador!$E14+Planeador!$G14+Planeador!$I14+Planeador!$K14+Planeador!$M14</f>
        <v>5</v>
      </c>
      <c r="M15" s="160">
        <f t="shared" si="17"/>
        <v>1</v>
      </c>
      <c r="N15" s="46">
        <f>+Planeador!$E15+Planeador!$G15+Planeador!$I15+Planeador!$K15+Planeador!$M15</f>
        <v>5</v>
      </c>
      <c r="O15" s="160">
        <f t="shared" si="7"/>
        <v>1</v>
      </c>
      <c r="P15" s="46">
        <f>+Planeador!$E16+Planeador!$G16+Planeador!$I16+Planeador!$K16+Planeador!$M16</f>
        <v>5</v>
      </c>
      <c r="Q15" s="160">
        <f t="shared" si="8"/>
        <v>1</v>
      </c>
      <c r="R15" s="46">
        <f>+Planeador!$E17+Planeador!$G17+Planeador!$I17+Planeador!$K17+Planeador!$M17</f>
        <v>5</v>
      </c>
      <c r="S15" s="160">
        <f t="shared" si="9"/>
        <v>1</v>
      </c>
      <c r="T15" s="46">
        <f>+Planeador!$E18+Planeador!$G18+Planeador!$I18+Planeador!$K18+Planeador!$M18</f>
        <v>5</v>
      </c>
      <c r="U15" s="201">
        <f t="shared" si="10"/>
        <v>1</v>
      </c>
      <c r="V15" s="199">
        <f t="shared" si="0"/>
        <v>0.17</v>
      </c>
      <c r="W15" s="11">
        <f>+Planeador!$E23+Planeador!$G23+Planeador!$I23+Planeador!$K23+Planeador!$M23</f>
        <v>5</v>
      </c>
      <c r="X15" s="160">
        <f t="shared" si="18"/>
        <v>1</v>
      </c>
      <c r="Y15" s="11">
        <f>+Planeador!$E24+Planeador!$G24+Planeador!$I24+Planeador!$K24+Planeador!$M24</f>
        <v>5</v>
      </c>
      <c r="Z15" s="160">
        <f t="shared" si="19"/>
        <v>1</v>
      </c>
      <c r="AA15" s="11">
        <f>+Planeador!$E25+Planeador!$G25+Planeador!$I25+Planeador!$K25+Planeador!$M25</f>
        <v>5</v>
      </c>
      <c r="AB15" s="160">
        <f t="shared" si="20"/>
        <v>1</v>
      </c>
      <c r="AC15" s="11">
        <f>+Planeador!$E26+Planeador!$G26+Planeador!$I26+Planeador!$K26+Planeador!$M26</f>
        <v>5</v>
      </c>
      <c r="AD15" s="160">
        <f t="shared" si="1"/>
        <v>1</v>
      </c>
      <c r="AE15" s="11">
        <f>+Planeador!$E27+Planeador!$G27+Planeador!$I27+Planeador!$K27+Planeador!$M27</f>
        <v>5</v>
      </c>
      <c r="AF15" s="160">
        <f t="shared" si="21"/>
        <v>1</v>
      </c>
      <c r="AG15" s="9">
        <f t="shared" si="2"/>
        <v>0.17</v>
      </c>
      <c r="AH15" s="17">
        <f>+Planeador!$E32+Planeador!$G32+Planeador!$I32+Planeador!$K32+Planeador!$M32</f>
        <v>4</v>
      </c>
      <c r="AI15" s="160">
        <f t="shared" si="22"/>
        <v>0.8</v>
      </c>
      <c r="AJ15" s="17">
        <f>+Planeador!$E33+Planeador!$G33+Planeador!$I33+Planeador!$K33+Planeador!$M33</f>
        <v>4</v>
      </c>
      <c r="AK15" s="160">
        <f t="shared" si="11"/>
        <v>0.8</v>
      </c>
      <c r="AL15" s="17">
        <f>+Planeador!$E34+Planeador!$G34+Planeador!$I34+Planeador!$K34+Planeador!$M34</f>
        <v>4</v>
      </c>
      <c r="AM15" s="160">
        <f t="shared" si="12"/>
        <v>0.8</v>
      </c>
      <c r="AN15" s="17">
        <f>+Planeador!$E35+Planeador!$G35+Planeador!$I35+Planeador!$K35+Planeador!$M35</f>
        <v>4</v>
      </c>
      <c r="AO15" s="160">
        <f t="shared" si="13"/>
        <v>0.8</v>
      </c>
      <c r="AP15" s="17">
        <f>+Planeador!$E36+Planeador!$G36+Planeador!$I36+Planeador!$K36+Planeador!$M36</f>
        <v>4</v>
      </c>
      <c r="AQ15" s="160">
        <f t="shared" si="14"/>
        <v>0.8</v>
      </c>
      <c r="AR15" s="9">
        <f t="shared" si="15"/>
        <v>0.13600000000000001</v>
      </c>
    </row>
    <row r="16" spans="1:44" ht="15" customHeight="1" x14ac:dyDescent="0.25">
      <c r="A16" s="53" t="s">
        <v>167</v>
      </c>
      <c r="B16" s="54" t="s">
        <v>21</v>
      </c>
      <c r="C16" s="39">
        <f>('Indicadores Con personal a Carg'!$I16*100)/49</f>
        <v>0.93966666666666665</v>
      </c>
      <c r="D16" s="22">
        <f t="shared" si="16"/>
        <v>0.87809523809523815</v>
      </c>
      <c r="E16" s="24">
        <f t="shared" si="3"/>
        <v>0.91428571428571426</v>
      </c>
      <c r="F16" s="24">
        <f t="shared" si="4"/>
        <v>0.96</v>
      </c>
      <c r="G16" s="25">
        <f t="shared" si="5"/>
        <v>0.76</v>
      </c>
      <c r="H16" s="46">
        <f>+'Coordinador CDA'!$E12+'Coordinador CDA'!$G12+'Coordinador CDA'!$I12+'Coordinador CDA'!$K12+'Coordinador CDA'!$M12</f>
        <v>5</v>
      </c>
      <c r="I16" s="160">
        <f t="shared" si="6"/>
        <v>1</v>
      </c>
      <c r="J16" s="46">
        <f>+'Coordinador CDA'!$E13+'Coordinador CDA'!$G13+'Coordinador CDA'!$I13+'Coordinador CDA'!$K13+'Coordinador CDA'!$M13</f>
        <v>4</v>
      </c>
      <c r="K16" s="160">
        <f t="shared" si="6"/>
        <v>0.8</v>
      </c>
      <c r="L16" s="46">
        <f>+'Coordinador CDA'!$E14+'Coordinador CDA'!$G14+'Coordinador CDA'!$I14+'Coordinador CDA'!$K14+'Coordinador CDA'!$M14</f>
        <v>4</v>
      </c>
      <c r="M16" s="160">
        <f t="shared" si="17"/>
        <v>0.8</v>
      </c>
      <c r="N16" s="46">
        <f>+'Coordinador CDA'!$E15+'Coordinador CDA'!$G15+'Coordinador CDA'!$I15+'Coordinador CDA'!$K15+'Coordinador CDA'!$M15</f>
        <v>5</v>
      </c>
      <c r="O16" s="160">
        <f t="shared" si="7"/>
        <v>1</v>
      </c>
      <c r="P16" s="46">
        <f>+'Coordinador CDA'!$E16+'Coordinador CDA'!$G16+'Coordinador CDA'!$I16+'Coordinador CDA'!$K16+'Coordinador CDA'!$M16</f>
        <v>5</v>
      </c>
      <c r="Q16" s="160">
        <f t="shared" si="8"/>
        <v>1</v>
      </c>
      <c r="R16" s="46">
        <f>+'Coordinador CDA'!$E17+'Coordinador CDA'!$G17+'Coordinador CDA'!$I17+'Coordinador CDA'!$K17+'Coordinador CDA'!$M17</f>
        <v>4</v>
      </c>
      <c r="S16" s="160">
        <f t="shared" si="9"/>
        <v>0.8</v>
      </c>
      <c r="T16" s="46">
        <f>+'Coordinador CDA'!$E18+'Coordinador CDA'!$G18+'Coordinador CDA'!$I18+'Coordinador CDA'!$K18+'Coordinador CDA'!$M18</f>
        <v>5</v>
      </c>
      <c r="U16" s="201">
        <f t="shared" si="10"/>
        <v>1</v>
      </c>
      <c r="V16" s="199">
        <f t="shared" si="0"/>
        <v>0.15542857142857144</v>
      </c>
      <c r="W16" s="11">
        <f>+'Coordinador CDA'!$E23+'Coordinador CDA'!$G23+'Coordinador CDA'!$I23+'Coordinador CDA'!$K23+'Coordinador CDA'!$M23</f>
        <v>5</v>
      </c>
      <c r="X16" s="160">
        <f t="shared" si="18"/>
        <v>1</v>
      </c>
      <c r="Y16" s="11">
        <f>+'Coordinador CDA'!$E24+'Coordinador CDA'!$G24+'Coordinador CDA'!$I24+'Coordinador CDA'!$K24+'Coordinador CDA'!$M24</f>
        <v>5</v>
      </c>
      <c r="Z16" s="160">
        <f t="shared" si="19"/>
        <v>1</v>
      </c>
      <c r="AA16" s="11">
        <f>+'Coordinador CDA'!$E25+'Coordinador CDA'!$G25+'Coordinador CDA'!$I25+'Coordinador CDA'!$K25+'Coordinador CDA'!$M25</f>
        <v>5</v>
      </c>
      <c r="AB16" s="160">
        <f t="shared" si="20"/>
        <v>1</v>
      </c>
      <c r="AC16" s="11">
        <f>+'Coordinador CDA'!$E26+'Coordinador CDA'!$G26+'Coordinador CDA'!$I26+'Coordinador CDA'!$K26+'Coordinador CDA'!$M26</f>
        <v>4</v>
      </c>
      <c r="AD16" s="160">
        <f t="shared" si="1"/>
        <v>0.8</v>
      </c>
      <c r="AE16" s="11">
        <f>+'Coordinador CDA'!$E27+'Coordinador CDA'!$G27+'Coordinador CDA'!$I27+'Coordinador CDA'!$K27+'Coordinador CDA'!$M27</f>
        <v>5</v>
      </c>
      <c r="AF16" s="160">
        <f t="shared" si="21"/>
        <v>1</v>
      </c>
      <c r="AG16" s="9">
        <f t="shared" si="2"/>
        <v>0.16320000000000001</v>
      </c>
      <c r="AH16" s="17">
        <f>+'Coordinador CDA'!$E32+'Coordinador CDA'!$G32+'Coordinador CDA'!$I32+'Coordinador CDA'!$K32+'Coordinador CDA'!$M32</f>
        <v>4</v>
      </c>
      <c r="AI16" s="160">
        <f t="shared" si="22"/>
        <v>0.8</v>
      </c>
      <c r="AJ16" s="17">
        <f>+'Coordinador CDA'!$E33+'Coordinador CDA'!$G33+'Coordinador CDA'!$I33+'Coordinador CDA'!$K33+'Coordinador CDA'!$M33</f>
        <v>3</v>
      </c>
      <c r="AK16" s="160">
        <f t="shared" si="11"/>
        <v>0.6</v>
      </c>
      <c r="AL16" s="17">
        <f>+'Coordinador CDA'!$E34+'Coordinador CDA'!$G34+'Coordinador CDA'!$I34+'Coordinador CDA'!$K34+'Coordinador CDA'!$M34</f>
        <v>4</v>
      </c>
      <c r="AM16" s="160">
        <f t="shared" si="12"/>
        <v>0.8</v>
      </c>
      <c r="AN16" s="17">
        <f>+'Coordinador CDA'!$E35+'Coordinador CDA'!$G35+'Coordinador CDA'!$I35+'Coordinador CDA'!$K35+'Coordinador CDA'!$M35</f>
        <v>4</v>
      </c>
      <c r="AO16" s="160">
        <f t="shared" si="13"/>
        <v>0.8</v>
      </c>
      <c r="AP16" s="17">
        <f>+'Coordinador CDA'!$E36+'Coordinador CDA'!$G36+'Coordinador CDA'!$I36+'Coordinador CDA'!$K36+'Coordinador CDA'!$M36</f>
        <v>4</v>
      </c>
      <c r="AQ16" s="160">
        <f t="shared" si="14"/>
        <v>0.8</v>
      </c>
      <c r="AR16" s="9">
        <f t="shared" si="15"/>
        <v>0.12920000000000001</v>
      </c>
    </row>
    <row r="17" spans="1:44" ht="15" customHeight="1" x14ac:dyDescent="0.25">
      <c r="A17" s="53" t="s">
        <v>167</v>
      </c>
      <c r="B17" s="54" t="s">
        <v>22</v>
      </c>
      <c r="C17" s="39">
        <f>('Indicadores Con personal a Carg'!$I17*100)/49</f>
        <v>0.88216666666666665</v>
      </c>
      <c r="D17" s="22">
        <f t="shared" si="16"/>
        <v>0.74095238095238114</v>
      </c>
      <c r="E17" s="24">
        <f t="shared" si="3"/>
        <v>0.74285714285714288</v>
      </c>
      <c r="F17" s="24">
        <f t="shared" si="4"/>
        <v>0.8</v>
      </c>
      <c r="G17" s="25">
        <f t="shared" si="5"/>
        <v>0.68</v>
      </c>
      <c r="H17" s="46">
        <f>+'Lider Logistica'!$E12+'Lider Logistica'!$G12+'Lider Logistica'!$I12+'Lider Logistica'!$K12+'Lider Logistica'!$M12</f>
        <v>4</v>
      </c>
      <c r="I17" s="160">
        <f t="shared" si="6"/>
        <v>0.8</v>
      </c>
      <c r="J17" s="46">
        <f>+'Lider Logistica'!$E13+'Lider Logistica'!$G13+'Lider Logistica'!$I13+'Lider Logistica'!$K13+'Lider Logistica'!$M13</f>
        <v>3</v>
      </c>
      <c r="K17" s="160">
        <f t="shared" si="6"/>
        <v>0.6</v>
      </c>
      <c r="L17" s="46">
        <f>+'Lider Logistica'!$E14+'Lider Logistica'!$G14+'Lider Logistica'!$I14+'Lider Logistica'!$K14+'Lider Logistica'!$M14</f>
        <v>4</v>
      </c>
      <c r="M17" s="160">
        <f t="shared" si="17"/>
        <v>0.8</v>
      </c>
      <c r="N17" s="46">
        <f>+'Lider Logistica'!$E15+'Lider Logistica'!$G15+'Lider Logistica'!$I15+'Lider Logistica'!$K15+'Lider Logistica'!$M15</f>
        <v>3</v>
      </c>
      <c r="O17" s="160">
        <f t="shared" si="7"/>
        <v>0.6</v>
      </c>
      <c r="P17" s="46">
        <f>+'Lider Logistica'!$E16+'Lider Logistica'!$G16+'Lider Logistica'!$I16+'Lider Logistica'!$K16+'Lider Logistica'!$M16</f>
        <v>4</v>
      </c>
      <c r="Q17" s="160">
        <f t="shared" si="8"/>
        <v>0.8</v>
      </c>
      <c r="R17" s="46">
        <f>+'Lider Logistica'!$E17+'Lider Logistica'!$G17+'Lider Logistica'!$I17+'Lider Logistica'!$K17+'Lider Logistica'!$M17</f>
        <v>4</v>
      </c>
      <c r="S17" s="160">
        <f t="shared" si="9"/>
        <v>0.8</v>
      </c>
      <c r="T17" s="46">
        <f>+'Lider Logistica'!$E18+'Lider Logistica'!$G18+'Lider Logistica'!$I18+'Lider Logistica'!$K18+'Lider Logistica'!$M18</f>
        <v>4</v>
      </c>
      <c r="U17" s="201">
        <f t="shared" si="10"/>
        <v>0.8</v>
      </c>
      <c r="V17" s="199">
        <f t="shared" si="0"/>
        <v>0.12628571428571431</v>
      </c>
      <c r="W17" s="11">
        <f>+'Lider Logistica'!$E23+'Lider Logistica'!$G23+'Lider Logistica'!$I23+'Lider Logistica'!$K23+'Lider Logistica'!$M23</f>
        <v>4</v>
      </c>
      <c r="X17" s="160">
        <f t="shared" si="18"/>
        <v>0.8</v>
      </c>
      <c r="Y17" s="11">
        <f>+'Lider Logistica'!$E23+'Lider Logistica'!$G23+'Lider Logistica'!$I23+'Lider Logistica'!$K23+'Lider Logistica'!$M23</f>
        <v>4</v>
      </c>
      <c r="Z17" s="160">
        <f t="shared" si="19"/>
        <v>0.8</v>
      </c>
      <c r="AA17" s="11">
        <f>+'Lider Logistica'!$E24+'Lider Logistica'!$G24+'Lider Logistica'!$I24+'Lider Logistica'!$K24+'Lider Logistica'!$M24</f>
        <v>4</v>
      </c>
      <c r="AB17" s="160">
        <f t="shared" si="20"/>
        <v>0.8</v>
      </c>
      <c r="AC17" s="11">
        <f>+'Lider Logistica'!$E25+'Lider Logistica'!$G25+'Lider Logistica'!$I25+'Lider Logistica'!$K25+'Lider Logistica'!$M25</f>
        <v>4</v>
      </c>
      <c r="AD17" s="160">
        <f t="shared" si="1"/>
        <v>0.8</v>
      </c>
      <c r="AE17" s="11">
        <f>+'Lider Logistica'!$E26+'Lider Logistica'!$G26+'Lider Logistica'!$I26+'Lider Logistica'!$K26+'Lider Logistica'!$M26</f>
        <v>4</v>
      </c>
      <c r="AF17" s="160">
        <f t="shared" si="21"/>
        <v>0.8</v>
      </c>
      <c r="AG17" s="9">
        <f t="shared" si="2"/>
        <v>0.13600000000000001</v>
      </c>
      <c r="AH17" s="17">
        <f>+'Lider Logistica'!$E32+'Lider Logistica'!$G32+'Lider Logistica'!$I32+'Lider Logistica'!$K32+'Lider Logistica'!$M32</f>
        <v>3</v>
      </c>
      <c r="AI17" s="160">
        <f t="shared" si="22"/>
        <v>0.6</v>
      </c>
      <c r="AJ17" s="17">
        <f>+'Lider Logistica'!$E33+'Lider Logistica'!$G33+'Lider Logistica'!$I33+'Lider Logistica'!$K33+'Lider Logistica'!$M33</f>
        <v>3</v>
      </c>
      <c r="AK17" s="160">
        <f t="shared" si="11"/>
        <v>0.6</v>
      </c>
      <c r="AL17" s="17">
        <f>+'Lider Logistica'!$E34+'Lider Logistica'!$G34+'Lider Logistica'!$I34+'Lider Logistica'!$K34+'Lider Logistica'!$M34</f>
        <v>4</v>
      </c>
      <c r="AM17" s="160">
        <f t="shared" si="12"/>
        <v>0.8</v>
      </c>
      <c r="AN17" s="17">
        <f>+'Lider Logistica'!$E35+'Lider Logistica'!$G35+'Lider Logistica'!$I35+'Lider Logistica'!$K35+'Lider Logistica'!$M35</f>
        <v>3</v>
      </c>
      <c r="AO17" s="160">
        <f t="shared" si="13"/>
        <v>0.6</v>
      </c>
      <c r="AP17" s="17">
        <f>+'Lider Logistica'!$E36+'Lider Logistica'!$G36+'Lider Logistica'!$I36+'Lider Logistica'!$K36+'Lider Logistica'!$M36</f>
        <v>4</v>
      </c>
      <c r="AQ17" s="160">
        <f t="shared" si="14"/>
        <v>0.8</v>
      </c>
      <c r="AR17" s="9">
        <f t="shared" si="15"/>
        <v>0.11560000000000002</v>
      </c>
    </row>
    <row r="18" spans="1:44" ht="15" customHeight="1" x14ac:dyDescent="0.25">
      <c r="A18" s="53" t="s">
        <v>167</v>
      </c>
      <c r="B18" s="53" t="s">
        <v>23</v>
      </c>
      <c r="C18" s="39">
        <f>('Indicadores Con personal a Carg'!$I18*100)/49</f>
        <v>0.88216666666666665</v>
      </c>
      <c r="D18" s="22">
        <f t="shared" si="16"/>
        <v>0.76952380952380961</v>
      </c>
      <c r="E18" s="24">
        <f t="shared" si="3"/>
        <v>0.82857142857142851</v>
      </c>
      <c r="F18" s="24">
        <f t="shared" si="4"/>
        <v>0.8</v>
      </c>
      <c r="G18" s="25">
        <f t="shared" si="5"/>
        <v>0.68</v>
      </c>
      <c r="H18" s="46">
        <f>+'Lider maquinaria y ensamble'!$E12+'Lider maquinaria y ensamble'!$G12+'Lider maquinaria y ensamble'!$I12+'Lider maquinaria y ensamble'!$K12+'Lider maquinaria y ensamble'!$M12</f>
        <v>5</v>
      </c>
      <c r="I18" s="160">
        <f t="shared" si="6"/>
        <v>1</v>
      </c>
      <c r="J18" s="46">
        <f>+'Lider maquinaria y ensamble'!$E13+'Lider maquinaria y ensamble'!$G13+'Lider maquinaria y ensamble'!$I13+'Lider maquinaria y ensamble'!$K13+'Lider maquinaria y ensamble'!$M13</f>
        <v>3</v>
      </c>
      <c r="K18" s="160">
        <f t="shared" si="6"/>
        <v>0.6</v>
      </c>
      <c r="L18" s="46">
        <f>+'Lider maquinaria y ensamble'!$E14+'Lider maquinaria y ensamble'!$G14+'Lider maquinaria y ensamble'!$I14+'Lider maquinaria y ensamble'!$K14+'Lider maquinaria y ensamble'!$M14</f>
        <v>4</v>
      </c>
      <c r="M18" s="160">
        <f t="shared" si="17"/>
        <v>0.8</v>
      </c>
      <c r="N18" s="46">
        <f>+'Lider maquinaria y ensamble'!$E15+'Lider maquinaria y ensamble'!$G15+'Lider maquinaria y ensamble'!$I15+'Lider maquinaria y ensamble'!$K15+'Lider maquinaria y ensamble'!$M15</f>
        <v>5</v>
      </c>
      <c r="O18" s="160">
        <f t="shared" si="7"/>
        <v>1</v>
      </c>
      <c r="P18" s="46">
        <f>+'Lider maquinaria y ensamble'!$E16+'Lider maquinaria y ensamble'!$G16+'Lider maquinaria y ensamble'!$I16+'Lider maquinaria y ensamble'!$K16+'Lider maquinaria y ensamble'!$M16</f>
        <v>3</v>
      </c>
      <c r="Q18" s="160">
        <f t="shared" si="8"/>
        <v>0.6</v>
      </c>
      <c r="R18" s="46">
        <f>+'Lider maquinaria y ensamble'!$E17+'Lider maquinaria y ensamble'!$G17+'Lider maquinaria y ensamble'!$I17+'Lider maquinaria y ensamble'!$K17+'Lider maquinaria y ensamble'!$M17</f>
        <v>4</v>
      </c>
      <c r="S18" s="160">
        <f t="shared" si="9"/>
        <v>0.8</v>
      </c>
      <c r="T18" s="46">
        <f>+'Lider maquinaria y ensamble'!$E18+'Lider maquinaria y ensamble'!$G18+'Lider maquinaria y ensamble'!$I18+'Lider maquinaria y ensamble'!$K18+'Lider maquinaria y ensamble'!$M18</f>
        <v>5</v>
      </c>
      <c r="U18" s="201">
        <f t="shared" si="10"/>
        <v>1</v>
      </c>
      <c r="V18" s="199">
        <f t="shared" si="0"/>
        <v>0.14085714285714285</v>
      </c>
      <c r="W18" s="11">
        <f>+'Lider maquinaria y ensamble'!$E23+'Lider maquinaria y ensamble'!$G23+'Lider maquinaria y ensamble'!$I23+'Lider maquinaria y ensamble'!$K23+'Lider maquinaria y ensamble'!$M23</f>
        <v>5</v>
      </c>
      <c r="X18" s="160">
        <f t="shared" si="18"/>
        <v>1</v>
      </c>
      <c r="Y18" s="11">
        <f>+'Lider maquinaria y ensamble'!$E24+'Lider maquinaria y ensamble'!$G24+'Lider maquinaria y ensamble'!$I24+'Lider maquinaria y ensamble'!$K24+'Lider maquinaria y ensamble'!$M24</f>
        <v>4</v>
      </c>
      <c r="Z18" s="160">
        <f t="shared" si="19"/>
        <v>0.8</v>
      </c>
      <c r="AA18" s="11">
        <f>+'Lider maquinaria y ensamble'!$E25+'Lider maquinaria y ensamble'!$G25+'Lider maquinaria y ensamble'!$I25+'Lider maquinaria y ensamble'!$K25+'Lider maquinaria y ensamble'!$M25</f>
        <v>4</v>
      </c>
      <c r="AB18" s="160">
        <f t="shared" si="20"/>
        <v>0.8</v>
      </c>
      <c r="AC18" s="11">
        <f>+'Lider maquinaria y ensamble'!$E26+'Lider maquinaria y ensamble'!$G26+'Lider maquinaria y ensamble'!$I26+'Lider maquinaria y ensamble'!$K26+'Lider maquinaria y ensamble'!$M26</f>
        <v>3</v>
      </c>
      <c r="AD18" s="160">
        <f t="shared" si="1"/>
        <v>0.6</v>
      </c>
      <c r="AE18" s="11">
        <f>+'Lider maquinaria y ensamble'!$E27+'Lider maquinaria y ensamble'!$G27+'Lider maquinaria y ensamble'!$I27+'Lider maquinaria y ensamble'!$K27+'Lider maquinaria y ensamble'!$M27</f>
        <v>4</v>
      </c>
      <c r="AF18" s="160">
        <f t="shared" si="21"/>
        <v>0.8</v>
      </c>
      <c r="AG18" s="9">
        <f t="shared" si="2"/>
        <v>0.13600000000000001</v>
      </c>
      <c r="AH18" s="17">
        <f>+'Lider maquinaria y ensamble'!$E32+'Lider maquinaria y ensamble'!$G32+'Lider maquinaria y ensamble'!$I32+'Lider maquinaria y ensamble'!$K32+'Lider maquinaria y ensamble'!$M32</f>
        <v>3</v>
      </c>
      <c r="AI18" s="160">
        <f t="shared" si="22"/>
        <v>0.6</v>
      </c>
      <c r="AJ18" s="17">
        <f>+'Lider maquinaria y ensamble'!$E33+'Lider maquinaria y ensamble'!$G33+'Lider maquinaria y ensamble'!$I33+'Lider maquinaria y ensamble'!$K33+'Lider maquinaria y ensamble'!$M33</f>
        <v>3</v>
      </c>
      <c r="AK18" s="160">
        <f t="shared" si="11"/>
        <v>0.6</v>
      </c>
      <c r="AL18" s="17">
        <f>+'Lider maquinaria y ensamble'!$E34+'Lider maquinaria y ensamble'!$G34+'Lider maquinaria y ensamble'!$I34+'Lider maquinaria y ensamble'!$K34+'Lider maquinaria y ensamble'!$M34</f>
        <v>4</v>
      </c>
      <c r="AM18" s="160">
        <f t="shared" si="12"/>
        <v>0.8</v>
      </c>
      <c r="AN18" s="17">
        <f>+'Lider maquinaria y ensamble'!$E35+'Lider maquinaria y ensamble'!$G35+'Lider maquinaria y ensamble'!$I35+'Lider maquinaria y ensamble'!$K35+'Lider maquinaria y ensamble'!$M35</f>
        <v>3</v>
      </c>
      <c r="AO18" s="160">
        <f t="shared" si="13"/>
        <v>0.6</v>
      </c>
      <c r="AP18" s="17">
        <f>+'Lider maquinaria y ensamble'!$E36+'Lider maquinaria y ensamble'!$G36+'Lider maquinaria y ensamble'!$I36+'Lider maquinaria y ensamble'!$K36+'Lider maquinaria y ensamble'!$M36</f>
        <v>4</v>
      </c>
      <c r="AQ18" s="160">
        <f t="shared" si="14"/>
        <v>0.8</v>
      </c>
      <c r="AR18" s="9">
        <f t="shared" si="15"/>
        <v>0.11560000000000002</v>
      </c>
    </row>
    <row r="19" spans="1:44" ht="15" customHeight="1" x14ac:dyDescent="0.25">
      <c r="A19" s="53" t="s">
        <v>167</v>
      </c>
      <c r="B19" s="53" t="s">
        <v>25</v>
      </c>
      <c r="C19" s="39">
        <f>('Indicadores Con personal a Carg'!$I19*100)/49</f>
        <v>0.89333333333333331</v>
      </c>
      <c r="D19" s="22">
        <f t="shared" si="16"/>
        <v>0.88000000000000023</v>
      </c>
      <c r="E19" s="24">
        <f t="shared" si="3"/>
        <v>0.8</v>
      </c>
      <c r="F19" s="24">
        <f t="shared" si="4"/>
        <v>0.96</v>
      </c>
      <c r="G19" s="25">
        <f t="shared" si="5"/>
        <v>0.88000000000000012</v>
      </c>
      <c r="H19" s="46">
        <f>+'Coordinador Servicio Post Venta'!$E12+'Coordinador Servicio Post Venta'!$G12+'Coordinador Servicio Post Venta'!$I12+'Coordinador Servicio Post Venta'!$K12+'Coordinador Servicio Post Venta'!$M12</f>
        <v>4</v>
      </c>
      <c r="I19" s="160">
        <f t="shared" si="6"/>
        <v>0.8</v>
      </c>
      <c r="J19" s="46">
        <f>+'Coordinador Servicio Post Venta'!$E13+'Coordinador Servicio Post Venta'!$G13+'Coordinador Servicio Post Venta'!$I13+'Coordinador Servicio Post Venta'!$K13+'Coordinador Servicio Post Venta'!$M13</f>
        <v>4</v>
      </c>
      <c r="K19" s="160">
        <f t="shared" si="6"/>
        <v>0.8</v>
      </c>
      <c r="L19" s="46">
        <f>+'Coordinador Servicio Post Venta'!$E14+'Coordinador Servicio Post Venta'!$G14+'Coordinador Servicio Post Venta'!$I14+'Coordinador Servicio Post Venta'!$K14+'Coordinador Servicio Post Venta'!$M14</f>
        <v>4</v>
      </c>
      <c r="M19" s="160">
        <f t="shared" si="17"/>
        <v>0.8</v>
      </c>
      <c r="N19" s="46">
        <f>+'Coordinador Servicio Post Venta'!$E15+'Coordinador Servicio Post Venta'!$G15+'Coordinador Servicio Post Venta'!$I15+'Coordinador Servicio Post Venta'!$K15+'Coordinador Servicio Post Venta'!$M15</f>
        <v>4</v>
      </c>
      <c r="O19" s="160">
        <f t="shared" si="7"/>
        <v>0.8</v>
      </c>
      <c r="P19" s="46">
        <f>+'Coordinador Servicio Post Venta'!$E16+'Coordinador Servicio Post Venta'!$G16+'Coordinador Servicio Post Venta'!$I16+'Coordinador Servicio Post Venta'!$K16+'Coordinador Servicio Post Venta'!$M16</f>
        <v>3</v>
      </c>
      <c r="Q19" s="160">
        <f t="shared" si="8"/>
        <v>0.6</v>
      </c>
      <c r="R19" s="46">
        <f>+'Coordinador Servicio Post Venta'!$E17+'Coordinador Servicio Post Venta'!$G17+'Coordinador Servicio Post Venta'!$I17+'Coordinador Servicio Post Venta'!$K17+'Coordinador Servicio Post Venta'!$M17</f>
        <v>5</v>
      </c>
      <c r="S19" s="160">
        <f t="shared" si="9"/>
        <v>1</v>
      </c>
      <c r="T19" s="46">
        <f>+'Coordinador Servicio Post Venta'!$E18+'Coordinador Servicio Post Venta'!$G18+'Coordinador Servicio Post Venta'!$I18+'Coordinador Servicio Post Venta'!$K18+'Coordinador Servicio Post Venta'!$M18</f>
        <v>4</v>
      </c>
      <c r="U19" s="201">
        <f t="shared" si="10"/>
        <v>0.8</v>
      </c>
      <c r="V19" s="199">
        <f t="shared" si="0"/>
        <v>0.13600000000000001</v>
      </c>
      <c r="W19" s="11">
        <f>+'Coordinador Servicio Post Venta'!$E23+'Coordinador Servicio Post Venta'!$G23+'Coordinador Servicio Post Venta'!$I23+'Coordinador Servicio Post Venta'!$K23+'Coordinador Servicio Post Venta'!$M23</f>
        <v>4</v>
      </c>
      <c r="X19" s="160">
        <f t="shared" si="18"/>
        <v>0.8</v>
      </c>
      <c r="Y19" s="11">
        <f>+'Coordinador Servicio Post Venta'!$E24+'Coordinador Servicio Post Venta'!$G24+'Coordinador Servicio Post Venta'!$I24+'Coordinador Servicio Post Venta'!$K24+'Coordinador Servicio Post Venta'!$M24</f>
        <v>5</v>
      </c>
      <c r="Z19" s="160">
        <f t="shared" si="19"/>
        <v>1</v>
      </c>
      <c r="AA19" s="11">
        <f>+'Coordinador Servicio Post Venta'!$E25+'Coordinador Servicio Post Venta'!$G25+'Coordinador Servicio Post Venta'!$I25+'Coordinador Servicio Post Venta'!$K25+'Coordinador Servicio Post Venta'!$M25</f>
        <v>5</v>
      </c>
      <c r="AB19" s="160">
        <f t="shared" si="20"/>
        <v>1</v>
      </c>
      <c r="AC19" s="11">
        <f>+'Coordinador Servicio Post Venta'!$E26+'Coordinador Servicio Post Venta'!$G26+'Coordinador Servicio Post Venta'!$I26+'Coordinador Servicio Post Venta'!$K26+'Coordinador Servicio Post Venta'!$M26</f>
        <v>5</v>
      </c>
      <c r="AD19" s="160">
        <f t="shared" si="1"/>
        <v>1</v>
      </c>
      <c r="AE19" s="11">
        <f>+'Coordinador Servicio Post Venta'!$E27+'Coordinador Servicio Post Venta'!$G27+'Coordinador Servicio Post Venta'!$I27+'Coordinador Servicio Post Venta'!$K27+'Coordinador Servicio Post Venta'!$M27</f>
        <v>5</v>
      </c>
      <c r="AF19" s="160">
        <f t="shared" si="21"/>
        <v>1</v>
      </c>
      <c r="AG19" s="9">
        <f t="shared" si="2"/>
        <v>0.16320000000000001</v>
      </c>
      <c r="AH19" s="17">
        <f>+'Coordinador Servicio Post Venta'!$E32+'Coordinador Servicio Post Venta'!$G32+'Coordinador Servicio Post Venta'!$I32+'Coordinador Servicio Post Venta'!$K32+'Coordinador Servicio Post Venta'!$M32</f>
        <v>5</v>
      </c>
      <c r="AI19" s="160">
        <f t="shared" si="22"/>
        <v>1</v>
      </c>
      <c r="AJ19" s="17">
        <f>+'Coordinador Servicio Post Venta'!$E33+'Coordinador Servicio Post Venta'!$G33+'Coordinador Servicio Post Venta'!$I33+'Coordinador Servicio Post Venta'!$K33+'Coordinador Servicio Post Venta'!$M33</f>
        <v>4</v>
      </c>
      <c r="AK19" s="160">
        <f t="shared" si="11"/>
        <v>0.8</v>
      </c>
      <c r="AL19" s="17">
        <f>+'Coordinador Servicio Post Venta'!$E34+'Coordinador Servicio Post Venta'!$G34+'Coordinador Servicio Post Venta'!$I34+'Coordinador Servicio Post Venta'!$K34+'Coordinador Servicio Post Venta'!$M34</f>
        <v>4</v>
      </c>
      <c r="AM19" s="160">
        <f t="shared" si="12"/>
        <v>0.8</v>
      </c>
      <c r="AN19" s="17">
        <f>+'Coordinador Servicio Post Venta'!$E35+'Coordinador Servicio Post Venta'!$G35+'Coordinador Servicio Post Venta'!$I35+'Coordinador Servicio Post Venta'!$K35+'Coordinador Servicio Post Venta'!$M35</f>
        <v>4</v>
      </c>
      <c r="AO19" s="160">
        <f t="shared" si="13"/>
        <v>0.8</v>
      </c>
      <c r="AP19" s="17">
        <f>+'Coordinador Servicio Post Venta'!$E36+'Coordinador Servicio Post Venta'!$G36+'Coordinador Servicio Post Venta'!$I36+'Coordinador Servicio Post Venta'!$K36+'Coordinador Servicio Post Venta'!$M36</f>
        <v>5</v>
      </c>
      <c r="AQ19" s="160">
        <f t="shared" si="14"/>
        <v>1</v>
      </c>
      <c r="AR19" s="9">
        <f t="shared" si="15"/>
        <v>0.14960000000000004</v>
      </c>
    </row>
    <row r="20" spans="1:44" ht="15" customHeight="1" x14ac:dyDescent="0.25">
      <c r="A20" s="53" t="s">
        <v>167</v>
      </c>
      <c r="B20" s="53" t="s">
        <v>26</v>
      </c>
      <c r="C20" s="39">
        <f>('Indicadores Con personal a Carg'!$I20*100)/49</f>
        <v>0.86183333333333334</v>
      </c>
      <c r="D20" s="22">
        <f t="shared" si="16"/>
        <v>0.92761904761904768</v>
      </c>
      <c r="E20" s="24">
        <f t="shared" si="3"/>
        <v>0.94285714285714284</v>
      </c>
      <c r="F20" s="24">
        <f t="shared" si="4"/>
        <v>1</v>
      </c>
      <c r="G20" s="25">
        <f t="shared" si="5"/>
        <v>0.84000000000000008</v>
      </c>
      <c r="H20" s="46">
        <f>+'Director Operaciones'!$E12+'Director Operaciones'!$G12+'Director Operaciones'!$I12+'Director Operaciones'!$K12+'Director Operaciones'!$M12</f>
        <v>5</v>
      </c>
      <c r="I20" s="160">
        <f t="shared" si="6"/>
        <v>1</v>
      </c>
      <c r="J20" s="46">
        <f>+'Director Operaciones'!$E13+'Director Operaciones'!$G13+'Director Operaciones'!$I13+'Director Operaciones'!$K13+'Director Operaciones'!$M13</f>
        <v>4</v>
      </c>
      <c r="K20" s="160">
        <f t="shared" si="6"/>
        <v>0.8</v>
      </c>
      <c r="L20" s="46">
        <f>+'Director Operaciones'!$E14+'Director Operaciones'!$G14+'Director Operaciones'!$I14+'Director Operaciones'!$K14+'Director Operaciones'!$M14</f>
        <v>5</v>
      </c>
      <c r="M20" s="160">
        <f t="shared" si="17"/>
        <v>1</v>
      </c>
      <c r="N20" s="46">
        <f>+'Director Operaciones'!$E15+'Director Operaciones'!$G15+'Director Operaciones'!$I15+'Director Operaciones'!$K15+'Director Operaciones'!$M15</f>
        <v>4</v>
      </c>
      <c r="O20" s="160">
        <f t="shared" si="7"/>
        <v>0.8</v>
      </c>
      <c r="P20" s="46">
        <f>+'Director Operaciones'!$E16+'Director Operaciones'!$G16+'Director Operaciones'!$I16+'Director Operaciones'!$K16+'Director Operaciones'!$M16</f>
        <v>5</v>
      </c>
      <c r="Q20" s="160">
        <f t="shared" si="8"/>
        <v>1</v>
      </c>
      <c r="R20" s="46">
        <f>+'Director Operaciones'!$E17+'Director Operaciones'!$G17+'Director Operaciones'!$I17+'Director Operaciones'!$K17+'Director Operaciones'!$M17</f>
        <v>5</v>
      </c>
      <c r="S20" s="160">
        <f t="shared" si="9"/>
        <v>1</v>
      </c>
      <c r="T20" s="46">
        <f>+'Director Operaciones'!$E18+'Director Operaciones'!$G18+'Director Operaciones'!$I18+'Director Operaciones'!$K18+'Director Operaciones'!$M18</f>
        <v>5</v>
      </c>
      <c r="U20" s="201">
        <f t="shared" si="10"/>
        <v>1</v>
      </c>
      <c r="V20" s="199">
        <f t="shared" si="0"/>
        <v>0.16028571428571428</v>
      </c>
      <c r="W20" s="11">
        <f>+'Director Operaciones'!$E23+'Director Operaciones'!$G23+'Director Operaciones'!$I23+'Director Operaciones'!$K23+'Director Operaciones'!$M23</f>
        <v>5</v>
      </c>
      <c r="X20" s="160">
        <f t="shared" si="18"/>
        <v>1</v>
      </c>
      <c r="Y20" s="11">
        <f>+'Director Operaciones'!$E24+'Director Operaciones'!$G24+'Director Operaciones'!$I24+'Director Operaciones'!$K24+'Director Operaciones'!$M24</f>
        <v>5</v>
      </c>
      <c r="Z20" s="160">
        <f t="shared" si="19"/>
        <v>1</v>
      </c>
      <c r="AA20" s="11">
        <f>+'Director Operaciones'!$E25+'Director Operaciones'!$G25+'Director Operaciones'!$I25+'Director Operaciones'!$K25+'Director Operaciones'!$M25</f>
        <v>5</v>
      </c>
      <c r="AB20" s="160">
        <f t="shared" si="20"/>
        <v>1</v>
      </c>
      <c r="AC20" s="11">
        <f>+'Director Operaciones'!$E26+'Director Operaciones'!$G26+'Director Operaciones'!$I26+'Director Operaciones'!$K26+'Director Operaciones'!$M26</f>
        <v>5</v>
      </c>
      <c r="AD20" s="160">
        <f t="shared" si="1"/>
        <v>1</v>
      </c>
      <c r="AE20" s="11">
        <f>+'Director Operaciones'!$E27+'Director Operaciones'!$G27+'Director Operaciones'!$I27+'Director Operaciones'!$K27+'Director Operaciones'!$M27</f>
        <v>5</v>
      </c>
      <c r="AF20" s="160">
        <f t="shared" si="21"/>
        <v>1</v>
      </c>
      <c r="AG20" s="9">
        <f t="shared" si="2"/>
        <v>0.17</v>
      </c>
      <c r="AH20" s="17">
        <f>+'Director Operaciones'!$E32+'Director Operaciones'!$G32+'Director Operaciones'!$I32+'Director Operaciones'!$K32+'Director Operaciones'!$M32</f>
        <v>4</v>
      </c>
      <c r="AI20" s="160">
        <f t="shared" si="22"/>
        <v>0.8</v>
      </c>
      <c r="AJ20" s="17">
        <f>+'Director Operaciones'!$E33+'Director Operaciones'!$G33+'Director Operaciones'!$I33+'Director Operaciones'!$K33+'Director Operaciones'!$M33</f>
        <v>4</v>
      </c>
      <c r="AK20" s="160">
        <f t="shared" si="11"/>
        <v>0.8</v>
      </c>
      <c r="AL20" s="17">
        <f>+'Director Operaciones'!$E34+'Director Operaciones'!$G34+'Director Operaciones'!$I34+'Director Operaciones'!$K34+'Director Operaciones'!$M34</f>
        <v>4</v>
      </c>
      <c r="AM20" s="160">
        <f t="shared" si="12"/>
        <v>0.8</v>
      </c>
      <c r="AN20" s="17">
        <f>+'Director Operaciones'!$E35+'Director Operaciones'!$G35+'Director Operaciones'!$I35+'Director Operaciones'!$K35+'Director Operaciones'!$M35</f>
        <v>5</v>
      </c>
      <c r="AO20" s="160">
        <f t="shared" si="13"/>
        <v>1</v>
      </c>
      <c r="AP20" s="17">
        <f>+'Director Operaciones'!$E36+'Director Operaciones'!$G36+'Director Operaciones'!$I36+'Director Operaciones'!$K36+'Director Operaciones'!$M36</f>
        <v>4</v>
      </c>
      <c r="AQ20" s="160">
        <f t="shared" si="14"/>
        <v>0.8</v>
      </c>
      <c r="AR20" s="9">
        <f t="shared" si="15"/>
        <v>0.14280000000000001</v>
      </c>
    </row>
    <row r="21" spans="1:44" ht="15" customHeight="1" thickBot="1" x14ac:dyDescent="0.3">
      <c r="A21" s="53" t="s">
        <v>167</v>
      </c>
      <c r="B21" s="54" t="s">
        <v>27</v>
      </c>
      <c r="C21" s="39">
        <f>('Indicadores Con personal a Carg'!$I21*100)/49</f>
        <v>0.96833333333333338</v>
      </c>
      <c r="D21" s="22">
        <f t="shared" si="16"/>
        <v>0.79428571428571426</v>
      </c>
      <c r="E21" s="24">
        <f t="shared" si="3"/>
        <v>0.74285714285714277</v>
      </c>
      <c r="F21" s="24">
        <f t="shared" si="4"/>
        <v>0.76</v>
      </c>
      <c r="G21" s="25">
        <f t="shared" si="5"/>
        <v>0.87999999999999989</v>
      </c>
      <c r="H21" s="208">
        <f>+'Lider Servicio Tecnico'!$E12+'Lider Servicio Tecnico'!$G12+'Lider Servicio Tecnico'!$I12+'Lider Servicio Tecnico'!$K12+'Lider Servicio Tecnico'!$M12</f>
        <v>4</v>
      </c>
      <c r="I21" s="209">
        <f t="shared" si="6"/>
        <v>0.8</v>
      </c>
      <c r="J21" s="208">
        <f>+'Lider Servicio Tecnico'!$E13+'Lider Servicio Tecnico'!$G13+'Lider Servicio Tecnico'!$I13+'Lider Servicio Tecnico'!$K13+'Lider Servicio Tecnico'!$M13</f>
        <v>4</v>
      </c>
      <c r="K21" s="209">
        <f t="shared" si="6"/>
        <v>0.8</v>
      </c>
      <c r="L21" s="208">
        <f>+'Lider Servicio Tecnico'!$E14+'Lider Servicio Tecnico'!$G14+'Lider Servicio Tecnico'!$I14+'Lider Servicio Tecnico'!$K14+'Lider Servicio Tecnico'!$M14</f>
        <v>4</v>
      </c>
      <c r="M21" s="209">
        <f t="shared" si="17"/>
        <v>0.8</v>
      </c>
      <c r="N21" s="208">
        <f>+'Lider Servicio Tecnico'!$E15+'Lider Servicio Tecnico'!$G15+'Lider Servicio Tecnico'!$I15+'Lider Servicio Tecnico'!$K15+'Lider Servicio Tecnico'!$M15</f>
        <v>4</v>
      </c>
      <c r="O21" s="209">
        <f t="shared" si="7"/>
        <v>0.8</v>
      </c>
      <c r="P21" s="208">
        <f>+'Lider Servicio Tecnico'!$E16+'Lider Servicio Tecnico'!$G16+'Lider Servicio Tecnico'!$I16+'Lider Servicio Tecnico'!$K16+'Lider Servicio Tecnico'!$M16</f>
        <v>4</v>
      </c>
      <c r="Q21" s="209">
        <f t="shared" si="8"/>
        <v>0.8</v>
      </c>
      <c r="R21" s="208">
        <f>+'Lider Servicio Tecnico'!$E17+'Lider Servicio Tecnico'!$G17+'Lider Servicio Tecnico'!$I17+'Lider Servicio Tecnico'!$K17+'Lider Servicio Tecnico'!$M17</f>
        <v>3</v>
      </c>
      <c r="S21" s="209">
        <f t="shared" si="9"/>
        <v>0.6</v>
      </c>
      <c r="T21" s="208">
        <f>+'Lider Servicio Tecnico'!$E18+'Lider Servicio Tecnico'!$G18+'Lider Servicio Tecnico'!$I18+'Lider Servicio Tecnico'!$K18+'Lider Servicio Tecnico'!$M18</f>
        <v>3</v>
      </c>
      <c r="U21" s="202">
        <f t="shared" si="10"/>
        <v>0.6</v>
      </c>
      <c r="V21" s="210">
        <f t="shared" si="0"/>
        <v>0.12628571428571428</v>
      </c>
      <c r="W21" s="40">
        <f>+'Lider Servicio Tecnico'!$E23+'Lider Servicio Tecnico'!$G23+'Lider Servicio Tecnico'!$I23+'Lider Servicio Tecnico'!$K23+'Lider Servicio Tecnico'!$M23</f>
        <v>4</v>
      </c>
      <c r="X21" s="161">
        <f t="shared" si="18"/>
        <v>0.8</v>
      </c>
      <c r="Y21" s="40">
        <f>+'Lider Servicio Tecnico'!$E24+'Lider Servicio Tecnico'!$G24+'Lider Servicio Tecnico'!$I24+'Lider Servicio Tecnico'!$K24+'Lider Servicio Tecnico'!$M24</f>
        <v>4</v>
      </c>
      <c r="Z21" s="161">
        <f t="shared" si="19"/>
        <v>0.8</v>
      </c>
      <c r="AA21" s="40">
        <f>+'Lider Servicio Tecnico'!$E25+'Lider Servicio Tecnico'!$G25+'Lider Servicio Tecnico'!$I25+'Lider Servicio Tecnico'!$K25+'Lider Servicio Tecnico'!$M25</f>
        <v>4</v>
      </c>
      <c r="AB21" s="161">
        <f t="shared" si="20"/>
        <v>0.8</v>
      </c>
      <c r="AC21" s="40">
        <f>+'Lider Servicio Tecnico'!$E26+'Lider Servicio Tecnico'!$G26+'Lider Servicio Tecnico'!$I26+'Lider Servicio Tecnico'!$K26+'Lider Servicio Tecnico'!$M26</f>
        <v>4</v>
      </c>
      <c r="AD21" s="161">
        <f t="shared" si="1"/>
        <v>0.8</v>
      </c>
      <c r="AE21" s="40">
        <f>+'Lider Servicio Tecnico'!$E27+'Lider Servicio Tecnico'!$G27+'Lider Servicio Tecnico'!$I27+'Lider Servicio Tecnico'!$K27+'Lider Servicio Tecnico'!$M27</f>
        <v>3</v>
      </c>
      <c r="AF21" s="160">
        <f t="shared" si="21"/>
        <v>0.6</v>
      </c>
      <c r="AG21" s="211">
        <f t="shared" si="2"/>
        <v>0.12920000000000001</v>
      </c>
      <c r="AH21" s="41">
        <f>+'Lider Servicio Tecnico'!$E32+'Lider Servicio Tecnico'!$G32+'Lider Servicio Tecnico'!$I32+'Lider Servicio Tecnico'!$K32+'Lider Servicio Tecnico'!$M32</f>
        <v>5</v>
      </c>
      <c r="AI21" s="161">
        <f t="shared" si="22"/>
        <v>1</v>
      </c>
      <c r="AJ21" s="41">
        <f>+'Lider Servicio Tecnico'!$E33+'Lider Servicio Tecnico'!$G33+'Lider Servicio Tecnico'!$I33+'Lider Servicio Tecnico'!$K33+'Lider Servicio Tecnico'!$M33</f>
        <v>4</v>
      </c>
      <c r="AK21" s="161">
        <f t="shared" si="11"/>
        <v>0.8</v>
      </c>
      <c r="AL21" s="41">
        <f>+'Lider Servicio Tecnico'!$E34+'Lider Servicio Tecnico'!$G34+'Lider Servicio Tecnico'!$I34+'Lider Servicio Tecnico'!$K34+'Lider Servicio Tecnico'!$M34</f>
        <v>5</v>
      </c>
      <c r="AM21" s="161">
        <f t="shared" si="12"/>
        <v>1</v>
      </c>
      <c r="AN21" s="41">
        <f>+'Lider Servicio Tecnico'!$E35+'Lider Servicio Tecnico'!$G35+'Lider Servicio Tecnico'!$I35+'Lider Servicio Tecnico'!$K35+'Lider Servicio Tecnico'!$M35</f>
        <v>4</v>
      </c>
      <c r="AO21" s="161">
        <f t="shared" si="13"/>
        <v>0.8</v>
      </c>
      <c r="AP21" s="41">
        <f>+'Lider Servicio Tecnico'!$E36+'Lider Servicio Tecnico'!$G36+'Lider Servicio Tecnico'!$I36+'Lider Servicio Tecnico'!$K36+'Lider Servicio Tecnico'!$M36</f>
        <v>4</v>
      </c>
      <c r="AQ21" s="160">
        <f t="shared" si="14"/>
        <v>0.8</v>
      </c>
      <c r="AR21" s="211">
        <f t="shared" si="15"/>
        <v>0.14959999999999998</v>
      </c>
    </row>
    <row r="22" spans="1:44" ht="28.5" customHeight="1" thickBot="1" x14ac:dyDescent="0.3">
      <c r="A22" s="312" t="s">
        <v>76</v>
      </c>
      <c r="B22" s="313"/>
      <c r="C22" s="49">
        <f t="shared" ref="C22:G22" si="23">AVERAGE(C4:C21)</f>
        <v>0.85493156226281697</v>
      </c>
      <c r="D22" s="50">
        <f t="shared" si="23"/>
        <v>0.8675630252100841</v>
      </c>
      <c r="E22" s="49">
        <f t="shared" si="23"/>
        <v>0.87563025210084044</v>
      </c>
      <c r="F22" s="49">
        <f t="shared" si="23"/>
        <v>0.91529411764705904</v>
      </c>
      <c r="G22" s="51">
        <f t="shared" si="23"/>
        <v>0.81176470588235294</v>
      </c>
      <c r="H22" s="214">
        <f>AVERAGE(H4:H21)/5</f>
        <v>0.90588235294117647</v>
      </c>
      <c r="I22" s="214">
        <f t="shared" ref="I22:S22" si="24">AVERAGE(I4:I21)/5</f>
        <v>0.18117647058823533</v>
      </c>
      <c r="J22" s="214">
        <f>AVERAGE(J4:J21)/5</f>
        <v>0.82352941176470584</v>
      </c>
      <c r="K22" s="214">
        <f t="shared" si="24"/>
        <v>0.1647058823529412</v>
      </c>
      <c r="L22" s="214">
        <f>AVERAGE(L4:L21)/5</f>
        <v>0.83529411764705885</v>
      </c>
      <c r="M22" s="214">
        <f t="shared" si="24"/>
        <v>0.16705882352941179</v>
      </c>
      <c r="N22" s="214">
        <f>AVERAGE(N4:N21)/5</f>
        <v>0.84705882352941175</v>
      </c>
      <c r="O22" s="214">
        <f t="shared" si="24"/>
        <v>0.16941176470588237</v>
      </c>
      <c r="P22" s="214">
        <f>AVERAGE(P4:P21)/5</f>
        <v>0.90588235294117647</v>
      </c>
      <c r="Q22" s="214">
        <f t="shared" si="24"/>
        <v>0.1811764705882353</v>
      </c>
      <c r="R22" s="214">
        <f>AVERAGE(R4:R21)/5</f>
        <v>0.90588235294117647</v>
      </c>
      <c r="S22" s="214">
        <f t="shared" si="24"/>
        <v>0.18117647058823533</v>
      </c>
      <c r="T22" s="214">
        <f>AVERAGE(T4:T21)/5</f>
        <v>0.90588235294117647</v>
      </c>
      <c r="U22" s="218"/>
      <c r="V22" s="168">
        <f>+AVERAGE(V4:V21)</f>
        <v>0.14885714285714285</v>
      </c>
      <c r="W22" s="212">
        <f>AVERAGE(W4:W21)/5</f>
        <v>0.91764705882352937</v>
      </c>
      <c r="X22" s="212">
        <f t="shared" ref="X22:AD22" si="25">AVERAGE(X4:X21)/5</f>
        <v>0.18352941176470591</v>
      </c>
      <c r="Y22" s="212">
        <f t="shared" si="25"/>
        <v>0.94117647058823528</v>
      </c>
      <c r="Z22" s="212">
        <f t="shared" si="25"/>
        <v>0.18823529411764706</v>
      </c>
      <c r="AA22" s="212">
        <f t="shared" si="25"/>
        <v>0.89411764705882357</v>
      </c>
      <c r="AB22" s="212">
        <f t="shared" si="25"/>
        <v>0.17882352941176474</v>
      </c>
      <c r="AC22" s="212">
        <f>AVERAGE(AC4:AC21)/5</f>
        <v>0.91764705882352937</v>
      </c>
      <c r="AD22" s="212">
        <f t="shared" si="25"/>
        <v>0.18352941176470589</v>
      </c>
      <c r="AE22" s="212">
        <f>AVERAGE(AE4:AE21)/5</f>
        <v>0.90588235294117647</v>
      </c>
      <c r="AF22" s="219">
        <f t="shared" ref="AF22" si="26">(AVERAGE(AF4:AF21)*$AG$1)</f>
        <v>0.154</v>
      </c>
      <c r="AG22" s="168">
        <f>+AVERAGE(AG4:AG21)</f>
        <v>0.15559999999999999</v>
      </c>
      <c r="AH22" s="213">
        <f>AVERAGE(AH4:AH21)/5</f>
        <v>0.82352941176470584</v>
      </c>
      <c r="AI22" s="213">
        <f t="shared" ref="AI22:AO22" si="27">AVERAGE(AI4:AI21)/5</f>
        <v>0.15555555555555556</v>
      </c>
      <c r="AJ22" s="213">
        <f>AVERAGE(AJ4:AJ21)/5</f>
        <v>0.77647058823529413</v>
      </c>
      <c r="AK22" s="213">
        <f t="shared" si="27"/>
        <v>0.14666666666666667</v>
      </c>
      <c r="AL22" s="213">
        <f>AVERAGE(AL4:AL21)/5</f>
        <v>0.85882352941176465</v>
      </c>
      <c r="AM22" s="213">
        <f t="shared" si="27"/>
        <v>0.16222222222222227</v>
      </c>
      <c r="AN22" s="213">
        <f>AVERAGE(AN4:AN21)/5</f>
        <v>0.78823529411764715</v>
      </c>
      <c r="AO22" s="213">
        <f t="shared" si="27"/>
        <v>0.1488888888888889</v>
      </c>
      <c r="AP22" s="213">
        <f>AVERAGE(AP4:AP21)/5</f>
        <v>0.81176470588235294</v>
      </c>
      <c r="AQ22" s="221">
        <f t="shared" ref="AQ22" si="28">(AVERAGE(AQ4:AQ21)*$AR$1)</f>
        <v>0.13033333333333336</v>
      </c>
      <c r="AR22" s="168">
        <f>+AVERAGE(AR4:AR21)</f>
        <v>0.13799999999999998</v>
      </c>
    </row>
    <row r="23" spans="1:44" x14ac:dyDescent="0.25">
      <c r="H23" s="2"/>
      <c r="I23" s="2"/>
      <c r="J23" s="2"/>
      <c r="K23" s="2"/>
      <c r="L23" s="2"/>
      <c r="M23" s="2"/>
      <c r="N23" s="2"/>
      <c r="O23" s="2"/>
      <c r="P23" s="2"/>
      <c r="Q23" s="2"/>
      <c r="R23" s="2"/>
      <c r="S23" s="2"/>
      <c r="T23" s="2"/>
      <c r="U23" s="2"/>
      <c r="V23" s="6"/>
      <c r="W23" s="2"/>
      <c r="X23" s="2"/>
      <c r="Y23" s="2"/>
      <c r="Z23" s="2"/>
      <c r="AA23" s="2"/>
      <c r="AB23" s="2"/>
      <c r="AC23" s="2"/>
      <c r="AD23" s="2"/>
      <c r="AE23" s="2"/>
    </row>
    <row r="25" spans="1:44" x14ac:dyDescent="0.25">
      <c r="C25" s="407"/>
      <c r="D25" s="407"/>
      <c r="E25" s="407"/>
      <c r="F25" s="407"/>
      <c r="G25" s="407"/>
      <c r="H25" s="407"/>
      <c r="I25" s="407"/>
      <c r="J25" s="407"/>
      <c r="K25" s="407"/>
      <c r="L25" s="407"/>
      <c r="M25" s="407"/>
      <c r="N25" s="407"/>
      <c r="O25" s="407"/>
      <c r="P25" s="407"/>
      <c r="Q25" s="407"/>
      <c r="R25" s="407"/>
      <c r="S25" s="407"/>
      <c r="T25" s="407"/>
      <c r="U25" s="407"/>
      <c r="V25" s="407"/>
      <c r="W25" s="407"/>
      <c r="X25" s="407"/>
      <c r="Y25" s="407"/>
      <c r="Z25" s="407"/>
      <c r="AA25" s="407"/>
      <c r="AB25" s="407"/>
      <c r="AC25" s="407"/>
      <c r="AD25" s="407"/>
      <c r="AE25" s="407"/>
      <c r="AF25" s="407"/>
      <c r="AG25" s="407"/>
      <c r="AH25" s="407"/>
      <c r="AI25" s="407"/>
      <c r="AJ25" s="407"/>
      <c r="AK25" s="407"/>
      <c r="AL25" s="407"/>
      <c r="AM25" s="407"/>
      <c r="AN25" s="407"/>
      <c r="AO25" s="407"/>
      <c r="AP25" s="407"/>
      <c r="AQ25" s="407"/>
    </row>
  </sheetData>
  <mergeCells count="31">
    <mergeCell ref="E1:E3"/>
    <mergeCell ref="G1:G3"/>
    <mergeCell ref="H1:U1"/>
    <mergeCell ref="V1:V2"/>
    <mergeCell ref="F1:F3"/>
    <mergeCell ref="I2:I3"/>
    <mergeCell ref="K2:K3"/>
    <mergeCell ref="M2:M3"/>
    <mergeCell ref="O2:O3"/>
    <mergeCell ref="Q2:Q3"/>
    <mergeCell ref="S2:S3"/>
    <mergeCell ref="U2:U3"/>
    <mergeCell ref="A22:B22"/>
    <mergeCell ref="A1:A3"/>
    <mergeCell ref="B1:B3"/>
    <mergeCell ref="C1:C3"/>
    <mergeCell ref="D1:D3"/>
    <mergeCell ref="AR1:AR2"/>
    <mergeCell ref="AF2:AF3"/>
    <mergeCell ref="AO2:AO3"/>
    <mergeCell ref="AQ2:AQ3"/>
    <mergeCell ref="AI2:AI3"/>
    <mergeCell ref="AK2:AK3"/>
    <mergeCell ref="AM2:AM3"/>
    <mergeCell ref="AH1:AP1"/>
    <mergeCell ref="AG1:AG2"/>
    <mergeCell ref="W1:AF1"/>
    <mergeCell ref="X2:X3"/>
    <mergeCell ref="Z2:Z3"/>
    <mergeCell ref="AB2:AB3"/>
    <mergeCell ref="AD2:AD3"/>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812C-CA6A-4959-807C-9D33ED71A952}">
  <dimension ref="A1:V35"/>
  <sheetViews>
    <sheetView topLeftCell="A4" workbookViewId="0">
      <selection activeCell="C4" sqref="C4:C21"/>
    </sheetView>
  </sheetViews>
  <sheetFormatPr baseColWidth="10" defaultRowHeight="15" x14ac:dyDescent="0.25"/>
  <cols>
    <col min="1" max="1" width="25" bestFit="1" customWidth="1"/>
    <col min="2" max="2" width="35.140625" customWidth="1"/>
    <col min="3" max="8" width="6.140625" style="26" bestFit="1" customWidth="1"/>
    <col min="9" max="9" width="11" style="26" customWidth="1"/>
  </cols>
  <sheetData>
    <row r="1" spans="1:9" x14ac:dyDescent="0.25">
      <c r="A1" s="319" t="s">
        <v>75</v>
      </c>
      <c r="B1" s="319"/>
      <c r="C1" s="319"/>
      <c r="D1" s="319"/>
      <c r="E1" s="319"/>
      <c r="F1" s="319"/>
      <c r="G1" s="319"/>
      <c r="H1" s="319"/>
      <c r="I1" s="320"/>
    </row>
    <row r="2" spans="1:9" ht="15.75" thickBot="1" x14ac:dyDescent="0.3">
      <c r="A2" s="321"/>
      <c r="B2" s="321"/>
      <c r="C2" s="321"/>
      <c r="D2" s="321"/>
      <c r="E2" s="321"/>
      <c r="F2" s="321"/>
      <c r="G2" s="321"/>
      <c r="H2" s="321"/>
      <c r="I2" s="322"/>
    </row>
    <row r="3" spans="1:9" ht="27.75" customHeight="1" thickBot="1" x14ac:dyDescent="0.3">
      <c r="A3" s="30" t="s">
        <v>74</v>
      </c>
      <c r="B3" s="30" t="s">
        <v>77</v>
      </c>
      <c r="C3" s="31" t="s">
        <v>66</v>
      </c>
      <c r="D3" s="32" t="s">
        <v>67</v>
      </c>
      <c r="E3" s="32" t="s">
        <v>68</v>
      </c>
      <c r="F3" s="32" t="s">
        <v>69</v>
      </c>
      <c r="G3" s="32" t="s">
        <v>70</v>
      </c>
      <c r="H3" s="33" t="s">
        <v>71</v>
      </c>
      <c r="I3" s="194" t="s">
        <v>64</v>
      </c>
    </row>
    <row r="4" spans="1:9" x14ac:dyDescent="0.25">
      <c r="A4" s="54" t="s">
        <v>13</v>
      </c>
      <c r="B4" s="53" t="s">
        <v>15</v>
      </c>
      <c r="C4" s="29">
        <f>+'Director Nal de Ventas'!$C52</f>
        <v>0.91400000000000003</v>
      </c>
      <c r="D4" s="29">
        <f>+'Director Nal de Ventas'!$C53</f>
        <v>0.73199999999999998</v>
      </c>
      <c r="E4" s="29">
        <f>+'Director Nal de Ventas'!$C54</f>
        <v>0.73599999999999999</v>
      </c>
      <c r="F4" s="29">
        <f>+'Director Nal de Ventas'!$C55</f>
        <v>0.745</v>
      </c>
      <c r="G4" s="29">
        <f>+'Director Nal de Ventas'!$C56</f>
        <v>0.81699999999999995</v>
      </c>
      <c r="H4" s="29">
        <f>+'Director Nal de Ventas'!$C57</f>
        <v>0.81899999999999995</v>
      </c>
      <c r="I4" s="34">
        <f>AVERAGE(C4:H4)*49%</f>
        <v>0.38897833333333331</v>
      </c>
    </row>
    <row r="5" spans="1:9" ht="15" customHeight="1" x14ac:dyDescent="0.25">
      <c r="A5" s="54" t="s">
        <v>13</v>
      </c>
      <c r="B5" s="54" t="s">
        <v>16</v>
      </c>
      <c r="C5" s="27">
        <f>+'Director EUN Nautico'!$C52</f>
        <v>0.63900000000000001</v>
      </c>
      <c r="D5" s="27">
        <f>+'Director EUN Nautico'!$C53</f>
        <v>0.65800000000000003</v>
      </c>
      <c r="E5" s="27">
        <f>+'Director EUN Nautico'!$C54</f>
        <v>0.65</v>
      </c>
      <c r="F5" s="27">
        <f>+'Director EUN Nautico'!$C55</f>
        <v>0.45600000000000002</v>
      </c>
      <c r="G5" s="27">
        <f>+'Director EUN Nautico'!$C56</f>
        <v>0.29499999999999998</v>
      </c>
      <c r="H5" s="27">
        <f>+'Director EUN Nautico'!$C57</f>
        <v>0.78</v>
      </c>
      <c r="I5" s="35">
        <f>AVERAGE(C5:H5)*49%</f>
        <v>0.28403666666666666</v>
      </c>
    </row>
    <row r="6" spans="1:9" ht="15" customHeight="1" x14ac:dyDescent="0.25">
      <c r="A6" s="54" t="s">
        <v>13</v>
      </c>
      <c r="B6" s="54" t="s">
        <v>196</v>
      </c>
      <c r="C6" s="27">
        <f>+'Director UEN Agroindustrial'!$C52</f>
        <v>0.86399999999999999</v>
      </c>
      <c r="D6" s="27">
        <f>+'Director UEN Agroindustrial'!$C53</f>
        <v>0.751</v>
      </c>
      <c r="E6" s="27">
        <f>+'Director UEN Agroindustrial'!$C54</f>
        <v>0.69</v>
      </c>
      <c r="F6" s="27">
        <f>+'Director UEN Agroindustrial'!$C55</f>
        <v>0.73</v>
      </c>
      <c r="G6" s="27">
        <f>+'Director UEN Agroindustrial'!$C56</f>
        <v>0.65200000000000002</v>
      </c>
      <c r="H6" s="27">
        <f>+'Director UEN Agroindustrial'!$C57</f>
        <v>0.82899999999999996</v>
      </c>
      <c r="I6" s="35">
        <f t="shared" ref="I6:I21" si="0">AVERAGE(C6:H6)*49%</f>
        <v>0.36880666666666667</v>
      </c>
    </row>
    <row r="7" spans="1:9" ht="15" customHeight="1" x14ac:dyDescent="0.25">
      <c r="A7" s="54" t="s">
        <v>17</v>
      </c>
      <c r="B7" s="54" t="s">
        <v>14</v>
      </c>
      <c r="C7" s="27">
        <f>+'Analista de Tesoreria'!$C52</f>
        <v>0.92880068346450184</v>
      </c>
      <c r="D7" s="27">
        <f>+'Analista de Tesoreria'!$C53</f>
        <v>0.93600000000000005</v>
      </c>
      <c r="E7" s="27">
        <f>+'Analista de Tesoreria'!$C54</f>
        <v>0.93600000000000005</v>
      </c>
      <c r="F7" s="27">
        <f>+'Analista de Tesoreria'!$C55</f>
        <v>0.9840000000000001</v>
      </c>
      <c r="G7" s="27">
        <f>+'Analista de Tesoreria'!$C56</f>
        <v>0.90458181880449606</v>
      </c>
      <c r="H7" s="27">
        <f>+'Analista de Tesoreria'!$C57</f>
        <v>0.90000000000000013</v>
      </c>
      <c r="I7" s="35">
        <f t="shared" si="0"/>
        <v>0.45646623768530153</v>
      </c>
    </row>
    <row r="8" spans="1:9" ht="15" customHeight="1" x14ac:dyDescent="0.25">
      <c r="A8" s="54" t="s">
        <v>17</v>
      </c>
      <c r="B8" s="54" t="s">
        <v>194</v>
      </c>
      <c r="C8" s="27">
        <f>+'Asistente Talento Humano'!$C52</f>
        <v>0.875</v>
      </c>
      <c r="D8" s="27">
        <f>+'Asistente Talento Humano'!$C53</f>
        <v>0.78129999999999999</v>
      </c>
      <c r="E8" s="27">
        <f>+'Asistente Talento Humano'!$C54</f>
        <v>0.9</v>
      </c>
      <c r="F8" s="27">
        <f>+'Asistente Talento Humano'!$C55</f>
        <v>0.9667</v>
      </c>
      <c r="G8" s="27">
        <f>+'Asistente Talento Humano'!$C56</f>
        <v>0.86080000000000001</v>
      </c>
      <c r="H8" s="27">
        <f>+'Asistente Talento Humano'!$C57</f>
        <v>0.77880000000000005</v>
      </c>
      <c r="I8" s="35">
        <f t="shared" si="0"/>
        <v>0.42161233333333337</v>
      </c>
    </row>
    <row r="9" spans="1:9" ht="15" customHeight="1" x14ac:dyDescent="0.25">
      <c r="A9" s="54" t="s">
        <v>17</v>
      </c>
      <c r="B9" s="54" t="s">
        <v>73</v>
      </c>
      <c r="C9" s="27">
        <f>+'Coordinador TIC'!$C52</f>
        <v>0.9</v>
      </c>
      <c r="D9" s="27">
        <f>+'Coordinador TIC'!$C53</f>
        <v>0.9</v>
      </c>
      <c r="E9" s="27">
        <f>+'Coordinador TIC'!$C54</f>
        <v>0.9</v>
      </c>
      <c r="F9" s="27">
        <f>+'Coordinador TIC'!$C55</f>
        <v>0.9</v>
      </c>
      <c r="G9" s="27">
        <f>+'Coordinador TIC'!$C56</f>
        <v>0.9</v>
      </c>
      <c r="H9" s="27">
        <f>+'Coordinador TIC'!$C57</f>
        <v>0.9</v>
      </c>
      <c r="I9" s="35">
        <f t="shared" si="0"/>
        <v>0.441</v>
      </c>
    </row>
    <row r="10" spans="1:9" ht="15" customHeight="1" x14ac:dyDescent="0.25">
      <c r="A10" s="54" t="s">
        <v>17</v>
      </c>
      <c r="B10" s="54" t="s">
        <v>18</v>
      </c>
      <c r="C10" s="27">
        <f>+Contador!$C52</f>
        <v>0.9</v>
      </c>
      <c r="D10" s="27">
        <f>+Contador!$C53</f>
        <v>0.80666666666666698</v>
      </c>
      <c r="E10" s="27">
        <f>+Contador!$C54</f>
        <v>0.8</v>
      </c>
      <c r="F10" s="27">
        <f>+Contador!$C55</f>
        <v>0.89958081884338703</v>
      </c>
      <c r="G10" s="27">
        <f>+Contador!$C56</f>
        <v>0.81056031775227799</v>
      </c>
      <c r="H10" s="27">
        <f>+Contador!$C57</f>
        <v>0.8</v>
      </c>
      <c r="I10" s="35">
        <f t="shared" si="0"/>
        <v>0.40970597059975711</v>
      </c>
    </row>
    <row r="11" spans="1:9" x14ac:dyDescent="0.25">
      <c r="A11" s="52" t="s">
        <v>17</v>
      </c>
      <c r="B11" s="53" t="s">
        <v>19</v>
      </c>
      <c r="C11" s="27">
        <f>+'Coordinadora Talento Humano'!$C52</f>
        <v>1</v>
      </c>
      <c r="D11" s="27">
        <f>+'Coordinadora Talento Humano'!$C53</f>
        <v>0.82210098416773658</v>
      </c>
      <c r="E11" s="27">
        <f>+'Coordinadora Talento Humano'!$C54</f>
        <v>0.79537426408746847</v>
      </c>
      <c r="F11" s="27">
        <f>+'Coordinadora Talento Humano'!$C55</f>
        <v>0.82947855340622378</v>
      </c>
      <c r="G11" s="27">
        <f>+'Coordinadora Talento Humano'!$C56</f>
        <v>0.91056031775227808</v>
      </c>
      <c r="H11" s="27">
        <f>+'Coordinadora Talento Humano'!$C57</f>
        <v>0.85</v>
      </c>
      <c r="I11" s="35">
        <f t="shared" si="0"/>
        <v>0.42528031975211938</v>
      </c>
    </row>
    <row r="12" spans="1:9" x14ac:dyDescent="0.25">
      <c r="A12" s="184" t="s">
        <v>17</v>
      </c>
      <c r="B12" s="185" t="s">
        <v>20</v>
      </c>
      <c r="C12" s="27"/>
      <c r="D12" s="27"/>
      <c r="E12" s="27"/>
      <c r="F12" s="27"/>
      <c r="G12" s="27"/>
      <c r="H12" s="27"/>
      <c r="I12" s="35"/>
    </row>
    <row r="13" spans="1:9" x14ac:dyDescent="0.25">
      <c r="A13" s="52" t="s">
        <v>17</v>
      </c>
      <c r="B13" s="53" t="s">
        <v>43</v>
      </c>
      <c r="C13" s="27">
        <f>+'Analista de Cartera'!$C52</f>
        <v>0.9329785330366438</v>
      </c>
      <c r="D13" s="27">
        <f>+'Analista de Cartera'!$C53</f>
        <v>0.91364308638675573</v>
      </c>
      <c r="E13" s="27">
        <f>+'Analista de Cartera'!$C54</f>
        <v>0.81339770365662423</v>
      </c>
      <c r="F13" s="27">
        <f>+'Analista de Cartera'!$C55</f>
        <v>0.89772801724948081</v>
      </c>
      <c r="G13" s="27">
        <f>+'Analista de Cartera'!$C56</f>
        <v>0.87965971296482104</v>
      </c>
      <c r="H13" s="27">
        <f>+'Analista de Cartera'!$C57</f>
        <v>0.89930787256795941</v>
      </c>
      <c r="I13" s="35">
        <f t="shared" si="0"/>
        <v>0.43583171894541994</v>
      </c>
    </row>
    <row r="14" spans="1:9" ht="15" customHeight="1" x14ac:dyDescent="0.25">
      <c r="A14" s="53" t="s">
        <v>195</v>
      </c>
      <c r="B14" s="54" t="s">
        <v>172</v>
      </c>
      <c r="C14" s="27">
        <f>+'Director Compras'!$C52</f>
        <v>0.95199999999999996</v>
      </c>
      <c r="D14" s="27">
        <f>+'Director Compras'!$C53</f>
        <v>0.97</v>
      </c>
      <c r="E14" s="27">
        <f>+'Director Compras'!$C54</f>
        <v>1</v>
      </c>
      <c r="F14" s="27">
        <f>+'Director Compras'!$C55</f>
        <v>0.78800000000000003</v>
      </c>
      <c r="G14" s="27">
        <f>+'Director Compras'!$C56</f>
        <v>0.70899999999999996</v>
      </c>
      <c r="H14" s="27">
        <f>+'Director Compras'!$C57</f>
        <v>0.96799999999999997</v>
      </c>
      <c r="I14" s="35">
        <f t="shared" si="0"/>
        <v>0.43993833333333326</v>
      </c>
    </row>
    <row r="15" spans="1:9" ht="15" customHeight="1" x14ac:dyDescent="0.25">
      <c r="A15" s="53" t="s">
        <v>195</v>
      </c>
      <c r="B15" s="54" t="s">
        <v>24</v>
      </c>
      <c r="C15" s="27">
        <f>+Planeador!$C52</f>
        <v>0.84</v>
      </c>
      <c r="D15" s="27">
        <f>+Planeador!$C53</f>
        <v>0.8</v>
      </c>
      <c r="E15" s="27">
        <f>+Planeador!$C54</f>
        <v>0.86699999999999999</v>
      </c>
      <c r="F15" s="27">
        <f>+Planeador!$C55</f>
        <v>0.71099999999999997</v>
      </c>
      <c r="G15" s="27">
        <f>+Planeador!$C56</f>
        <v>0.7</v>
      </c>
      <c r="H15" s="27">
        <f>+Planeador!$C57</f>
        <v>0.86299999999999999</v>
      </c>
      <c r="I15" s="35">
        <f t="shared" si="0"/>
        <v>0.39044833333333334</v>
      </c>
    </row>
    <row r="16" spans="1:9" ht="15" customHeight="1" x14ac:dyDescent="0.25">
      <c r="A16" s="53" t="s">
        <v>167</v>
      </c>
      <c r="B16" s="54" t="s">
        <v>21</v>
      </c>
      <c r="C16" s="27">
        <f>+'Coordinador CDA'!$C52</f>
        <v>1</v>
      </c>
      <c r="D16" s="27">
        <f>+'Coordinador CDA'!$C53</f>
        <v>1</v>
      </c>
      <c r="E16" s="27">
        <f>+'Coordinador CDA'!$C54</f>
        <v>1</v>
      </c>
      <c r="F16" s="27">
        <f>+'Coordinador CDA'!$C55</f>
        <v>0.81100000000000005</v>
      </c>
      <c r="G16" s="27">
        <f>+'Coordinador CDA'!$C56</f>
        <v>0.82699999999999996</v>
      </c>
      <c r="H16" s="27">
        <f>+'Coordinador CDA'!$C57</f>
        <v>1</v>
      </c>
      <c r="I16" s="35">
        <f t="shared" si="0"/>
        <v>0.46043666666666666</v>
      </c>
    </row>
    <row r="17" spans="1:22" ht="15" customHeight="1" x14ac:dyDescent="0.25">
      <c r="A17" s="53" t="s">
        <v>167</v>
      </c>
      <c r="B17" s="54" t="s">
        <v>22</v>
      </c>
      <c r="C17" s="27">
        <f>+'Lider Logistica'!$C52</f>
        <v>1</v>
      </c>
      <c r="D17" s="27">
        <f>+'Lider Logistica'!$C53</f>
        <v>1</v>
      </c>
      <c r="E17" s="27">
        <f>+'Lider Logistica'!$C54</f>
        <v>1</v>
      </c>
      <c r="F17" s="27">
        <f>+'Lider Logistica'!$C55</f>
        <v>0.61099999999999999</v>
      </c>
      <c r="G17" s="27">
        <f>+'Lider Logistica'!$C56</f>
        <v>0.68200000000000005</v>
      </c>
      <c r="H17" s="27">
        <f>+'Lider Logistica'!$C57</f>
        <v>1</v>
      </c>
      <c r="I17" s="35">
        <f t="shared" si="0"/>
        <v>0.43226166666666666</v>
      </c>
    </row>
    <row r="18" spans="1:22" x14ac:dyDescent="0.25">
      <c r="A18" s="53" t="s">
        <v>167</v>
      </c>
      <c r="B18" s="53" t="s">
        <v>23</v>
      </c>
      <c r="C18" s="27">
        <f>+'Lider maquinaria y ensamble'!$C52</f>
        <v>1</v>
      </c>
      <c r="D18" s="27">
        <f>+'Lider maquinaria y ensamble'!$C53</f>
        <v>1</v>
      </c>
      <c r="E18" s="27">
        <f>+'Lider maquinaria y ensamble'!$C54</f>
        <v>1</v>
      </c>
      <c r="F18" s="27">
        <f>+'Lider maquinaria y ensamble'!$C55</f>
        <v>0.61099999999999999</v>
      </c>
      <c r="G18" s="27">
        <f>+'Lider maquinaria y ensamble'!$C56</f>
        <v>0.68200000000000005</v>
      </c>
      <c r="H18" s="27">
        <f>+'Lider maquinaria y ensamble'!$C57</f>
        <v>1</v>
      </c>
      <c r="I18" s="35">
        <f t="shared" si="0"/>
        <v>0.43226166666666666</v>
      </c>
    </row>
    <row r="19" spans="1:22" x14ac:dyDescent="0.25">
      <c r="A19" s="53" t="s">
        <v>167</v>
      </c>
      <c r="B19" s="53" t="s">
        <v>25</v>
      </c>
      <c r="C19" s="27">
        <f>+'Coordinador Servicio Post Venta'!$C52</f>
        <v>1</v>
      </c>
      <c r="D19" s="27">
        <f>+'Coordinador Servicio Post Venta'!$C53</f>
        <v>1</v>
      </c>
      <c r="E19" s="27">
        <f>+'Coordinador Servicio Post Venta'!$C54</f>
        <v>0.85</v>
      </c>
      <c r="F19" s="27">
        <f>+'Coordinador Servicio Post Venta'!$C55</f>
        <v>0.76</v>
      </c>
      <c r="G19" s="27">
        <f>+'Coordinador Servicio Post Venta'!$C56</f>
        <v>0.75</v>
      </c>
      <c r="H19" s="27">
        <f>+'Coordinador Servicio Post Venta'!$C57</f>
        <v>1</v>
      </c>
      <c r="I19" s="35">
        <f t="shared" si="0"/>
        <v>0.43773333333333336</v>
      </c>
    </row>
    <row r="20" spans="1:22" x14ac:dyDescent="0.25">
      <c r="A20" s="53" t="s">
        <v>167</v>
      </c>
      <c r="B20" s="53" t="s">
        <v>26</v>
      </c>
      <c r="C20" s="27">
        <f>+'Director Operaciones'!$C52</f>
        <v>1</v>
      </c>
      <c r="D20" s="27">
        <f>+'Director Operaciones'!$C53</f>
        <v>1</v>
      </c>
      <c r="E20" s="27">
        <f>+'Director Operaciones'!$C54</f>
        <v>0.85</v>
      </c>
      <c r="F20" s="27">
        <f>+'Director Operaciones'!$C55</f>
        <v>0.67100000000000004</v>
      </c>
      <c r="G20" s="27">
        <f>+'Director Operaciones'!$C56</f>
        <v>0.65</v>
      </c>
      <c r="H20" s="27">
        <f>+'Director Operaciones'!$C57</f>
        <v>1</v>
      </c>
      <c r="I20" s="35">
        <f t="shared" si="0"/>
        <v>0.42229833333333333</v>
      </c>
    </row>
    <row r="21" spans="1:22" ht="15.75" thickBot="1" x14ac:dyDescent="0.3">
      <c r="A21" s="53" t="s">
        <v>167</v>
      </c>
      <c r="B21" s="54" t="s">
        <v>27</v>
      </c>
      <c r="C21" s="27">
        <f>+'Lider Servicio Tecnico'!$C52</f>
        <v>1</v>
      </c>
      <c r="D21" s="27">
        <f>+'Lider Servicio Tecnico'!$C53</f>
        <v>1</v>
      </c>
      <c r="E21" s="27">
        <f>+'Lider Servicio Tecnico'!$C54</f>
        <v>1</v>
      </c>
      <c r="F21" s="27">
        <f>+'Lider Servicio Tecnico'!$C55</f>
        <v>0.91</v>
      </c>
      <c r="G21" s="27">
        <f>+'Lider Servicio Tecnico'!$C56</f>
        <v>0.9</v>
      </c>
      <c r="H21" s="27">
        <f>+'Lider Servicio Tecnico'!$C57</f>
        <v>1</v>
      </c>
      <c r="I21" s="35">
        <f t="shared" si="0"/>
        <v>0.47448333333333337</v>
      </c>
    </row>
    <row r="22" spans="1:22" ht="32.25" customHeight="1" thickBot="1" x14ac:dyDescent="0.3">
      <c r="A22" s="323" t="s">
        <v>76</v>
      </c>
      <c r="B22" s="385"/>
      <c r="C22" s="36">
        <f t="shared" ref="C22:H22" si="1">AVERAGE(C4:C21)</f>
        <v>0.92622230685300855</v>
      </c>
      <c r="D22" s="38">
        <f t="shared" si="1"/>
        <v>0.88651239630712708</v>
      </c>
      <c r="E22" s="38">
        <f t="shared" si="1"/>
        <v>0.86986893927906428</v>
      </c>
      <c r="F22" s="38">
        <f t="shared" si="1"/>
        <v>0.78126396408818188</v>
      </c>
      <c r="G22" s="38">
        <f t="shared" si="1"/>
        <v>0.76059777454552202</v>
      </c>
      <c r="H22" s="36">
        <f t="shared" si="1"/>
        <v>0.90512399250399767</v>
      </c>
      <c r="I22" s="35">
        <f>AVERAGE(C22:H22)</f>
        <v>0.85493156226281686</v>
      </c>
    </row>
    <row r="24" spans="1:22" x14ac:dyDescent="0.25">
      <c r="V24" s="7"/>
    </row>
    <row r="25" spans="1:22" x14ac:dyDescent="0.25">
      <c r="V25" s="7"/>
    </row>
    <row r="26" spans="1:22" x14ac:dyDescent="0.25">
      <c r="V26" s="7"/>
    </row>
    <row r="27" spans="1:22" x14ac:dyDescent="0.25">
      <c r="V27" s="7"/>
    </row>
    <row r="28" spans="1:22" x14ac:dyDescent="0.25">
      <c r="V28" s="7"/>
    </row>
    <row r="29" spans="1:22" x14ac:dyDescent="0.25">
      <c r="V29" s="7"/>
    </row>
    <row r="30" spans="1:22" x14ac:dyDescent="0.25">
      <c r="B30" s="21" t="s">
        <v>72</v>
      </c>
      <c r="V30" s="7"/>
    </row>
    <row r="31" spans="1:22" x14ac:dyDescent="0.25">
      <c r="C31" s="28">
        <f>AVERAGE(C4:C30)</f>
        <v>0.92622230685300855</v>
      </c>
      <c r="V31" s="7"/>
    </row>
    <row r="32" spans="1:22" x14ac:dyDescent="0.25">
      <c r="V32" s="7"/>
    </row>
    <row r="33" spans="2:22" x14ac:dyDescent="0.25">
      <c r="B33" s="1" t="s">
        <v>30</v>
      </c>
      <c r="V33" s="7"/>
    </row>
    <row r="34" spans="2:22" x14ac:dyDescent="0.25">
      <c r="B34" s="20">
        <v>0.5</v>
      </c>
      <c r="V34" s="7"/>
    </row>
    <row r="35" spans="2:22" x14ac:dyDescent="0.25">
      <c r="V35" s="7"/>
    </row>
  </sheetData>
  <mergeCells count="2">
    <mergeCell ref="A1:I2"/>
    <mergeCell ref="A22:B2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7A37B-6DA5-4BD7-86EA-CAFB271018D7}">
  <dimension ref="A1:H26"/>
  <sheetViews>
    <sheetView zoomScaleNormal="100" workbookViewId="0">
      <selection activeCell="L5" sqref="L5"/>
    </sheetView>
  </sheetViews>
  <sheetFormatPr baseColWidth="10" defaultColWidth="11.5703125" defaultRowHeight="15" x14ac:dyDescent="0.25"/>
  <cols>
    <col min="1" max="1" width="11.5703125" customWidth="1"/>
    <col min="2" max="2" width="16.28515625" customWidth="1"/>
    <col min="3" max="3" width="17.28515625" customWidth="1"/>
    <col min="4" max="4" width="20.85546875" customWidth="1"/>
    <col min="5" max="5" width="21.5703125" customWidth="1"/>
    <col min="6" max="6" width="18.28515625" customWidth="1"/>
    <col min="7" max="7" width="15.7109375" customWidth="1"/>
    <col min="8" max="8" width="20.7109375" customWidth="1"/>
  </cols>
  <sheetData>
    <row r="1" spans="1:8" ht="35.450000000000003" customHeight="1" thickBot="1" x14ac:dyDescent="0.3">
      <c r="A1" s="389" t="s">
        <v>204</v>
      </c>
      <c r="B1" s="390"/>
      <c r="C1" s="390"/>
      <c r="D1" s="390"/>
      <c r="E1" s="390"/>
      <c r="F1" s="390"/>
      <c r="G1" s="390"/>
      <c r="H1" s="391"/>
    </row>
    <row r="2" spans="1:8" ht="15.75" thickBot="1" x14ac:dyDescent="0.3">
      <c r="A2" s="229"/>
      <c r="B2" s="268" t="s">
        <v>199</v>
      </c>
      <c r="C2" s="252" t="s">
        <v>30</v>
      </c>
      <c r="D2" s="268" t="s">
        <v>1</v>
      </c>
      <c r="E2" s="268" t="s">
        <v>0</v>
      </c>
      <c r="F2" s="268" t="s">
        <v>61</v>
      </c>
      <c r="G2" s="230"/>
      <c r="H2" s="231"/>
    </row>
    <row r="3" spans="1:8" ht="15.75" thickBot="1" x14ac:dyDescent="0.3">
      <c r="A3" s="232"/>
      <c r="B3" s="249">
        <v>0.85299999999999998</v>
      </c>
      <c r="C3" s="239">
        <v>0.84499999999999997</v>
      </c>
      <c r="D3" s="249">
        <v>0.88500000000000001</v>
      </c>
      <c r="E3" s="249">
        <v>0.82099999999999995</v>
      </c>
      <c r="F3" s="249">
        <v>0</v>
      </c>
      <c r="G3" s="88"/>
      <c r="H3" s="233"/>
    </row>
    <row r="4" spans="1:8" ht="15.75" thickBot="1" x14ac:dyDescent="0.3">
      <c r="A4" s="392" t="s">
        <v>0</v>
      </c>
      <c r="B4" s="393"/>
      <c r="C4" s="393"/>
      <c r="D4" s="393"/>
      <c r="E4" s="393"/>
      <c r="F4" s="393"/>
      <c r="G4" s="393"/>
      <c r="H4" s="394"/>
    </row>
    <row r="5" spans="1:8" ht="91.5" thickBot="1" x14ac:dyDescent="0.3">
      <c r="A5" s="232"/>
      <c r="B5" s="245" t="s">
        <v>34</v>
      </c>
      <c r="C5" s="245" t="s">
        <v>35</v>
      </c>
      <c r="D5" s="241" t="s">
        <v>38</v>
      </c>
      <c r="E5" s="245" t="s">
        <v>39</v>
      </c>
      <c r="F5" s="245" t="s">
        <v>37</v>
      </c>
      <c r="G5" s="245" t="s">
        <v>36</v>
      </c>
      <c r="H5" s="240" t="s">
        <v>4</v>
      </c>
    </row>
    <row r="6" spans="1:8" ht="15.75" thickBot="1" x14ac:dyDescent="0.3">
      <c r="A6" s="234"/>
      <c r="B6" s="246">
        <v>0.90400000000000003</v>
      </c>
      <c r="C6" s="246">
        <v>0.88700000000000001</v>
      </c>
      <c r="D6" s="247">
        <v>0.85199999999999998</v>
      </c>
      <c r="E6" s="246">
        <v>0.85199999999999998</v>
      </c>
      <c r="F6" s="246">
        <v>0.8</v>
      </c>
      <c r="G6" s="246">
        <v>0.73899999999999999</v>
      </c>
      <c r="H6" s="248">
        <v>0.71299999999999997</v>
      </c>
    </row>
    <row r="7" spans="1:8" ht="15.75" thickBot="1" x14ac:dyDescent="0.3">
      <c r="A7" s="392" t="s">
        <v>1</v>
      </c>
      <c r="B7" s="393"/>
      <c r="C7" s="393"/>
      <c r="D7" s="393"/>
      <c r="E7" s="393"/>
      <c r="F7" s="393"/>
      <c r="G7" s="393"/>
      <c r="H7" s="394"/>
    </row>
    <row r="8" spans="1:8" ht="64.150000000000006" customHeight="1" thickBot="1" x14ac:dyDescent="0.3">
      <c r="A8" s="253"/>
      <c r="B8" s="241" t="s">
        <v>8</v>
      </c>
      <c r="C8" s="241" t="s">
        <v>10</v>
      </c>
      <c r="D8" s="241" t="s">
        <v>29</v>
      </c>
      <c r="E8" s="241" t="s">
        <v>9</v>
      </c>
      <c r="F8" s="241" t="s">
        <v>28</v>
      </c>
      <c r="G8" s="237"/>
      <c r="H8" s="238"/>
    </row>
    <row r="9" spans="1:8" ht="15.75" thickBot="1" x14ac:dyDescent="0.3">
      <c r="A9" s="254"/>
      <c r="B9" s="246">
        <v>0.90400000000000003</v>
      </c>
      <c r="C9" s="246">
        <v>0.89600000000000002</v>
      </c>
      <c r="D9" s="246">
        <v>0.89600000000000002</v>
      </c>
      <c r="E9" s="246">
        <v>0.88700000000000001</v>
      </c>
      <c r="F9" s="246">
        <v>0.84299999999999997</v>
      </c>
      <c r="G9" s="255"/>
      <c r="H9" s="256"/>
    </row>
    <row r="10" spans="1:8" ht="15.75" thickBot="1" x14ac:dyDescent="0.3">
      <c r="A10" s="88"/>
      <c r="B10" s="228"/>
      <c r="C10" s="228"/>
      <c r="D10" s="228"/>
      <c r="E10" s="228"/>
      <c r="F10" s="228"/>
      <c r="G10" s="88"/>
      <c r="H10" s="88"/>
    </row>
    <row r="11" spans="1:8" ht="29.45" customHeight="1" thickBot="1" x14ac:dyDescent="0.3">
      <c r="A11" s="395" t="s">
        <v>205</v>
      </c>
      <c r="B11" s="396"/>
      <c r="C11" s="396"/>
      <c r="D11" s="396"/>
      <c r="E11" s="396"/>
      <c r="F11" s="396"/>
      <c r="G11" s="396"/>
      <c r="H11" s="397"/>
    </row>
    <row r="12" spans="1:8" ht="15.75" thickBot="1" x14ac:dyDescent="0.3">
      <c r="A12" s="229"/>
      <c r="B12" s="269" t="s">
        <v>199</v>
      </c>
      <c r="C12" s="270" t="s">
        <v>30</v>
      </c>
      <c r="D12" s="269" t="s">
        <v>1</v>
      </c>
      <c r="E12" s="269" t="s">
        <v>200</v>
      </c>
      <c r="F12" s="269" t="s">
        <v>61</v>
      </c>
      <c r="G12" s="230"/>
      <c r="H12" s="231"/>
    </row>
    <row r="13" spans="1:8" ht="15.75" thickBot="1" x14ac:dyDescent="0.3">
      <c r="A13" s="234"/>
      <c r="B13" s="249">
        <v>0.91100000000000003</v>
      </c>
      <c r="C13" s="260">
        <v>0.874</v>
      </c>
      <c r="D13" s="249">
        <v>0.92800000000000005</v>
      </c>
      <c r="E13" s="249">
        <v>0.89300000000000002</v>
      </c>
      <c r="F13" s="249">
        <v>0</v>
      </c>
      <c r="G13" s="235"/>
      <c r="H13" s="236"/>
    </row>
    <row r="14" spans="1:8" ht="15.75" thickBot="1" x14ac:dyDescent="0.3">
      <c r="A14" s="299" t="s">
        <v>0</v>
      </c>
      <c r="B14" s="300"/>
      <c r="C14" s="300"/>
      <c r="D14" s="300"/>
      <c r="E14" s="300"/>
      <c r="F14" s="300"/>
      <c r="G14" s="300"/>
      <c r="H14" s="301"/>
    </row>
    <row r="15" spans="1:8" ht="78" customHeight="1" thickBot="1" x14ac:dyDescent="0.3">
      <c r="A15" s="250"/>
      <c r="B15" s="245" t="s">
        <v>7</v>
      </c>
      <c r="C15" s="245" t="s">
        <v>2</v>
      </c>
      <c r="D15" s="245" t="s">
        <v>4</v>
      </c>
      <c r="E15" s="245" t="s">
        <v>3</v>
      </c>
      <c r="F15" s="245" t="s">
        <v>6</v>
      </c>
      <c r="G15" s="245" t="s">
        <v>33</v>
      </c>
      <c r="H15" s="245" t="s">
        <v>5</v>
      </c>
    </row>
    <row r="16" spans="1:8" ht="15.75" thickBot="1" x14ac:dyDescent="0.3">
      <c r="A16" s="250"/>
      <c r="B16" s="271">
        <v>0.96</v>
      </c>
      <c r="C16" s="271">
        <v>0.93300000000000005</v>
      </c>
      <c r="D16" s="271">
        <v>0.89300000000000002</v>
      </c>
      <c r="E16" s="271">
        <v>0.88</v>
      </c>
      <c r="F16" s="271">
        <v>0.86699999999999999</v>
      </c>
      <c r="G16" s="271">
        <v>0.86699999999999999</v>
      </c>
      <c r="H16" s="272">
        <v>0.85299999999999998</v>
      </c>
    </row>
    <row r="17" spans="1:8" ht="15.75" thickBot="1" x14ac:dyDescent="0.3">
      <c r="A17" s="299" t="s">
        <v>1</v>
      </c>
      <c r="B17" s="300"/>
      <c r="C17" s="300"/>
      <c r="D17" s="300"/>
      <c r="E17" s="300"/>
      <c r="F17" s="300"/>
      <c r="G17" s="300"/>
      <c r="H17" s="301"/>
    </row>
    <row r="18" spans="1:8" ht="69" thickBot="1" x14ac:dyDescent="0.3">
      <c r="A18" s="250"/>
      <c r="B18" s="245" t="s">
        <v>8</v>
      </c>
      <c r="C18" s="245" t="s">
        <v>9</v>
      </c>
      <c r="D18" s="245" t="s">
        <v>10</v>
      </c>
      <c r="E18" s="245" t="s">
        <v>29</v>
      </c>
      <c r="F18" s="245" t="s">
        <v>28</v>
      </c>
      <c r="G18" s="251"/>
      <c r="H18" s="252"/>
    </row>
    <row r="19" spans="1:8" ht="15.75" thickBot="1" x14ac:dyDescent="0.3">
      <c r="A19" s="250"/>
      <c r="B19" s="242">
        <v>0.96</v>
      </c>
      <c r="C19" s="242">
        <v>0.96</v>
      </c>
      <c r="D19" s="242">
        <v>0.93300000000000005</v>
      </c>
      <c r="E19" s="242">
        <v>0.92</v>
      </c>
      <c r="F19" s="242">
        <v>0.86699999999999999</v>
      </c>
      <c r="G19" s="251"/>
      <c r="H19" s="252"/>
    </row>
    <row r="20" spans="1:8" ht="15.75" thickBot="1" x14ac:dyDescent="0.3">
      <c r="A20" s="250"/>
      <c r="B20" s="243"/>
      <c r="C20" s="243"/>
      <c r="D20" s="243"/>
      <c r="E20" s="243"/>
      <c r="F20" s="243"/>
      <c r="G20" s="251"/>
      <c r="H20" s="252"/>
    </row>
    <row r="21" spans="1:8" ht="33" customHeight="1" thickBot="1" x14ac:dyDescent="0.3">
      <c r="A21" s="386" t="s">
        <v>206</v>
      </c>
      <c r="B21" s="387"/>
      <c r="C21" s="387"/>
      <c r="D21" s="387"/>
      <c r="E21" s="387"/>
      <c r="F21" s="387"/>
      <c r="G21" s="387"/>
      <c r="H21" s="388"/>
    </row>
    <row r="22" spans="1:8" ht="15.75" thickBot="1" x14ac:dyDescent="0.3">
      <c r="A22" s="229"/>
      <c r="B22" s="269" t="s">
        <v>199</v>
      </c>
      <c r="C22" s="270" t="s">
        <v>30</v>
      </c>
      <c r="D22" s="269" t="s">
        <v>207</v>
      </c>
      <c r="E22" s="269" t="s">
        <v>0</v>
      </c>
      <c r="F22" s="269" t="s">
        <v>61</v>
      </c>
      <c r="G22" s="230"/>
      <c r="H22" s="231"/>
    </row>
    <row r="23" spans="1:8" ht="15.75" thickBot="1" x14ac:dyDescent="0.3">
      <c r="A23" s="234"/>
      <c r="B23" s="249">
        <v>0.88200000000000001</v>
      </c>
      <c r="C23" s="260">
        <v>0.86</v>
      </c>
      <c r="D23" s="249">
        <v>0.90700000000000003</v>
      </c>
      <c r="E23" s="249">
        <v>0.85699999999999998</v>
      </c>
      <c r="F23" s="249">
        <f>AVERAGE(F3,F13)</f>
        <v>0</v>
      </c>
      <c r="G23" s="235"/>
      <c r="H23" s="236"/>
    </row>
    <row r="24" spans="1:8" ht="15.75" thickBot="1" x14ac:dyDescent="0.3">
      <c r="A24" s="302" t="s">
        <v>1</v>
      </c>
      <c r="B24" s="303"/>
      <c r="C24" s="303"/>
      <c r="D24" s="303"/>
      <c r="E24" s="303"/>
      <c r="F24" s="303"/>
      <c r="G24" s="303"/>
      <c r="H24" s="304"/>
    </row>
    <row r="25" spans="1:8" ht="69" thickBot="1" x14ac:dyDescent="0.3">
      <c r="A25" s="250"/>
      <c r="B25" s="245" t="s">
        <v>8</v>
      </c>
      <c r="C25" s="245" t="s">
        <v>10</v>
      </c>
      <c r="D25" s="245" t="s">
        <v>29</v>
      </c>
      <c r="E25" s="245" t="s">
        <v>9</v>
      </c>
      <c r="F25" s="245" t="s">
        <v>28</v>
      </c>
      <c r="G25" s="251"/>
      <c r="H25" s="252"/>
    </row>
    <row r="26" spans="1:8" ht="15.75" thickBot="1" x14ac:dyDescent="0.3">
      <c r="A26" s="250"/>
      <c r="B26" s="242">
        <v>0.93200000000000005</v>
      </c>
      <c r="C26" s="242">
        <v>0.92800000000000005</v>
      </c>
      <c r="D26" s="242">
        <v>0.91500000000000004</v>
      </c>
      <c r="E26" s="242">
        <v>0.90400000000000003</v>
      </c>
      <c r="F26" s="242">
        <v>0.85499999999999998</v>
      </c>
      <c r="G26" s="251"/>
      <c r="H26" s="252"/>
    </row>
  </sheetData>
  <mergeCells count="8">
    <mergeCell ref="A17:H17"/>
    <mergeCell ref="A21:H21"/>
    <mergeCell ref="A24:H24"/>
    <mergeCell ref="A1:H1"/>
    <mergeCell ref="A4:H4"/>
    <mergeCell ref="A7:H7"/>
    <mergeCell ref="A11:H11"/>
    <mergeCell ref="A14:H1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E0AD-5525-46BA-AB2B-448019611ED7}">
  <dimension ref="A1:K32"/>
  <sheetViews>
    <sheetView topLeftCell="A13" workbookViewId="0">
      <selection activeCell="B3" sqref="B3"/>
    </sheetView>
  </sheetViews>
  <sheetFormatPr baseColWidth="10" defaultColWidth="11.5703125" defaultRowHeight="15" x14ac:dyDescent="0.25"/>
  <cols>
    <col min="1" max="1" width="11.5703125" style="88"/>
    <col min="2" max="2" width="15.5703125" style="88" customWidth="1"/>
    <col min="3" max="3" width="13.5703125" style="88" bestFit="1" customWidth="1"/>
    <col min="4" max="4" width="16.7109375" style="88" customWidth="1"/>
    <col min="5" max="5" width="17.140625" style="88" bestFit="1" customWidth="1"/>
    <col min="6" max="6" width="14.85546875" style="88" customWidth="1"/>
    <col min="7" max="7" width="17.42578125" style="88" customWidth="1"/>
    <col min="8" max="8" width="15.140625" style="88" customWidth="1"/>
    <col min="9" max="9" width="11.5703125" style="88"/>
    <col min="10" max="10" width="15" style="88" customWidth="1"/>
    <col min="11" max="16384" width="11.5703125" style="88"/>
  </cols>
  <sheetData>
    <row r="1" spans="1:11" ht="33.6" customHeight="1" thickBot="1" x14ac:dyDescent="0.3">
      <c r="A1" s="389" t="s">
        <v>201</v>
      </c>
      <c r="B1" s="390"/>
      <c r="C1" s="390"/>
      <c r="D1" s="390"/>
      <c r="E1" s="390"/>
      <c r="F1" s="390"/>
      <c r="G1" s="390"/>
      <c r="H1" s="391"/>
    </row>
    <row r="2" spans="1:11" ht="15.75" thickBot="1" x14ac:dyDescent="0.3">
      <c r="A2" s="229"/>
      <c r="B2" s="268" t="s">
        <v>30</v>
      </c>
      <c r="C2" s="252" t="s">
        <v>199</v>
      </c>
      <c r="D2" s="268" t="s">
        <v>1</v>
      </c>
      <c r="E2" s="268" t="s">
        <v>0</v>
      </c>
      <c r="F2" s="268" t="s">
        <v>61</v>
      </c>
      <c r="G2" s="230"/>
      <c r="H2" s="231"/>
      <c r="I2" s="227"/>
      <c r="J2" s="227"/>
      <c r="K2" s="227"/>
    </row>
    <row r="3" spans="1:11" ht="15.75" thickBot="1" x14ac:dyDescent="0.3">
      <c r="A3" s="232"/>
      <c r="B3" s="249">
        <f>+' Sin personal a cargo '!C$32</f>
        <v>0.84024801587301567</v>
      </c>
      <c r="C3" s="239">
        <f>+' Sin personal a cargo '!D$32</f>
        <v>0.82136054421768723</v>
      </c>
      <c r="D3" s="249">
        <f>+' Sin personal a cargo '!F$32</f>
        <v>0.872857142857143</v>
      </c>
      <c r="E3" s="249">
        <f>+' Sin personal a cargo '!E$32</f>
        <v>0.82551020408163278</v>
      </c>
      <c r="F3" s="249">
        <f>+' Sin personal a cargo '!G$32</f>
        <v>0.76571428571428568</v>
      </c>
      <c r="H3" s="233"/>
    </row>
    <row r="4" spans="1:11" ht="15.75" thickBot="1" x14ac:dyDescent="0.3">
      <c r="A4" s="392" t="s">
        <v>0</v>
      </c>
      <c r="B4" s="393"/>
      <c r="C4" s="393"/>
      <c r="D4" s="393"/>
      <c r="E4" s="393"/>
      <c r="F4" s="393"/>
      <c r="G4" s="393"/>
      <c r="H4" s="394"/>
    </row>
    <row r="5" spans="1:11" ht="103.15" customHeight="1" thickBot="1" x14ac:dyDescent="0.3">
      <c r="A5" s="229"/>
      <c r="B5" s="241" t="str">
        <f>+' Sin personal a cargo '!$R$3</f>
        <v>Tiene  carisma, genera en el equipo una atmosfera de entusiasmo y compromiso con la misión de la organización.</v>
      </c>
      <c r="C5" s="245" t="str">
        <f>+' Sin personal a cargo '!$J$3</f>
        <v>Se asegura de  tener  todo lo necesario para tener un buen desempeño: Recursos, herramientas, formatos e información.</v>
      </c>
      <c r="D5" s="245" t="str">
        <f>+' Sin personal a cargo '!$H$3</f>
        <v>Define roles (si aplica), tiene claras las  actividades que debe realizar en el día y como desempeñarlas de la mejor forma.</v>
      </c>
      <c r="E5" s="245" t="str">
        <f>+' Sin personal a cargo '!$T$3</f>
        <v xml:space="preserve">Reconoce  el mérito de los miembros del grupo que trabajan bien. </v>
      </c>
      <c r="F5" s="245" t="str">
        <f>+' Sin personal a cargo '!$P$3</f>
        <v>Retroalimenta a sus compañeros de trabajo en busca del cumplimiento de las metas.</v>
      </c>
      <c r="G5" s="245" t="str">
        <f>+' Sin personal a cargo '!$L$3</f>
        <v>Impulsa a sus compañeros a realizar actividades grupales para lograr objetivos comunes y comunica los resultados obtenidos.</v>
      </c>
      <c r="H5" s="240" t="str">
        <f>+' Sin personal a cargo '!$N$3</f>
        <v>Entusiasma a los demás con sus propuestas, consigue que los demás participen de sus objetivos, responsabilidades, políticas y criterios.</v>
      </c>
    </row>
    <row r="6" spans="1:11" ht="15.75" thickBot="1" x14ac:dyDescent="0.3">
      <c r="A6" s="234"/>
      <c r="B6" s="246">
        <f>+' Sin personal a cargo '!$R$32</f>
        <v>0.8928571428571429</v>
      </c>
      <c r="C6" s="246">
        <f>+' Sin personal a cargo '!$J$32</f>
        <v>0.87857142857142867</v>
      </c>
      <c r="D6" s="247">
        <f>+' Sin personal a cargo '!$H$32</f>
        <v>0.86428571428571421</v>
      </c>
      <c r="E6" s="246">
        <f>+' Sin personal a cargo '!$T$32</f>
        <v>0.83571428571428574</v>
      </c>
      <c r="F6" s="246">
        <f>+' Sin personal a cargo '!$P$32</f>
        <v>0.79285714285714293</v>
      </c>
      <c r="G6" s="246">
        <f>+' Sin personal a cargo '!$L$32</f>
        <v>0.76428571428571435</v>
      </c>
      <c r="H6" s="248">
        <f>+' Sin personal a cargo '!$N$32</f>
        <v>0.75</v>
      </c>
    </row>
    <row r="7" spans="1:11" ht="15.75" thickBot="1" x14ac:dyDescent="0.3">
      <c r="A7" s="392" t="s">
        <v>1</v>
      </c>
      <c r="B7" s="393"/>
      <c r="C7" s="393"/>
      <c r="D7" s="393"/>
      <c r="E7" s="393"/>
      <c r="F7" s="393"/>
      <c r="G7" s="393"/>
      <c r="H7" s="394"/>
    </row>
    <row r="8" spans="1:11" ht="90" customHeight="1" thickBot="1" x14ac:dyDescent="0.3">
      <c r="A8" s="253"/>
      <c r="B8" s="241" t="str">
        <f>+' Sin personal a cargo '!$AC$3</f>
        <v>Tiene una actitud abierta a aprender de los demás (incluyendo subordinados y pares).</v>
      </c>
      <c r="C8" s="241" t="str">
        <f>+' Sin personal a cargo '!$W$3</f>
        <v>Participa en las acciones del equipo  ejecutando lo que le corresponde.</v>
      </c>
      <c r="D8" s="241" t="str">
        <f>+' Sin personal a cargo '!$AA$3</f>
        <v xml:space="preserve"> En su relación con los miembros del equipo respeta sus opiniones y valora los diferentes aportes y las contribuciones de los mismos.</v>
      </c>
      <c r="E8" s="241" t="str">
        <f>+' Sin personal a cargo '!$Y$3</f>
        <v>Comparte información y mantiene al resto de los miembros del equipo  informados sobre los temas de interés.</v>
      </c>
      <c r="F8" s="241" t="str">
        <f>+' Sin personal a cargo '!$AE$3</f>
        <v>Propicia  un buen clima y espíritu de colaboración en el grupo resolviendo los conflictos que se dan dentro del equipo.</v>
      </c>
      <c r="G8" s="237"/>
      <c r="H8" s="238"/>
    </row>
    <row r="9" spans="1:11" ht="15.75" thickBot="1" x14ac:dyDescent="0.3">
      <c r="A9" s="254"/>
      <c r="B9" s="246">
        <f>+' Sin personal a cargo '!$AC$32</f>
        <v>0.91428571428571426</v>
      </c>
      <c r="C9" s="246">
        <f>+' Sin personal a cargo '!$W$32</f>
        <v>0.88571428571428579</v>
      </c>
      <c r="D9" s="246">
        <f>+' Sin personal a cargo '!$AA$32</f>
        <v>0.88571428571428579</v>
      </c>
      <c r="E9" s="246">
        <f>+' Sin personal a cargo '!$Y$32</f>
        <v>0.85</v>
      </c>
      <c r="F9" s="246">
        <f>+' Sin personal a cargo '!$AE$32</f>
        <v>0.82857142857142863</v>
      </c>
      <c r="G9" s="255"/>
      <c r="H9" s="256"/>
    </row>
    <row r="10" spans="1:11" ht="15.75" thickBot="1" x14ac:dyDescent="0.3">
      <c r="A10" s="392" t="s">
        <v>61</v>
      </c>
      <c r="B10" s="393"/>
      <c r="C10" s="393"/>
      <c r="D10" s="393"/>
      <c r="E10" s="393"/>
      <c r="F10" s="393"/>
      <c r="G10" s="393"/>
      <c r="H10" s="394"/>
    </row>
    <row r="11" spans="1:11" ht="75" customHeight="1" thickBot="1" x14ac:dyDescent="0.3">
      <c r="A11" s="257"/>
      <c r="B11" s="241" t="str">
        <f>+' Sin personal a cargo '!$AL$3</f>
        <v>Presenta soluciones a problemas relacionados con su puesto de trabajo o clientes internos y externos.</v>
      </c>
      <c r="C11" s="241" t="str">
        <f>+' Sin personal a cargo '!$AN$3</f>
        <v>Convierte las debilidades y/o amenazas en oportunidades de mejora.</v>
      </c>
      <c r="D11" s="241" t="str">
        <f>+' Sin personal a cargo '!$AH$3</f>
        <v>Presenta soluciones novedosas y originales aplicables tanto a su puesto como a la organización.</v>
      </c>
      <c r="E11" s="241" t="str">
        <f>+' Sin personal a cargo '!$AP$3</f>
        <v>Se anticipa a las diferentes situaciones que puedan presentarse y propone acciones que mitiguen los posibles riesgos asociados.</v>
      </c>
      <c r="F11" s="241" t="str">
        <f>+' Sin personal a cargo '!$AJ$3</f>
        <v>Es un referente en la organización   por presentar soluciones innovadoras y creativas a situaciones diversas, añadiendo valor.</v>
      </c>
      <c r="G11" s="258"/>
      <c r="H11" s="259"/>
    </row>
    <row r="12" spans="1:11" ht="15.75" thickBot="1" x14ac:dyDescent="0.3">
      <c r="A12" s="250"/>
      <c r="B12" s="246">
        <f>+' Sin personal a cargo '!$AL$32</f>
        <v>0.80714285714285716</v>
      </c>
      <c r="C12" s="246">
        <f>+' Sin personal a cargo '!$AN$32</f>
        <v>0.7857142857142857</v>
      </c>
      <c r="D12" s="246">
        <f>+' Sin personal a cargo '!$AH$32</f>
        <v>0.77857142857142858</v>
      </c>
      <c r="E12" s="246">
        <f>+' Sin personal a cargo '!$AP$32</f>
        <v>0.73571428571428565</v>
      </c>
      <c r="F12" s="246">
        <f>+' Sin personal a cargo '!$AJ$32</f>
        <v>0.72142857142857142</v>
      </c>
      <c r="G12" s="251"/>
      <c r="H12" s="252"/>
    </row>
    <row r="13" spans="1:11" ht="15.75" thickBot="1" x14ac:dyDescent="0.3">
      <c r="B13" s="228"/>
      <c r="C13" s="228"/>
      <c r="D13" s="228"/>
      <c r="E13" s="228"/>
      <c r="F13" s="228"/>
    </row>
    <row r="14" spans="1:11" ht="36.6" customHeight="1" thickBot="1" x14ac:dyDescent="0.3">
      <c r="A14" s="395" t="s">
        <v>202</v>
      </c>
      <c r="B14" s="396"/>
      <c r="C14" s="396"/>
      <c r="D14" s="396"/>
      <c r="E14" s="396"/>
      <c r="F14" s="396"/>
      <c r="G14" s="396"/>
      <c r="H14" s="397"/>
    </row>
    <row r="15" spans="1:11" ht="15.75" thickBot="1" x14ac:dyDescent="0.3">
      <c r="A15" s="229"/>
      <c r="B15" s="269" t="s">
        <v>30</v>
      </c>
      <c r="C15" s="270" t="s">
        <v>199</v>
      </c>
      <c r="D15" s="269" t="s">
        <v>1</v>
      </c>
      <c r="E15" s="269" t="s">
        <v>200</v>
      </c>
      <c r="F15" s="269" t="s">
        <v>61</v>
      </c>
      <c r="G15" s="230"/>
      <c r="H15" s="231"/>
    </row>
    <row r="16" spans="1:11" ht="15.75" thickBot="1" x14ac:dyDescent="0.3">
      <c r="A16" s="234"/>
      <c r="B16" s="249">
        <f>+'Con personal a cargo'!$C$22</f>
        <v>0.85493156226281697</v>
      </c>
      <c r="C16" s="260">
        <f>+'Con personal a cargo'!$D$22</f>
        <v>0.8675630252100841</v>
      </c>
      <c r="D16" s="249">
        <f>+'Con personal a cargo'!$F$22</f>
        <v>0.91529411764705904</v>
      </c>
      <c r="E16" s="249">
        <f>+'Con personal a cargo'!$E$22</f>
        <v>0.87563025210084044</v>
      </c>
      <c r="F16" s="249">
        <f>+'Con personal a cargo'!$G$22</f>
        <v>0.81176470588235294</v>
      </c>
      <c r="G16" s="235"/>
      <c r="H16" s="236"/>
    </row>
    <row r="17" spans="1:8" ht="15.75" thickBot="1" x14ac:dyDescent="0.3">
      <c r="A17" s="299" t="s">
        <v>0</v>
      </c>
      <c r="B17" s="300"/>
      <c r="C17" s="300"/>
      <c r="D17" s="300"/>
      <c r="E17" s="300"/>
      <c r="F17" s="300"/>
      <c r="G17" s="300"/>
      <c r="H17" s="301"/>
    </row>
    <row r="18" spans="1:8" ht="99.6" customHeight="1" thickBot="1" x14ac:dyDescent="0.3">
      <c r="A18" s="250"/>
      <c r="B18" s="245" t="str">
        <f>+'Con personal a cargo'!$H$3</f>
        <v>Define los roles y los objetivos a cumplir.</v>
      </c>
      <c r="C18" s="245" t="str">
        <f>+'Con personal a cargo'!$P$3</f>
        <v>Revisa constantemente el desempeño de sus colaboradores y se asegura que las metas del equipo se logren.</v>
      </c>
      <c r="D18" s="245" t="str">
        <f>+'Con personal a cargo'!$R$3</f>
        <v>Tiene  carisma, genera en el equipo una atmosfera de entusiasmo y compromiso con la misión de la organización.</v>
      </c>
      <c r="E18" s="245" t="str">
        <f>+'Con personal a cargo'!$T$3</f>
        <v xml:space="preserve">Reconoce públicamente el mérito de los miembros del grupo que trabajan bien. </v>
      </c>
      <c r="F18" s="245" t="str">
        <f>+'Con personal a cargo'!$N$3</f>
        <v>Entusiasma a los demás con sus propuestas, consigue que los demás participen de sus objetivos, responsabilidades, políticas y criterios.</v>
      </c>
      <c r="G18" s="245" t="str">
        <f>+'Con personal a cargo'!$L$3</f>
        <v>Impulsa y dirige procesos de interacción entre los miembros de la organización  con el objeto de formar un equipo, estableciendo los resultados a alcanzar y retroalimentándolos.</v>
      </c>
      <c r="H18" s="245" t="str">
        <f>+'Con personal a cargo'!$J$3</f>
        <v>Se asegura de  tener  todo lo necesario para tener un buen desempeño: Recursos, información.</v>
      </c>
    </row>
    <row r="19" spans="1:8" ht="15.75" thickBot="1" x14ac:dyDescent="0.3">
      <c r="A19" s="250"/>
      <c r="B19" s="242">
        <f>+'Con personal a cargo'!$H$22</f>
        <v>0.90588235294117647</v>
      </c>
      <c r="C19" s="242">
        <f>+'Con personal a cargo'!$P$22</f>
        <v>0.90588235294117647</v>
      </c>
      <c r="D19" s="242">
        <f>+'Con personal a cargo'!$R$22</f>
        <v>0.90588235294117647</v>
      </c>
      <c r="E19" s="242">
        <f>+'Con personal a cargo'!$T$22</f>
        <v>0.90588235294117647</v>
      </c>
      <c r="F19" s="242">
        <f>+'Con personal a cargo'!$N$22</f>
        <v>0.84705882352941175</v>
      </c>
      <c r="G19" s="242">
        <f>+'Con personal a cargo'!$L$22</f>
        <v>0.83529411764705885</v>
      </c>
      <c r="H19" s="244">
        <f>+'Con personal a cargo'!$J$22</f>
        <v>0.82352941176470584</v>
      </c>
    </row>
    <row r="20" spans="1:8" ht="15.75" thickBot="1" x14ac:dyDescent="0.3">
      <c r="A20" s="299" t="s">
        <v>1</v>
      </c>
      <c r="B20" s="300"/>
      <c r="C20" s="300"/>
      <c r="D20" s="300"/>
      <c r="E20" s="300"/>
      <c r="F20" s="300"/>
      <c r="G20" s="300"/>
      <c r="H20" s="301"/>
    </row>
    <row r="21" spans="1:8" ht="88.15" customHeight="1" thickBot="1" x14ac:dyDescent="0.3">
      <c r="A21" s="250"/>
      <c r="B21" s="245" t="str">
        <f>+'Con personal a cargo'!$Y$3</f>
        <v>Comparte información y mantiene al resto de los miembros del equipo  informados sobre los temas de interés.</v>
      </c>
      <c r="C21" s="245" t="str">
        <f>+'Con personal a cargo'!$W$3</f>
        <v>Participa en las acciones del equipo  ejecutando lo que le corresponde.</v>
      </c>
      <c r="D21" s="245" t="str">
        <f>+'Con personal a cargo'!$AC$3</f>
        <v>Tiene una actitud abierta a aprender de los demás (incluyendo subordinados y pares).</v>
      </c>
      <c r="E21" s="245" t="str">
        <f>+'Con personal a cargo'!$AE$3</f>
        <v>Propicia  un buen clima y espíritu de colaboración en el grupo resolviendo los conflictos que se dan dentro del equipo.</v>
      </c>
      <c r="F21" s="245" t="str">
        <f>+'Con personal a cargo'!$AA$3</f>
        <v xml:space="preserve"> En su relación con los miembros del equipo respeta sus opiniones y valora los diferentes aportes y las contribuciones de los mismos.</v>
      </c>
      <c r="G21" s="251"/>
      <c r="H21" s="252"/>
    </row>
    <row r="22" spans="1:8" ht="15.75" thickBot="1" x14ac:dyDescent="0.3">
      <c r="A22" s="250"/>
      <c r="B22" s="242">
        <f>+'Con personal a cargo'!$Y$22</f>
        <v>0.94117647058823528</v>
      </c>
      <c r="C22" s="242">
        <f>+'Con personal a cargo'!$W$22</f>
        <v>0.91764705882352937</v>
      </c>
      <c r="D22" s="242">
        <f>+'Con personal a cargo'!$AC$22</f>
        <v>0.91764705882352937</v>
      </c>
      <c r="E22" s="242">
        <f>+'Con personal a cargo'!$AE$22</f>
        <v>0.90588235294117647</v>
      </c>
      <c r="F22" s="242">
        <f>+'Con personal a cargo'!$AA$22</f>
        <v>0.89411764705882357</v>
      </c>
      <c r="G22" s="251"/>
      <c r="H22" s="252"/>
    </row>
    <row r="23" spans="1:8" ht="15.75" thickBot="1" x14ac:dyDescent="0.3">
      <c r="A23" s="299" t="s">
        <v>61</v>
      </c>
      <c r="B23" s="300"/>
      <c r="C23" s="300"/>
      <c r="D23" s="300"/>
      <c r="E23" s="300"/>
      <c r="F23" s="300"/>
      <c r="G23" s="300"/>
      <c r="H23" s="301"/>
    </row>
    <row r="24" spans="1:8" ht="82.15" customHeight="1" thickBot="1" x14ac:dyDescent="0.3">
      <c r="A24" s="250"/>
      <c r="B24" s="245" t="str">
        <f>+'Con personal a cargo'!$AL$3</f>
        <v>Presenta soluciones a problemas relacionados con su puesto de trabajo o clientes internos y externos.</v>
      </c>
      <c r="C24" s="245" t="str">
        <f>+'Con personal a cargo'!$AH$3</f>
        <v>Presenta soluciones novedosas y originales aplicables tanto a su puesto como a la organización.</v>
      </c>
      <c r="D24" s="245" t="str">
        <f>+'Con personal a cargo'!$AP$3</f>
        <v>Se anticipa a las diferentes situaciones que puedan presentarse y propone acciones que mitiguen los posibles riesgos asociados.</v>
      </c>
      <c r="E24" s="245" t="str">
        <f>+'Con personal a cargo'!$AN$3</f>
        <v>Convierte las debilidades y/o amenazas en oportunidades de mejora.</v>
      </c>
      <c r="F24" s="245" t="str">
        <f>+'Con personal a cargo'!$AJ$3</f>
        <v>Es un referente en la organización   por presentar soluciones innovadoras y creativas a situaciones diversas, añadiendo valor.</v>
      </c>
      <c r="G24" s="251"/>
      <c r="H24" s="252"/>
    </row>
    <row r="25" spans="1:8" ht="15.75" thickBot="1" x14ac:dyDescent="0.3">
      <c r="A25" s="250"/>
      <c r="B25" s="242">
        <f>+'Con personal a cargo'!$AL$22</f>
        <v>0.85882352941176465</v>
      </c>
      <c r="C25" s="242">
        <f>+'Con personal a cargo'!$AH$22</f>
        <v>0.82352941176470584</v>
      </c>
      <c r="D25" s="242">
        <f>+'Con personal a cargo'!$AP$22</f>
        <v>0.81176470588235294</v>
      </c>
      <c r="E25" s="242">
        <f>+'Con personal a cargo'!$AN$22</f>
        <v>0.78823529411764715</v>
      </c>
      <c r="F25" s="242">
        <f>+'Con personal a cargo'!$AJ$22</f>
        <v>0.77647058823529413</v>
      </c>
      <c r="G25" s="251"/>
      <c r="H25" s="252"/>
    </row>
    <row r="26" spans="1:8" ht="15.75" thickBot="1" x14ac:dyDescent="0.3">
      <c r="A26" s="250"/>
      <c r="B26" s="243"/>
      <c r="C26" s="243"/>
      <c r="D26" s="243"/>
      <c r="E26" s="243"/>
      <c r="F26" s="243"/>
      <c r="G26" s="251"/>
      <c r="H26" s="252"/>
    </row>
    <row r="27" spans="1:8" ht="33" customHeight="1" thickBot="1" x14ac:dyDescent="0.3">
      <c r="A27" s="386" t="s">
        <v>203</v>
      </c>
      <c r="B27" s="387"/>
      <c r="C27" s="387"/>
      <c r="D27" s="387"/>
      <c r="E27" s="387"/>
      <c r="F27" s="387"/>
      <c r="G27" s="387"/>
      <c r="H27" s="388"/>
    </row>
    <row r="28" spans="1:8" ht="15.75" thickBot="1" x14ac:dyDescent="0.3">
      <c r="A28" s="229"/>
      <c r="B28" s="269" t="s">
        <v>30</v>
      </c>
      <c r="C28" s="270" t="s">
        <v>199</v>
      </c>
      <c r="D28" s="269" t="s">
        <v>200</v>
      </c>
      <c r="E28" s="269" t="s">
        <v>1</v>
      </c>
      <c r="F28" s="269" t="s">
        <v>61</v>
      </c>
      <c r="G28" s="230"/>
      <c r="H28" s="231"/>
    </row>
    <row r="29" spans="1:8" ht="15.75" thickBot="1" x14ac:dyDescent="0.3">
      <c r="A29" s="234"/>
      <c r="B29" s="249">
        <f>AVERAGE(B3,B16)</f>
        <v>0.84758978906791627</v>
      </c>
      <c r="C29" s="260">
        <f>AVERAGE(C3,C16)</f>
        <v>0.84446178471388567</v>
      </c>
      <c r="D29" s="249">
        <f>AVERAGE(D3,D16)</f>
        <v>0.89407563025210102</v>
      </c>
      <c r="E29" s="249">
        <f>AVERAGE(E3,E16)</f>
        <v>0.85057022809123661</v>
      </c>
      <c r="F29" s="249">
        <f>AVERAGE(F3,F16)</f>
        <v>0.78873949579831937</v>
      </c>
      <c r="G29" s="235"/>
      <c r="H29" s="236"/>
    </row>
    <row r="30" spans="1:8" ht="15.75" thickBot="1" x14ac:dyDescent="0.3">
      <c r="A30" s="302" t="s">
        <v>1</v>
      </c>
      <c r="B30" s="303"/>
      <c r="C30" s="303"/>
      <c r="D30" s="303"/>
      <c r="E30" s="303"/>
      <c r="F30" s="303"/>
      <c r="G30" s="303"/>
      <c r="H30" s="304"/>
    </row>
    <row r="31" spans="1:8" ht="94.15" customHeight="1" thickBot="1" x14ac:dyDescent="0.3">
      <c r="A31" s="250"/>
      <c r="B31" s="245" t="str">
        <f>+'Con personal a cargo'!$AC$3</f>
        <v>Tiene una actitud abierta a aprender de los demás (incluyendo subordinados y pares).</v>
      </c>
      <c r="C31" s="245" t="str">
        <f>+'Con personal a cargo'!$W$3</f>
        <v>Participa en las acciones del equipo  ejecutando lo que le corresponde.</v>
      </c>
      <c r="D31" s="245" t="str">
        <f>+'Con personal a cargo'!$Y$3</f>
        <v>Comparte información y mantiene al resto de los miembros del equipo  informados sobre los temas de interés.</v>
      </c>
      <c r="E31" s="245" t="str">
        <f>+'Con personal a cargo'!$AA$3</f>
        <v xml:space="preserve"> En su relación con los miembros del equipo respeta sus opiniones y valora los diferentes aportes y las contribuciones de los mismos.</v>
      </c>
      <c r="F31" s="245" t="str">
        <f>+'Con personal a cargo'!$AE$3</f>
        <v>Propicia  un buen clima y espíritu de colaboración en el grupo resolviendo los conflictos que se dan dentro del equipo.</v>
      </c>
      <c r="G31" s="251"/>
      <c r="H31" s="252"/>
    </row>
    <row r="32" spans="1:8" ht="15.75" thickBot="1" x14ac:dyDescent="0.3">
      <c r="A32" s="250"/>
      <c r="B32" s="242">
        <f>AVERAGE($D$22,$B$9)</f>
        <v>0.91596638655462181</v>
      </c>
      <c r="C32" s="242">
        <f>AVERAGE($C$22,$C$9)</f>
        <v>0.90168067226890758</v>
      </c>
      <c r="D32" s="242">
        <f>AVERAGE($B$22,$E$9)</f>
        <v>0.89558823529411757</v>
      </c>
      <c r="E32" s="242">
        <f>AVERAGE($F$22,$D$9)</f>
        <v>0.88991596638655468</v>
      </c>
      <c r="F32" s="242">
        <f>AVERAGE($E$22,$F$9)</f>
        <v>0.86722689075630255</v>
      </c>
      <c r="G32" s="251"/>
      <c r="H32" s="252"/>
    </row>
  </sheetData>
  <mergeCells count="10">
    <mergeCell ref="A1:H1"/>
    <mergeCell ref="A4:H4"/>
    <mergeCell ref="A7:H7"/>
    <mergeCell ref="A10:H10"/>
    <mergeCell ref="A14:H14"/>
    <mergeCell ref="A30:H30"/>
    <mergeCell ref="A17:H17"/>
    <mergeCell ref="A20:H20"/>
    <mergeCell ref="A23:H23"/>
    <mergeCell ref="A27:H27"/>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D099-F72C-4996-9C6A-8C342D3A5F72}">
  <dimension ref="A1:K32"/>
  <sheetViews>
    <sheetView workbookViewId="0">
      <selection activeCell="J8" sqref="J8"/>
    </sheetView>
  </sheetViews>
  <sheetFormatPr baseColWidth="10" defaultColWidth="11.5703125" defaultRowHeight="15" x14ac:dyDescent="0.25"/>
  <cols>
    <col min="1" max="1" width="11.5703125" style="88"/>
    <col min="2" max="2" width="15.5703125" style="88" customWidth="1"/>
    <col min="3" max="3" width="13.5703125" style="88" bestFit="1" customWidth="1"/>
    <col min="4" max="4" width="16.7109375" style="88" customWidth="1"/>
    <col min="5" max="5" width="17.140625" style="88" bestFit="1" customWidth="1"/>
    <col min="6" max="6" width="14.85546875" style="88" customWidth="1"/>
    <col min="7" max="7" width="17.42578125" style="88" customWidth="1"/>
    <col min="8" max="8" width="15.140625" style="88" customWidth="1"/>
    <col min="9" max="9" width="11.5703125" style="88"/>
    <col min="10" max="10" width="15" style="88" customWidth="1"/>
    <col min="11" max="16384" width="11.5703125" style="88"/>
  </cols>
  <sheetData>
    <row r="1" spans="1:11" ht="33.6" customHeight="1" thickBot="1" x14ac:dyDescent="0.3">
      <c r="A1" s="389" t="s">
        <v>201</v>
      </c>
      <c r="B1" s="390"/>
      <c r="C1" s="390"/>
      <c r="D1" s="390"/>
      <c r="E1" s="390"/>
      <c r="F1" s="390"/>
      <c r="G1" s="390"/>
      <c r="H1" s="391"/>
    </row>
    <row r="2" spans="1:11" ht="15.75" thickBot="1" x14ac:dyDescent="0.3">
      <c r="A2" s="229"/>
      <c r="B2" s="268" t="s">
        <v>30</v>
      </c>
      <c r="C2" s="252" t="s">
        <v>199</v>
      </c>
      <c r="D2" s="268" t="s">
        <v>1</v>
      </c>
      <c r="E2" s="268" t="s">
        <v>0</v>
      </c>
      <c r="F2" s="268" t="s">
        <v>61</v>
      </c>
      <c r="G2" s="230"/>
      <c r="H2" s="231"/>
      <c r="I2" s="227"/>
      <c r="J2" s="227"/>
      <c r="K2" s="227"/>
    </row>
    <row r="3" spans="1:11" ht="15.75" thickBot="1" x14ac:dyDescent="0.3">
      <c r="A3" s="232"/>
      <c r="B3" s="249">
        <f>+' Sin personal a cargo '!C$32</f>
        <v>0.84024801587301567</v>
      </c>
      <c r="C3" s="239">
        <f>+' Sin personal a cargo '!D$32</f>
        <v>0.82136054421768723</v>
      </c>
      <c r="D3" s="249">
        <f>+' Sin personal a cargo '!F$32</f>
        <v>0.872857142857143</v>
      </c>
      <c r="E3" s="249">
        <f>+' Sin personal a cargo '!E$32</f>
        <v>0.82551020408163278</v>
      </c>
      <c r="F3" s="249">
        <f>+' Sin personal a cargo '!G$32</f>
        <v>0.76571428571428568</v>
      </c>
      <c r="H3" s="233"/>
    </row>
    <row r="4" spans="1:11" ht="15.75" thickBot="1" x14ac:dyDescent="0.3">
      <c r="A4" s="392" t="s">
        <v>0</v>
      </c>
      <c r="B4" s="393"/>
      <c r="C4" s="393"/>
      <c r="D4" s="393"/>
      <c r="E4" s="393"/>
      <c r="F4" s="393"/>
      <c r="G4" s="393"/>
      <c r="H4" s="394"/>
    </row>
    <row r="5" spans="1:11" ht="103.15" customHeight="1" thickBot="1" x14ac:dyDescent="0.3">
      <c r="A5" s="229"/>
      <c r="B5" s="241" t="str">
        <f>+' Sin personal a cargo '!$R$3</f>
        <v>Tiene  carisma, genera en el equipo una atmosfera de entusiasmo y compromiso con la misión de la organización.</v>
      </c>
      <c r="C5" s="245" t="str">
        <f>+' Sin personal a cargo '!$J$3</f>
        <v>Se asegura de  tener  todo lo necesario para tener un buen desempeño: Recursos, herramientas, formatos e información.</v>
      </c>
      <c r="D5" s="245" t="str">
        <f>+' Sin personal a cargo '!$H$3</f>
        <v>Define roles (si aplica), tiene claras las  actividades que debe realizar en el día y como desempeñarlas de la mejor forma.</v>
      </c>
      <c r="E5" s="245" t="str">
        <f>+' Sin personal a cargo '!$T$3</f>
        <v xml:space="preserve">Reconoce  el mérito de los miembros del grupo que trabajan bien. </v>
      </c>
      <c r="F5" s="245" t="str">
        <f>+' Sin personal a cargo '!$P$3</f>
        <v>Retroalimenta a sus compañeros de trabajo en busca del cumplimiento de las metas.</v>
      </c>
      <c r="G5" s="245" t="str">
        <f>+' Sin personal a cargo '!$L$3</f>
        <v>Impulsa a sus compañeros a realizar actividades grupales para lograr objetivos comunes y comunica los resultados obtenidos.</v>
      </c>
      <c r="H5" s="240" t="str">
        <f>+' Sin personal a cargo '!$N$3</f>
        <v>Entusiasma a los demás con sus propuestas, consigue que los demás participen de sus objetivos, responsabilidades, políticas y criterios.</v>
      </c>
    </row>
    <row r="6" spans="1:11" ht="15.75" thickBot="1" x14ac:dyDescent="0.3">
      <c r="A6" s="234"/>
      <c r="B6" s="246">
        <f>+' Sin personal a cargo '!$R$32</f>
        <v>0.8928571428571429</v>
      </c>
      <c r="C6" s="246">
        <f>+' Sin personal a cargo '!$J$32</f>
        <v>0.87857142857142867</v>
      </c>
      <c r="D6" s="247">
        <f>+' Sin personal a cargo '!$H$32</f>
        <v>0.86428571428571421</v>
      </c>
      <c r="E6" s="246">
        <f>+' Sin personal a cargo '!$T$32</f>
        <v>0.83571428571428574</v>
      </c>
      <c r="F6" s="246">
        <f>+' Sin personal a cargo '!$P$32</f>
        <v>0.79285714285714293</v>
      </c>
      <c r="G6" s="246">
        <f>+' Sin personal a cargo '!$L$32</f>
        <v>0.76428571428571435</v>
      </c>
      <c r="H6" s="248">
        <f>+' Sin personal a cargo '!$N$32</f>
        <v>0.75</v>
      </c>
    </row>
    <row r="7" spans="1:11" ht="15.75" thickBot="1" x14ac:dyDescent="0.3">
      <c r="A7" s="392" t="s">
        <v>1</v>
      </c>
      <c r="B7" s="393"/>
      <c r="C7" s="393"/>
      <c r="D7" s="393"/>
      <c r="E7" s="393"/>
      <c r="F7" s="393"/>
      <c r="G7" s="393"/>
      <c r="H7" s="394"/>
    </row>
    <row r="8" spans="1:11" ht="90" customHeight="1" thickBot="1" x14ac:dyDescent="0.3">
      <c r="A8" s="253"/>
      <c r="B8" s="241" t="str">
        <f>+' Sin personal a cargo '!$AC$3</f>
        <v>Tiene una actitud abierta a aprender de los demás (incluyendo subordinados y pares).</v>
      </c>
      <c r="C8" s="241" t="str">
        <f>+' Sin personal a cargo '!$W$3</f>
        <v>Participa en las acciones del equipo  ejecutando lo que le corresponde.</v>
      </c>
      <c r="D8" s="241" t="str">
        <f>+' Sin personal a cargo '!$AA$3</f>
        <v xml:space="preserve"> En su relación con los miembros del equipo respeta sus opiniones y valora los diferentes aportes y las contribuciones de los mismos.</v>
      </c>
      <c r="E8" s="241" t="str">
        <f>+' Sin personal a cargo '!$Y$3</f>
        <v>Comparte información y mantiene al resto de los miembros del equipo  informados sobre los temas de interés.</v>
      </c>
      <c r="F8" s="241" t="str">
        <f>+' Sin personal a cargo '!$AE$3</f>
        <v>Propicia  un buen clima y espíritu de colaboración en el grupo resolviendo los conflictos que se dan dentro del equipo.</v>
      </c>
      <c r="G8" s="237"/>
      <c r="H8" s="238"/>
    </row>
    <row r="9" spans="1:11" ht="15.75" thickBot="1" x14ac:dyDescent="0.3">
      <c r="A9" s="254"/>
      <c r="B9" s="246">
        <f>+' Sin personal a cargo '!$AC$32</f>
        <v>0.91428571428571426</v>
      </c>
      <c r="C9" s="246">
        <f>+' Sin personal a cargo '!$W$32</f>
        <v>0.88571428571428579</v>
      </c>
      <c r="D9" s="246">
        <f>+' Sin personal a cargo '!$AA$32</f>
        <v>0.88571428571428579</v>
      </c>
      <c r="E9" s="246">
        <f>+' Sin personal a cargo '!$Y$32</f>
        <v>0.85</v>
      </c>
      <c r="F9" s="246">
        <f>+' Sin personal a cargo '!$AE$32</f>
        <v>0.82857142857142863</v>
      </c>
      <c r="G9" s="255"/>
      <c r="H9" s="256"/>
    </row>
    <row r="10" spans="1:11" ht="15.75" thickBot="1" x14ac:dyDescent="0.3">
      <c r="A10" s="392" t="s">
        <v>61</v>
      </c>
      <c r="B10" s="393"/>
      <c r="C10" s="393"/>
      <c r="D10" s="393"/>
      <c r="E10" s="393"/>
      <c r="F10" s="393"/>
      <c r="G10" s="393"/>
      <c r="H10" s="394"/>
    </row>
    <row r="11" spans="1:11" ht="75" customHeight="1" thickBot="1" x14ac:dyDescent="0.3">
      <c r="A11" s="257"/>
      <c r="B11" s="241" t="str">
        <f>+' Sin personal a cargo '!$AL$3</f>
        <v>Presenta soluciones a problemas relacionados con su puesto de trabajo o clientes internos y externos.</v>
      </c>
      <c r="C11" s="241" t="str">
        <f>+' Sin personal a cargo '!$AN$3</f>
        <v>Convierte las debilidades y/o amenazas en oportunidades de mejora.</v>
      </c>
      <c r="D11" s="241" t="str">
        <f>+' Sin personal a cargo '!$AH$3</f>
        <v>Presenta soluciones novedosas y originales aplicables tanto a su puesto como a la organización.</v>
      </c>
      <c r="E11" s="241" t="str">
        <f>+' Sin personal a cargo '!$AP$3</f>
        <v>Se anticipa a las diferentes situaciones que puedan presentarse y propone acciones que mitiguen los posibles riesgos asociados.</v>
      </c>
      <c r="F11" s="241" t="str">
        <f>+' Sin personal a cargo '!$AJ$3</f>
        <v>Es un referente en la organización   por presentar soluciones innovadoras y creativas a situaciones diversas, añadiendo valor.</v>
      </c>
      <c r="G11" s="258"/>
      <c r="H11" s="259"/>
    </row>
    <row r="12" spans="1:11" ht="15.75" thickBot="1" x14ac:dyDescent="0.3">
      <c r="A12" s="250"/>
      <c r="B12" s="246">
        <f>+' Sin personal a cargo '!$AL$32</f>
        <v>0.80714285714285716</v>
      </c>
      <c r="C12" s="246">
        <f>+' Sin personal a cargo '!$AN$32</f>
        <v>0.7857142857142857</v>
      </c>
      <c r="D12" s="246">
        <f>+' Sin personal a cargo '!$AH$32</f>
        <v>0.77857142857142858</v>
      </c>
      <c r="E12" s="246">
        <f>+' Sin personal a cargo '!$AP$32</f>
        <v>0.73571428571428565</v>
      </c>
      <c r="F12" s="246">
        <f>+' Sin personal a cargo '!$AJ$32</f>
        <v>0.72142857142857142</v>
      </c>
      <c r="G12" s="251"/>
      <c r="H12" s="252"/>
    </row>
    <row r="13" spans="1:11" ht="15.75" thickBot="1" x14ac:dyDescent="0.3">
      <c r="B13" s="228"/>
      <c r="C13" s="228"/>
      <c r="D13" s="228"/>
      <c r="E13" s="228"/>
      <c r="F13" s="228"/>
    </row>
    <row r="14" spans="1:11" ht="36.6" customHeight="1" thickBot="1" x14ac:dyDescent="0.3">
      <c r="A14" s="395" t="s">
        <v>202</v>
      </c>
      <c r="B14" s="396"/>
      <c r="C14" s="396"/>
      <c r="D14" s="396"/>
      <c r="E14" s="396"/>
      <c r="F14" s="396"/>
      <c r="G14" s="396"/>
      <c r="H14" s="397"/>
    </row>
    <row r="15" spans="1:11" ht="15.75" thickBot="1" x14ac:dyDescent="0.3">
      <c r="A15" s="229"/>
      <c r="B15" s="269" t="s">
        <v>30</v>
      </c>
      <c r="C15" s="270" t="s">
        <v>199</v>
      </c>
      <c r="D15" s="269" t="s">
        <v>1</v>
      </c>
      <c r="E15" s="269" t="s">
        <v>200</v>
      </c>
      <c r="F15" s="269" t="s">
        <v>61</v>
      </c>
      <c r="G15" s="230"/>
      <c r="H15" s="231"/>
    </row>
    <row r="16" spans="1:11" ht="15.75" thickBot="1" x14ac:dyDescent="0.3">
      <c r="A16" s="234"/>
      <c r="B16" s="249">
        <f>+'Con personal a cargo'!$C$22</f>
        <v>0.85493156226281697</v>
      </c>
      <c r="C16" s="260">
        <f>+'Con personal a cargo'!$D$22</f>
        <v>0.8675630252100841</v>
      </c>
      <c r="D16" s="249">
        <f>+'Con personal a cargo'!$F$22</f>
        <v>0.91529411764705904</v>
      </c>
      <c r="E16" s="249">
        <f>+'Con personal a cargo'!$E$22</f>
        <v>0.87563025210084044</v>
      </c>
      <c r="F16" s="249">
        <f>+'Con personal a cargo'!$G$22</f>
        <v>0.81176470588235294</v>
      </c>
      <c r="G16" s="235"/>
      <c r="H16" s="236"/>
    </row>
    <row r="17" spans="1:8" ht="15.75" thickBot="1" x14ac:dyDescent="0.3">
      <c r="A17" s="299" t="s">
        <v>0</v>
      </c>
      <c r="B17" s="300"/>
      <c r="C17" s="300"/>
      <c r="D17" s="300"/>
      <c r="E17" s="300"/>
      <c r="F17" s="300"/>
      <c r="G17" s="300"/>
      <c r="H17" s="301"/>
    </row>
    <row r="18" spans="1:8" ht="99.6" customHeight="1" thickBot="1" x14ac:dyDescent="0.3">
      <c r="A18" s="250"/>
      <c r="B18" s="245" t="str">
        <f>+'Con personal a cargo'!$H$3</f>
        <v>Define los roles y los objetivos a cumplir.</v>
      </c>
      <c r="C18" s="245" t="str">
        <f>+'Con personal a cargo'!$P$3</f>
        <v>Revisa constantemente el desempeño de sus colaboradores y se asegura que las metas del equipo se logren.</v>
      </c>
      <c r="D18" s="245" t="str">
        <f>+'Con personal a cargo'!$R$3</f>
        <v>Tiene  carisma, genera en el equipo una atmosfera de entusiasmo y compromiso con la misión de la organización.</v>
      </c>
      <c r="E18" s="245" t="str">
        <f>+'Con personal a cargo'!$T$3</f>
        <v xml:space="preserve">Reconoce públicamente el mérito de los miembros del grupo que trabajan bien. </v>
      </c>
      <c r="F18" s="245" t="str">
        <f>+'Con personal a cargo'!$N$3</f>
        <v>Entusiasma a los demás con sus propuestas, consigue que los demás participen de sus objetivos, responsabilidades, políticas y criterios.</v>
      </c>
      <c r="G18" s="245" t="str">
        <f>+'Con personal a cargo'!$L$3</f>
        <v>Impulsa y dirige procesos de interacción entre los miembros de la organización  con el objeto de formar un equipo, estableciendo los resultados a alcanzar y retroalimentándolos.</v>
      </c>
      <c r="H18" s="245" t="str">
        <f>+'Con personal a cargo'!$J$3</f>
        <v>Se asegura de  tener  todo lo necesario para tener un buen desempeño: Recursos, información.</v>
      </c>
    </row>
    <row r="19" spans="1:8" ht="15.75" thickBot="1" x14ac:dyDescent="0.3">
      <c r="A19" s="250"/>
      <c r="B19" s="242">
        <f>+'Con personal a cargo'!$H$22</f>
        <v>0.90588235294117647</v>
      </c>
      <c r="C19" s="242">
        <f>+'Con personal a cargo'!$P$22</f>
        <v>0.90588235294117647</v>
      </c>
      <c r="D19" s="242">
        <f>+'Con personal a cargo'!$R$22</f>
        <v>0.90588235294117647</v>
      </c>
      <c r="E19" s="242">
        <f>+'Con personal a cargo'!$T$22</f>
        <v>0.90588235294117647</v>
      </c>
      <c r="F19" s="242">
        <f>+'Con personal a cargo'!$N$22</f>
        <v>0.84705882352941175</v>
      </c>
      <c r="G19" s="242">
        <f>+'Con personal a cargo'!$L$22</f>
        <v>0.83529411764705885</v>
      </c>
      <c r="H19" s="244">
        <f>+'Con personal a cargo'!$J$22</f>
        <v>0.82352941176470584</v>
      </c>
    </row>
    <row r="20" spans="1:8" ht="15.75" thickBot="1" x14ac:dyDescent="0.3">
      <c r="A20" s="299" t="s">
        <v>1</v>
      </c>
      <c r="B20" s="300"/>
      <c r="C20" s="300"/>
      <c r="D20" s="300"/>
      <c r="E20" s="300"/>
      <c r="F20" s="300"/>
      <c r="G20" s="300"/>
      <c r="H20" s="301"/>
    </row>
    <row r="21" spans="1:8" ht="88.15" customHeight="1" thickBot="1" x14ac:dyDescent="0.3">
      <c r="A21" s="250"/>
      <c r="B21" s="245" t="str">
        <f>+'Con personal a cargo'!$Y$3</f>
        <v>Comparte información y mantiene al resto de los miembros del equipo  informados sobre los temas de interés.</v>
      </c>
      <c r="C21" s="245" t="str">
        <f>+'Con personal a cargo'!$W$3</f>
        <v>Participa en las acciones del equipo  ejecutando lo que le corresponde.</v>
      </c>
      <c r="D21" s="245" t="str">
        <f>+'Con personal a cargo'!$AC$3</f>
        <v>Tiene una actitud abierta a aprender de los demás (incluyendo subordinados y pares).</v>
      </c>
      <c r="E21" s="245" t="str">
        <f>+'Con personal a cargo'!$AE$3</f>
        <v>Propicia  un buen clima y espíritu de colaboración en el grupo resolviendo los conflictos que se dan dentro del equipo.</v>
      </c>
      <c r="F21" s="245" t="str">
        <f>+'Con personal a cargo'!$AA$3</f>
        <v xml:space="preserve"> En su relación con los miembros del equipo respeta sus opiniones y valora los diferentes aportes y las contribuciones de los mismos.</v>
      </c>
      <c r="G21" s="251"/>
      <c r="H21" s="252"/>
    </row>
    <row r="22" spans="1:8" ht="15.75" thickBot="1" x14ac:dyDescent="0.3">
      <c r="A22" s="250"/>
      <c r="B22" s="242">
        <f>+'Con personal a cargo'!$Y$22</f>
        <v>0.94117647058823528</v>
      </c>
      <c r="C22" s="242">
        <f>+'Con personal a cargo'!$W$22</f>
        <v>0.91764705882352937</v>
      </c>
      <c r="D22" s="242">
        <f>+'Con personal a cargo'!$AC$22</f>
        <v>0.91764705882352937</v>
      </c>
      <c r="E22" s="242">
        <f>+'Con personal a cargo'!$AE$22</f>
        <v>0.90588235294117647</v>
      </c>
      <c r="F22" s="242">
        <f>+'Con personal a cargo'!$AA$22</f>
        <v>0.89411764705882357</v>
      </c>
      <c r="G22" s="251"/>
      <c r="H22" s="252"/>
    </row>
    <row r="23" spans="1:8" ht="15.75" thickBot="1" x14ac:dyDescent="0.3">
      <c r="A23" s="299" t="s">
        <v>61</v>
      </c>
      <c r="B23" s="300"/>
      <c r="C23" s="300"/>
      <c r="D23" s="300"/>
      <c r="E23" s="300"/>
      <c r="F23" s="300"/>
      <c r="G23" s="300"/>
      <c r="H23" s="301"/>
    </row>
    <row r="24" spans="1:8" ht="82.15" customHeight="1" thickBot="1" x14ac:dyDescent="0.3">
      <c r="A24" s="250"/>
      <c r="B24" s="245" t="str">
        <f>+'Con personal a cargo'!$AL$3</f>
        <v>Presenta soluciones a problemas relacionados con su puesto de trabajo o clientes internos y externos.</v>
      </c>
      <c r="C24" s="245" t="str">
        <f>+'Con personal a cargo'!$AH$3</f>
        <v>Presenta soluciones novedosas y originales aplicables tanto a su puesto como a la organización.</v>
      </c>
      <c r="D24" s="245" t="str">
        <f>+'Con personal a cargo'!$AP$3</f>
        <v>Se anticipa a las diferentes situaciones que puedan presentarse y propone acciones que mitiguen los posibles riesgos asociados.</v>
      </c>
      <c r="E24" s="245" t="str">
        <f>+'Con personal a cargo'!$AN$3</f>
        <v>Convierte las debilidades y/o amenazas en oportunidades de mejora.</v>
      </c>
      <c r="F24" s="245" t="str">
        <f>+'Con personal a cargo'!$AJ$3</f>
        <v>Es un referente en la organización   por presentar soluciones innovadoras y creativas a situaciones diversas, añadiendo valor.</v>
      </c>
      <c r="G24" s="251"/>
      <c r="H24" s="252"/>
    </row>
    <row r="25" spans="1:8" ht="15.75" thickBot="1" x14ac:dyDescent="0.3">
      <c r="A25" s="250"/>
      <c r="B25" s="242">
        <f>+'Con personal a cargo'!$AL$22</f>
        <v>0.85882352941176465</v>
      </c>
      <c r="C25" s="242">
        <f>+'Con personal a cargo'!$AH$22</f>
        <v>0.82352941176470584</v>
      </c>
      <c r="D25" s="242">
        <f>+'Con personal a cargo'!$AP$22</f>
        <v>0.81176470588235294</v>
      </c>
      <c r="E25" s="242">
        <f>+'Con personal a cargo'!$AN$22</f>
        <v>0.78823529411764715</v>
      </c>
      <c r="F25" s="242">
        <f>+'Con personal a cargo'!$AJ$22</f>
        <v>0.77647058823529413</v>
      </c>
      <c r="G25" s="251"/>
      <c r="H25" s="252"/>
    </row>
    <row r="26" spans="1:8" ht="15.75" thickBot="1" x14ac:dyDescent="0.3">
      <c r="A26" s="250"/>
      <c r="B26" s="243"/>
      <c r="C26" s="243"/>
      <c r="D26" s="243"/>
      <c r="E26" s="243"/>
      <c r="F26" s="243"/>
      <c r="G26" s="251"/>
      <c r="H26" s="252"/>
    </row>
    <row r="27" spans="1:8" ht="33" customHeight="1" thickBot="1" x14ac:dyDescent="0.3">
      <c r="A27" s="386" t="s">
        <v>203</v>
      </c>
      <c r="B27" s="387"/>
      <c r="C27" s="387"/>
      <c r="D27" s="387"/>
      <c r="E27" s="387"/>
      <c r="F27" s="387"/>
      <c r="G27" s="387"/>
      <c r="H27" s="388"/>
    </row>
    <row r="28" spans="1:8" ht="15.75" thickBot="1" x14ac:dyDescent="0.3">
      <c r="A28" s="229"/>
      <c r="B28" s="269" t="s">
        <v>30</v>
      </c>
      <c r="C28" s="270" t="s">
        <v>199</v>
      </c>
      <c r="D28" s="269" t="s">
        <v>200</v>
      </c>
      <c r="E28" s="269" t="s">
        <v>1</v>
      </c>
      <c r="F28" s="269" t="s">
        <v>61</v>
      </c>
      <c r="G28" s="230"/>
      <c r="H28" s="231"/>
    </row>
    <row r="29" spans="1:8" ht="15.75" thickBot="1" x14ac:dyDescent="0.3">
      <c r="A29" s="234"/>
      <c r="B29" s="249">
        <f>AVERAGE(B3,B16)</f>
        <v>0.84758978906791627</v>
      </c>
      <c r="C29" s="260">
        <f>AVERAGE(C3,C16)</f>
        <v>0.84446178471388567</v>
      </c>
      <c r="D29" s="249">
        <f>AVERAGE(D3,D16)</f>
        <v>0.89407563025210102</v>
      </c>
      <c r="E29" s="249">
        <f>AVERAGE(E3,E16)</f>
        <v>0.85057022809123661</v>
      </c>
      <c r="F29" s="249">
        <f>AVERAGE(F3,F16)</f>
        <v>0.78873949579831937</v>
      </c>
      <c r="G29" s="235"/>
      <c r="H29" s="236"/>
    </row>
    <row r="30" spans="1:8" ht="15.75" thickBot="1" x14ac:dyDescent="0.3">
      <c r="A30" s="302" t="s">
        <v>1</v>
      </c>
      <c r="B30" s="303"/>
      <c r="C30" s="303"/>
      <c r="D30" s="303"/>
      <c r="E30" s="303"/>
      <c r="F30" s="303"/>
      <c r="G30" s="303"/>
      <c r="H30" s="304"/>
    </row>
    <row r="31" spans="1:8" ht="94.15" customHeight="1" thickBot="1" x14ac:dyDescent="0.3">
      <c r="A31" s="250"/>
      <c r="B31" s="245" t="str">
        <f>+'Con personal a cargo'!$AC$3</f>
        <v>Tiene una actitud abierta a aprender de los demás (incluyendo subordinados y pares).</v>
      </c>
      <c r="C31" s="245" t="str">
        <f>+'Con personal a cargo'!$W$3</f>
        <v>Participa en las acciones del equipo  ejecutando lo que le corresponde.</v>
      </c>
      <c r="D31" s="245" t="str">
        <f>+'Con personal a cargo'!$Y$3</f>
        <v>Comparte información y mantiene al resto de los miembros del equipo  informados sobre los temas de interés.</v>
      </c>
      <c r="E31" s="245" t="str">
        <f>+'Con personal a cargo'!$AA$3</f>
        <v xml:space="preserve"> En su relación con los miembros del equipo respeta sus opiniones y valora los diferentes aportes y las contribuciones de los mismos.</v>
      </c>
      <c r="F31" s="245" t="str">
        <f>+'Con personal a cargo'!$AE$3</f>
        <v>Propicia  un buen clima y espíritu de colaboración en el grupo resolviendo los conflictos que se dan dentro del equipo.</v>
      </c>
      <c r="G31" s="251"/>
      <c r="H31" s="252"/>
    </row>
    <row r="32" spans="1:8" ht="15.75" thickBot="1" x14ac:dyDescent="0.3">
      <c r="A32" s="250"/>
      <c r="B32" s="242">
        <f>AVERAGE($D$22,$B$9)</f>
        <v>0.91596638655462181</v>
      </c>
      <c r="C32" s="242">
        <f>AVERAGE($C$22,$C$9)</f>
        <v>0.90168067226890758</v>
      </c>
      <c r="D32" s="242">
        <f>AVERAGE($B$22,$E$9)</f>
        <v>0.89558823529411757</v>
      </c>
      <c r="E32" s="242">
        <f>AVERAGE($F$22,$D$9)</f>
        <v>0.88991596638655468</v>
      </c>
      <c r="F32" s="242">
        <f>AVERAGE($E$22,$F$9)</f>
        <v>0.86722689075630255</v>
      </c>
      <c r="G32" s="251"/>
      <c r="H32" s="252"/>
    </row>
  </sheetData>
  <mergeCells count="10">
    <mergeCell ref="A20:H20"/>
    <mergeCell ref="A23:H23"/>
    <mergeCell ref="A27:H27"/>
    <mergeCell ref="A30:H30"/>
    <mergeCell ref="A1:H1"/>
    <mergeCell ref="A4:H4"/>
    <mergeCell ref="A7:H7"/>
    <mergeCell ref="A10:H10"/>
    <mergeCell ref="A14:H14"/>
    <mergeCell ref="A17:H17"/>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0C274-27DF-44DD-9348-BD41A02E0E35}">
  <dimension ref="A1:H42"/>
  <sheetViews>
    <sheetView topLeftCell="A30" workbookViewId="0">
      <selection activeCell="E38" sqref="E38"/>
    </sheetView>
  </sheetViews>
  <sheetFormatPr baseColWidth="10" defaultRowHeight="15" x14ac:dyDescent="0.25"/>
  <cols>
    <col min="1" max="1" width="11.5703125" style="276"/>
    <col min="2" max="2" width="15.5703125" style="88" customWidth="1"/>
    <col min="3" max="3" width="13.5703125" style="88" bestFit="1" customWidth="1"/>
    <col min="4" max="4" width="16.7109375" style="88" customWidth="1"/>
    <col min="5" max="5" width="17.140625" style="88" bestFit="1" customWidth="1"/>
    <col min="6" max="6" width="18.28515625" style="88" customWidth="1"/>
    <col min="7" max="7" width="17.42578125" style="88" customWidth="1"/>
    <col min="8" max="8" width="14.7109375" style="88" bestFit="1" customWidth="1"/>
  </cols>
  <sheetData>
    <row r="1" spans="1:8" ht="15.75" thickBot="1" x14ac:dyDescent="0.3">
      <c r="A1" s="389" t="s">
        <v>201</v>
      </c>
      <c r="B1" s="390"/>
      <c r="C1" s="390"/>
      <c r="D1" s="390"/>
      <c r="E1" s="390"/>
      <c r="F1" s="390"/>
      <c r="G1" s="390"/>
      <c r="H1" s="391"/>
    </row>
    <row r="2" spans="1:8" ht="15.75" thickBot="1" x14ac:dyDescent="0.3">
      <c r="A2" s="273"/>
      <c r="B2" s="268" t="s">
        <v>30</v>
      </c>
      <c r="C2" s="252" t="s">
        <v>199</v>
      </c>
      <c r="E2" s="268" t="s">
        <v>1</v>
      </c>
      <c r="F2" s="268" t="s">
        <v>0</v>
      </c>
      <c r="G2" s="268" t="s">
        <v>61</v>
      </c>
      <c r="H2" s="231"/>
    </row>
    <row r="3" spans="1:8" ht="15.75" thickBot="1" x14ac:dyDescent="0.3">
      <c r="A3" s="287" t="s">
        <v>210</v>
      </c>
      <c r="B3" s="246">
        <f>+'DATOS MAYO2018'!C3</f>
        <v>0.84499999999999997</v>
      </c>
      <c r="C3" s="277">
        <f>+'DATOS MAYO2018'!B3</f>
        <v>0.85299999999999998</v>
      </c>
      <c r="D3" s="287" t="s">
        <v>210</v>
      </c>
      <c r="E3" s="246">
        <f>+'DATOS MAYO2018'!D3</f>
        <v>0.88500000000000001</v>
      </c>
      <c r="F3" s="246">
        <f>+'DATOS MAYO2018'!E3</f>
        <v>0.82099999999999995</v>
      </c>
      <c r="G3" s="246">
        <f>+'DATOS MAYO2018'!F3</f>
        <v>0</v>
      </c>
      <c r="H3" s="233"/>
    </row>
    <row r="4" spans="1:8" ht="15.75" thickBot="1" x14ac:dyDescent="0.3">
      <c r="A4" s="287" t="s">
        <v>209</v>
      </c>
      <c r="B4" s="249">
        <v>0.84024801587301567</v>
      </c>
      <c r="C4" s="246">
        <v>0.82136054421768723</v>
      </c>
      <c r="D4" s="287" t="s">
        <v>209</v>
      </c>
      <c r="E4" s="249">
        <v>0.872857142857143</v>
      </c>
      <c r="F4" s="249">
        <v>0.82551020408163278</v>
      </c>
      <c r="G4" s="249">
        <v>0.76571428571428568</v>
      </c>
      <c r="H4" s="233"/>
    </row>
    <row r="5" spans="1:8" ht="15.75" thickBot="1" x14ac:dyDescent="0.3">
      <c r="A5" s="392" t="s">
        <v>0</v>
      </c>
      <c r="B5" s="393"/>
      <c r="C5" s="393"/>
      <c r="D5" s="393"/>
      <c r="E5" s="393"/>
      <c r="F5" s="393"/>
      <c r="G5" s="393"/>
      <c r="H5" s="394"/>
    </row>
    <row r="6" spans="1:8" ht="102.75" thickBot="1" x14ac:dyDescent="0.3">
      <c r="A6" s="273"/>
      <c r="B6" s="241" t="s">
        <v>38</v>
      </c>
      <c r="C6" s="245" t="s">
        <v>35</v>
      </c>
      <c r="D6" s="245" t="s">
        <v>34</v>
      </c>
      <c r="E6" s="245" t="s">
        <v>39</v>
      </c>
      <c r="F6" s="245" t="s">
        <v>37</v>
      </c>
      <c r="G6" s="245" t="s">
        <v>36</v>
      </c>
      <c r="H6" s="240" t="s">
        <v>4</v>
      </c>
    </row>
    <row r="7" spans="1:8" ht="15.75" thickBot="1" x14ac:dyDescent="0.3">
      <c r="A7" s="287" t="s">
        <v>210</v>
      </c>
      <c r="B7" s="278">
        <f>+'DATOS MAYO2018'!D6</f>
        <v>0.85199999999999998</v>
      </c>
      <c r="C7" s="279">
        <f>+'DATOS MAYO2018'!C6</f>
        <v>0.88700000000000001</v>
      </c>
      <c r="D7" s="280">
        <f>+'DATOS MAYO2018'!B6</f>
        <v>0.90400000000000003</v>
      </c>
      <c r="E7" s="279">
        <f>+'DATOS MAYO2018'!E6</f>
        <v>0.85199999999999998</v>
      </c>
      <c r="F7" s="279">
        <f>+'DATOS MAYO2018'!F6</f>
        <v>0.8</v>
      </c>
      <c r="G7" s="279">
        <f>+'DATOS MAYO2018'!G6</f>
        <v>0.73899999999999999</v>
      </c>
      <c r="H7" s="281">
        <f>+'DATOS MAYO2018'!H6</f>
        <v>0.71299999999999997</v>
      </c>
    </row>
    <row r="8" spans="1:8" ht="15.75" thickBot="1" x14ac:dyDescent="0.3">
      <c r="A8" s="286" t="s">
        <v>209</v>
      </c>
      <c r="B8" s="246">
        <v>0.8928571428571429</v>
      </c>
      <c r="C8" s="246">
        <v>0.87857142857142867</v>
      </c>
      <c r="D8" s="247">
        <v>0.86428571428571421</v>
      </c>
      <c r="E8" s="246">
        <v>0.83571428571428574</v>
      </c>
      <c r="F8" s="246">
        <v>0.79285714285714293</v>
      </c>
      <c r="G8" s="246">
        <v>0.76428571428571435</v>
      </c>
      <c r="H8" s="248">
        <v>0.75</v>
      </c>
    </row>
    <row r="9" spans="1:8" ht="15.75" thickBot="1" x14ac:dyDescent="0.3">
      <c r="A9" s="392" t="s">
        <v>1</v>
      </c>
      <c r="B9" s="393"/>
      <c r="C9" s="393"/>
      <c r="D9" s="393"/>
      <c r="E9" s="393"/>
      <c r="F9" s="393"/>
      <c r="G9" s="393"/>
      <c r="H9" s="394"/>
    </row>
    <row r="10" spans="1:8" ht="80.25" thickBot="1" x14ac:dyDescent="0.3">
      <c r="A10" s="273"/>
      <c r="B10" s="241" t="s">
        <v>9</v>
      </c>
      <c r="C10" s="241" t="s">
        <v>8</v>
      </c>
      <c r="D10" s="241" t="s">
        <v>29</v>
      </c>
      <c r="E10" s="241" t="s">
        <v>28</v>
      </c>
      <c r="F10" s="241" t="s">
        <v>10</v>
      </c>
      <c r="G10" s="237"/>
      <c r="H10" s="238"/>
    </row>
    <row r="11" spans="1:8" ht="15.75" thickBot="1" x14ac:dyDescent="0.3">
      <c r="A11" s="274" t="s">
        <v>210</v>
      </c>
      <c r="B11" s="278">
        <f>+'DATOS MAYO2018'!E9</f>
        <v>0.88700000000000001</v>
      </c>
      <c r="C11" s="278">
        <f>+'DATOS MAYO2018'!B9</f>
        <v>0.90400000000000003</v>
      </c>
      <c r="D11" s="278">
        <f>+'DATOS MAYO2018'!D9</f>
        <v>0.89600000000000002</v>
      </c>
      <c r="E11" s="278">
        <f>+'DATOS MAYO2018'!F9</f>
        <v>0.84299999999999997</v>
      </c>
      <c r="F11" s="278">
        <f>+'DATOS MAYO2018'!C9</f>
        <v>0.89600000000000002</v>
      </c>
      <c r="G11" s="237"/>
      <c r="H11" s="238"/>
    </row>
    <row r="12" spans="1:8" ht="15.75" thickBot="1" x14ac:dyDescent="0.3">
      <c r="A12" s="275" t="s">
        <v>209</v>
      </c>
      <c r="B12" s="246">
        <v>0.91428571428571426</v>
      </c>
      <c r="C12" s="246">
        <v>0.88571428571428579</v>
      </c>
      <c r="D12" s="246">
        <v>0.88571428571428579</v>
      </c>
      <c r="E12" s="246">
        <v>0.85</v>
      </c>
      <c r="F12" s="246">
        <v>0.82857142857142863</v>
      </c>
      <c r="G12" s="255"/>
      <c r="H12" s="256"/>
    </row>
    <row r="13" spans="1:8" ht="15.75" thickBot="1" x14ac:dyDescent="0.3">
      <c r="A13" s="392" t="s">
        <v>61</v>
      </c>
      <c r="B13" s="393"/>
      <c r="C13" s="393"/>
      <c r="D13" s="393"/>
      <c r="E13" s="393"/>
      <c r="F13" s="393"/>
      <c r="G13" s="393"/>
      <c r="H13" s="394"/>
    </row>
    <row r="14" spans="1:8" ht="80.25" thickBot="1" x14ac:dyDescent="0.3">
      <c r="A14" s="274"/>
      <c r="B14" s="241" t="s">
        <v>58</v>
      </c>
      <c r="C14" s="241" t="s">
        <v>59</v>
      </c>
      <c r="D14" s="241" t="s">
        <v>56</v>
      </c>
      <c r="E14" s="241" t="s">
        <v>60</v>
      </c>
      <c r="F14" s="241" t="s">
        <v>57</v>
      </c>
      <c r="G14" s="258"/>
      <c r="H14" s="259"/>
    </row>
    <row r="15" spans="1:8" ht="15.75" thickBot="1" x14ac:dyDescent="0.3">
      <c r="A15" s="274" t="s">
        <v>210</v>
      </c>
      <c r="B15" s="246">
        <v>0</v>
      </c>
      <c r="C15" s="246">
        <v>0</v>
      </c>
      <c r="D15" s="246">
        <v>0</v>
      </c>
      <c r="E15" s="246">
        <v>0</v>
      </c>
      <c r="F15" s="246">
        <v>0</v>
      </c>
      <c r="G15" s="258"/>
      <c r="H15" s="259"/>
    </row>
    <row r="16" spans="1:8" ht="15.75" thickBot="1" x14ac:dyDescent="0.3">
      <c r="A16" s="275" t="s">
        <v>209</v>
      </c>
      <c r="B16" s="246">
        <v>0.80714285714285716</v>
      </c>
      <c r="C16" s="246">
        <v>0.7857142857142857</v>
      </c>
      <c r="D16" s="246">
        <v>0.77857142857142858</v>
      </c>
      <c r="E16" s="246">
        <v>0.73571428571428565</v>
      </c>
      <c r="F16" s="246">
        <v>0.72142857142857142</v>
      </c>
      <c r="G16" s="251"/>
      <c r="H16" s="252"/>
    </row>
    <row r="17" spans="1:8" ht="15.75" thickBot="1" x14ac:dyDescent="0.3">
      <c r="B17" s="228"/>
      <c r="C17" s="228"/>
      <c r="D17" s="228"/>
      <c r="E17" s="228"/>
      <c r="F17" s="228"/>
    </row>
    <row r="18" spans="1:8" ht="15.75" thickBot="1" x14ac:dyDescent="0.3">
      <c r="A18" s="395" t="s">
        <v>202</v>
      </c>
      <c r="B18" s="396"/>
      <c r="C18" s="396"/>
      <c r="D18" s="396"/>
      <c r="E18" s="396"/>
      <c r="F18" s="396"/>
      <c r="G18" s="396"/>
      <c r="H18" s="397"/>
    </row>
    <row r="19" spans="1:8" ht="15.75" thickBot="1" x14ac:dyDescent="0.3">
      <c r="A19" s="273"/>
      <c r="B19" s="269" t="s">
        <v>30</v>
      </c>
      <c r="C19" s="270" t="s">
        <v>199</v>
      </c>
      <c r="E19" s="269" t="s">
        <v>1</v>
      </c>
      <c r="F19" s="269" t="s">
        <v>200</v>
      </c>
      <c r="G19" s="269" t="s">
        <v>61</v>
      </c>
      <c r="H19" s="231"/>
    </row>
    <row r="20" spans="1:8" ht="15.75" thickBot="1" x14ac:dyDescent="0.3">
      <c r="A20" s="287" t="s">
        <v>210</v>
      </c>
      <c r="B20" s="283">
        <f>+'DATOS MAYO2018'!C13</f>
        <v>0.874</v>
      </c>
      <c r="C20" s="284">
        <f>+'DATOS MAYO2018'!B13</f>
        <v>0.91100000000000003</v>
      </c>
      <c r="D20" s="289" t="s">
        <v>208</v>
      </c>
      <c r="E20" s="283">
        <f>+'DATOS MAYO2018'!D13</f>
        <v>0.92800000000000005</v>
      </c>
      <c r="F20" s="283">
        <f>+'DATOS MAYO2018'!E13</f>
        <v>0.89300000000000002</v>
      </c>
      <c r="G20" s="283">
        <f>+'DATOS MAYO2018'!F13</f>
        <v>0</v>
      </c>
      <c r="H20" s="233"/>
    </row>
    <row r="21" spans="1:8" ht="15.75" thickBot="1" x14ac:dyDescent="0.3">
      <c r="A21" s="287" t="s">
        <v>209</v>
      </c>
      <c r="B21" s="249">
        <v>0.87259632583867852</v>
      </c>
      <c r="C21" s="260">
        <v>0.81936507936507941</v>
      </c>
      <c r="D21" s="288" t="s">
        <v>209</v>
      </c>
      <c r="E21" s="249">
        <v>0.86444444444444468</v>
      </c>
      <c r="F21" s="249">
        <v>0.82698412698412715</v>
      </c>
      <c r="G21" s="249">
        <v>0.76666666666666672</v>
      </c>
      <c r="H21" s="236"/>
    </row>
    <row r="22" spans="1:8" ht="15.75" thickBot="1" x14ac:dyDescent="0.3">
      <c r="A22" s="299" t="s">
        <v>0</v>
      </c>
      <c r="B22" s="300"/>
      <c r="C22" s="300"/>
      <c r="D22" s="300"/>
      <c r="E22" s="300"/>
      <c r="F22" s="300"/>
      <c r="G22" s="300"/>
      <c r="H22" s="301"/>
    </row>
    <row r="23" spans="1:8" ht="102.75" thickBot="1" x14ac:dyDescent="0.3">
      <c r="A23" s="275"/>
      <c r="B23" s="245" t="s">
        <v>2</v>
      </c>
      <c r="C23" s="245" t="s">
        <v>5</v>
      </c>
      <c r="D23" s="245" t="s">
        <v>6</v>
      </c>
      <c r="E23" s="245" t="s">
        <v>7</v>
      </c>
      <c r="F23" s="245" t="s">
        <v>4</v>
      </c>
      <c r="G23" s="245" t="s">
        <v>3</v>
      </c>
      <c r="H23" s="245" t="s">
        <v>33</v>
      </c>
    </row>
    <row r="24" spans="1:8" ht="15.75" thickBot="1" x14ac:dyDescent="0.3">
      <c r="A24" s="275" t="s">
        <v>210</v>
      </c>
      <c r="B24" s="279">
        <f>+'DATOS MAYO2018'!C16</f>
        <v>0.93300000000000005</v>
      </c>
      <c r="C24" s="279">
        <f>+'DATOS MAYO2018'!H16</f>
        <v>0.85299999999999998</v>
      </c>
      <c r="D24" s="279">
        <f>+'DATOS MAYO2018'!F16</f>
        <v>0.86699999999999999</v>
      </c>
      <c r="E24" s="279">
        <f>+'DATOS MAYO2018'!B16</f>
        <v>0.96</v>
      </c>
      <c r="F24" s="279">
        <f>+'DATOS MAYO2018'!D16</f>
        <v>0.89300000000000002</v>
      </c>
      <c r="G24" s="279">
        <f>+'DATOS MAYO2018'!E16</f>
        <v>0.88</v>
      </c>
      <c r="H24" s="282">
        <f>+'DATOS MAYO2018'!G16</f>
        <v>0.86699999999999999</v>
      </c>
    </row>
    <row r="25" spans="1:8" ht="15.75" thickBot="1" x14ac:dyDescent="0.3">
      <c r="A25" s="275" t="s">
        <v>209</v>
      </c>
      <c r="B25" s="246">
        <v>0.90588235294117647</v>
      </c>
      <c r="C25" s="246">
        <v>0.90588235294117647</v>
      </c>
      <c r="D25" s="246">
        <v>0.90588235294117647</v>
      </c>
      <c r="E25" s="246">
        <v>0.90588235294117647</v>
      </c>
      <c r="F25" s="246">
        <v>0.84705882352941175</v>
      </c>
      <c r="G25" s="246">
        <v>0.83529411764705885</v>
      </c>
      <c r="H25" s="248">
        <v>0.82352941176470584</v>
      </c>
    </row>
    <row r="26" spans="1:8" ht="15.75" thickBot="1" x14ac:dyDescent="0.3">
      <c r="A26" s="299" t="s">
        <v>1</v>
      </c>
      <c r="B26" s="300"/>
      <c r="C26" s="300"/>
      <c r="D26" s="300"/>
      <c r="E26" s="300"/>
      <c r="F26" s="300"/>
      <c r="G26" s="300"/>
      <c r="H26" s="301"/>
    </row>
    <row r="27" spans="1:8" ht="80.25" thickBot="1" x14ac:dyDescent="0.3">
      <c r="A27" s="275"/>
      <c r="B27" s="245" t="s">
        <v>28</v>
      </c>
      <c r="C27" s="245" t="s">
        <v>8</v>
      </c>
      <c r="D27" s="245" t="s">
        <v>9</v>
      </c>
      <c r="E27" s="245" t="s">
        <v>10</v>
      </c>
      <c r="F27" s="245" t="s">
        <v>29</v>
      </c>
      <c r="G27" s="251"/>
      <c r="H27" s="252"/>
    </row>
    <row r="28" spans="1:8" ht="15.75" thickBot="1" x14ac:dyDescent="0.3">
      <c r="A28" s="275" t="s">
        <v>210</v>
      </c>
      <c r="B28" s="279">
        <f>+'DATOS MAYO2018'!F19</f>
        <v>0.86699999999999999</v>
      </c>
      <c r="C28" s="279">
        <f>+'DATOS MAYO2018'!B19</f>
        <v>0.96</v>
      </c>
      <c r="D28" s="279">
        <f>+'DATOS MAYO2018'!C19</f>
        <v>0.96</v>
      </c>
      <c r="E28" s="279">
        <f>+'DATOS MAYO2018'!D19</f>
        <v>0.93300000000000005</v>
      </c>
      <c r="F28" s="279">
        <f>+'DATOS MAYO2018'!E19</f>
        <v>0.92</v>
      </c>
      <c r="G28" s="251"/>
      <c r="H28" s="252"/>
    </row>
    <row r="29" spans="1:8" ht="15.75" thickBot="1" x14ac:dyDescent="0.3">
      <c r="A29" s="275" t="s">
        <v>209</v>
      </c>
      <c r="B29" s="246">
        <v>0.94117647058823528</v>
      </c>
      <c r="C29" s="246">
        <v>0.91764705882352937</v>
      </c>
      <c r="D29" s="246">
        <v>0.91764705882352937</v>
      </c>
      <c r="E29" s="246">
        <v>0.90588235294117647</v>
      </c>
      <c r="F29" s="246">
        <v>0.89411764705882357</v>
      </c>
      <c r="G29" s="251"/>
      <c r="H29" s="252"/>
    </row>
    <row r="30" spans="1:8" ht="15.75" thickBot="1" x14ac:dyDescent="0.3">
      <c r="A30" s="299" t="s">
        <v>61</v>
      </c>
      <c r="B30" s="300"/>
      <c r="C30" s="300"/>
      <c r="D30" s="300"/>
      <c r="E30" s="300"/>
      <c r="F30" s="300"/>
      <c r="G30" s="300"/>
      <c r="H30" s="301"/>
    </row>
    <row r="31" spans="1:8" ht="80.25" thickBot="1" x14ac:dyDescent="0.3">
      <c r="A31" s="275"/>
      <c r="B31" s="245" t="s">
        <v>58</v>
      </c>
      <c r="C31" s="245" t="s">
        <v>56</v>
      </c>
      <c r="D31" s="245" t="s">
        <v>60</v>
      </c>
      <c r="E31" s="245" t="s">
        <v>59</v>
      </c>
      <c r="F31" s="245" t="s">
        <v>57</v>
      </c>
      <c r="G31" s="251"/>
      <c r="H31" s="252"/>
    </row>
    <row r="32" spans="1:8" ht="15.75" thickBot="1" x14ac:dyDescent="0.3">
      <c r="A32" s="275" t="s">
        <v>210</v>
      </c>
      <c r="B32" s="246">
        <v>0</v>
      </c>
      <c r="C32" s="246">
        <v>0</v>
      </c>
      <c r="D32" s="246">
        <v>0</v>
      </c>
      <c r="E32" s="246">
        <v>0</v>
      </c>
      <c r="F32" s="246">
        <v>0</v>
      </c>
      <c r="G32" s="251"/>
      <c r="H32" s="252"/>
    </row>
    <row r="33" spans="1:8" ht="15.75" thickBot="1" x14ac:dyDescent="0.3">
      <c r="A33" s="275" t="s">
        <v>209</v>
      </c>
      <c r="B33" s="246">
        <v>0.85882352941176465</v>
      </c>
      <c r="C33" s="246">
        <v>0.82352941176470584</v>
      </c>
      <c r="D33" s="246">
        <v>0.81176470588235294</v>
      </c>
      <c r="E33" s="246">
        <v>0.78823529411764715</v>
      </c>
      <c r="F33" s="246">
        <v>0.77647058823529413</v>
      </c>
      <c r="G33" s="251"/>
      <c r="H33" s="252"/>
    </row>
    <row r="34" spans="1:8" ht="15.75" thickBot="1" x14ac:dyDescent="0.3">
      <c r="A34" s="275"/>
      <c r="B34" s="243"/>
      <c r="C34" s="243"/>
      <c r="D34" s="243"/>
      <c r="E34" s="243"/>
      <c r="F34" s="243"/>
      <c r="G34" s="251"/>
      <c r="H34" s="252"/>
    </row>
    <row r="35" spans="1:8" ht="15.75" thickBot="1" x14ac:dyDescent="0.3">
      <c r="A35" s="386" t="s">
        <v>203</v>
      </c>
      <c r="B35" s="387"/>
      <c r="C35" s="387"/>
      <c r="D35" s="387"/>
      <c r="E35" s="387"/>
      <c r="F35" s="387"/>
      <c r="G35" s="387"/>
      <c r="H35" s="388"/>
    </row>
    <row r="36" spans="1:8" ht="15.75" thickBot="1" x14ac:dyDescent="0.3">
      <c r="A36" s="273"/>
      <c r="B36" s="269" t="s">
        <v>30</v>
      </c>
      <c r="C36" s="270" t="s">
        <v>199</v>
      </c>
      <c r="E36" s="269" t="s">
        <v>200</v>
      </c>
      <c r="F36" s="269" t="s">
        <v>1</v>
      </c>
      <c r="G36" s="269" t="s">
        <v>61</v>
      </c>
      <c r="H36" s="231"/>
    </row>
    <row r="37" spans="1:8" ht="15.75" thickBot="1" x14ac:dyDescent="0.3">
      <c r="A37" s="287" t="s">
        <v>210</v>
      </c>
      <c r="B37" s="283">
        <f>+'DATOS MAYO2018'!C23</f>
        <v>0.86</v>
      </c>
      <c r="C37" s="284">
        <f>+'DATOS MAYO2018'!B23</f>
        <v>0.88200000000000001</v>
      </c>
      <c r="D37" s="290" t="s">
        <v>210</v>
      </c>
      <c r="E37" s="283">
        <f>+'DATOS MAYO2018'!E23</f>
        <v>0.85699999999999998</v>
      </c>
      <c r="F37" s="283">
        <f>+'DATOS MAYO2018'!D23</f>
        <v>0.90700000000000003</v>
      </c>
      <c r="G37" s="249">
        <v>0</v>
      </c>
      <c r="H37" s="233"/>
    </row>
    <row r="38" spans="1:8" ht="15.75" thickBot="1" x14ac:dyDescent="0.3">
      <c r="A38" s="285" t="s">
        <v>209</v>
      </c>
      <c r="B38" s="249">
        <v>0.85642217085584704</v>
      </c>
      <c r="C38" s="260">
        <v>0.82036281179138326</v>
      </c>
      <c r="D38" s="286" t="s">
        <v>209</v>
      </c>
      <c r="E38" s="249">
        <v>0.8686507936507939</v>
      </c>
      <c r="F38" s="249">
        <v>0.82624716553288002</v>
      </c>
      <c r="G38" s="249">
        <v>0.7661904761904762</v>
      </c>
      <c r="H38" s="236"/>
    </row>
    <row r="39" spans="1:8" ht="15.75" thickBot="1" x14ac:dyDescent="0.3">
      <c r="A39" s="302" t="s">
        <v>1</v>
      </c>
      <c r="B39" s="303"/>
      <c r="C39" s="303"/>
      <c r="D39" s="303"/>
      <c r="E39" s="303"/>
      <c r="F39" s="303"/>
      <c r="G39" s="303"/>
      <c r="H39" s="304"/>
    </row>
    <row r="40" spans="1:8" ht="80.25" thickBot="1" x14ac:dyDescent="0.3">
      <c r="A40" s="275"/>
      <c r="B40" s="245" t="s">
        <v>9</v>
      </c>
      <c r="C40" s="245" t="s">
        <v>8</v>
      </c>
      <c r="D40" s="245" t="s">
        <v>28</v>
      </c>
      <c r="E40" s="245" t="s">
        <v>29</v>
      </c>
      <c r="F40" s="245" t="s">
        <v>10</v>
      </c>
      <c r="G40" s="251"/>
      <c r="H40" s="252"/>
    </row>
    <row r="41" spans="1:8" ht="15.75" thickBot="1" x14ac:dyDescent="0.3">
      <c r="A41" s="275" t="s">
        <v>210</v>
      </c>
      <c r="B41" s="279">
        <f>+'DATOS MAYO2018'!E26</f>
        <v>0.90400000000000003</v>
      </c>
      <c r="C41" s="279">
        <f>+'DATOS MAYO2018'!B26</f>
        <v>0.93200000000000005</v>
      </c>
      <c r="D41" s="279">
        <f>+'DATOS MAYO2018'!F26</f>
        <v>0.85499999999999998</v>
      </c>
      <c r="E41" s="279">
        <f>+'DATOS MAYO2018'!D26</f>
        <v>0.91500000000000004</v>
      </c>
      <c r="F41" s="279">
        <f>+'DATOS MAYO2018'!C26</f>
        <v>0.92800000000000005</v>
      </c>
      <c r="G41" s="251"/>
      <c r="H41" s="252"/>
    </row>
    <row r="42" spans="1:8" ht="15.75" thickBot="1" x14ac:dyDescent="0.3">
      <c r="A42" s="275" t="s">
        <v>209</v>
      </c>
      <c r="B42" s="246">
        <v>0.91596638655462181</v>
      </c>
      <c r="C42" s="246">
        <v>0.90168067226890758</v>
      </c>
      <c r="D42" s="246">
        <v>0.89558823529411757</v>
      </c>
      <c r="E42" s="246">
        <v>0.88991596638655468</v>
      </c>
      <c r="F42" s="246">
        <v>0.86722689075630255</v>
      </c>
      <c r="G42" s="251"/>
      <c r="H42" s="252"/>
    </row>
  </sheetData>
  <mergeCells count="10">
    <mergeCell ref="A26:H26"/>
    <mergeCell ref="A30:H30"/>
    <mergeCell ref="A35:H35"/>
    <mergeCell ref="A39:H39"/>
    <mergeCell ref="A1:H1"/>
    <mergeCell ref="A5:H5"/>
    <mergeCell ref="A9:H9"/>
    <mergeCell ref="A13:H13"/>
    <mergeCell ref="A18:H18"/>
    <mergeCell ref="A22:H2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AAD54-0C33-4B6F-A500-16C50A25F86C}">
  <dimension ref="A1:H42"/>
  <sheetViews>
    <sheetView topLeftCell="A30" workbookViewId="0">
      <selection activeCell="J38" sqref="J38"/>
    </sheetView>
  </sheetViews>
  <sheetFormatPr baseColWidth="10" defaultRowHeight="15" x14ac:dyDescent="0.25"/>
  <cols>
    <col min="1" max="1" width="11.42578125" style="276"/>
    <col min="2" max="2" width="15.5703125" style="88" customWidth="1"/>
    <col min="3" max="3" width="13.5703125" style="88" bestFit="1" customWidth="1"/>
    <col min="4" max="4" width="16.7109375" style="88" customWidth="1"/>
    <col min="5" max="5" width="17.140625" style="88" bestFit="1" customWidth="1"/>
    <col min="6" max="6" width="18.28515625" style="88" customWidth="1"/>
    <col min="7" max="7" width="17.42578125" style="88" customWidth="1"/>
    <col min="8" max="8" width="14.7109375" style="88" bestFit="1" customWidth="1"/>
  </cols>
  <sheetData>
    <row r="1" spans="1:8" ht="15.75" thickBot="1" x14ac:dyDescent="0.3">
      <c r="A1" s="389" t="s">
        <v>201</v>
      </c>
      <c r="B1" s="390"/>
      <c r="C1" s="390"/>
      <c r="D1" s="390"/>
      <c r="E1" s="390"/>
      <c r="F1" s="390"/>
      <c r="G1" s="390"/>
      <c r="H1" s="391"/>
    </row>
    <row r="2" spans="1:8" ht="15.75" thickBot="1" x14ac:dyDescent="0.3">
      <c r="A2" s="273"/>
      <c r="B2" s="268" t="s">
        <v>30</v>
      </c>
      <c r="C2" s="252" t="s">
        <v>199</v>
      </c>
      <c r="E2" s="268" t="s">
        <v>1</v>
      </c>
      <c r="F2" s="268" t="s">
        <v>0</v>
      </c>
      <c r="G2" s="268" t="s">
        <v>61</v>
      </c>
      <c r="H2" s="231"/>
    </row>
    <row r="3" spans="1:8" ht="15.75" thickBot="1" x14ac:dyDescent="0.3">
      <c r="A3" s="287" t="s">
        <v>210</v>
      </c>
      <c r="B3" s="246">
        <f>+'DATOS MAYO2018'!C3</f>
        <v>0.84499999999999997</v>
      </c>
      <c r="C3" s="277">
        <f>+'DATOS MAYO2018'!B3</f>
        <v>0.85299999999999998</v>
      </c>
      <c r="D3" s="287" t="s">
        <v>210</v>
      </c>
      <c r="E3" s="246">
        <f>+'DATOS MAYO2018'!D3</f>
        <v>0.88500000000000001</v>
      </c>
      <c r="F3" s="246">
        <f>+'DATOS MAYO2018'!E3</f>
        <v>0.82099999999999995</v>
      </c>
      <c r="G3" s="246">
        <f>+'DATOS MAYO2018'!F3</f>
        <v>0</v>
      </c>
      <c r="H3" s="233"/>
    </row>
    <row r="4" spans="1:8" ht="15.75" thickBot="1" x14ac:dyDescent="0.3">
      <c r="A4" s="287" t="s">
        <v>209</v>
      </c>
      <c r="B4" s="249">
        <v>0.84024801587301567</v>
      </c>
      <c r="C4" s="246">
        <v>0.82136054421768723</v>
      </c>
      <c r="D4" s="287" t="s">
        <v>209</v>
      </c>
      <c r="E4" s="249">
        <v>0.872857142857143</v>
      </c>
      <c r="F4" s="249">
        <v>0.82551020408163278</v>
      </c>
      <c r="G4" s="249">
        <v>0.76571428571428568</v>
      </c>
      <c r="H4" s="233"/>
    </row>
    <row r="5" spans="1:8" ht="15.75" thickBot="1" x14ac:dyDescent="0.3">
      <c r="A5" s="392" t="s">
        <v>0</v>
      </c>
      <c r="B5" s="393"/>
      <c r="C5" s="393"/>
      <c r="D5" s="393"/>
      <c r="E5" s="393"/>
      <c r="F5" s="393"/>
      <c r="G5" s="393"/>
      <c r="H5" s="394"/>
    </row>
    <row r="6" spans="1:8" ht="102.75" thickBot="1" x14ac:dyDescent="0.3">
      <c r="A6" s="273"/>
      <c r="B6" s="241" t="s">
        <v>38</v>
      </c>
      <c r="C6" s="245" t="s">
        <v>35</v>
      </c>
      <c r="D6" s="245" t="s">
        <v>34</v>
      </c>
      <c r="E6" s="245" t="s">
        <v>39</v>
      </c>
      <c r="F6" s="245" t="s">
        <v>37</v>
      </c>
      <c r="G6" s="245" t="s">
        <v>36</v>
      </c>
      <c r="H6" s="240" t="s">
        <v>4</v>
      </c>
    </row>
    <row r="7" spans="1:8" ht="15.75" thickBot="1" x14ac:dyDescent="0.3">
      <c r="A7" s="287" t="s">
        <v>210</v>
      </c>
      <c r="B7" s="278">
        <f>+'DATOS MAYO2018'!D6</f>
        <v>0.85199999999999998</v>
      </c>
      <c r="C7" s="279">
        <f>+'DATOS MAYO2018'!C6</f>
        <v>0.88700000000000001</v>
      </c>
      <c r="D7" s="280">
        <f>+'DATOS MAYO2018'!B6</f>
        <v>0.90400000000000003</v>
      </c>
      <c r="E7" s="279">
        <f>+'DATOS MAYO2018'!E6</f>
        <v>0.85199999999999998</v>
      </c>
      <c r="F7" s="279">
        <f>+'DATOS MAYO2018'!F6</f>
        <v>0.8</v>
      </c>
      <c r="G7" s="279">
        <f>+'DATOS MAYO2018'!G6</f>
        <v>0.73899999999999999</v>
      </c>
      <c r="H7" s="281">
        <f>+'DATOS MAYO2018'!H6</f>
        <v>0.71299999999999997</v>
      </c>
    </row>
    <row r="8" spans="1:8" ht="15.75" thickBot="1" x14ac:dyDescent="0.3">
      <c r="A8" s="286" t="s">
        <v>209</v>
      </c>
      <c r="B8" s="246">
        <v>0.8928571428571429</v>
      </c>
      <c r="C8" s="246">
        <v>0.87857142857142867</v>
      </c>
      <c r="D8" s="247">
        <v>0.86428571428571421</v>
      </c>
      <c r="E8" s="246">
        <v>0.83571428571428574</v>
      </c>
      <c r="F8" s="246">
        <v>0.79285714285714293</v>
      </c>
      <c r="G8" s="246">
        <v>0.76428571428571435</v>
      </c>
      <c r="H8" s="248">
        <v>0.75</v>
      </c>
    </row>
    <row r="9" spans="1:8" ht="15.75" thickBot="1" x14ac:dyDescent="0.3">
      <c r="A9" s="392" t="s">
        <v>1</v>
      </c>
      <c r="B9" s="393"/>
      <c r="C9" s="393"/>
      <c r="D9" s="393"/>
      <c r="E9" s="393"/>
      <c r="F9" s="393"/>
      <c r="G9" s="393"/>
      <c r="H9" s="394"/>
    </row>
    <row r="10" spans="1:8" ht="80.25" thickBot="1" x14ac:dyDescent="0.3">
      <c r="A10" s="273"/>
      <c r="B10" s="241" t="s">
        <v>9</v>
      </c>
      <c r="C10" s="241" t="s">
        <v>8</v>
      </c>
      <c r="D10" s="241" t="s">
        <v>29</v>
      </c>
      <c r="E10" s="241" t="s">
        <v>28</v>
      </c>
      <c r="F10" s="241" t="s">
        <v>10</v>
      </c>
      <c r="G10" s="237"/>
      <c r="H10" s="238"/>
    </row>
    <row r="11" spans="1:8" ht="15.75" thickBot="1" x14ac:dyDescent="0.3">
      <c r="A11" s="274" t="s">
        <v>210</v>
      </c>
      <c r="B11" s="278">
        <f>+'DATOS MAYO2018'!E9</f>
        <v>0.88700000000000001</v>
      </c>
      <c r="C11" s="278">
        <f>+'DATOS MAYO2018'!B9</f>
        <v>0.90400000000000003</v>
      </c>
      <c r="D11" s="278">
        <f>+'DATOS MAYO2018'!D9</f>
        <v>0.89600000000000002</v>
      </c>
      <c r="E11" s="278">
        <f>+'DATOS MAYO2018'!F9</f>
        <v>0.84299999999999997</v>
      </c>
      <c r="F11" s="278">
        <f>+'DATOS MAYO2018'!C9</f>
        <v>0.89600000000000002</v>
      </c>
      <c r="G11" s="237"/>
      <c r="H11" s="238"/>
    </row>
    <row r="12" spans="1:8" ht="15.75" thickBot="1" x14ac:dyDescent="0.3">
      <c r="A12" s="275" t="s">
        <v>209</v>
      </c>
      <c r="B12" s="246">
        <v>0.91428571428571426</v>
      </c>
      <c r="C12" s="246">
        <v>0.88571428571428579</v>
      </c>
      <c r="D12" s="246">
        <v>0.88571428571428579</v>
      </c>
      <c r="E12" s="246">
        <v>0.85</v>
      </c>
      <c r="F12" s="246">
        <v>0.82857142857142863</v>
      </c>
      <c r="G12" s="255"/>
      <c r="H12" s="256"/>
    </row>
    <row r="13" spans="1:8" ht="15.75" thickBot="1" x14ac:dyDescent="0.3">
      <c r="A13" s="392" t="s">
        <v>61</v>
      </c>
      <c r="B13" s="393"/>
      <c r="C13" s="393"/>
      <c r="D13" s="393"/>
      <c r="E13" s="393"/>
      <c r="F13" s="393"/>
      <c r="G13" s="393"/>
      <c r="H13" s="394"/>
    </row>
    <row r="14" spans="1:8" ht="80.25" thickBot="1" x14ac:dyDescent="0.3">
      <c r="A14" s="274"/>
      <c r="B14" s="241" t="s">
        <v>58</v>
      </c>
      <c r="C14" s="241" t="s">
        <v>59</v>
      </c>
      <c r="D14" s="241" t="s">
        <v>56</v>
      </c>
      <c r="E14" s="241" t="s">
        <v>60</v>
      </c>
      <c r="F14" s="241" t="s">
        <v>57</v>
      </c>
      <c r="G14" s="258"/>
      <c r="H14" s="259"/>
    </row>
    <row r="15" spans="1:8" ht="15.75" thickBot="1" x14ac:dyDescent="0.3">
      <c r="A15" s="274" t="s">
        <v>210</v>
      </c>
      <c r="B15" s="246">
        <v>0</v>
      </c>
      <c r="C15" s="246">
        <v>0</v>
      </c>
      <c r="D15" s="246">
        <v>0</v>
      </c>
      <c r="E15" s="246">
        <v>0</v>
      </c>
      <c r="F15" s="246">
        <v>0</v>
      </c>
      <c r="G15" s="258"/>
      <c r="H15" s="259"/>
    </row>
    <row r="16" spans="1:8" ht="15.75" thickBot="1" x14ac:dyDescent="0.3">
      <c r="A16" s="275" t="s">
        <v>209</v>
      </c>
      <c r="B16" s="246">
        <v>0.80714285714285716</v>
      </c>
      <c r="C16" s="246">
        <v>0.7857142857142857</v>
      </c>
      <c r="D16" s="246">
        <v>0.77857142857142858</v>
      </c>
      <c r="E16" s="246">
        <v>0.73571428571428565</v>
      </c>
      <c r="F16" s="246">
        <v>0.72142857142857142</v>
      </c>
      <c r="G16" s="251"/>
      <c r="H16" s="252"/>
    </row>
    <row r="17" spans="1:8" ht="15.75" thickBot="1" x14ac:dyDescent="0.3">
      <c r="B17" s="228"/>
      <c r="C17" s="228"/>
      <c r="D17" s="228"/>
      <c r="E17" s="228"/>
      <c r="F17" s="228"/>
    </row>
    <row r="18" spans="1:8" ht="15.75" thickBot="1" x14ac:dyDescent="0.3">
      <c r="A18" s="395" t="s">
        <v>202</v>
      </c>
      <c r="B18" s="396"/>
      <c r="C18" s="396"/>
      <c r="D18" s="396"/>
      <c r="E18" s="396"/>
      <c r="F18" s="396"/>
      <c r="G18" s="396"/>
      <c r="H18" s="397"/>
    </row>
    <row r="19" spans="1:8" ht="15.75" thickBot="1" x14ac:dyDescent="0.3">
      <c r="A19" s="273"/>
      <c r="B19" s="269" t="s">
        <v>30</v>
      </c>
      <c r="C19" s="270" t="s">
        <v>199</v>
      </c>
      <c r="E19" s="269" t="s">
        <v>1</v>
      </c>
      <c r="F19" s="269" t="s">
        <v>200</v>
      </c>
      <c r="G19" s="269" t="s">
        <v>61</v>
      </c>
      <c r="H19" s="231"/>
    </row>
    <row r="20" spans="1:8" ht="15.75" thickBot="1" x14ac:dyDescent="0.3">
      <c r="A20" s="287" t="s">
        <v>210</v>
      </c>
      <c r="B20" s="283">
        <f>+'DATOS MAYO2018'!C13</f>
        <v>0.874</v>
      </c>
      <c r="C20" s="284">
        <f>+'DATOS MAYO2018'!B13</f>
        <v>0.91100000000000003</v>
      </c>
      <c r="D20" s="289" t="s">
        <v>208</v>
      </c>
      <c r="E20" s="283">
        <f>+'DATOS MAYO2018'!D13</f>
        <v>0.92800000000000005</v>
      </c>
      <c r="F20" s="283">
        <f>+'DATOS MAYO2018'!E13</f>
        <v>0.89300000000000002</v>
      </c>
      <c r="G20" s="283">
        <f>+'DATOS MAYO2018'!F13</f>
        <v>0</v>
      </c>
      <c r="H20" s="233"/>
    </row>
    <row r="21" spans="1:8" ht="15.75" thickBot="1" x14ac:dyDescent="0.3">
      <c r="A21" s="287" t="s">
        <v>209</v>
      </c>
      <c r="B21" s="249">
        <v>0.87259632583867852</v>
      </c>
      <c r="C21" s="260">
        <v>0.81936507936507941</v>
      </c>
      <c r="D21" s="288" t="s">
        <v>209</v>
      </c>
      <c r="E21" s="249">
        <v>0.86444444444444468</v>
      </c>
      <c r="F21" s="249">
        <v>0.82698412698412715</v>
      </c>
      <c r="G21" s="249">
        <v>0.76666666666666672</v>
      </c>
      <c r="H21" s="236"/>
    </row>
    <row r="22" spans="1:8" ht="15.75" thickBot="1" x14ac:dyDescent="0.3">
      <c r="A22" s="299" t="s">
        <v>0</v>
      </c>
      <c r="B22" s="300"/>
      <c r="C22" s="300"/>
      <c r="D22" s="300"/>
      <c r="E22" s="300"/>
      <c r="F22" s="300"/>
      <c r="G22" s="300"/>
      <c r="H22" s="301"/>
    </row>
    <row r="23" spans="1:8" ht="102.75" thickBot="1" x14ac:dyDescent="0.3">
      <c r="A23" s="275"/>
      <c r="B23" s="245" t="s">
        <v>2</v>
      </c>
      <c r="C23" s="245" t="s">
        <v>5</v>
      </c>
      <c r="D23" s="245" t="s">
        <v>6</v>
      </c>
      <c r="E23" s="245" t="s">
        <v>7</v>
      </c>
      <c r="F23" s="245" t="s">
        <v>4</v>
      </c>
      <c r="G23" s="245" t="s">
        <v>3</v>
      </c>
      <c r="H23" s="245" t="s">
        <v>33</v>
      </c>
    </row>
    <row r="24" spans="1:8" ht="15.75" thickBot="1" x14ac:dyDescent="0.3">
      <c r="A24" s="275" t="s">
        <v>210</v>
      </c>
      <c r="B24" s="279">
        <f>+'DATOS MAYO2018'!C16</f>
        <v>0.93300000000000005</v>
      </c>
      <c r="C24" s="279">
        <f>+'DATOS MAYO2018'!H16</f>
        <v>0.85299999999999998</v>
      </c>
      <c r="D24" s="279">
        <f>+'DATOS MAYO2018'!F16</f>
        <v>0.86699999999999999</v>
      </c>
      <c r="E24" s="279">
        <f>+'DATOS MAYO2018'!B16</f>
        <v>0.96</v>
      </c>
      <c r="F24" s="279">
        <f>+'DATOS MAYO2018'!D16</f>
        <v>0.89300000000000002</v>
      </c>
      <c r="G24" s="279">
        <f>+'DATOS MAYO2018'!E16</f>
        <v>0.88</v>
      </c>
      <c r="H24" s="282">
        <f>+'DATOS MAYO2018'!G16</f>
        <v>0.86699999999999999</v>
      </c>
    </row>
    <row r="25" spans="1:8" ht="15.75" thickBot="1" x14ac:dyDescent="0.3">
      <c r="A25" s="275" t="s">
        <v>209</v>
      </c>
      <c r="B25" s="246">
        <v>0.90588235294117647</v>
      </c>
      <c r="C25" s="246">
        <v>0.90588235294117647</v>
      </c>
      <c r="D25" s="246">
        <v>0.90588235294117647</v>
      </c>
      <c r="E25" s="246">
        <v>0.90588235294117647</v>
      </c>
      <c r="F25" s="246">
        <v>0.84705882352941175</v>
      </c>
      <c r="G25" s="246">
        <v>0.83529411764705885</v>
      </c>
      <c r="H25" s="248">
        <v>0.82352941176470584</v>
      </c>
    </row>
    <row r="26" spans="1:8" ht="15.75" thickBot="1" x14ac:dyDescent="0.3">
      <c r="A26" s="299" t="s">
        <v>1</v>
      </c>
      <c r="B26" s="300"/>
      <c r="C26" s="300"/>
      <c r="D26" s="300"/>
      <c r="E26" s="300"/>
      <c r="F26" s="300"/>
      <c r="G26" s="300"/>
      <c r="H26" s="301"/>
    </row>
    <row r="27" spans="1:8" ht="80.25" thickBot="1" x14ac:dyDescent="0.3">
      <c r="A27" s="275"/>
      <c r="B27" s="245" t="s">
        <v>28</v>
      </c>
      <c r="C27" s="245" t="s">
        <v>8</v>
      </c>
      <c r="D27" s="245" t="s">
        <v>9</v>
      </c>
      <c r="E27" s="245" t="s">
        <v>10</v>
      </c>
      <c r="F27" s="245" t="s">
        <v>29</v>
      </c>
      <c r="G27" s="251"/>
      <c r="H27" s="252"/>
    </row>
    <row r="28" spans="1:8" ht="15.75" thickBot="1" x14ac:dyDescent="0.3">
      <c r="A28" s="275" t="s">
        <v>210</v>
      </c>
      <c r="B28" s="279">
        <f>+'DATOS MAYO2018'!F19</f>
        <v>0.86699999999999999</v>
      </c>
      <c r="C28" s="279">
        <f>+'DATOS MAYO2018'!B19</f>
        <v>0.96</v>
      </c>
      <c r="D28" s="279">
        <f>+'DATOS MAYO2018'!C19</f>
        <v>0.96</v>
      </c>
      <c r="E28" s="279">
        <f>+'DATOS MAYO2018'!D19</f>
        <v>0.93300000000000005</v>
      </c>
      <c r="F28" s="279">
        <f>+'DATOS MAYO2018'!E19</f>
        <v>0.92</v>
      </c>
      <c r="G28" s="251"/>
      <c r="H28" s="252"/>
    </row>
    <row r="29" spans="1:8" ht="15.75" thickBot="1" x14ac:dyDescent="0.3">
      <c r="A29" s="275" t="s">
        <v>209</v>
      </c>
      <c r="B29" s="246">
        <v>0.94117647058823528</v>
      </c>
      <c r="C29" s="246">
        <v>0.91764705882352937</v>
      </c>
      <c r="D29" s="246">
        <v>0.91764705882352937</v>
      </c>
      <c r="E29" s="246">
        <v>0.90588235294117647</v>
      </c>
      <c r="F29" s="246">
        <v>0.89411764705882357</v>
      </c>
      <c r="G29" s="251"/>
      <c r="H29" s="252"/>
    </row>
    <row r="30" spans="1:8" ht="15.75" thickBot="1" x14ac:dyDescent="0.3">
      <c r="A30" s="299" t="s">
        <v>61</v>
      </c>
      <c r="B30" s="300"/>
      <c r="C30" s="300"/>
      <c r="D30" s="300"/>
      <c r="E30" s="300"/>
      <c r="F30" s="300"/>
      <c r="G30" s="300"/>
      <c r="H30" s="301"/>
    </row>
    <row r="31" spans="1:8" ht="80.25" thickBot="1" x14ac:dyDescent="0.3">
      <c r="A31" s="275"/>
      <c r="B31" s="245" t="s">
        <v>58</v>
      </c>
      <c r="C31" s="245" t="s">
        <v>56</v>
      </c>
      <c r="D31" s="245" t="s">
        <v>60</v>
      </c>
      <c r="E31" s="245" t="s">
        <v>59</v>
      </c>
      <c r="F31" s="245" t="s">
        <v>57</v>
      </c>
      <c r="G31" s="251"/>
      <c r="H31" s="252"/>
    </row>
    <row r="32" spans="1:8" ht="15.75" thickBot="1" x14ac:dyDescent="0.3">
      <c r="A32" s="275" t="s">
        <v>210</v>
      </c>
      <c r="B32" s="246">
        <v>0</v>
      </c>
      <c r="C32" s="246">
        <v>0</v>
      </c>
      <c r="D32" s="246">
        <v>0</v>
      </c>
      <c r="E32" s="246">
        <v>0</v>
      </c>
      <c r="F32" s="246">
        <v>0</v>
      </c>
      <c r="G32" s="251"/>
      <c r="H32" s="252"/>
    </row>
    <row r="33" spans="1:8" ht="15.75" thickBot="1" x14ac:dyDescent="0.3">
      <c r="A33" s="275" t="s">
        <v>209</v>
      </c>
      <c r="B33" s="246">
        <v>0.85882352941176465</v>
      </c>
      <c r="C33" s="246">
        <v>0.82352941176470584</v>
      </c>
      <c r="D33" s="246">
        <v>0.81176470588235294</v>
      </c>
      <c r="E33" s="246">
        <v>0.78823529411764715</v>
      </c>
      <c r="F33" s="246">
        <v>0.77647058823529413</v>
      </c>
      <c r="G33" s="251"/>
      <c r="H33" s="252"/>
    </row>
    <row r="34" spans="1:8" ht="15.75" thickBot="1" x14ac:dyDescent="0.3">
      <c r="A34" s="275"/>
      <c r="B34" s="243"/>
      <c r="C34" s="243"/>
      <c r="D34" s="243"/>
      <c r="E34" s="243"/>
      <c r="F34" s="243"/>
      <c r="G34" s="251"/>
      <c r="H34" s="252"/>
    </row>
    <row r="35" spans="1:8" ht="15.75" thickBot="1" x14ac:dyDescent="0.3">
      <c r="A35" s="386" t="s">
        <v>203</v>
      </c>
      <c r="B35" s="387"/>
      <c r="C35" s="387"/>
      <c r="D35" s="387"/>
      <c r="E35" s="387"/>
      <c r="F35" s="387"/>
      <c r="G35" s="387"/>
      <c r="H35" s="388"/>
    </row>
    <row r="36" spans="1:8" ht="15.75" thickBot="1" x14ac:dyDescent="0.3">
      <c r="A36" s="273"/>
      <c r="B36" s="269" t="s">
        <v>30</v>
      </c>
      <c r="C36" s="270" t="s">
        <v>199</v>
      </c>
      <c r="E36" s="269" t="s">
        <v>200</v>
      </c>
      <c r="F36" s="269" t="s">
        <v>1</v>
      </c>
      <c r="G36" s="269" t="s">
        <v>61</v>
      </c>
      <c r="H36" s="231"/>
    </row>
    <row r="37" spans="1:8" ht="15.75" thickBot="1" x14ac:dyDescent="0.3">
      <c r="A37" s="287" t="s">
        <v>210</v>
      </c>
      <c r="B37" s="283">
        <f>+'DATOS MAYO2018'!C23</f>
        <v>0.86</v>
      </c>
      <c r="C37" s="284">
        <f>+'DATOS MAYO2018'!B23</f>
        <v>0.88200000000000001</v>
      </c>
      <c r="D37" s="290" t="s">
        <v>210</v>
      </c>
      <c r="E37" s="283">
        <f>+'DATOS MAYO2018'!E23</f>
        <v>0.85699999999999998</v>
      </c>
      <c r="F37" s="283">
        <f>+'DATOS MAYO2018'!D23</f>
        <v>0.90700000000000003</v>
      </c>
      <c r="G37" s="249">
        <v>0</v>
      </c>
      <c r="H37" s="233"/>
    </row>
    <row r="38" spans="1:8" ht="15.75" thickBot="1" x14ac:dyDescent="0.3">
      <c r="A38" s="285" t="s">
        <v>209</v>
      </c>
      <c r="B38" s="249">
        <v>0.85642217085584704</v>
      </c>
      <c r="C38" s="260">
        <v>0.82036281179138326</v>
      </c>
      <c r="D38" s="286" t="s">
        <v>209</v>
      </c>
      <c r="E38" s="249">
        <v>0.8686507936507939</v>
      </c>
      <c r="F38" s="249">
        <v>0.82624716553288002</v>
      </c>
      <c r="G38" s="249">
        <v>0.7661904761904762</v>
      </c>
      <c r="H38" s="236"/>
    </row>
    <row r="39" spans="1:8" ht="15.75" thickBot="1" x14ac:dyDescent="0.3">
      <c r="A39" s="302" t="s">
        <v>1</v>
      </c>
      <c r="B39" s="303"/>
      <c r="C39" s="303"/>
      <c r="D39" s="303"/>
      <c r="E39" s="303"/>
      <c r="F39" s="303"/>
      <c r="G39" s="303"/>
      <c r="H39" s="304"/>
    </row>
    <row r="40" spans="1:8" ht="80.25" thickBot="1" x14ac:dyDescent="0.3">
      <c r="A40" s="275"/>
      <c r="B40" s="245" t="s">
        <v>9</v>
      </c>
      <c r="C40" s="245" t="s">
        <v>8</v>
      </c>
      <c r="D40" s="245" t="s">
        <v>28</v>
      </c>
      <c r="E40" s="245" t="s">
        <v>29</v>
      </c>
      <c r="F40" s="245" t="s">
        <v>10</v>
      </c>
      <c r="G40" s="251"/>
      <c r="H40" s="252"/>
    </row>
    <row r="41" spans="1:8" ht="15.75" thickBot="1" x14ac:dyDescent="0.3">
      <c r="A41" s="275" t="s">
        <v>210</v>
      </c>
      <c r="B41" s="279">
        <f>+'DATOS MAYO2018'!E26</f>
        <v>0.90400000000000003</v>
      </c>
      <c r="C41" s="279">
        <f>+'DATOS MAYO2018'!B26</f>
        <v>0.93200000000000005</v>
      </c>
      <c r="D41" s="279">
        <f>+'DATOS MAYO2018'!F26</f>
        <v>0.85499999999999998</v>
      </c>
      <c r="E41" s="279">
        <f>+'DATOS MAYO2018'!D26</f>
        <v>0.91500000000000004</v>
      </c>
      <c r="F41" s="279">
        <f>+'DATOS MAYO2018'!C26</f>
        <v>0.92800000000000005</v>
      </c>
      <c r="G41" s="251"/>
      <c r="H41" s="252"/>
    </row>
    <row r="42" spans="1:8" ht="15.75" thickBot="1" x14ac:dyDescent="0.3">
      <c r="A42" s="275" t="s">
        <v>209</v>
      </c>
      <c r="B42" s="246">
        <v>0.91596638655462181</v>
      </c>
      <c r="C42" s="246">
        <v>0.90168067226890758</v>
      </c>
      <c r="D42" s="246">
        <v>0.89558823529411757</v>
      </c>
      <c r="E42" s="246">
        <v>0.88991596638655468</v>
      </c>
      <c r="F42" s="246">
        <v>0.86722689075630255</v>
      </c>
      <c r="G42" s="251"/>
      <c r="H42" s="252"/>
    </row>
  </sheetData>
  <mergeCells count="10">
    <mergeCell ref="A26:H26"/>
    <mergeCell ref="A30:H30"/>
    <mergeCell ref="A35:H35"/>
    <mergeCell ref="A39:H39"/>
    <mergeCell ref="A1:H1"/>
    <mergeCell ref="A5:H5"/>
    <mergeCell ref="A9:H9"/>
    <mergeCell ref="A13:H13"/>
    <mergeCell ref="A18:H18"/>
    <mergeCell ref="A22:H2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21AB7-F152-4C09-A23D-455DB045D4C1}">
  <dimension ref="A1"/>
  <sheetViews>
    <sheetView topLeftCell="A7" workbookViewId="0">
      <selection activeCell="J21" sqref="J21"/>
    </sheetView>
  </sheetViews>
  <sheetFormatPr baseColWidth="10" defaultRowHeight="15" x14ac:dyDescent="0.25"/>
  <cols>
    <col min="1" max="1" width="18.7109375" bestFit="1" customWidth="1"/>
    <col min="2" max="2" width="20.7109375" bestFit="1" customWidth="1"/>
  </cols>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821B4-CA3D-4D6D-84C8-385AC287E961}">
  <dimension ref="A1"/>
  <sheetViews>
    <sheetView workbookViewId="0">
      <selection activeCell="J11" sqref="J11"/>
    </sheetView>
  </sheetViews>
  <sheetFormatPr baseColWidth="10" defaultRowHeight="15" x14ac:dyDescent="0.25"/>
  <cols>
    <col min="1" max="1" width="18.7109375" bestFit="1" customWidth="1"/>
    <col min="2" max="2" width="20.7109375"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F3618-D3E2-4A51-8AC9-10FB2FD23CDB}">
  <dimension ref="A1:R93"/>
  <sheetViews>
    <sheetView topLeftCell="A35" workbookViewId="0">
      <selection activeCell="D57" sqref="D5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126"/>
      <c r="F12" s="126" t="str">
        <f>IF(E12="X",1,"")</f>
        <v/>
      </c>
      <c r="G12" s="126"/>
      <c r="H12" s="126" t="str">
        <f>IF(G12="X",2,"")</f>
        <v/>
      </c>
      <c r="I12" s="126"/>
      <c r="J12" s="126" t="str">
        <f>IF(I12="X",3,"")</f>
        <v/>
      </c>
      <c r="K12" s="126"/>
      <c r="L12" s="126" t="str">
        <f>IF(K12="X",4,"")</f>
        <v/>
      </c>
      <c r="M12" s="126">
        <v>5</v>
      </c>
      <c r="N12" s="1" t="str">
        <f>IF(M12="X",5,"")</f>
        <v/>
      </c>
      <c r="O12">
        <f t="shared" ref="O12:O18" si="0">SUM(F12,H12,J12,L12,N12)</f>
        <v>0</v>
      </c>
      <c r="P12" s="61">
        <f t="shared" ref="P12:P17" si="1">(O12/5)</f>
        <v>0</v>
      </c>
      <c r="Q12" s="79"/>
    </row>
    <row r="13" spans="2:17" ht="51.75" customHeight="1" x14ac:dyDescent="0.25">
      <c r="B13" s="339"/>
      <c r="C13" s="342"/>
      <c r="D13" s="77" t="s">
        <v>35</v>
      </c>
      <c r="E13" s="126"/>
      <c r="F13" s="126" t="str">
        <f t="shared" ref="F13:F18" si="2">IF(E13="X",1,"")</f>
        <v/>
      </c>
      <c r="G13" s="126"/>
      <c r="H13" s="126" t="str">
        <f t="shared" ref="H13:H18" si="3">IF(G13="X",2,"")</f>
        <v/>
      </c>
      <c r="I13" s="126"/>
      <c r="J13" s="126" t="str">
        <f t="shared" ref="J13:J18" si="4">IF(I13="X",3,"")</f>
        <v/>
      </c>
      <c r="K13" s="126"/>
      <c r="L13" s="126" t="str">
        <f t="shared" ref="L13:L18" si="5">IF(K13="X",4,"")</f>
        <v/>
      </c>
      <c r="M13" s="126">
        <v>5</v>
      </c>
      <c r="N13" s="1" t="str">
        <f t="shared" ref="N13:N18" si="6">IF(M13="X",5,"")</f>
        <v/>
      </c>
      <c r="O13">
        <f t="shared" si="0"/>
        <v>0</v>
      </c>
      <c r="P13" s="61">
        <f t="shared" si="1"/>
        <v>0</v>
      </c>
      <c r="Q13" s="79"/>
    </row>
    <row r="14" spans="2:17" ht="51" x14ac:dyDescent="0.25">
      <c r="B14" s="339"/>
      <c r="C14" s="342"/>
      <c r="D14" s="77" t="s">
        <v>36</v>
      </c>
      <c r="E14" s="126"/>
      <c r="F14" s="126" t="str">
        <f t="shared" si="2"/>
        <v/>
      </c>
      <c r="G14" s="126"/>
      <c r="H14" s="126" t="str">
        <f t="shared" si="3"/>
        <v/>
      </c>
      <c r="I14" s="126"/>
      <c r="J14" s="126" t="str">
        <f t="shared" si="4"/>
        <v/>
      </c>
      <c r="K14" s="126">
        <v>4</v>
      </c>
      <c r="L14" s="126" t="str">
        <f t="shared" si="5"/>
        <v/>
      </c>
      <c r="M14" s="126"/>
      <c r="N14" s="1" t="str">
        <f t="shared" si="6"/>
        <v/>
      </c>
      <c r="O14">
        <f t="shared" si="0"/>
        <v>0</v>
      </c>
      <c r="P14" s="61">
        <f t="shared" si="1"/>
        <v>0</v>
      </c>
      <c r="Q14" s="79"/>
    </row>
    <row r="15" spans="2:17" ht="75" x14ac:dyDescent="0.25">
      <c r="B15" s="339"/>
      <c r="C15" s="342"/>
      <c r="D15" s="80" t="s">
        <v>4</v>
      </c>
      <c r="E15" s="126"/>
      <c r="F15" s="126" t="str">
        <f t="shared" si="2"/>
        <v/>
      </c>
      <c r="G15" s="126"/>
      <c r="H15" s="126" t="str">
        <f t="shared" si="3"/>
        <v/>
      </c>
      <c r="I15" s="126"/>
      <c r="J15" s="126" t="str">
        <f t="shared" si="4"/>
        <v/>
      </c>
      <c r="K15" s="126"/>
      <c r="L15" s="126" t="str">
        <f t="shared" si="5"/>
        <v/>
      </c>
      <c r="M15" s="126">
        <v>5</v>
      </c>
      <c r="N15" s="1" t="str">
        <f t="shared" si="6"/>
        <v/>
      </c>
      <c r="O15">
        <f t="shared" si="0"/>
        <v>0</v>
      </c>
      <c r="P15" s="61">
        <f t="shared" si="1"/>
        <v>0</v>
      </c>
      <c r="Q15" s="79"/>
    </row>
    <row r="16" spans="2:17" ht="45" x14ac:dyDescent="0.25">
      <c r="B16" s="339"/>
      <c r="C16" s="342"/>
      <c r="D16" s="80" t="s">
        <v>37</v>
      </c>
      <c r="E16" s="126"/>
      <c r="F16" s="126" t="str">
        <f t="shared" si="2"/>
        <v/>
      </c>
      <c r="G16" s="126"/>
      <c r="H16" s="126" t="str">
        <f t="shared" si="3"/>
        <v/>
      </c>
      <c r="I16" s="126"/>
      <c r="J16" s="126" t="str">
        <f t="shared" si="4"/>
        <v/>
      </c>
      <c r="K16" s="126"/>
      <c r="L16" s="126" t="str">
        <f t="shared" si="5"/>
        <v/>
      </c>
      <c r="M16" s="126">
        <v>5</v>
      </c>
      <c r="N16" s="1" t="str">
        <f t="shared" si="6"/>
        <v/>
      </c>
      <c r="O16">
        <f t="shared" si="0"/>
        <v>0</v>
      </c>
      <c r="P16" s="61">
        <f t="shared" si="1"/>
        <v>0</v>
      </c>
      <c r="Q16" s="79"/>
    </row>
    <row r="17" spans="1:18" ht="56.25" customHeight="1" x14ac:dyDescent="0.25">
      <c r="B17" s="339"/>
      <c r="C17" s="342"/>
      <c r="D17" s="80" t="s">
        <v>6</v>
      </c>
      <c r="E17" s="126"/>
      <c r="F17" s="126" t="str">
        <f t="shared" si="2"/>
        <v/>
      </c>
      <c r="G17" s="126"/>
      <c r="H17" s="126" t="str">
        <f t="shared" si="3"/>
        <v/>
      </c>
      <c r="I17" s="126"/>
      <c r="J17" s="126" t="str">
        <f t="shared" si="4"/>
        <v/>
      </c>
      <c r="K17" s="126"/>
      <c r="L17" s="126" t="str">
        <f t="shared" si="5"/>
        <v/>
      </c>
      <c r="M17" s="126">
        <v>5</v>
      </c>
      <c r="N17" s="1" t="str">
        <f t="shared" si="6"/>
        <v/>
      </c>
      <c r="O17">
        <f t="shared" si="0"/>
        <v>0</v>
      </c>
      <c r="P17" s="61">
        <f t="shared" si="1"/>
        <v>0</v>
      </c>
      <c r="Q17" s="79"/>
    </row>
    <row r="18" spans="1:18" ht="45" customHeight="1" x14ac:dyDescent="0.25">
      <c r="B18" s="340"/>
      <c r="C18" s="343"/>
      <c r="D18" s="80" t="s">
        <v>7</v>
      </c>
      <c r="E18" s="126"/>
      <c r="F18" s="126" t="str">
        <f t="shared" si="2"/>
        <v/>
      </c>
      <c r="G18" s="126"/>
      <c r="H18" s="126" t="str">
        <f t="shared" si="3"/>
        <v/>
      </c>
      <c r="I18" s="126"/>
      <c r="J18" s="126" t="str">
        <f t="shared" si="4"/>
        <v/>
      </c>
      <c r="K18" s="126"/>
      <c r="L18" s="126" t="str">
        <f t="shared" si="5"/>
        <v/>
      </c>
      <c r="M18" s="126">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126"/>
      <c r="F23" s="126" t="str">
        <f>IF(E23="X",1,"")</f>
        <v/>
      </c>
      <c r="G23" s="126"/>
      <c r="H23" s="126" t="str">
        <f>IF(G23="X",2,"")</f>
        <v/>
      </c>
      <c r="I23" s="126"/>
      <c r="J23" s="126" t="str">
        <f>IF(I23="X",3,"")</f>
        <v/>
      </c>
      <c r="K23" s="126"/>
      <c r="L23" s="126" t="str">
        <f>IF(K23="X",4,"")</f>
        <v/>
      </c>
      <c r="M23" s="126">
        <v>5</v>
      </c>
      <c r="N23" s="1" t="str">
        <f t="shared" ref="N23:N44" si="7">IF(M23="X",5,"")</f>
        <v/>
      </c>
      <c r="O23">
        <f>SUM(F23,H23,J23,L23,N23)</f>
        <v>0</v>
      </c>
      <c r="P23" s="61">
        <f t="shared" ref="P23:P44" si="8">(O23/5)</f>
        <v>0</v>
      </c>
      <c r="Q23" s="79"/>
    </row>
    <row r="24" spans="1:18" ht="41.25" customHeight="1" x14ac:dyDescent="0.25">
      <c r="B24" s="328"/>
      <c r="C24" s="327"/>
      <c r="D24" s="80" t="s">
        <v>88</v>
      </c>
      <c r="E24" s="126"/>
      <c r="F24" s="126" t="str">
        <f t="shared" ref="F24:F27" si="9">IF(E24="X",1,"")</f>
        <v/>
      </c>
      <c r="G24" s="126"/>
      <c r="H24" s="126" t="str">
        <f t="shared" ref="H24:H27" si="10">IF(G24="X",2,"")</f>
        <v/>
      </c>
      <c r="I24" s="126"/>
      <c r="J24" s="126" t="str">
        <f t="shared" ref="J24:J27" si="11">IF(I24="X",3,"")</f>
        <v/>
      </c>
      <c r="K24" s="126">
        <v>4</v>
      </c>
      <c r="L24" s="126" t="str">
        <f t="shared" ref="L24:L27" si="12">IF(K24="X",4,"")</f>
        <v/>
      </c>
      <c r="M24" s="126"/>
      <c r="N24" s="1" t="str">
        <f t="shared" si="7"/>
        <v/>
      </c>
      <c r="O24">
        <f>SUM(F24,H24,J24,L24,N24)</f>
        <v>0</v>
      </c>
      <c r="P24" s="61">
        <f t="shared" si="8"/>
        <v>0</v>
      </c>
      <c r="Q24" s="79"/>
    </row>
    <row r="25" spans="1:18" ht="60" x14ac:dyDescent="0.25">
      <c r="B25" s="328"/>
      <c r="C25" s="327"/>
      <c r="D25" s="80" t="s">
        <v>118</v>
      </c>
      <c r="E25" s="126"/>
      <c r="F25" s="126" t="str">
        <f t="shared" si="9"/>
        <v/>
      </c>
      <c r="G25" s="126"/>
      <c r="H25" s="126" t="str">
        <f t="shared" si="10"/>
        <v/>
      </c>
      <c r="I25" s="126"/>
      <c r="J25" s="126" t="str">
        <f t="shared" si="11"/>
        <v/>
      </c>
      <c r="K25" s="126"/>
      <c r="L25" s="126" t="str">
        <f t="shared" si="12"/>
        <v/>
      </c>
      <c r="M25" s="126">
        <v>5</v>
      </c>
      <c r="N25" s="1" t="str">
        <f t="shared" si="7"/>
        <v/>
      </c>
      <c r="O25">
        <f>SUM(F25,H25,J25,L25,N25)</f>
        <v>0</v>
      </c>
      <c r="P25" s="61">
        <f t="shared" si="8"/>
        <v>0</v>
      </c>
      <c r="Q25" s="79"/>
    </row>
    <row r="26" spans="1:18" ht="45" x14ac:dyDescent="0.25">
      <c r="B26" s="328"/>
      <c r="C26" s="327"/>
      <c r="D26" s="80" t="s">
        <v>9</v>
      </c>
      <c r="E26" s="126"/>
      <c r="F26" s="126" t="str">
        <f t="shared" si="9"/>
        <v/>
      </c>
      <c r="G26" s="126"/>
      <c r="H26" s="126" t="str">
        <f t="shared" si="10"/>
        <v/>
      </c>
      <c r="I26" s="126"/>
      <c r="J26" s="126" t="str">
        <f t="shared" si="11"/>
        <v/>
      </c>
      <c r="K26" s="126"/>
      <c r="L26" s="126" t="str">
        <f t="shared" si="12"/>
        <v/>
      </c>
      <c r="M26" s="126">
        <v>5</v>
      </c>
      <c r="N26" s="1" t="str">
        <f t="shared" si="7"/>
        <v/>
      </c>
      <c r="O26">
        <f>SUM(F26,H26,J26,L26,N26)</f>
        <v>0</v>
      </c>
      <c r="P26" s="61">
        <f t="shared" si="8"/>
        <v>0</v>
      </c>
      <c r="Q26" s="79"/>
    </row>
    <row r="27" spans="1:18" ht="60" x14ac:dyDescent="0.25">
      <c r="B27" s="328"/>
      <c r="C27" s="327"/>
      <c r="D27" s="80" t="s">
        <v>10</v>
      </c>
      <c r="E27" s="126"/>
      <c r="F27" s="126" t="str">
        <f t="shared" si="9"/>
        <v/>
      </c>
      <c r="G27" s="126"/>
      <c r="H27" s="126" t="str">
        <f t="shared" si="10"/>
        <v/>
      </c>
      <c r="I27" s="126"/>
      <c r="J27" s="126" t="str">
        <f t="shared" si="11"/>
        <v/>
      </c>
      <c r="K27" s="126"/>
      <c r="L27" s="126" t="str">
        <f t="shared" si="12"/>
        <v/>
      </c>
      <c r="M27" s="126">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126"/>
      <c r="F32" s="126" t="str">
        <f>IF(E32="X",1,"")</f>
        <v/>
      </c>
      <c r="G32" s="126"/>
      <c r="H32" s="126" t="str">
        <f>IF(G32="X",2,"")</f>
        <v/>
      </c>
      <c r="I32" s="126"/>
      <c r="J32" s="126" t="str">
        <f>IF(I32="X",3,"")</f>
        <v/>
      </c>
      <c r="K32" s="126">
        <v>4</v>
      </c>
      <c r="L32" s="126" t="str">
        <f>IF(K32="X",4,"")</f>
        <v/>
      </c>
      <c r="M32" s="126"/>
      <c r="N32" s="1" t="str">
        <f t="shared" ref="N32:N36" si="13">IF(M32="X",5,"")</f>
        <v/>
      </c>
      <c r="O32">
        <f>SUM(F32,H32,J32,L32,N32)</f>
        <v>0</v>
      </c>
      <c r="P32" s="61">
        <f t="shared" ref="P32:P36" si="14">(O32/5)</f>
        <v>0</v>
      </c>
      <c r="Q32" s="79"/>
    </row>
    <row r="33" spans="1:17" ht="54" customHeight="1" x14ac:dyDescent="0.25">
      <c r="B33" s="328"/>
      <c r="C33" s="327"/>
      <c r="D33" s="80" t="s">
        <v>57</v>
      </c>
      <c r="E33" s="126"/>
      <c r="F33" s="126" t="str">
        <f t="shared" ref="F33:F36" si="15">IF(E33="X",1,"")</f>
        <v/>
      </c>
      <c r="G33" s="126"/>
      <c r="H33" s="126" t="str">
        <f t="shared" ref="H33:H36" si="16">IF(G33="X",2,"")</f>
        <v/>
      </c>
      <c r="I33" s="126"/>
      <c r="J33" s="126" t="str">
        <f t="shared" ref="J33:J36" si="17">IF(I33="X",3,"")</f>
        <v/>
      </c>
      <c r="K33" s="126">
        <v>4</v>
      </c>
      <c r="L33" s="126" t="str">
        <f t="shared" ref="L33:L36" si="18">IF(K33="X",4,"")</f>
        <v/>
      </c>
      <c r="M33" s="126"/>
      <c r="N33" s="1" t="str">
        <f t="shared" si="13"/>
        <v/>
      </c>
      <c r="O33">
        <f>SUM(F33,H33,J33,L33,N33)</f>
        <v>0</v>
      </c>
      <c r="P33" s="61">
        <f t="shared" si="14"/>
        <v>0</v>
      </c>
      <c r="Q33" s="79"/>
    </row>
    <row r="34" spans="1:17" ht="45.75" customHeight="1" x14ac:dyDescent="0.25">
      <c r="B34" s="328"/>
      <c r="C34" s="327"/>
      <c r="D34" s="80" t="s">
        <v>58</v>
      </c>
      <c r="E34" s="126"/>
      <c r="F34" s="126" t="str">
        <f t="shared" si="15"/>
        <v/>
      </c>
      <c r="G34" s="126"/>
      <c r="H34" s="126" t="str">
        <f t="shared" si="16"/>
        <v/>
      </c>
      <c r="I34" s="126"/>
      <c r="J34" s="126" t="str">
        <f t="shared" si="17"/>
        <v/>
      </c>
      <c r="K34" s="126">
        <v>4</v>
      </c>
      <c r="L34" s="126" t="str">
        <f t="shared" si="18"/>
        <v/>
      </c>
      <c r="M34" s="126"/>
      <c r="N34" s="1" t="str">
        <f t="shared" si="13"/>
        <v/>
      </c>
      <c r="O34">
        <f>SUM(F34,H34,J34,L34,N34)</f>
        <v>0</v>
      </c>
      <c r="P34" s="61">
        <f t="shared" si="14"/>
        <v>0</v>
      </c>
      <c r="Q34" s="79"/>
    </row>
    <row r="35" spans="1:17" ht="30" customHeight="1" x14ac:dyDescent="0.25">
      <c r="B35" s="328"/>
      <c r="C35" s="327"/>
      <c r="D35" s="80" t="s">
        <v>59</v>
      </c>
      <c r="E35" s="126"/>
      <c r="F35" s="126" t="str">
        <f t="shared" si="15"/>
        <v/>
      </c>
      <c r="G35" s="126"/>
      <c r="H35" s="126" t="str">
        <f t="shared" si="16"/>
        <v/>
      </c>
      <c r="I35" s="126">
        <v>3</v>
      </c>
      <c r="J35" s="126" t="str">
        <f t="shared" si="17"/>
        <v/>
      </c>
      <c r="K35" s="126"/>
      <c r="L35" s="126" t="str">
        <f t="shared" si="18"/>
        <v/>
      </c>
      <c r="M35" s="126"/>
      <c r="N35" s="1" t="str">
        <f t="shared" si="13"/>
        <v/>
      </c>
      <c r="O35">
        <f>SUM(F35,H35,J35,L35,N35)</f>
        <v>0</v>
      </c>
      <c r="P35" s="61">
        <f t="shared" si="14"/>
        <v>0</v>
      </c>
      <c r="Q35" s="79"/>
    </row>
    <row r="36" spans="1:17" ht="54.75" customHeight="1" x14ac:dyDescent="0.25">
      <c r="B36" s="328"/>
      <c r="C36" s="327"/>
      <c r="D36" s="80" t="s">
        <v>60</v>
      </c>
      <c r="E36" s="126"/>
      <c r="F36" s="126" t="str">
        <f t="shared" si="15"/>
        <v/>
      </c>
      <c r="G36" s="126"/>
      <c r="H36" s="126" t="str">
        <f t="shared" si="16"/>
        <v/>
      </c>
      <c r="I36" s="126">
        <v>3</v>
      </c>
      <c r="J36" s="126" t="str">
        <f t="shared" si="17"/>
        <v/>
      </c>
      <c r="K36" s="126"/>
      <c r="L36" s="126" t="str">
        <f t="shared" si="18"/>
        <v/>
      </c>
      <c r="M36" s="126"/>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0.47000000000000003</v>
      </c>
    </row>
    <row r="49" spans="2:17" ht="17.25" customHeight="1" x14ac:dyDescent="0.25">
      <c r="B49" s="1" t="s">
        <v>30</v>
      </c>
      <c r="N49" s="114">
        <f>C58*B50</f>
        <v>0.47000000000000003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0.89</v>
      </c>
    </row>
    <row r="55" spans="2:17" x14ac:dyDescent="0.25">
      <c r="B55" s="1" t="s">
        <v>69</v>
      </c>
      <c r="C55" s="115">
        <v>0.89</v>
      </c>
    </row>
    <row r="56" spans="2:17" x14ac:dyDescent="0.25">
      <c r="B56" s="1" t="s">
        <v>70</v>
      </c>
      <c r="C56" s="115">
        <v>1</v>
      </c>
    </row>
    <row r="57" spans="2:17" x14ac:dyDescent="0.25">
      <c r="B57" s="1" t="s">
        <v>71</v>
      </c>
      <c r="C57" s="115">
        <v>0.86</v>
      </c>
      <c r="K57" s="116" t="s">
        <v>104</v>
      </c>
      <c r="M57" s="117">
        <f>(I48*100)+(N37+N28+N19)*100</f>
        <v>47</v>
      </c>
    </row>
    <row r="58" spans="2:17" x14ac:dyDescent="0.25">
      <c r="B58" s="21" t="s">
        <v>72</v>
      </c>
      <c r="C58" s="86">
        <f>AVERAGE(C52:C57)</f>
        <v>0.94000000000000006</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75" priority="1" operator="greaterThan">
      <formula>79.9</formula>
    </cfRule>
    <cfRule type="cellIs" dxfId="174" priority="2" operator="between">
      <formula>70.1</formula>
      <formula>79.9</formula>
    </cfRule>
    <cfRule type="cellIs" dxfId="173" priority="3" operator="between">
      <formula>60.1</formula>
      <formula>70</formula>
    </cfRule>
    <cfRule type="cellIs" dxfId="172" priority="4" operator="lessThan">
      <formula>60.1</formula>
    </cfRule>
  </conditionalFormatting>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5AA59-DC54-4E6F-93CF-A49DB16C969D}">
  <dimension ref="A1"/>
  <sheetViews>
    <sheetView topLeftCell="A37" workbookViewId="0">
      <selection activeCell="N85" sqref="N84:N85"/>
    </sheetView>
  </sheetViews>
  <sheetFormatPr baseColWidth="10" defaultRowHeight="15" x14ac:dyDescent="0.25"/>
  <cols>
    <col min="1" max="1" width="18.7109375" bestFit="1" customWidth="1"/>
    <col min="2" max="2" width="20.7109375" bestFit="1" customWidth="1"/>
  </cols>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AFF2-642C-452D-BB1A-F97AD7485F54}">
  <dimension ref="A1"/>
  <sheetViews>
    <sheetView topLeftCell="A70" workbookViewId="0">
      <selection activeCell="M12" sqref="M12"/>
    </sheetView>
  </sheetViews>
  <sheetFormatPr baseColWidth="10" defaultRowHeight="15" x14ac:dyDescent="0.25"/>
  <cols>
    <col min="1" max="1" width="18.7109375" bestFit="1" customWidth="1"/>
    <col min="2" max="2" width="20.7109375" bestFit="1" customWidth="1"/>
  </cols>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6408-4608-4867-B250-4FFA574B9FD6}">
  <dimension ref="A1"/>
  <sheetViews>
    <sheetView topLeftCell="A43" workbookViewId="0">
      <selection activeCell="I69" sqref="I69"/>
    </sheetView>
  </sheetViews>
  <sheetFormatPr baseColWidth="10" defaultRowHeight="15" x14ac:dyDescent="0.25"/>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1CFEC-7842-4774-B097-59E1F9AB3559}">
  <dimension ref="A1"/>
  <sheetViews>
    <sheetView topLeftCell="A49" workbookViewId="0">
      <selection activeCell="K3" sqref="K3"/>
    </sheetView>
  </sheetViews>
  <sheetFormatPr baseColWidth="10" defaultRowHeight="15" x14ac:dyDescent="0.25"/>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C587C-B244-4FEF-9216-5160A277B4B7}">
  <dimension ref="A1"/>
  <sheetViews>
    <sheetView topLeftCell="A73" workbookViewId="0">
      <selection activeCell="N96" sqref="N96"/>
    </sheetView>
  </sheetViews>
  <sheetFormatPr baseColWidth="10" defaultRowHeight="15" x14ac:dyDescent="0.25"/>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681B-B886-403F-A619-C05E1D70F8CF}">
  <dimension ref="A1"/>
  <sheetViews>
    <sheetView topLeftCell="A73" workbookViewId="0">
      <selection activeCell="J93" sqref="J93"/>
    </sheetView>
  </sheetViews>
  <sheetFormatPr baseColWidth="10" defaultRowHeight="15" x14ac:dyDescent="0.25"/>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322BD-7D14-48EB-8673-860C3DDC30B0}">
  <dimension ref="A1"/>
  <sheetViews>
    <sheetView workbookViewId="0">
      <selection activeCell="L92" sqref="L92"/>
    </sheetView>
  </sheetViews>
  <sheetFormatPr baseColWidth="10" defaultColWidth="11.5703125" defaultRowHeight="15" x14ac:dyDescent="0.25"/>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621C2-2A24-47E6-94AF-D6BE5CD8D8A3}">
  <dimension ref="A1"/>
  <sheetViews>
    <sheetView topLeftCell="A55" workbookViewId="0">
      <selection activeCell="N10" sqref="N10"/>
    </sheetView>
  </sheetViews>
  <sheetFormatPr baseColWidth="10" defaultRowHeight="15" x14ac:dyDescent="0.25"/>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14B2-9748-48E1-8FE5-27077A1D5779}">
  <dimension ref="A1"/>
  <sheetViews>
    <sheetView workbookViewId="0">
      <selection activeCell="N13" sqref="N13"/>
    </sheetView>
  </sheetViews>
  <sheetFormatPr baseColWidth="10" defaultRowHeight="15" x14ac:dyDescent="0.25"/>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BD70-EF98-425F-ACE4-005541F38158}">
  <dimension ref="A1:R93"/>
  <sheetViews>
    <sheetView topLeftCell="A34" workbookViewId="0">
      <selection activeCell="E18" sqref="E18"/>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78">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78">
        <v>4</v>
      </c>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78">
        <v>3</v>
      </c>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78">
        <v>3</v>
      </c>
      <c r="J15" s="1" t="str">
        <f t="shared" si="4"/>
        <v/>
      </c>
      <c r="K15" s="54"/>
      <c r="L15" s="1" t="str">
        <f t="shared" si="5"/>
        <v/>
      </c>
      <c r="M15" s="78"/>
      <c r="N15" s="1" t="str">
        <f t="shared" si="6"/>
        <v/>
      </c>
      <c r="O15">
        <f t="shared" si="0"/>
        <v>0</v>
      </c>
      <c r="P15" s="61">
        <f t="shared" si="1"/>
        <v>0</v>
      </c>
      <c r="Q15" s="79" t="s">
        <v>168</v>
      </c>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78">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78">
        <v>3</v>
      </c>
      <c r="J25" s="1" t="str">
        <f t="shared" si="11"/>
        <v/>
      </c>
      <c r="K25" s="54"/>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78">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78">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78">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0.39691666666666664</v>
      </c>
    </row>
    <row r="49" spans="2:17" ht="17.25" customHeight="1" x14ac:dyDescent="0.25">
      <c r="B49" s="1" t="s">
        <v>30</v>
      </c>
      <c r="N49" s="114">
        <f>C58*B50</f>
        <v>0.39691666666666664</v>
      </c>
    </row>
    <row r="50" spans="2:17" x14ac:dyDescent="0.25">
      <c r="B50" s="20">
        <v>0.5</v>
      </c>
    </row>
    <row r="52" spans="2:17" x14ac:dyDescent="0.25">
      <c r="B52" s="1" t="s">
        <v>66</v>
      </c>
      <c r="C52" s="115">
        <v>0.91400000000000003</v>
      </c>
      <c r="F52">
        <f>COUNTIF(C52:C57,"&gt;,01%")</f>
        <v>6</v>
      </c>
    </row>
    <row r="53" spans="2:17" x14ac:dyDescent="0.25">
      <c r="B53" s="1" t="s">
        <v>67</v>
      </c>
      <c r="C53" s="115">
        <v>0.73199999999999998</v>
      </c>
    </row>
    <row r="54" spans="2:17" x14ac:dyDescent="0.25">
      <c r="B54" s="1" t="s">
        <v>68</v>
      </c>
      <c r="C54" s="115">
        <v>0.73599999999999999</v>
      </c>
    </row>
    <row r="55" spans="2:17" x14ac:dyDescent="0.25">
      <c r="B55" s="1" t="s">
        <v>69</v>
      </c>
      <c r="C55" s="115">
        <v>0.745</v>
      </c>
    </row>
    <row r="56" spans="2:17" x14ac:dyDescent="0.25">
      <c r="B56" s="1" t="s">
        <v>70</v>
      </c>
      <c r="C56" s="115">
        <v>0.81699999999999995</v>
      </c>
    </row>
    <row r="57" spans="2:17" x14ac:dyDescent="0.25">
      <c r="B57" s="1" t="s">
        <v>71</v>
      </c>
      <c r="C57" s="115">
        <v>0.81899999999999995</v>
      </c>
      <c r="K57" s="116" t="s">
        <v>104</v>
      </c>
      <c r="M57" s="117">
        <f>(I48*100)+(N37+N28+N19)*100</f>
        <v>39.691666666666663</v>
      </c>
    </row>
    <row r="58" spans="2:17" x14ac:dyDescent="0.25">
      <c r="B58" s="21" t="s">
        <v>72</v>
      </c>
      <c r="C58" s="86">
        <f>AVERAGE(C52:C57)</f>
        <v>0.79383333333333328</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67" priority="1" operator="greaterThan">
      <formula>79.9</formula>
    </cfRule>
    <cfRule type="cellIs" dxfId="66" priority="2" operator="between">
      <formula>70.1</formula>
      <formula>79.9</formula>
    </cfRule>
    <cfRule type="cellIs" dxfId="65" priority="3" operator="between">
      <formula>60.1</formula>
      <formula>70</formula>
    </cfRule>
    <cfRule type="cellIs" dxfId="64" priority="4" operator="lessThan">
      <formula>60.1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790E-140A-4585-8692-C9A232C194D1}">
  <dimension ref="A1:R93"/>
  <sheetViews>
    <sheetView topLeftCell="A25" workbookViewId="0">
      <selection activeCell="C52" sqref="C5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78"/>
      <c r="F14" s="78" t="str">
        <f t="shared" si="2"/>
        <v/>
      </c>
      <c r="G14" s="78"/>
      <c r="H14" s="78" t="str">
        <f t="shared" si="3"/>
        <v/>
      </c>
      <c r="I14" s="78">
        <v>3</v>
      </c>
      <c r="J14" s="78" t="str">
        <f t="shared" si="4"/>
        <v/>
      </c>
      <c r="K14" s="78"/>
      <c r="L14" s="78" t="str">
        <f t="shared" si="5"/>
        <v/>
      </c>
      <c r="M14" s="78"/>
      <c r="N14" s="1" t="str">
        <f t="shared" si="6"/>
        <v/>
      </c>
      <c r="O14">
        <f t="shared" si="0"/>
        <v>0</v>
      </c>
      <c r="P14" s="61">
        <f t="shared" si="1"/>
        <v>0</v>
      </c>
      <c r="Q14" s="79"/>
    </row>
    <row r="15" spans="2:17" ht="75" x14ac:dyDescent="0.25">
      <c r="B15" s="339"/>
      <c r="C15" s="342"/>
      <c r="D15" s="80" t="s">
        <v>4</v>
      </c>
      <c r="E15" s="78"/>
      <c r="F15" s="78" t="str">
        <f t="shared" si="2"/>
        <v/>
      </c>
      <c r="G15" s="78"/>
      <c r="H15" s="78" t="str">
        <f t="shared" si="3"/>
        <v/>
      </c>
      <c r="I15" s="78"/>
      <c r="J15" s="78" t="str">
        <f t="shared" si="4"/>
        <v/>
      </c>
      <c r="K15" s="78">
        <v>4</v>
      </c>
      <c r="L15" s="78" t="str">
        <f t="shared" si="5"/>
        <v/>
      </c>
      <c r="M15" s="78"/>
      <c r="N15" s="1" t="str">
        <f t="shared" si="6"/>
        <v/>
      </c>
      <c r="O15">
        <f t="shared" si="0"/>
        <v>0</v>
      </c>
      <c r="P15" s="61">
        <f t="shared" si="1"/>
        <v>0</v>
      </c>
      <c r="Q15" s="79"/>
    </row>
    <row r="16" spans="2:17" ht="45" x14ac:dyDescent="0.25">
      <c r="B16" s="339"/>
      <c r="C16" s="342"/>
      <c r="D16" s="80" t="s">
        <v>37</v>
      </c>
      <c r="E16" s="78"/>
      <c r="F16" s="78" t="str">
        <f t="shared" si="2"/>
        <v/>
      </c>
      <c r="G16" s="78"/>
      <c r="H16" s="78" t="str">
        <f t="shared" si="3"/>
        <v/>
      </c>
      <c r="I16" s="78"/>
      <c r="J16" s="78" t="str">
        <f t="shared" si="4"/>
        <v/>
      </c>
      <c r="K16" s="78">
        <v>4</v>
      </c>
      <c r="L16" s="78" t="str">
        <f t="shared" si="5"/>
        <v/>
      </c>
      <c r="M16" s="78"/>
      <c r="N16" s="1" t="str">
        <f t="shared" si="6"/>
        <v/>
      </c>
      <c r="O16">
        <f t="shared" si="0"/>
        <v>0</v>
      </c>
      <c r="P16" s="61">
        <f t="shared" si="1"/>
        <v>0</v>
      </c>
      <c r="Q16" s="79"/>
    </row>
    <row r="17" spans="1:18" ht="56.25" customHeight="1" x14ac:dyDescent="0.25">
      <c r="B17" s="339"/>
      <c r="C17" s="342"/>
      <c r="D17" s="80" t="s">
        <v>6</v>
      </c>
      <c r="E17" s="78"/>
      <c r="F17" s="78" t="str">
        <f t="shared" si="2"/>
        <v/>
      </c>
      <c r="G17" s="78"/>
      <c r="H17" s="78" t="str">
        <f t="shared" si="3"/>
        <v/>
      </c>
      <c r="I17" s="78"/>
      <c r="J17" s="78" t="str">
        <f t="shared" si="4"/>
        <v/>
      </c>
      <c r="K17" s="78">
        <v>4</v>
      </c>
      <c r="L17" s="78" t="str">
        <f t="shared" si="5"/>
        <v/>
      </c>
      <c r="M17" s="78"/>
      <c r="N17" s="1" t="str">
        <f t="shared" si="6"/>
        <v/>
      </c>
      <c r="O17">
        <f t="shared" si="0"/>
        <v>0</v>
      </c>
      <c r="P17" s="61">
        <f t="shared" si="1"/>
        <v>0</v>
      </c>
      <c r="Q17" s="79"/>
    </row>
    <row r="18" spans="1:18" ht="45" customHeight="1" x14ac:dyDescent="0.25">
      <c r="B18" s="340"/>
      <c r="C18" s="343"/>
      <c r="D18" s="80" t="s">
        <v>7</v>
      </c>
      <c r="E18" s="78"/>
      <c r="F18" s="78" t="str">
        <f t="shared" si="2"/>
        <v/>
      </c>
      <c r="G18" s="78"/>
      <c r="H18" s="78" t="str">
        <f t="shared" si="3"/>
        <v/>
      </c>
      <c r="I18" s="78"/>
      <c r="J18" s="78" t="str">
        <f t="shared" si="4"/>
        <v/>
      </c>
      <c r="K18" s="78"/>
      <c r="L18" s="78"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78"/>
      <c r="F24" s="78" t="str">
        <f t="shared" ref="F24:F27" si="9">IF(E24="X",1,"")</f>
        <v/>
      </c>
      <c r="G24" s="78"/>
      <c r="H24" s="78" t="str">
        <f t="shared" ref="H24:H27" si="10">IF(G24="X",2,"")</f>
        <v/>
      </c>
      <c r="I24" s="78"/>
      <c r="J24" s="78" t="str">
        <f t="shared" ref="J24:J27" si="11">IF(I24="X",3,"")</f>
        <v/>
      </c>
      <c r="K24" s="78">
        <v>4</v>
      </c>
      <c r="L24" s="78" t="str">
        <f t="shared" ref="L24:L27" si="12">IF(K24="X",4,"")</f>
        <v/>
      </c>
      <c r="M24" s="78"/>
      <c r="N24" s="1" t="str">
        <f t="shared" si="7"/>
        <v/>
      </c>
      <c r="O24">
        <f>SUM(F24,H24,J24,L24,N24)</f>
        <v>0</v>
      </c>
      <c r="P24" s="61">
        <f t="shared" si="8"/>
        <v>0</v>
      </c>
      <c r="Q24" s="79"/>
    </row>
    <row r="25" spans="1:18" ht="60" x14ac:dyDescent="0.25">
      <c r="B25" s="328"/>
      <c r="C25" s="327"/>
      <c r="D25" s="80" t="s">
        <v>118</v>
      </c>
      <c r="E25" s="78"/>
      <c r="F25" s="78" t="str">
        <f t="shared" si="9"/>
        <v/>
      </c>
      <c r="G25" s="78"/>
      <c r="H25" s="78" t="str">
        <f t="shared" si="10"/>
        <v/>
      </c>
      <c r="I25" s="78"/>
      <c r="J25" s="78" t="str">
        <f t="shared" si="11"/>
        <v/>
      </c>
      <c r="K25" s="78"/>
      <c r="L25" s="78" t="str">
        <f t="shared" si="12"/>
        <v/>
      </c>
      <c r="M25" s="78">
        <v>5</v>
      </c>
      <c r="N25" s="1" t="str">
        <f t="shared" si="7"/>
        <v/>
      </c>
      <c r="O25">
        <f>SUM(F25,H25,J25,L25,N25)</f>
        <v>0</v>
      </c>
      <c r="P25" s="61">
        <f t="shared" si="8"/>
        <v>0</v>
      </c>
      <c r="Q25" s="79"/>
    </row>
    <row r="26" spans="1:18" ht="45" x14ac:dyDescent="0.25">
      <c r="B26" s="328"/>
      <c r="C26" s="327"/>
      <c r="D26" s="80" t="s">
        <v>9</v>
      </c>
      <c r="E26" s="78"/>
      <c r="F26" s="78" t="str">
        <f t="shared" si="9"/>
        <v/>
      </c>
      <c r="G26" s="78"/>
      <c r="H26" s="78" t="str">
        <f t="shared" si="10"/>
        <v/>
      </c>
      <c r="I26" s="78"/>
      <c r="J26" s="78" t="str">
        <f t="shared" si="11"/>
        <v/>
      </c>
      <c r="K26" s="78"/>
      <c r="L26" s="78" t="str">
        <f t="shared" si="12"/>
        <v/>
      </c>
      <c r="M26" s="78">
        <v>5</v>
      </c>
      <c r="N26" s="1" t="str">
        <f t="shared" si="7"/>
        <v/>
      </c>
      <c r="O26">
        <f>SUM(F26,H26,J26,L26,N26)</f>
        <v>0</v>
      </c>
      <c r="P26" s="61">
        <f t="shared" si="8"/>
        <v>0</v>
      </c>
      <c r="Q26" s="79"/>
    </row>
    <row r="27" spans="1:18" ht="60" x14ac:dyDescent="0.25">
      <c r="B27" s="328"/>
      <c r="C27" s="327"/>
      <c r="D27" s="80" t="s">
        <v>10</v>
      </c>
      <c r="E27" s="78"/>
      <c r="F27" s="78" t="str">
        <f t="shared" si="9"/>
        <v/>
      </c>
      <c r="G27" s="78"/>
      <c r="H27" s="78" t="str">
        <f t="shared" si="10"/>
        <v/>
      </c>
      <c r="I27" s="78"/>
      <c r="J27" s="78" t="str">
        <f t="shared" si="11"/>
        <v/>
      </c>
      <c r="K27" s="78">
        <v>4</v>
      </c>
      <c r="L27" s="78"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78"/>
      <c r="F32" s="78" t="str">
        <f>IF(E32="X",1,"")</f>
        <v/>
      </c>
      <c r="G32" s="78">
        <v>2</v>
      </c>
      <c r="H32" s="78" t="str">
        <f>IF(G32="X",2,"")</f>
        <v/>
      </c>
      <c r="I32" s="78"/>
      <c r="J32" s="78" t="str">
        <f>IF(I32="X",3,"")</f>
        <v/>
      </c>
      <c r="K32" s="78"/>
      <c r="L32" s="78"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78">
        <v>1</v>
      </c>
      <c r="F33" s="78" t="str">
        <f t="shared" ref="F33:F36" si="15">IF(E33="X",1,"")</f>
        <v/>
      </c>
      <c r="G33" s="78"/>
      <c r="H33" s="78" t="str">
        <f t="shared" ref="H33:H36" si="16">IF(G33="X",2,"")</f>
        <v/>
      </c>
      <c r="I33" s="78"/>
      <c r="J33" s="78" t="str">
        <f t="shared" ref="J33:J36" si="17">IF(I33="X",3,"")</f>
        <v/>
      </c>
      <c r="K33" s="78"/>
      <c r="L33" s="78" t="str">
        <f t="shared" ref="L33:L36" si="18">IF(K33="X",4,"")</f>
        <v/>
      </c>
      <c r="M33" s="78"/>
      <c r="N33" s="1" t="str">
        <f t="shared" si="13"/>
        <v/>
      </c>
      <c r="O33">
        <f>SUM(F33,H33,J33,L33,N33)</f>
        <v>0</v>
      </c>
      <c r="P33" s="61">
        <f t="shared" si="14"/>
        <v>0</v>
      </c>
      <c r="Q33" s="79"/>
    </row>
    <row r="34" spans="1:17" ht="45.75" customHeight="1" x14ac:dyDescent="0.25">
      <c r="B34" s="328"/>
      <c r="C34" s="327"/>
      <c r="D34" s="80" t="s">
        <v>58</v>
      </c>
      <c r="E34" s="78"/>
      <c r="F34" s="78" t="str">
        <f t="shared" si="15"/>
        <v/>
      </c>
      <c r="G34" s="78"/>
      <c r="H34" s="78" t="str">
        <f t="shared" si="16"/>
        <v/>
      </c>
      <c r="I34" s="78">
        <v>3</v>
      </c>
      <c r="J34" s="78" t="str">
        <f t="shared" si="17"/>
        <v/>
      </c>
      <c r="K34" s="78"/>
      <c r="L34" s="78" t="str">
        <f t="shared" si="18"/>
        <v/>
      </c>
      <c r="M34" s="78"/>
      <c r="N34" s="1" t="str">
        <f t="shared" si="13"/>
        <v/>
      </c>
      <c r="O34">
        <f>SUM(F34,H34,J34,L34,N34)</f>
        <v>0</v>
      </c>
      <c r="P34" s="61">
        <f t="shared" si="14"/>
        <v>0</v>
      </c>
      <c r="Q34" s="79"/>
    </row>
    <row r="35" spans="1:17" ht="30" customHeight="1" x14ac:dyDescent="0.25">
      <c r="B35" s="328"/>
      <c r="C35" s="327"/>
      <c r="D35" s="80" t="s">
        <v>59</v>
      </c>
      <c r="E35" s="78"/>
      <c r="F35" s="78" t="str">
        <f t="shared" si="15"/>
        <v/>
      </c>
      <c r="G35" s="78"/>
      <c r="H35" s="78" t="str">
        <f t="shared" si="16"/>
        <v/>
      </c>
      <c r="I35" s="78"/>
      <c r="J35" s="78" t="str">
        <f t="shared" si="17"/>
        <v/>
      </c>
      <c r="K35" s="78"/>
      <c r="L35" s="78" t="str">
        <f t="shared" si="18"/>
        <v/>
      </c>
      <c r="M35" s="78">
        <v>5</v>
      </c>
      <c r="N35" s="1" t="str">
        <f t="shared" si="13"/>
        <v/>
      </c>
      <c r="O35">
        <f>SUM(F35,H35,J35,L35,N35)</f>
        <v>0</v>
      </c>
      <c r="P35" s="61">
        <f t="shared" si="14"/>
        <v>0</v>
      </c>
      <c r="Q35" s="79"/>
    </row>
    <row r="36" spans="1:17" ht="54.75" customHeight="1" x14ac:dyDescent="0.25">
      <c r="B36" s="328"/>
      <c r="C36" s="327"/>
      <c r="D36" s="80" t="s">
        <v>60</v>
      </c>
      <c r="E36" s="78"/>
      <c r="F36" s="78" t="str">
        <f t="shared" si="15"/>
        <v/>
      </c>
      <c r="G36" s="78"/>
      <c r="H36" s="78" t="str">
        <f t="shared" si="16"/>
        <v/>
      </c>
      <c r="I36" s="78">
        <v>3</v>
      </c>
      <c r="J36" s="78" t="str">
        <f t="shared" si="17"/>
        <v/>
      </c>
      <c r="K36" s="78"/>
      <c r="L36" s="78"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0.45</v>
      </c>
    </row>
    <row r="49" spans="2:17" ht="17.25" customHeight="1" x14ac:dyDescent="0.25">
      <c r="B49" s="1" t="s">
        <v>30</v>
      </c>
      <c r="N49" s="114">
        <f>C58*B50</f>
        <v>0.45</v>
      </c>
    </row>
    <row r="50" spans="2:17" x14ac:dyDescent="0.25">
      <c r="B50" s="20">
        <v>0.5</v>
      </c>
    </row>
    <row r="52" spans="2:17" x14ac:dyDescent="0.25">
      <c r="B52" s="1" t="s">
        <v>66</v>
      </c>
      <c r="C52" s="115">
        <v>0.9</v>
      </c>
      <c r="F52">
        <f>COUNTIF(C52:C57,"&gt;,01%")</f>
        <v>6</v>
      </c>
    </row>
    <row r="53" spans="2:17" x14ac:dyDescent="0.25">
      <c r="B53" s="1" t="s">
        <v>67</v>
      </c>
      <c r="C53" s="115">
        <v>0.9</v>
      </c>
    </row>
    <row r="54" spans="2:17" x14ac:dyDescent="0.25">
      <c r="B54" s="1" t="s">
        <v>68</v>
      </c>
      <c r="C54" s="115">
        <v>0.9</v>
      </c>
    </row>
    <row r="55" spans="2:17" x14ac:dyDescent="0.25">
      <c r="B55" s="1" t="s">
        <v>69</v>
      </c>
      <c r="C55" s="115">
        <v>0.9</v>
      </c>
    </row>
    <row r="56" spans="2:17" x14ac:dyDescent="0.25">
      <c r="B56" s="1" t="s">
        <v>70</v>
      </c>
      <c r="C56" s="115">
        <v>0.9</v>
      </c>
    </row>
    <row r="57" spans="2:17" x14ac:dyDescent="0.25">
      <c r="B57" s="1" t="s">
        <v>71</v>
      </c>
      <c r="C57" s="115">
        <v>0.9</v>
      </c>
      <c r="K57" s="116" t="s">
        <v>104</v>
      </c>
      <c r="M57" s="117">
        <f>(I48*100)+(N37+N28+N19)*100</f>
        <v>45</v>
      </c>
    </row>
    <row r="58" spans="2:17" x14ac:dyDescent="0.25">
      <c r="B58" s="21" t="s">
        <v>72</v>
      </c>
      <c r="C58" s="86">
        <f>AVERAGE(C52:C57)</f>
        <v>0.9</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71" priority="1" operator="greaterThan">
      <formula>79.9</formula>
    </cfRule>
    <cfRule type="cellIs" dxfId="170" priority="2" operator="between">
      <formula>70.1</formula>
      <formula>79.9</formula>
    </cfRule>
    <cfRule type="cellIs" dxfId="169" priority="3" operator="between">
      <formula>60.1</formula>
      <formula>70</formula>
    </cfRule>
    <cfRule type="cellIs" dxfId="168" priority="4" operator="lessThan">
      <formula>60.1</formula>
    </cfRule>
  </conditionalFormatting>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88443-C474-4DC1-A462-1E9D517698B7}">
  <dimension ref="A1:R93"/>
  <sheetViews>
    <sheetView topLeftCell="A37" workbookViewId="0">
      <selection activeCell="E12" sqref="E12"/>
    </sheetView>
  </sheetViews>
  <sheetFormatPr baseColWidth="10" defaultRowHeight="15" x14ac:dyDescent="0.25"/>
  <cols>
    <col min="1" max="1" width="4.28515625" customWidth="1"/>
    <col min="2" max="2" width="15.5703125" customWidth="1"/>
    <col min="3" max="3" width="24.1406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 t="shared" ref="F12:F18" si="0">IF(E12="X",1,"")</f>
        <v/>
      </c>
      <c r="G12" s="54"/>
      <c r="H12" s="1" t="str">
        <f t="shared" ref="H12:H18" si="1">IF(G12="X",2,"")</f>
        <v/>
      </c>
      <c r="I12" s="54"/>
      <c r="J12" s="1" t="str">
        <f t="shared" ref="J12:J18" si="2">IF(I12="X",3,"")</f>
        <v/>
      </c>
      <c r="K12" s="78">
        <v>4</v>
      </c>
      <c r="L12" s="1" t="str">
        <f t="shared" ref="L12:L18" si="3">IF(K12="X",4,"")</f>
        <v/>
      </c>
      <c r="M12" s="78"/>
      <c r="N12" s="1" t="str">
        <f t="shared" ref="N12:N18" si="4">IF(M12="X",5,"")</f>
        <v/>
      </c>
      <c r="O12">
        <f t="shared" ref="O12:O18" si="5">SUM(F12,H12,J12,L12,N12)</f>
        <v>0</v>
      </c>
      <c r="P12" s="61">
        <f t="shared" ref="P12:P18" si="6">(O12/5)</f>
        <v>0</v>
      </c>
      <c r="Q12" s="79" t="s">
        <v>169</v>
      </c>
    </row>
    <row r="13" spans="2:17" ht="51.75" customHeight="1" x14ac:dyDescent="0.25">
      <c r="B13" s="339"/>
      <c r="C13" s="342"/>
      <c r="D13" s="77" t="s">
        <v>119</v>
      </c>
      <c r="E13" s="54"/>
      <c r="F13" s="1" t="str">
        <f t="shared" si="0"/>
        <v/>
      </c>
      <c r="G13" s="54"/>
      <c r="H13" s="1" t="str">
        <f t="shared" si="1"/>
        <v/>
      </c>
      <c r="I13" s="54"/>
      <c r="J13" s="1" t="str">
        <f t="shared" si="2"/>
        <v/>
      </c>
      <c r="K13" s="54"/>
      <c r="L13" s="1" t="str">
        <f t="shared" si="3"/>
        <v/>
      </c>
      <c r="M13" s="78">
        <v>5</v>
      </c>
      <c r="N13" s="1" t="str">
        <f t="shared" si="4"/>
        <v/>
      </c>
      <c r="O13">
        <f t="shared" si="5"/>
        <v>0</v>
      </c>
      <c r="P13" s="61">
        <f t="shared" si="6"/>
        <v>0</v>
      </c>
      <c r="Q13" s="79"/>
    </row>
    <row r="14" spans="2:17" ht="76.5" x14ac:dyDescent="0.25">
      <c r="B14" s="339"/>
      <c r="C14" s="342"/>
      <c r="D14" s="77" t="s">
        <v>3</v>
      </c>
      <c r="E14" s="54"/>
      <c r="F14" s="1" t="str">
        <f t="shared" si="0"/>
        <v/>
      </c>
      <c r="G14" s="54"/>
      <c r="H14" s="1" t="str">
        <f t="shared" si="1"/>
        <v/>
      </c>
      <c r="I14" s="54"/>
      <c r="J14" s="1" t="str">
        <f t="shared" si="2"/>
        <v/>
      </c>
      <c r="K14" s="54"/>
      <c r="L14" s="1" t="str">
        <f t="shared" si="3"/>
        <v/>
      </c>
      <c r="M14" s="78">
        <v>5</v>
      </c>
      <c r="N14" s="1" t="str">
        <f t="shared" si="4"/>
        <v/>
      </c>
      <c r="O14">
        <f t="shared" si="5"/>
        <v>0</v>
      </c>
      <c r="P14" s="61">
        <f t="shared" si="6"/>
        <v>0</v>
      </c>
      <c r="Q14" s="79"/>
    </row>
    <row r="15" spans="2:17" ht="75" x14ac:dyDescent="0.25">
      <c r="B15" s="339"/>
      <c r="C15" s="342"/>
      <c r="D15" s="80" t="s">
        <v>4</v>
      </c>
      <c r="E15" s="54"/>
      <c r="F15" s="1" t="str">
        <f t="shared" si="0"/>
        <v/>
      </c>
      <c r="G15" s="54"/>
      <c r="H15" s="1" t="str">
        <f t="shared" si="1"/>
        <v/>
      </c>
      <c r="I15" s="54"/>
      <c r="J15" s="1" t="str">
        <f t="shared" si="2"/>
        <v/>
      </c>
      <c r="K15" s="54"/>
      <c r="L15" s="1" t="str">
        <f t="shared" si="3"/>
        <v/>
      </c>
      <c r="M15" s="78">
        <v>5</v>
      </c>
      <c r="N15" s="1" t="str">
        <f t="shared" si="4"/>
        <v/>
      </c>
      <c r="O15">
        <f t="shared" si="5"/>
        <v>0</v>
      </c>
      <c r="P15" s="61">
        <f t="shared" si="6"/>
        <v>0</v>
      </c>
      <c r="Q15" s="79"/>
    </row>
    <row r="16" spans="2:17" ht="60" x14ac:dyDescent="0.25">
      <c r="B16" s="339"/>
      <c r="C16" s="342"/>
      <c r="D16" s="80" t="s">
        <v>5</v>
      </c>
      <c r="E16" s="54"/>
      <c r="F16" s="1" t="str">
        <f t="shared" si="0"/>
        <v/>
      </c>
      <c r="G16" s="54"/>
      <c r="H16" s="1" t="str">
        <f t="shared" si="1"/>
        <v/>
      </c>
      <c r="I16" s="54"/>
      <c r="J16" s="1" t="str">
        <f t="shared" si="2"/>
        <v/>
      </c>
      <c r="K16" s="54"/>
      <c r="L16" s="1" t="str">
        <f t="shared" si="3"/>
        <v/>
      </c>
      <c r="M16" s="78">
        <v>5</v>
      </c>
      <c r="N16" s="1" t="str">
        <f t="shared" si="4"/>
        <v/>
      </c>
      <c r="O16">
        <f t="shared" si="5"/>
        <v>0</v>
      </c>
      <c r="P16" s="61">
        <f t="shared" si="6"/>
        <v>0</v>
      </c>
      <c r="Q16" s="79"/>
    </row>
    <row r="17" spans="1:18" ht="56.25" customHeight="1" x14ac:dyDescent="0.25">
      <c r="B17" s="339"/>
      <c r="C17" s="342"/>
      <c r="D17" s="80" t="s">
        <v>6</v>
      </c>
      <c r="E17" s="54"/>
      <c r="F17" s="1" t="str">
        <f t="shared" si="0"/>
        <v/>
      </c>
      <c r="G17" s="54"/>
      <c r="H17" s="1" t="str">
        <f t="shared" si="1"/>
        <v/>
      </c>
      <c r="I17" s="54"/>
      <c r="J17" s="1" t="str">
        <f t="shared" si="2"/>
        <v/>
      </c>
      <c r="K17" s="54"/>
      <c r="L17" s="82" t="str">
        <f t="shared" si="3"/>
        <v/>
      </c>
      <c r="M17" s="78">
        <v>5</v>
      </c>
      <c r="N17" s="1" t="str">
        <f t="shared" si="4"/>
        <v/>
      </c>
      <c r="O17">
        <f t="shared" si="5"/>
        <v>0</v>
      </c>
      <c r="P17" s="61">
        <f t="shared" si="6"/>
        <v>0</v>
      </c>
      <c r="Q17" s="79"/>
    </row>
    <row r="18" spans="1:18" ht="45" customHeight="1" x14ac:dyDescent="0.25">
      <c r="B18" s="340"/>
      <c r="C18" s="343"/>
      <c r="D18" s="80" t="s">
        <v>7</v>
      </c>
      <c r="E18" s="54"/>
      <c r="F18" s="1" t="str">
        <f t="shared" si="0"/>
        <v/>
      </c>
      <c r="G18" s="54"/>
      <c r="H18" s="1" t="str">
        <f t="shared" si="1"/>
        <v/>
      </c>
      <c r="I18" s="54"/>
      <c r="J18" s="1" t="str">
        <f t="shared" si="2"/>
        <v/>
      </c>
      <c r="K18" s="78">
        <v>4</v>
      </c>
      <c r="L18" s="82" t="str">
        <f t="shared" si="3"/>
        <v/>
      </c>
      <c r="M18" s="78"/>
      <c r="N18" s="1" t="str">
        <f t="shared" si="4"/>
        <v/>
      </c>
      <c r="O18">
        <f t="shared" si="5"/>
        <v>0</v>
      </c>
      <c r="P18" s="61">
        <f t="shared" si="6"/>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78">
        <v>4</v>
      </c>
      <c r="L23" s="1" t="str">
        <f>IF(K23="X",4,"")</f>
        <v/>
      </c>
      <c r="N23" s="1"/>
      <c r="O23">
        <f>SUM(F23,H23,J23,L23,N23)</f>
        <v>0</v>
      </c>
      <c r="P23" s="61">
        <f>(O23/5)</f>
        <v>0</v>
      </c>
      <c r="Q23" s="79"/>
    </row>
    <row r="24" spans="1:18" ht="41.25" customHeight="1" x14ac:dyDescent="0.25">
      <c r="B24" s="328"/>
      <c r="C24" s="327"/>
      <c r="D24" s="80" t="s">
        <v>88</v>
      </c>
      <c r="E24" s="54"/>
      <c r="F24" s="1" t="str">
        <f>IF(E24="X",1,"")</f>
        <v/>
      </c>
      <c r="G24" s="54"/>
      <c r="H24" s="1" t="str">
        <f>IF(G24="X",2,"")</f>
        <v/>
      </c>
      <c r="I24" s="54"/>
      <c r="J24" s="1" t="str">
        <f>IF(I24="X",3,"")</f>
        <v/>
      </c>
      <c r="K24" s="54"/>
      <c r="L24" s="1" t="str">
        <f>IF(K24="X",4,"")</f>
        <v/>
      </c>
      <c r="M24" s="78">
        <v>5</v>
      </c>
      <c r="N24" s="1" t="str">
        <f>IF(M24="X",5,"")</f>
        <v/>
      </c>
      <c r="O24">
        <f>SUM(F24,H24,J24,L24,N24)</f>
        <v>0</v>
      </c>
      <c r="P24" s="61">
        <f>(O24/5)</f>
        <v>0</v>
      </c>
      <c r="Q24" s="79"/>
    </row>
    <row r="25" spans="1:18" ht="60" x14ac:dyDescent="0.25">
      <c r="B25" s="328"/>
      <c r="C25" s="327"/>
      <c r="D25" s="80" t="s">
        <v>118</v>
      </c>
      <c r="E25" s="54"/>
      <c r="F25" s="1" t="str">
        <f>IF(E25="X",1,"")</f>
        <v/>
      </c>
      <c r="G25" s="54"/>
      <c r="H25" s="1" t="str">
        <f>IF(G25="X",2,"")</f>
        <v/>
      </c>
      <c r="I25" s="54"/>
      <c r="J25" s="1" t="str">
        <f>IF(I25="X",3,"")</f>
        <v/>
      </c>
      <c r="K25" s="78">
        <v>4</v>
      </c>
      <c r="L25" s="1" t="str">
        <f>IF(K25="X",4,"")</f>
        <v/>
      </c>
      <c r="M25" s="78"/>
      <c r="N25" s="1" t="str">
        <f>IF(M25="X",5,"")</f>
        <v/>
      </c>
      <c r="O25">
        <f>SUM(F25,H25,J25,L25,N25)</f>
        <v>0</v>
      </c>
      <c r="P25" s="61">
        <f>(O25/5)</f>
        <v>0</v>
      </c>
      <c r="Q25" s="79"/>
    </row>
    <row r="26" spans="1:18" ht="45" x14ac:dyDescent="0.25">
      <c r="B26" s="328"/>
      <c r="C26" s="327"/>
      <c r="D26" s="80" t="s">
        <v>9</v>
      </c>
      <c r="E26" s="54"/>
      <c r="F26" s="1" t="str">
        <f>IF(E26="X",1,"")</f>
        <v/>
      </c>
      <c r="G26" s="54"/>
      <c r="H26" s="1" t="str">
        <f>IF(G26="X",2,"")</f>
        <v/>
      </c>
      <c r="I26" s="54"/>
      <c r="J26" s="1" t="str">
        <f>IF(I26="X",3,"")</f>
        <v/>
      </c>
      <c r="K26" s="54"/>
      <c r="L26" s="1" t="str">
        <f>IF(K26="X",4,"")</f>
        <v/>
      </c>
      <c r="M26" s="78">
        <v>5</v>
      </c>
      <c r="N26" s="1" t="str">
        <f>IF(M26="X",5,"")</f>
        <v/>
      </c>
      <c r="O26">
        <f>SUM(F26,H26,J26,L26,N26)</f>
        <v>0</v>
      </c>
      <c r="P26" s="61">
        <f>(O26/5)</f>
        <v>0</v>
      </c>
      <c r="Q26" s="79"/>
    </row>
    <row r="27" spans="1:18" ht="60" x14ac:dyDescent="0.25">
      <c r="B27" s="328"/>
      <c r="C27" s="327"/>
      <c r="D27" s="80" t="s">
        <v>10</v>
      </c>
      <c r="E27" s="54"/>
      <c r="F27" s="1" t="str">
        <f>IF(E27="X",1,"")</f>
        <v/>
      </c>
      <c r="G27" s="54"/>
      <c r="H27" s="1" t="str">
        <f>IF(G27="X",2,"")</f>
        <v/>
      </c>
      <c r="I27" s="54"/>
      <c r="J27" s="1" t="str">
        <f>IF(I27="X",3,"")</f>
        <v/>
      </c>
      <c r="K27" s="54"/>
      <c r="L27" s="1" t="str">
        <f>IF(K27="X",4,"")</f>
        <v/>
      </c>
      <c r="M27" s="78">
        <v>5</v>
      </c>
      <c r="N27" s="1" t="str">
        <f>IF(M27="X",5,"")</f>
        <v/>
      </c>
      <c r="O27">
        <f>SUM(F27,H27,J27,L27,N27)</f>
        <v>0</v>
      </c>
      <c r="P27" s="61">
        <f>(O27/5)</f>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IF(M32="X",5,"")</f>
        <v/>
      </c>
      <c r="O32">
        <f>SUM(F32,H32,J32,L32,N32)</f>
        <v>0</v>
      </c>
      <c r="P32" s="61">
        <f>(O32/5)</f>
        <v>0</v>
      </c>
      <c r="Q32" s="79"/>
    </row>
    <row r="33" spans="1:17" ht="54" customHeight="1" x14ac:dyDescent="0.25">
      <c r="B33" s="328"/>
      <c r="C33" s="327"/>
      <c r="D33" s="80" t="s">
        <v>57</v>
      </c>
      <c r="E33" s="54"/>
      <c r="F33" s="1" t="str">
        <f>IF(E33="X",1,"")</f>
        <v/>
      </c>
      <c r="G33" s="54"/>
      <c r="H33" s="1" t="str">
        <f>IF(G33="X",2,"")</f>
        <v/>
      </c>
      <c r="I33" s="54"/>
      <c r="J33" s="1" t="str">
        <f>IF(I33="X",3,"")</f>
        <v/>
      </c>
      <c r="K33" s="54"/>
      <c r="L33" s="1" t="str">
        <f>IF(K33="X",4,"")</f>
        <v/>
      </c>
      <c r="M33" s="78">
        <v>5</v>
      </c>
      <c r="N33" s="1" t="str">
        <f>IF(M33="X",5,"")</f>
        <v/>
      </c>
      <c r="O33">
        <f>SUM(F33,H33,J33,L33,N33)</f>
        <v>0</v>
      </c>
      <c r="P33" s="61">
        <f>(O33/5)</f>
        <v>0</v>
      </c>
      <c r="Q33" s="79"/>
    </row>
    <row r="34" spans="1:17" ht="45.75" customHeight="1" x14ac:dyDescent="0.25">
      <c r="B34" s="328"/>
      <c r="C34" s="327"/>
      <c r="D34" s="80" t="s">
        <v>58</v>
      </c>
      <c r="E34" s="54"/>
      <c r="F34" s="1" t="str">
        <f>IF(E34="X",1,"")</f>
        <v/>
      </c>
      <c r="G34" s="54"/>
      <c r="H34" s="1" t="str">
        <f>IF(G34="X",2,"")</f>
        <v/>
      </c>
      <c r="I34" s="54"/>
      <c r="J34" s="1" t="str">
        <f>IF(I34="X",3,"")</f>
        <v/>
      </c>
      <c r="K34" s="54"/>
      <c r="L34" s="1" t="str">
        <f>IF(K34="X",4,"")</f>
        <v/>
      </c>
      <c r="M34" s="78">
        <v>5</v>
      </c>
      <c r="N34" s="1" t="str">
        <f>IF(M34="X",5,"")</f>
        <v/>
      </c>
      <c r="O34">
        <f>SUM(F34,H34,J34,L34,N34)</f>
        <v>0</v>
      </c>
      <c r="P34" s="61">
        <f>(O34/5)</f>
        <v>0</v>
      </c>
      <c r="Q34" s="79"/>
    </row>
    <row r="35" spans="1:17" ht="30" customHeight="1" x14ac:dyDescent="0.25">
      <c r="B35" s="328"/>
      <c r="C35" s="327"/>
      <c r="D35" s="80" t="s">
        <v>59</v>
      </c>
      <c r="E35" s="54"/>
      <c r="F35" s="1" t="str">
        <f>IF(E35="X",1,"")</f>
        <v/>
      </c>
      <c r="G35" s="54"/>
      <c r="H35" s="1" t="str">
        <f>IF(G35="X",2,"")</f>
        <v/>
      </c>
      <c r="I35" s="54"/>
      <c r="J35" s="1" t="str">
        <f>IF(I35="X",3,"")</f>
        <v/>
      </c>
      <c r="K35" s="54"/>
      <c r="L35" s="1" t="str">
        <f>IF(K35="X",4,"")</f>
        <v/>
      </c>
      <c r="M35" s="78">
        <v>5</v>
      </c>
      <c r="N35" s="1" t="str">
        <f>IF(M35="X",5,"")</f>
        <v/>
      </c>
      <c r="O35">
        <f>SUM(F35,H35,J35,L35,N35)</f>
        <v>0</v>
      </c>
      <c r="P35" s="61">
        <f>(O35/5)</f>
        <v>0</v>
      </c>
      <c r="Q35" s="79"/>
    </row>
    <row r="36" spans="1:17" ht="54.75" customHeight="1" x14ac:dyDescent="0.25">
      <c r="B36" s="328"/>
      <c r="C36" s="327"/>
      <c r="D36" s="80" t="s">
        <v>60</v>
      </c>
      <c r="E36" s="54"/>
      <c r="F36" s="1" t="str">
        <f>IF(E36="X",1,"")</f>
        <v/>
      </c>
      <c r="G36" s="54"/>
      <c r="H36" s="1" t="str">
        <f>IF(G36="X",2,"")</f>
        <v/>
      </c>
      <c r="I36" s="54"/>
      <c r="J36" s="1" t="str">
        <f>IF(I36="X",3,"")</f>
        <v/>
      </c>
      <c r="K36" s="78">
        <v>4</v>
      </c>
      <c r="L36" s="1" t="str">
        <f>IF(K36="X",4,"")</f>
        <v/>
      </c>
      <c r="M36" s="78"/>
      <c r="N36" s="1" t="str">
        <f>IF(M36="X",5,"")</f>
        <v/>
      </c>
      <c r="O36">
        <f>SUM(F36,H36,J36,L36,N36)</f>
        <v>0</v>
      </c>
      <c r="P36" s="61">
        <f>(O36/5)</f>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IF(K42="X",4,"")</f>
        <v/>
      </c>
      <c r="M42" s="1" t="s">
        <v>96</v>
      </c>
      <c r="N42" s="1">
        <f>IF(M42="X",5,"")</f>
        <v>5</v>
      </c>
      <c r="O42">
        <f>SUM(F42,H42,J42,L42,N42)</f>
        <v>5</v>
      </c>
      <c r="P42" s="61">
        <f>(O42/5)</f>
        <v>1</v>
      </c>
      <c r="Q42" s="1"/>
    </row>
    <row r="43" spans="1:17" ht="45" hidden="1" customHeight="1" x14ac:dyDescent="0.25">
      <c r="A43" s="74">
        <v>4</v>
      </c>
      <c r="B43" s="80" t="s">
        <v>97</v>
      </c>
      <c r="D43" s="108" t="s">
        <v>98</v>
      </c>
      <c r="G43" s="109"/>
      <c r="I43" s="105"/>
      <c r="L43" s="1" t="str">
        <f>IF(K43="X",4,"")</f>
        <v/>
      </c>
      <c r="M43" s="1" t="s">
        <v>96</v>
      </c>
      <c r="N43" s="1">
        <f>IF(M43="X",5,"")</f>
        <v>5</v>
      </c>
      <c r="O43">
        <f>SUM(F43,H43,J43,L43,N43)</f>
        <v>5</v>
      </c>
      <c r="P43" s="61">
        <f>(O43/5)</f>
        <v>1</v>
      </c>
      <c r="Q43" s="1"/>
    </row>
    <row r="44" spans="1:17" ht="48.75" hidden="1" customHeight="1" x14ac:dyDescent="0.25">
      <c r="A44" s="74">
        <v>3</v>
      </c>
      <c r="B44" s="80" t="s">
        <v>99</v>
      </c>
      <c r="D44" s="108" t="s">
        <v>100</v>
      </c>
      <c r="G44" s="109"/>
      <c r="I44" s="105"/>
      <c r="L44" s="1" t="str">
        <f>IF(K44="X",4,"")</f>
        <v/>
      </c>
      <c r="M44" s="1" t="s">
        <v>96</v>
      </c>
      <c r="N44" s="110">
        <f>IF(M44="X",5,"")</f>
        <v>5</v>
      </c>
      <c r="O44">
        <f>SUM(F44,H44,J44,L44,N44)</f>
        <v>5</v>
      </c>
      <c r="P44" s="61">
        <f>(O44/5)</f>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0.28983333333333333</v>
      </c>
    </row>
    <row r="49" spans="2:17" ht="17.25" customHeight="1" x14ac:dyDescent="0.25">
      <c r="B49" s="1" t="s">
        <v>30</v>
      </c>
      <c r="N49" s="114">
        <f>C58*B50</f>
        <v>0.28983333333333333</v>
      </c>
    </row>
    <row r="50" spans="2:17" x14ac:dyDescent="0.25">
      <c r="B50" s="20">
        <v>0.5</v>
      </c>
    </row>
    <row r="52" spans="2:17" x14ac:dyDescent="0.25">
      <c r="B52" s="1" t="s">
        <v>66</v>
      </c>
      <c r="C52" s="115">
        <v>0.63900000000000001</v>
      </c>
      <c r="F52">
        <f>COUNTIF(C52:C57,"&gt;,01%")</f>
        <v>6</v>
      </c>
    </row>
    <row r="53" spans="2:17" x14ac:dyDescent="0.25">
      <c r="B53" s="1" t="s">
        <v>67</v>
      </c>
      <c r="C53" s="115">
        <v>0.65800000000000003</v>
      </c>
    </row>
    <row r="54" spans="2:17" x14ac:dyDescent="0.25">
      <c r="B54" s="1" t="s">
        <v>68</v>
      </c>
      <c r="C54" s="115">
        <v>0.65</v>
      </c>
    </row>
    <row r="55" spans="2:17" x14ac:dyDescent="0.25">
      <c r="B55" s="1" t="s">
        <v>69</v>
      </c>
      <c r="C55" s="115">
        <v>0.45600000000000002</v>
      </c>
    </row>
    <row r="56" spans="2:17" x14ac:dyDescent="0.25">
      <c r="B56" s="1" t="s">
        <v>70</v>
      </c>
      <c r="C56" s="115">
        <v>0.29499999999999998</v>
      </c>
    </row>
    <row r="57" spans="2:17" x14ac:dyDescent="0.25">
      <c r="B57" s="1" t="s">
        <v>71</v>
      </c>
      <c r="C57" s="115">
        <v>0.78</v>
      </c>
      <c r="K57" s="116" t="s">
        <v>104</v>
      </c>
      <c r="M57" s="117">
        <f>(I48*100)+(N37+N28+N19)*100</f>
        <v>28.983333333333334</v>
      </c>
    </row>
    <row r="58" spans="2:17" x14ac:dyDescent="0.25">
      <c r="B58" s="21" t="s">
        <v>72</v>
      </c>
      <c r="C58" s="86">
        <f>AVERAGE(C52:C57)</f>
        <v>0.57966666666666666</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63" priority="1" operator="greaterThan">
      <formula>79.9</formula>
    </cfRule>
    <cfRule type="cellIs" dxfId="62" priority="2" operator="between">
      <formula>70.1</formula>
      <formula>79.9</formula>
    </cfRule>
    <cfRule type="cellIs" dxfId="61" priority="3" operator="between">
      <formula>60.1</formula>
      <formula>70</formula>
    </cfRule>
    <cfRule type="cellIs" dxfId="60" priority="4" operator="lessThan">
      <formula>60.1</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7B99-8403-4CE7-BE74-44833EAB6FF9}">
  <dimension ref="A1:R93"/>
  <sheetViews>
    <sheetView topLeftCell="A34"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 t="shared" ref="F12:F18" si="0">IF(E12="X",1,"")</f>
        <v/>
      </c>
      <c r="G12" s="54"/>
      <c r="H12" s="1" t="str">
        <f t="shared" ref="H12:H18" si="1">IF(G12="X",2,"")</f>
        <v/>
      </c>
      <c r="I12" s="54"/>
      <c r="J12" s="1" t="str">
        <f t="shared" ref="J12:J18" si="2">IF(I12="X",3,"")</f>
        <v/>
      </c>
      <c r="K12" s="54"/>
      <c r="L12" s="1" t="str">
        <f t="shared" ref="L12:L18" si="3">IF(K12="X",4,"")</f>
        <v/>
      </c>
      <c r="M12" s="78">
        <v>5</v>
      </c>
      <c r="N12" s="1" t="str">
        <f t="shared" ref="N12:N18" si="4">IF(M12="X",5,"")</f>
        <v/>
      </c>
      <c r="O12">
        <f t="shared" ref="O12:O18" si="5">SUM(F12,H12,J12,L12,N12)</f>
        <v>0</v>
      </c>
      <c r="P12" s="61">
        <f t="shared" ref="P12:P18" si="6">(O12/5)</f>
        <v>0</v>
      </c>
      <c r="Q12" s="79"/>
    </row>
    <row r="13" spans="2:17" ht="51.75" customHeight="1" x14ac:dyDescent="0.25">
      <c r="B13" s="339"/>
      <c r="C13" s="342"/>
      <c r="D13" s="77" t="s">
        <v>119</v>
      </c>
      <c r="E13" s="54"/>
      <c r="F13" s="1" t="str">
        <f t="shared" si="0"/>
        <v/>
      </c>
      <c r="G13" s="54"/>
      <c r="H13" s="1" t="str">
        <f t="shared" si="1"/>
        <v/>
      </c>
      <c r="I13" s="78">
        <v>3</v>
      </c>
      <c r="J13" s="1" t="str">
        <f t="shared" si="2"/>
        <v/>
      </c>
      <c r="K13" s="54"/>
      <c r="L13" s="1" t="str">
        <f t="shared" si="3"/>
        <v/>
      </c>
      <c r="M13" s="78"/>
      <c r="N13" s="1" t="str">
        <f t="shared" si="4"/>
        <v/>
      </c>
      <c r="O13">
        <f t="shared" si="5"/>
        <v>0</v>
      </c>
      <c r="P13" s="61">
        <f t="shared" si="6"/>
        <v>0</v>
      </c>
      <c r="Q13" s="79"/>
    </row>
    <row r="14" spans="2:17" ht="76.5" x14ac:dyDescent="0.25">
      <c r="B14" s="339"/>
      <c r="C14" s="342"/>
      <c r="D14" s="77" t="s">
        <v>3</v>
      </c>
      <c r="E14" s="54"/>
      <c r="F14" s="1" t="str">
        <f t="shared" si="0"/>
        <v/>
      </c>
      <c r="G14" s="54"/>
      <c r="H14" s="1" t="str">
        <f t="shared" si="1"/>
        <v/>
      </c>
      <c r="I14" s="54"/>
      <c r="J14" s="1" t="str">
        <f t="shared" si="2"/>
        <v/>
      </c>
      <c r="K14" s="78">
        <v>4</v>
      </c>
      <c r="L14" s="1" t="str">
        <f t="shared" si="3"/>
        <v/>
      </c>
      <c r="M14" s="78"/>
      <c r="N14" s="1" t="str">
        <f t="shared" si="4"/>
        <v/>
      </c>
      <c r="O14">
        <f t="shared" si="5"/>
        <v>0</v>
      </c>
      <c r="P14" s="61">
        <f t="shared" si="6"/>
        <v>0</v>
      </c>
      <c r="Q14" s="79"/>
    </row>
    <row r="15" spans="2:17" ht="75" x14ac:dyDescent="0.25">
      <c r="B15" s="339"/>
      <c r="C15" s="342"/>
      <c r="D15" s="80" t="s">
        <v>4</v>
      </c>
      <c r="E15" s="54"/>
      <c r="F15" s="1" t="str">
        <f t="shared" si="0"/>
        <v/>
      </c>
      <c r="G15" s="54"/>
      <c r="H15" s="1" t="str">
        <f t="shared" si="1"/>
        <v/>
      </c>
      <c r="I15" s="54"/>
      <c r="J15" s="1" t="str">
        <f t="shared" si="2"/>
        <v/>
      </c>
      <c r="K15" s="78">
        <v>4</v>
      </c>
      <c r="L15" s="1" t="str">
        <f t="shared" si="3"/>
        <v/>
      </c>
      <c r="M15" s="78"/>
      <c r="N15" s="1" t="str">
        <f t="shared" si="4"/>
        <v/>
      </c>
      <c r="O15">
        <f t="shared" si="5"/>
        <v>0</v>
      </c>
      <c r="P15" s="61">
        <f t="shared" si="6"/>
        <v>0</v>
      </c>
      <c r="Q15" s="79"/>
    </row>
    <row r="16" spans="2:17" ht="60" x14ac:dyDescent="0.25">
      <c r="B16" s="339"/>
      <c r="C16" s="342"/>
      <c r="D16" s="80" t="s">
        <v>5</v>
      </c>
      <c r="E16" s="54"/>
      <c r="F16" s="1" t="str">
        <f t="shared" si="0"/>
        <v/>
      </c>
      <c r="G16" s="54"/>
      <c r="H16" s="1" t="str">
        <f t="shared" si="1"/>
        <v/>
      </c>
      <c r="I16" s="54"/>
      <c r="J16" s="1" t="str">
        <f t="shared" si="2"/>
        <v/>
      </c>
      <c r="K16" s="54"/>
      <c r="L16" s="1" t="str">
        <f t="shared" si="3"/>
        <v/>
      </c>
      <c r="M16" s="78">
        <v>5</v>
      </c>
      <c r="N16" s="1" t="str">
        <f t="shared" si="4"/>
        <v/>
      </c>
      <c r="O16">
        <f t="shared" si="5"/>
        <v>0</v>
      </c>
      <c r="P16" s="61">
        <f t="shared" si="6"/>
        <v>0</v>
      </c>
      <c r="Q16" s="79"/>
    </row>
    <row r="17" spans="1:18" ht="56.25" customHeight="1" x14ac:dyDescent="0.25">
      <c r="B17" s="339"/>
      <c r="C17" s="342"/>
      <c r="D17" s="80" t="s">
        <v>6</v>
      </c>
      <c r="E17" s="54"/>
      <c r="F17" s="1" t="str">
        <f t="shared" si="0"/>
        <v/>
      </c>
      <c r="G17" s="54"/>
      <c r="H17" s="1" t="str">
        <f t="shared" si="1"/>
        <v/>
      </c>
      <c r="I17" s="54"/>
      <c r="J17" s="1" t="str">
        <f t="shared" si="2"/>
        <v/>
      </c>
      <c r="K17" s="78">
        <v>4</v>
      </c>
      <c r="L17" s="82" t="str">
        <f t="shared" si="3"/>
        <v/>
      </c>
      <c r="M17" s="78"/>
      <c r="N17" s="1" t="str">
        <f t="shared" si="4"/>
        <v/>
      </c>
      <c r="O17">
        <f t="shared" si="5"/>
        <v>0</v>
      </c>
      <c r="P17" s="61">
        <f t="shared" si="6"/>
        <v>0</v>
      </c>
      <c r="Q17" s="79"/>
    </row>
    <row r="18" spans="1:18" ht="45" customHeight="1" x14ac:dyDescent="0.25">
      <c r="B18" s="340"/>
      <c r="C18" s="343"/>
      <c r="D18" s="80" t="s">
        <v>7</v>
      </c>
      <c r="E18" s="54"/>
      <c r="F18" s="1" t="str">
        <f t="shared" si="0"/>
        <v/>
      </c>
      <c r="G18" s="54"/>
      <c r="H18" s="1" t="str">
        <f t="shared" si="1"/>
        <v/>
      </c>
      <c r="I18" s="54"/>
      <c r="J18" s="1" t="str">
        <f t="shared" si="2"/>
        <v/>
      </c>
      <c r="K18" s="78">
        <v>4</v>
      </c>
      <c r="L18" s="82" t="str">
        <f t="shared" si="3"/>
        <v/>
      </c>
      <c r="M18" s="78"/>
      <c r="N18" s="1" t="str">
        <f t="shared" si="4"/>
        <v/>
      </c>
      <c r="O18">
        <f t="shared" si="5"/>
        <v>0</v>
      </c>
      <c r="P18" s="61">
        <f t="shared" si="6"/>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78">
        <v>3</v>
      </c>
      <c r="J23" s="1" t="str">
        <f>IF(I23="X",3,"")</f>
        <v/>
      </c>
      <c r="K23" s="54"/>
      <c r="L23" s="1" t="str">
        <f>IF(K23="X",4,"")</f>
        <v/>
      </c>
      <c r="M23" s="78"/>
      <c r="N23" s="1" t="str">
        <f>IF(M23="X",5,"")</f>
        <v/>
      </c>
      <c r="O23">
        <f>SUM(F23,H23,J23,L23,N23)</f>
        <v>0</v>
      </c>
      <c r="P23" s="61">
        <f>(O23/5)</f>
        <v>0</v>
      </c>
      <c r="Q23" s="79"/>
    </row>
    <row r="24" spans="1:18" ht="41.25" customHeight="1" x14ac:dyDescent="0.25">
      <c r="B24" s="328"/>
      <c r="C24" s="327"/>
      <c r="D24" s="80" t="s">
        <v>88</v>
      </c>
      <c r="E24" s="54"/>
      <c r="F24" s="1" t="str">
        <f>IF(E24="X",1,"")</f>
        <v/>
      </c>
      <c r="G24" s="54"/>
      <c r="H24" s="1" t="str">
        <f>IF(G24="X",2,"")</f>
        <v/>
      </c>
      <c r="I24" s="54"/>
      <c r="J24" s="1" t="str">
        <f>IF(I24="X",3,"")</f>
        <v/>
      </c>
      <c r="K24" s="78">
        <v>4</v>
      </c>
      <c r="L24" s="1" t="str">
        <f>IF(K24="X",4,"")</f>
        <v/>
      </c>
      <c r="M24" s="78"/>
      <c r="N24" s="1" t="str">
        <f>IF(M24="X",5,"")</f>
        <v/>
      </c>
      <c r="O24">
        <f>SUM(F24,H24,J24,L24,N24)</f>
        <v>0</v>
      </c>
      <c r="P24" s="61">
        <f>(O24/5)</f>
        <v>0</v>
      </c>
      <c r="Q24" s="79" t="s">
        <v>197</v>
      </c>
    </row>
    <row r="25" spans="1:18" ht="60" x14ac:dyDescent="0.25">
      <c r="B25" s="328"/>
      <c r="C25" s="327"/>
      <c r="D25" s="80" t="s">
        <v>118</v>
      </c>
      <c r="E25" s="54"/>
      <c r="F25" s="1" t="str">
        <f>IF(E25="X",1,"")</f>
        <v/>
      </c>
      <c r="G25" s="54"/>
      <c r="H25" s="1" t="str">
        <f>IF(G25="X",2,"")</f>
        <v/>
      </c>
      <c r="I25" s="54"/>
      <c r="J25" s="1" t="str">
        <f>IF(I25="X",3,"")</f>
        <v/>
      </c>
      <c r="K25" s="78">
        <v>4</v>
      </c>
      <c r="L25" s="1" t="str">
        <f>IF(K25="X",4,"")</f>
        <v/>
      </c>
      <c r="M25" s="78"/>
      <c r="N25" s="1" t="str">
        <f>IF(M25="X",5,"")</f>
        <v/>
      </c>
      <c r="O25">
        <f>SUM(F25,H25,J25,L25,N25)</f>
        <v>0</v>
      </c>
      <c r="P25" s="61">
        <f>(O25/5)</f>
        <v>0</v>
      </c>
      <c r="Q25" s="79"/>
    </row>
    <row r="26" spans="1:18" ht="45" x14ac:dyDescent="0.25">
      <c r="B26" s="328"/>
      <c r="C26" s="327"/>
      <c r="D26" s="80" t="s">
        <v>9</v>
      </c>
      <c r="E26" s="54"/>
      <c r="F26" s="1" t="str">
        <f>IF(E26="X",1,"")</f>
        <v/>
      </c>
      <c r="G26" s="54"/>
      <c r="H26" s="1" t="str">
        <f>IF(G26="X",2,"")</f>
        <v/>
      </c>
      <c r="I26" s="54"/>
      <c r="J26" s="1" t="str">
        <f>IF(I26="X",3,"")</f>
        <v/>
      </c>
      <c r="K26" s="78">
        <v>4</v>
      </c>
      <c r="L26" s="1" t="str">
        <f>IF(K26="X",4,"")</f>
        <v/>
      </c>
      <c r="M26" s="78"/>
      <c r="N26" s="1" t="str">
        <f>IF(M26="X",5,"")</f>
        <v/>
      </c>
      <c r="O26">
        <f>SUM(F26,H26,J26,L26,N26)</f>
        <v>0</v>
      </c>
      <c r="P26" s="61">
        <f>(O26/5)</f>
        <v>0</v>
      </c>
      <c r="Q26" s="79" t="s">
        <v>198</v>
      </c>
    </row>
    <row r="27" spans="1:18" ht="60" x14ac:dyDescent="0.25">
      <c r="B27" s="328"/>
      <c r="C27" s="327"/>
      <c r="D27" s="80" t="s">
        <v>10</v>
      </c>
      <c r="E27" s="54"/>
      <c r="F27" s="1" t="str">
        <f>IF(E27="X",1,"")</f>
        <v/>
      </c>
      <c r="G27" s="54"/>
      <c r="H27" s="1" t="str">
        <f>IF(G27="X",2,"")</f>
        <v/>
      </c>
      <c r="I27" s="54"/>
      <c r="J27" s="1" t="str">
        <f>IF(I27="X",3,"")</f>
        <v/>
      </c>
      <c r="K27" s="78">
        <v>4</v>
      </c>
      <c r="L27" s="1" t="str">
        <f>IF(K27="X",4,"")</f>
        <v/>
      </c>
      <c r="M27" s="78"/>
      <c r="N27" s="1" t="str">
        <f>IF(M27="X",5,"")</f>
        <v/>
      </c>
      <c r="O27">
        <f>SUM(F27,H27,J27,L27,N27)</f>
        <v>0</v>
      </c>
      <c r="P27" s="61">
        <f>(O27/5)</f>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IF(M32="X",5,"")</f>
        <v/>
      </c>
      <c r="O32">
        <f>SUM(F32,H32,J32,L32,N32)</f>
        <v>0</v>
      </c>
      <c r="P32" s="61">
        <f>(O32/5)</f>
        <v>0</v>
      </c>
      <c r="Q32" s="79"/>
    </row>
    <row r="33" spans="1:17" ht="54" customHeight="1" x14ac:dyDescent="0.25">
      <c r="B33" s="328"/>
      <c r="C33" s="327"/>
      <c r="D33" s="80" t="s">
        <v>57</v>
      </c>
      <c r="E33" s="54"/>
      <c r="F33" s="1" t="str">
        <f>IF(E33="X",1,"")</f>
        <v/>
      </c>
      <c r="G33" s="54"/>
      <c r="H33" s="1" t="str">
        <f>IF(G33="X",2,"")</f>
        <v/>
      </c>
      <c r="I33" s="54"/>
      <c r="J33" s="1" t="str">
        <f>IF(I33="X",3,"")</f>
        <v/>
      </c>
      <c r="K33" s="78">
        <v>4</v>
      </c>
      <c r="L33" s="1" t="str">
        <f>IF(K33="X",4,"")</f>
        <v/>
      </c>
      <c r="M33" s="78"/>
      <c r="N33" s="1" t="str">
        <f>IF(M33="X",5,"")</f>
        <v/>
      </c>
      <c r="O33">
        <f>SUM(F33,H33,J33,L33,N33)</f>
        <v>0</v>
      </c>
      <c r="P33" s="61">
        <f>(O33/5)</f>
        <v>0</v>
      </c>
      <c r="Q33" s="79"/>
    </row>
    <row r="34" spans="1:17" ht="45.75" customHeight="1" x14ac:dyDescent="0.25">
      <c r="B34" s="328"/>
      <c r="C34" s="327"/>
      <c r="D34" s="80" t="s">
        <v>58</v>
      </c>
      <c r="E34" s="54"/>
      <c r="F34" s="1" t="str">
        <f>IF(E34="X",1,"")</f>
        <v/>
      </c>
      <c r="G34" s="54"/>
      <c r="H34" s="1" t="str">
        <f>IF(G34="X",2,"")</f>
        <v/>
      </c>
      <c r="I34" s="54"/>
      <c r="J34" s="1" t="str">
        <f>IF(I34="X",3,"")</f>
        <v/>
      </c>
      <c r="K34" s="54"/>
      <c r="L34" s="1" t="str">
        <f>IF(K34="X",4,"")</f>
        <v/>
      </c>
      <c r="M34" s="78">
        <v>5</v>
      </c>
      <c r="N34" s="1" t="str">
        <f>IF(M34="X",5,"")</f>
        <v/>
      </c>
      <c r="O34">
        <f>SUM(F34,H34,J34,L34,N34)</f>
        <v>0</v>
      </c>
      <c r="P34" s="61">
        <f>(O34/5)</f>
        <v>0</v>
      </c>
      <c r="Q34" s="79"/>
    </row>
    <row r="35" spans="1:17" ht="30" customHeight="1" x14ac:dyDescent="0.25">
      <c r="B35" s="328"/>
      <c r="C35" s="327"/>
      <c r="D35" s="80" t="s">
        <v>59</v>
      </c>
      <c r="E35" s="54"/>
      <c r="F35" s="1" t="str">
        <f>IF(E35="X",1,"")</f>
        <v/>
      </c>
      <c r="G35" s="54"/>
      <c r="H35" s="1" t="str">
        <f>IF(G35="X",2,"")</f>
        <v/>
      </c>
      <c r="I35" s="54"/>
      <c r="J35" s="1" t="str">
        <f>IF(I35="X",3,"")</f>
        <v/>
      </c>
      <c r="K35" s="78">
        <v>4</v>
      </c>
      <c r="L35" s="1" t="str">
        <f>IF(K35="X",4,"")</f>
        <v/>
      </c>
      <c r="M35" s="78"/>
      <c r="N35" s="1" t="str">
        <f>IF(M35="X",5,"")</f>
        <v/>
      </c>
      <c r="O35">
        <f>SUM(F35,H35,J35,L35,N35)</f>
        <v>0</v>
      </c>
      <c r="P35" s="61">
        <f>(O35/5)</f>
        <v>0</v>
      </c>
      <c r="Q35" s="79"/>
    </row>
    <row r="36" spans="1:17" ht="54.75" customHeight="1" x14ac:dyDescent="0.25">
      <c r="B36" s="328"/>
      <c r="C36" s="327"/>
      <c r="D36" s="80" t="s">
        <v>60</v>
      </c>
      <c r="E36" s="54"/>
      <c r="F36" s="1" t="str">
        <f>IF(E36="X",1,"")</f>
        <v/>
      </c>
      <c r="G36" s="54"/>
      <c r="H36" s="1" t="str">
        <f>IF(G36="X",2,"")</f>
        <v/>
      </c>
      <c r="I36" s="54"/>
      <c r="J36" s="1" t="str">
        <f>IF(I36="X",3,"")</f>
        <v/>
      </c>
      <c r="K36" s="78">
        <v>4</v>
      </c>
      <c r="L36" s="1" t="str">
        <f>IF(K36="X",4,"")</f>
        <v/>
      </c>
      <c r="M36" s="78"/>
      <c r="N36" s="1" t="str">
        <f>IF(M36="X",5,"")</f>
        <v/>
      </c>
      <c r="O36">
        <f>SUM(F36,H36,J36,L36,N36)</f>
        <v>0</v>
      </c>
      <c r="P36" s="61">
        <f>(O36/5)</f>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IF(K42="X",4,"")</f>
        <v/>
      </c>
      <c r="M42" s="1" t="s">
        <v>96</v>
      </c>
      <c r="N42" s="1">
        <f>IF(M42="X",5,"")</f>
        <v>5</v>
      </c>
      <c r="O42">
        <f>SUM(F42,H42,J42,L42,N42)</f>
        <v>5</v>
      </c>
      <c r="P42" s="61">
        <f>(O42/5)</f>
        <v>1</v>
      </c>
      <c r="Q42" s="1"/>
    </row>
    <row r="43" spans="1:17" ht="45" hidden="1" customHeight="1" x14ac:dyDescent="0.25">
      <c r="A43" s="74">
        <v>4</v>
      </c>
      <c r="B43" s="80" t="s">
        <v>97</v>
      </c>
      <c r="D43" s="108" t="s">
        <v>98</v>
      </c>
      <c r="G43" s="109"/>
      <c r="I43" s="105"/>
      <c r="L43" s="1" t="str">
        <f>IF(K43="X",4,"")</f>
        <v/>
      </c>
      <c r="M43" s="1" t="s">
        <v>96</v>
      </c>
      <c r="N43" s="1">
        <f>IF(M43="X",5,"")</f>
        <v>5</v>
      </c>
      <c r="O43">
        <f>SUM(F43,H43,J43,L43,N43)</f>
        <v>5</v>
      </c>
      <c r="P43" s="61">
        <f>(O43/5)</f>
        <v>1</v>
      </c>
      <c r="Q43" s="1"/>
    </row>
    <row r="44" spans="1:17" ht="48.75" hidden="1" customHeight="1" x14ac:dyDescent="0.25">
      <c r="A44" s="74">
        <v>3</v>
      </c>
      <c r="B44" s="80" t="s">
        <v>99</v>
      </c>
      <c r="D44" s="108" t="s">
        <v>100</v>
      </c>
      <c r="G44" s="109"/>
      <c r="I44" s="105"/>
      <c r="L44" s="1" t="str">
        <f>IF(K44="X",4,"")</f>
        <v/>
      </c>
      <c r="M44" s="1" t="s">
        <v>96</v>
      </c>
      <c r="N44" s="110">
        <f>IF(M44="X",5,"")</f>
        <v>5</v>
      </c>
      <c r="O44">
        <f>SUM(F44,H44,J44,L44,N44)</f>
        <v>5</v>
      </c>
      <c r="P44" s="61">
        <f>(O44/5)</f>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0.37633333333333335</v>
      </c>
    </row>
    <row r="49" spans="2:17" ht="17.25" customHeight="1" x14ac:dyDescent="0.25">
      <c r="B49" s="1" t="s">
        <v>30</v>
      </c>
      <c r="N49" s="114">
        <f>C58*B50</f>
        <v>0.37633333333333335</v>
      </c>
    </row>
    <row r="50" spans="2:17" x14ac:dyDescent="0.25">
      <c r="B50" s="20">
        <v>0.5</v>
      </c>
    </row>
    <row r="52" spans="2:17" x14ac:dyDescent="0.25">
      <c r="B52" s="1" t="s">
        <v>66</v>
      </c>
      <c r="C52" s="115">
        <v>0.86399999999999999</v>
      </c>
      <c r="F52">
        <f>COUNTIF(C52:C57,"&gt;,01%")</f>
        <v>6</v>
      </c>
    </row>
    <row r="53" spans="2:17" x14ac:dyDescent="0.25">
      <c r="B53" s="1" t="s">
        <v>67</v>
      </c>
      <c r="C53" s="115">
        <v>0.751</v>
      </c>
    </row>
    <row r="54" spans="2:17" x14ac:dyDescent="0.25">
      <c r="B54" s="1" t="s">
        <v>68</v>
      </c>
      <c r="C54" s="115">
        <v>0.69</v>
      </c>
    </row>
    <row r="55" spans="2:17" x14ac:dyDescent="0.25">
      <c r="B55" s="1" t="s">
        <v>69</v>
      </c>
      <c r="C55" s="115">
        <v>0.73</v>
      </c>
    </row>
    <row r="56" spans="2:17" x14ac:dyDescent="0.25">
      <c r="B56" s="1" t="s">
        <v>70</v>
      </c>
      <c r="C56" s="115">
        <v>0.65200000000000002</v>
      </c>
    </row>
    <row r="57" spans="2:17" x14ac:dyDescent="0.25">
      <c r="B57" s="1" t="s">
        <v>71</v>
      </c>
      <c r="C57" s="115">
        <v>0.82899999999999996</v>
      </c>
      <c r="K57" s="116" t="s">
        <v>104</v>
      </c>
      <c r="M57" s="117">
        <f>(I48*100)+(N37+N28+N19)*100</f>
        <v>37.633333333333333</v>
      </c>
    </row>
    <row r="58" spans="2:17" x14ac:dyDescent="0.25">
      <c r="B58" s="21" t="s">
        <v>72</v>
      </c>
      <c r="C58" s="86">
        <f>AVERAGE(C52:C57)</f>
        <v>0.75266666666666671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Q40:Q41"/>
    <mergeCell ref="D62:Q62"/>
    <mergeCell ref="D63:Q63"/>
    <mergeCell ref="D64:Q64"/>
    <mergeCell ref="D65:Q65"/>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s>
  <conditionalFormatting sqref="M57">
    <cfRule type="cellIs" dxfId="59" priority="1" operator="greaterThan">
      <formula>79.9</formula>
    </cfRule>
    <cfRule type="cellIs" dxfId="58" priority="2" operator="between">
      <formula>70.1</formula>
      <formula>79.9</formula>
    </cfRule>
    <cfRule type="cellIs" dxfId="57" priority="3" operator="between">
      <formula>60.1</formula>
      <formula>70</formula>
    </cfRule>
    <cfRule type="cellIs" dxfId="56" priority="4" operator="lessThan">
      <formula>60.1</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4700-8EFA-48EB-83DA-CC9F20B0F8D9}">
  <dimension ref="A1:R93"/>
  <sheetViews>
    <sheetView topLeftCell="A34" workbookViewId="0">
      <selection activeCell="D52" sqref="D5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78">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78">
        <v>4</v>
      </c>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c r="L35" s="1" t="str">
        <f t="shared" si="18"/>
        <v/>
      </c>
      <c r="M35" s="78">
        <v>5</v>
      </c>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0.46578187518908321</v>
      </c>
    </row>
    <row r="49" spans="2:17" ht="17.25" customHeight="1" x14ac:dyDescent="0.25">
      <c r="B49" s="1" t="s">
        <v>30</v>
      </c>
      <c r="N49" s="114">
        <f>C58*B50</f>
        <v>0.46578187518908321</v>
      </c>
    </row>
    <row r="50" spans="2:17" x14ac:dyDescent="0.25">
      <c r="B50" s="20">
        <v>0.5</v>
      </c>
    </row>
    <row r="52" spans="2:17" x14ac:dyDescent="0.25">
      <c r="B52" s="1" t="s">
        <v>66</v>
      </c>
      <c r="C52" s="115">
        <v>0.92880068346450184</v>
      </c>
      <c r="F52">
        <f>COUNTIF(C52:C57,"&gt;,01%")</f>
        <v>6</v>
      </c>
    </row>
    <row r="53" spans="2:17" x14ac:dyDescent="0.25">
      <c r="B53" s="1" t="s">
        <v>67</v>
      </c>
      <c r="C53" s="115">
        <v>0.93600000000000005</v>
      </c>
    </row>
    <row r="54" spans="2:17" x14ac:dyDescent="0.25">
      <c r="B54" s="1" t="s">
        <v>68</v>
      </c>
      <c r="C54" s="115">
        <v>0.93600000000000005</v>
      </c>
    </row>
    <row r="55" spans="2:17" x14ac:dyDescent="0.25">
      <c r="B55" s="1" t="s">
        <v>69</v>
      </c>
      <c r="C55" s="115">
        <v>0.9840000000000001</v>
      </c>
    </row>
    <row r="56" spans="2:17" x14ac:dyDescent="0.25">
      <c r="B56" s="1" t="s">
        <v>70</v>
      </c>
      <c r="C56" s="115">
        <v>0.90458181880449606</v>
      </c>
    </row>
    <row r="57" spans="2:17" x14ac:dyDescent="0.25">
      <c r="B57" s="1" t="s">
        <v>71</v>
      </c>
      <c r="C57" s="115">
        <v>0.90000000000000013</v>
      </c>
      <c r="K57" s="116" t="s">
        <v>104</v>
      </c>
      <c r="M57" s="117">
        <f>(I48*100)+(N37+N28+N19)*100</f>
        <v>46.578187518908322</v>
      </c>
    </row>
    <row r="58" spans="2:17" x14ac:dyDescent="0.25">
      <c r="B58" s="21" t="s">
        <v>72</v>
      </c>
      <c r="C58" s="86">
        <f>AVERAGE(C52:C57)</f>
        <v>0.93156375037816641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55" priority="1" operator="greaterThan">
      <formula>79.9</formula>
    </cfRule>
    <cfRule type="cellIs" dxfId="54" priority="2" operator="between">
      <formula>70.1</formula>
      <formula>79.9</formula>
    </cfRule>
    <cfRule type="cellIs" dxfId="53" priority="3" operator="between">
      <formula>60.1</formula>
      <formula>70</formula>
    </cfRule>
    <cfRule type="cellIs" dxfId="52" priority="4" operator="lessThan">
      <formula>60.1</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9498-791C-4B35-9E38-AEA926782B33}">
  <dimension ref="A1:R93"/>
  <sheetViews>
    <sheetView topLeftCell="A48" workbookViewId="0">
      <selection activeCell="M37" sqref="M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78">
        <v>5</v>
      </c>
      <c r="N15" s="1" t="str">
        <f t="shared" si="6"/>
        <v/>
      </c>
      <c r="O15">
        <f t="shared" si="0"/>
        <v>0</v>
      </c>
      <c r="P15" s="61">
        <f t="shared" si="1"/>
        <v>0</v>
      </c>
      <c r="Q15" s="79"/>
    </row>
    <row r="16" spans="2:17" ht="48" customHeight="1"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78">
        <v>4</v>
      </c>
      <c r="L34" s="1" t="str">
        <f t="shared" si="18"/>
        <v/>
      </c>
      <c r="M34" s="78"/>
      <c r="N34" s="1" t="str">
        <f t="shared" si="13"/>
        <v/>
      </c>
      <c r="O34">
        <f>SUM(F34,H34,J34,L34,N34)</f>
        <v>0</v>
      </c>
      <c r="P34" s="61">
        <f t="shared" si="14"/>
        <v>0</v>
      </c>
      <c r="Q34" s="79"/>
    </row>
    <row r="35" spans="1:17" ht="46.5" customHeight="1" x14ac:dyDescent="0.25">
      <c r="B35" s="328"/>
      <c r="C35" s="327"/>
      <c r="D35" s="80" t="s">
        <v>59</v>
      </c>
      <c r="E35" s="54"/>
      <c r="F35" s="1" t="str">
        <f t="shared" si="15"/>
        <v/>
      </c>
      <c r="G35" s="54"/>
      <c r="H35" s="1" t="str">
        <f t="shared" si="16"/>
        <v/>
      </c>
      <c r="I35" s="78">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c r="L36" s="1" t="str">
        <f t="shared" si="18"/>
        <v/>
      </c>
      <c r="M36" s="78">
        <v>5</v>
      </c>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0.43021666666666669</v>
      </c>
    </row>
    <row r="49" spans="2:17" ht="17.25" customHeight="1" x14ac:dyDescent="0.25">
      <c r="B49" s="1" t="s">
        <v>30</v>
      </c>
      <c r="N49" s="114">
        <f>C58*B50</f>
        <v>0.43021666666666669</v>
      </c>
    </row>
    <row r="50" spans="2:17" x14ac:dyDescent="0.25">
      <c r="B50" s="20">
        <v>0.5</v>
      </c>
    </row>
    <row r="52" spans="2:17" x14ac:dyDescent="0.25">
      <c r="B52" s="1" t="s">
        <v>66</v>
      </c>
      <c r="C52" s="115">
        <v>0.875</v>
      </c>
      <c r="F52">
        <f>COUNTIF(C52:C57,"&gt;,01%")</f>
        <v>6</v>
      </c>
    </row>
    <row r="53" spans="2:17" x14ac:dyDescent="0.25">
      <c r="B53" s="1" t="s">
        <v>67</v>
      </c>
      <c r="C53" s="115">
        <v>0.78129999999999999</v>
      </c>
    </row>
    <row r="54" spans="2:17" x14ac:dyDescent="0.25">
      <c r="B54" s="1" t="s">
        <v>68</v>
      </c>
      <c r="C54" s="115">
        <v>0.9</v>
      </c>
    </row>
    <row r="55" spans="2:17" x14ac:dyDescent="0.25">
      <c r="B55" s="1" t="s">
        <v>69</v>
      </c>
      <c r="C55" s="115">
        <v>0.9667</v>
      </c>
    </row>
    <row r="56" spans="2:17" x14ac:dyDescent="0.25">
      <c r="B56" s="1" t="s">
        <v>70</v>
      </c>
      <c r="C56" s="115">
        <v>0.86080000000000001</v>
      </c>
    </row>
    <row r="57" spans="2:17" x14ac:dyDescent="0.25">
      <c r="B57" s="1" t="s">
        <v>71</v>
      </c>
      <c r="C57" s="115">
        <v>0.77880000000000005</v>
      </c>
      <c r="K57" s="116" t="s">
        <v>104</v>
      </c>
      <c r="M57" s="117">
        <f>(I48*100)+(N37+N28+N19)*100</f>
        <v>43.021666666666668</v>
      </c>
    </row>
    <row r="58" spans="2:17" x14ac:dyDescent="0.25">
      <c r="B58" s="21" t="s">
        <v>72</v>
      </c>
      <c r="C58" s="86">
        <f>AVERAGE(C52:C57)</f>
        <v>0.86043333333333338</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51" priority="1" operator="greaterThan">
      <formula>79.9</formula>
    </cfRule>
    <cfRule type="cellIs" dxfId="50" priority="2" operator="between">
      <formula>70.1</formula>
      <formula>79.9</formula>
    </cfRule>
    <cfRule type="cellIs" dxfId="49" priority="3" operator="between">
      <formula>60.1</formula>
      <formula>70</formula>
    </cfRule>
    <cfRule type="cellIs" dxfId="48" priority="4" operator="lessThan">
      <formula>60.1</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1226-AD0F-4BB8-9CD8-3FE18AA18FAE}">
  <dimension ref="A1:R93"/>
  <sheetViews>
    <sheetView topLeftCell="A38"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128">
        <v>4</v>
      </c>
      <c r="L12" s="1" t="str">
        <f>IF(K12="X",4,"")</f>
        <v/>
      </c>
      <c r="M12" s="78"/>
      <c r="N12" s="1" t="str">
        <f>IF(M12="X",5,"")</f>
        <v/>
      </c>
      <c r="O12">
        <f t="shared" ref="O12:O18" si="0">SUM(F12,H12,J12,L12,N12)</f>
        <v>0</v>
      </c>
      <c r="P12" s="61">
        <f t="shared" ref="P12:P17" si="1">(O12/5)</f>
        <v>0</v>
      </c>
      <c r="Q12" s="79" t="s">
        <v>170</v>
      </c>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c r="L13" s="1" t="str">
        <f t="shared" ref="L13:L18" si="5">IF(K13="X",4,"")</f>
        <v/>
      </c>
      <c r="M13" s="128">
        <v>5</v>
      </c>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128">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128">
        <v>5</v>
      </c>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128">
        <v>4</v>
      </c>
      <c r="L16" s="1" t="str">
        <f t="shared" si="5"/>
        <v/>
      </c>
      <c r="M16" s="128"/>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12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128">
        <v>5</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12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12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12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12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12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12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128">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12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128">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12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0.45</v>
      </c>
    </row>
    <row r="49" spans="2:17" ht="17.25" customHeight="1" x14ac:dyDescent="0.25">
      <c r="B49" s="1" t="s">
        <v>30</v>
      </c>
      <c r="N49" s="114">
        <f>C58*B50</f>
        <v>0.45</v>
      </c>
    </row>
    <row r="50" spans="2:17" x14ac:dyDescent="0.25">
      <c r="B50" s="20">
        <v>0.5</v>
      </c>
    </row>
    <row r="52" spans="2:17" x14ac:dyDescent="0.25">
      <c r="B52" s="1" t="s">
        <v>66</v>
      </c>
      <c r="C52" s="115">
        <v>0.9</v>
      </c>
      <c r="F52">
        <f>COUNTIF(C52:C57,"&gt;,01%")</f>
        <v>6</v>
      </c>
    </row>
    <row r="53" spans="2:17" x14ac:dyDescent="0.25">
      <c r="B53" s="1" t="s">
        <v>67</v>
      </c>
      <c r="C53" s="115">
        <v>0.9</v>
      </c>
    </row>
    <row r="54" spans="2:17" x14ac:dyDescent="0.25">
      <c r="B54" s="1" t="s">
        <v>68</v>
      </c>
      <c r="C54" s="115">
        <v>0.9</v>
      </c>
    </row>
    <row r="55" spans="2:17" x14ac:dyDescent="0.25">
      <c r="B55" s="1" t="s">
        <v>69</v>
      </c>
      <c r="C55" s="115">
        <v>0.9</v>
      </c>
    </row>
    <row r="56" spans="2:17" x14ac:dyDescent="0.25">
      <c r="B56" s="1" t="s">
        <v>70</v>
      </c>
      <c r="C56" s="115">
        <v>0.9</v>
      </c>
    </row>
    <row r="57" spans="2:17" x14ac:dyDescent="0.25">
      <c r="B57" s="1" t="s">
        <v>71</v>
      </c>
      <c r="C57" s="115">
        <v>0.9</v>
      </c>
      <c r="K57" s="116" t="s">
        <v>104</v>
      </c>
      <c r="M57" s="117">
        <f>(I48*100)+(N37+N28+N19)*100</f>
        <v>45</v>
      </c>
    </row>
    <row r="58" spans="2:17" x14ac:dyDescent="0.25">
      <c r="B58" s="21" t="s">
        <v>72</v>
      </c>
      <c r="C58" s="86">
        <f>AVERAGE(C52:C57)</f>
        <v>0.9</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47" priority="1" operator="greaterThan">
      <formula>79.9</formula>
    </cfRule>
    <cfRule type="cellIs" dxfId="46" priority="2" operator="between">
      <formula>70.1</formula>
      <formula>79.9</formula>
    </cfRule>
    <cfRule type="cellIs" dxfId="45" priority="3" operator="between">
      <formula>60.1</formula>
      <formula>70</formula>
    </cfRule>
    <cfRule type="cellIs" dxfId="44" priority="4" operator="lessThan">
      <formula>60.1</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B29C-CE1A-4654-B2C2-BD31E9D317B2}">
  <dimension ref="A1:R93"/>
  <sheetViews>
    <sheetView topLeftCell="A33" workbookViewId="0">
      <selection activeCell="I37" sqref="I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128">
        <v>4</v>
      </c>
      <c r="L12" s="1" t="str">
        <f>IF(K12="X",4,"")</f>
        <v/>
      </c>
      <c r="M12" s="128"/>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128">
        <v>3</v>
      </c>
      <c r="J13" s="1" t="str">
        <f t="shared" ref="J13:J18" si="4">IF(I13="X",3,"")</f>
        <v/>
      </c>
      <c r="K13" s="54"/>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128">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128">
        <v>4</v>
      </c>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128"/>
      <c r="J16" s="1" t="str">
        <f t="shared" si="4"/>
        <v/>
      </c>
      <c r="K16" s="128">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128"/>
      <c r="J17" s="1" t="str">
        <f t="shared" si="4"/>
        <v/>
      </c>
      <c r="K17" s="128">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12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12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12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128">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128">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128"/>
      <c r="L27" s="1" t="str">
        <f t="shared" si="12"/>
        <v/>
      </c>
      <c r="M27" s="12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12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128">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128"/>
      <c r="J34" s="1" t="str">
        <f t="shared" si="17"/>
        <v/>
      </c>
      <c r="K34" s="128">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128">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128">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0.41806731693852767</v>
      </c>
    </row>
    <row r="49" spans="2:17" ht="17.25" customHeight="1" x14ac:dyDescent="0.25">
      <c r="B49" s="1" t="s">
        <v>30</v>
      </c>
      <c r="N49" s="114">
        <f>C58*B50</f>
        <v>0.41806731693852767</v>
      </c>
    </row>
    <row r="50" spans="2:17" x14ac:dyDescent="0.25">
      <c r="B50" s="20">
        <v>0.5</v>
      </c>
    </row>
    <row r="52" spans="2:17" x14ac:dyDescent="0.25">
      <c r="B52" s="1" t="s">
        <v>66</v>
      </c>
      <c r="C52" s="115">
        <v>0.9</v>
      </c>
      <c r="F52">
        <f>COUNTIF(C52:C57,"&gt;,01%")</f>
        <v>6</v>
      </c>
    </row>
    <row r="53" spans="2:17" x14ac:dyDescent="0.25">
      <c r="B53" s="1" t="s">
        <v>67</v>
      </c>
      <c r="C53" s="115">
        <v>0.80666666666666698</v>
      </c>
    </row>
    <row r="54" spans="2:17" x14ac:dyDescent="0.25">
      <c r="B54" s="1" t="s">
        <v>68</v>
      </c>
      <c r="C54" s="115">
        <v>0.8</v>
      </c>
    </row>
    <row r="55" spans="2:17" x14ac:dyDescent="0.25">
      <c r="B55" s="1" t="s">
        <v>69</v>
      </c>
      <c r="C55" s="115">
        <v>0.89958081884338703</v>
      </c>
    </row>
    <row r="56" spans="2:17" x14ac:dyDescent="0.25">
      <c r="B56" s="1" t="s">
        <v>70</v>
      </c>
      <c r="C56" s="115">
        <v>0.81056031775227799</v>
      </c>
    </row>
    <row r="57" spans="2:17" x14ac:dyDescent="0.25">
      <c r="B57" s="1" t="s">
        <v>71</v>
      </c>
      <c r="C57" s="115">
        <v>0.8</v>
      </c>
      <c r="K57" s="116" t="s">
        <v>104</v>
      </c>
      <c r="M57" s="117">
        <f>(I48*100)+(N37+N28+N19)*100</f>
        <v>41.806731693852768</v>
      </c>
    </row>
    <row r="58" spans="2:17" x14ac:dyDescent="0.25">
      <c r="B58" s="21" t="s">
        <v>72</v>
      </c>
      <c r="C58" s="86">
        <f>AVERAGE(C52:C57)</f>
        <v>0.83613463387705533</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43" priority="1" operator="greaterThan">
      <formula>79.9</formula>
    </cfRule>
    <cfRule type="cellIs" dxfId="42" priority="2" operator="between">
      <formula>70.1</formula>
      <formula>79.9</formula>
    </cfRule>
    <cfRule type="cellIs" dxfId="41" priority="3" operator="between">
      <formula>60.1</formula>
      <formula>70</formula>
    </cfRule>
    <cfRule type="cellIs" dxfId="40" priority="4" operator="lessThan">
      <formula>60.1</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232C1-DFE2-4155-8590-9F314D5A2DE6}">
  <dimension ref="A1:R93"/>
  <sheetViews>
    <sheetView topLeftCell="A37" workbookViewId="0">
      <selection activeCell="M28" sqref="M28"/>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78">
        <v>4</v>
      </c>
      <c r="L13" s="1" t="str">
        <f t="shared" ref="L13:L18" si="5">IF(K13="X",4,"")</f>
        <v/>
      </c>
      <c r="M13" s="78"/>
      <c r="N13" s="1" t="str">
        <f t="shared" ref="N13:N18" si="6">IF(M13="X",5,"")</f>
        <v/>
      </c>
      <c r="O13">
        <f t="shared" si="0"/>
        <v>0</v>
      </c>
      <c r="P13" s="61">
        <f t="shared" si="1"/>
        <v>0</v>
      </c>
      <c r="Q13" s="144" t="s">
        <v>171</v>
      </c>
    </row>
    <row r="14" spans="2:17" ht="76.5" x14ac:dyDescent="0.25">
      <c r="B14" s="339"/>
      <c r="C14" s="342"/>
      <c r="D14" s="77" t="s">
        <v>3</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78">
        <v>5</v>
      </c>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78">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0.43395950995114224</v>
      </c>
    </row>
    <row r="49" spans="2:17" ht="17.25" customHeight="1" x14ac:dyDescent="0.25">
      <c r="B49" s="1" t="s">
        <v>30</v>
      </c>
      <c r="N49" s="114">
        <f>C58*B50</f>
        <v>0.43395950995114224</v>
      </c>
    </row>
    <row r="50" spans="2:17" x14ac:dyDescent="0.25">
      <c r="B50" s="20">
        <v>0.5</v>
      </c>
    </row>
    <row r="52" spans="2:17" x14ac:dyDescent="0.25">
      <c r="B52" s="1" t="s">
        <v>66</v>
      </c>
      <c r="C52" s="115">
        <v>1</v>
      </c>
      <c r="F52">
        <f>COUNTIF(C52:C57,"&gt;,01%")</f>
        <v>6</v>
      </c>
    </row>
    <row r="53" spans="2:17" x14ac:dyDescent="0.25">
      <c r="B53" s="1" t="s">
        <v>67</v>
      </c>
      <c r="C53" s="115">
        <v>0.82210098416773658</v>
      </c>
    </row>
    <row r="54" spans="2:17" x14ac:dyDescent="0.25">
      <c r="B54" s="1" t="s">
        <v>68</v>
      </c>
      <c r="C54" s="115">
        <v>0.79537426408746847</v>
      </c>
    </row>
    <row r="55" spans="2:17" x14ac:dyDescent="0.25">
      <c r="B55" s="1" t="s">
        <v>69</v>
      </c>
      <c r="C55" s="115">
        <v>0.82947855340622378</v>
      </c>
    </row>
    <row r="56" spans="2:17" x14ac:dyDescent="0.25">
      <c r="B56" s="1" t="s">
        <v>70</v>
      </c>
      <c r="C56" s="115">
        <v>0.91056031775227808</v>
      </c>
    </row>
    <row r="57" spans="2:17" x14ac:dyDescent="0.25">
      <c r="B57" s="1" t="s">
        <v>71</v>
      </c>
      <c r="C57" s="115">
        <v>0.85</v>
      </c>
      <c r="K57" s="116" t="s">
        <v>104</v>
      </c>
      <c r="M57" s="117">
        <f>(I48*100)+(N37+N28+N19)*100</f>
        <v>43.395950995114227</v>
      </c>
    </row>
    <row r="58" spans="2:17" x14ac:dyDescent="0.25">
      <c r="B58" s="21" t="s">
        <v>72</v>
      </c>
      <c r="C58" s="86">
        <f>AVERAGE(C52:C57)</f>
        <v>0.86791901990228448</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39" priority="1" operator="greaterThan">
      <formula>79.9</formula>
    </cfRule>
    <cfRule type="cellIs" dxfId="38" priority="2" operator="between">
      <formula>70.1</formula>
      <formula>79.9</formula>
    </cfRule>
    <cfRule type="cellIs" dxfId="37" priority="3" operator="between">
      <formula>60.1</formula>
      <formula>70</formula>
    </cfRule>
    <cfRule type="cellIs" dxfId="36" priority="4" operator="lessThan">
      <formula>60.1</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1B32C-AFDE-47B7-8C9B-B308C191909F}">
  <dimension ref="A1"/>
  <sheetViews>
    <sheetView workbookViewId="0"/>
  </sheetViews>
  <sheetFormatPr baseColWidth="10" defaultRowHeight="15" x14ac:dyDescent="0.25"/>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46D0C-F0FE-42F2-B55A-E849E14D0A0F}">
  <dimension ref="A1:R93"/>
  <sheetViews>
    <sheetView topLeftCell="A34"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78">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78">
        <v>4</v>
      </c>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78">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78">
        <v>4</v>
      </c>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78">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78"/>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78">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78">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0.4447262438218571</v>
      </c>
    </row>
    <row r="49" spans="2:17" ht="17.25" customHeight="1" x14ac:dyDescent="0.25">
      <c r="B49" s="1" t="s">
        <v>30</v>
      </c>
      <c r="N49" s="114">
        <f>C58*B50</f>
        <v>0.4447262438218571</v>
      </c>
    </row>
    <row r="50" spans="2:17" x14ac:dyDescent="0.25">
      <c r="B50" s="20">
        <v>0.5</v>
      </c>
    </row>
    <row r="52" spans="2:17" x14ac:dyDescent="0.25">
      <c r="B52" s="1" t="s">
        <v>66</v>
      </c>
      <c r="C52" s="115">
        <v>0.9329785330366438</v>
      </c>
      <c r="F52">
        <f>COUNTIF(C52:C57,"&gt;,01%")</f>
        <v>6</v>
      </c>
    </row>
    <row r="53" spans="2:17" x14ac:dyDescent="0.25">
      <c r="B53" s="1" t="s">
        <v>67</v>
      </c>
      <c r="C53" s="115">
        <v>0.91364308638675573</v>
      </c>
    </row>
    <row r="54" spans="2:17" x14ac:dyDescent="0.25">
      <c r="B54" s="1" t="s">
        <v>68</v>
      </c>
      <c r="C54" s="115">
        <v>0.81339770365662423</v>
      </c>
    </row>
    <row r="55" spans="2:17" x14ac:dyDescent="0.25">
      <c r="B55" s="1" t="s">
        <v>69</v>
      </c>
      <c r="C55" s="115">
        <v>0.89772801724948081</v>
      </c>
    </row>
    <row r="56" spans="2:17" x14ac:dyDescent="0.25">
      <c r="B56" s="1" t="s">
        <v>70</v>
      </c>
      <c r="C56" s="115">
        <v>0.87965971296482104</v>
      </c>
    </row>
    <row r="57" spans="2:17" x14ac:dyDescent="0.25">
      <c r="B57" s="1" t="s">
        <v>71</v>
      </c>
      <c r="C57" s="115">
        <v>0.89930787256795941</v>
      </c>
      <c r="K57" s="116" t="s">
        <v>104</v>
      </c>
      <c r="M57" s="117">
        <f>(I48*100)+(N37+N28+N19)*100</f>
        <v>44.472624382185714</v>
      </c>
    </row>
    <row r="58" spans="2:17" x14ac:dyDescent="0.25">
      <c r="B58" s="21" t="s">
        <v>72</v>
      </c>
      <c r="C58" s="86">
        <f>AVERAGE(C52:C57)</f>
        <v>0.88945248764371421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35" priority="1" operator="greaterThan">
      <formula>79.9</formula>
    </cfRule>
    <cfRule type="cellIs" dxfId="34" priority="2" operator="between">
      <formula>70.1</formula>
      <formula>79.9</formula>
    </cfRule>
    <cfRule type="cellIs" dxfId="33" priority="3" operator="between">
      <formula>60.1</formula>
      <formula>70</formula>
    </cfRule>
    <cfRule type="cellIs" dxfId="32" priority="4" operator="lessThan">
      <formula>60.1</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171-82A0-44CD-AA60-D4ABC7392949}">
  <dimension ref="A1:R93"/>
  <sheetViews>
    <sheetView topLeftCell="A33"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78">
        <v>3</v>
      </c>
      <c r="J14" s="1" t="str">
        <f t="shared" si="4"/>
        <v/>
      </c>
      <c r="K14" s="54"/>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78">
        <v>3</v>
      </c>
      <c r="J15" s="1" t="str">
        <f t="shared" si="4"/>
        <v/>
      </c>
      <c r="K15" s="54"/>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78">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78">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78">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78">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78">
        <v>3</v>
      </c>
      <c r="J27" s="1" t="str">
        <f t="shared" si="11"/>
        <v/>
      </c>
      <c r="K27" s="54"/>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78">
        <v>3</v>
      </c>
      <c r="J32" s="1" t="str">
        <f>IF(I32="X",3,"")</f>
        <v/>
      </c>
      <c r="K32" s="78"/>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78">
        <v>3</v>
      </c>
      <c r="J34" s="1" t="str">
        <f t="shared" si="17"/>
        <v/>
      </c>
      <c r="K34" s="54"/>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78">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0.44891666666666663</v>
      </c>
    </row>
    <row r="49" spans="2:17" ht="17.25" customHeight="1" x14ac:dyDescent="0.25">
      <c r="B49" s="1" t="s">
        <v>30</v>
      </c>
      <c r="N49" s="114">
        <f>C58*B50</f>
        <v>0.44891666666666663</v>
      </c>
    </row>
    <row r="50" spans="2:17" x14ac:dyDescent="0.25">
      <c r="B50" s="20">
        <v>0.5</v>
      </c>
    </row>
    <row r="52" spans="2:17" x14ac:dyDescent="0.25">
      <c r="B52" s="1" t="s">
        <v>66</v>
      </c>
      <c r="C52" s="115">
        <v>0.95199999999999996</v>
      </c>
      <c r="F52">
        <f>COUNTIF(C52:C57,"&gt;,01%")</f>
        <v>6</v>
      </c>
    </row>
    <row r="53" spans="2:17" x14ac:dyDescent="0.25">
      <c r="B53" s="1" t="s">
        <v>67</v>
      </c>
      <c r="C53" s="115">
        <v>0.97</v>
      </c>
    </row>
    <row r="54" spans="2:17" x14ac:dyDescent="0.25">
      <c r="B54" s="1" t="s">
        <v>68</v>
      </c>
      <c r="C54" s="115">
        <v>1</v>
      </c>
    </row>
    <row r="55" spans="2:17" x14ac:dyDescent="0.25">
      <c r="B55" s="1" t="s">
        <v>69</v>
      </c>
      <c r="C55" s="115">
        <v>0.78800000000000003</v>
      </c>
    </row>
    <row r="56" spans="2:17" x14ac:dyDescent="0.25">
      <c r="B56" s="1" t="s">
        <v>70</v>
      </c>
      <c r="C56" s="115">
        <v>0.70899999999999996</v>
      </c>
    </row>
    <row r="57" spans="2:17" x14ac:dyDescent="0.25">
      <c r="B57" s="1" t="s">
        <v>71</v>
      </c>
      <c r="C57" s="115">
        <v>0.96799999999999997</v>
      </c>
      <c r="K57" s="116" t="s">
        <v>104</v>
      </c>
      <c r="M57" s="117">
        <f>(I48*100)+(N37+N28+N19)*100</f>
        <v>44.891666666666666</v>
      </c>
    </row>
    <row r="58" spans="2:17" x14ac:dyDescent="0.25">
      <c r="B58" s="21" t="s">
        <v>72</v>
      </c>
      <c r="C58" s="86">
        <f>AVERAGE(C52:C57)</f>
        <v>0.89783333333333326</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31" priority="1" operator="greaterThan">
      <formula>79.9</formula>
    </cfRule>
    <cfRule type="cellIs" dxfId="30" priority="2" operator="between">
      <formula>70.1</formula>
      <formula>79.9</formula>
    </cfRule>
    <cfRule type="cellIs" dxfId="29" priority="3" operator="between">
      <formula>60.1</formula>
      <formula>70</formula>
    </cfRule>
    <cfRule type="cellIs" dxfId="28" priority="4" operator="lessThan">
      <formula>60.1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10EF-EA2F-479D-A3BD-BC4FC0780CD1}">
  <dimension ref="A1:R93"/>
  <sheetViews>
    <sheetView topLeftCell="A31" workbookViewId="0">
      <selection activeCell="M32" sqref="M3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7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78">
        <v>5</v>
      </c>
      <c r="N15" s="1" t="str">
        <f t="shared" si="6"/>
        <v/>
      </c>
      <c r="O15">
        <f t="shared" si="0"/>
        <v>0</v>
      </c>
      <c r="P15" s="61">
        <f t="shared" si="1"/>
        <v>0</v>
      </c>
      <c r="Q15" s="79"/>
    </row>
    <row r="16" spans="2:17" ht="45" x14ac:dyDescent="0.25">
      <c r="B16" s="339"/>
      <c r="C16" s="342"/>
      <c r="D16" s="80" t="s">
        <v>37</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78">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c r="L35" s="1" t="str">
        <f t="shared" si="18"/>
        <v/>
      </c>
      <c r="M35" s="78">
        <v>5</v>
      </c>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0.5</v>
      </c>
    </row>
    <row r="49" spans="2:17" ht="17.25" customHeight="1" x14ac:dyDescent="0.25">
      <c r="B49" s="1" t="s">
        <v>30</v>
      </c>
      <c r="N49" s="114">
        <f>C58*B50</f>
        <v>0.5</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1</v>
      </c>
    </row>
    <row r="56" spans="2:17" x14ac:dyDescent="0.25">
      <c r="B56" s="1" t="s">
        <v>70</v>
      </c>
      <c r="C56" s="115">
        <v>1</v>
      </c>
    </row>
    <row r="57" spans="2:17" x14ac:dyDescent="0.25">
      <c r="B57" s="1" t="s">
        <v>71</v>
      </c>
      <c r="C57" s="115">
        <v>1</v>
      </c>
      <c r="K57" s="116" t="s">
        <v>104</v>
      </c>
      <c r="M57" s="117">
        <f>(I48*100)+(N37+N28+N19)*100</f>
        <v>50</v>
      </c>
    </row>
    <row r="58" spans="2:17" x14ac:dyDescent="0.25">
      <c r="B58" s="21" t="s">
        <v>72</v>
      </c>
      <c r="C58" s="86">
        <f>AVERAGE(C52:C57)</f>
        <v>1</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67" priority="1" operator="greaterThan">
      <formula>79.9</formula>
    </cfRule>
    <cfRule type="cellIs" dxfId="166" priority="2" operator="between">
      <formula>70.1</formula>
      <formula>79.9</formula>
    </cfRule>
    <cfRule type="cellIs" dxfId="165" priority="3" operator="between">
      <formula>60.1</formula>
      <formula>70</formula>
    </cfRule>
    <cfRule type="cellIs" dxfId="164" priority="4" operator="lessThan">
      <formula>60.1</formula>
    </cfRule>
  </conditionalFormatting>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BFD7-B8F2-4C96-AED2-35B156C93905}">
  <dimension ref="A1:R93"/>
  <sheetViews>
    <sheetView topLeftCell="A48" workbookViewId="0">
      <selection activeCell="K37" sqref="K37"/>
    </sheetView>
  </sheetViews>
  <sheetFormatPr baseColWidth="10" defaultColWidth="11.42578125" defaultRowHeight="15" x14ac:dyDescent="0.25"/>
  <cols>
    <col min="1" max="1" width="5.5703125" bestFit="1"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145"/>
      <c r="D2" s="398" t="s">
        <v>78</v>
      </c>
      <c r="E2" s="399"/>
      <c r="F2" s="399"/>
      <c r="G2" s="399"/>
      <c r="H2" s="399"/>
      <c r="I2" s="399"/>
      <c r="J2" s="399"/>
      <c r="K2" s="399"/>
      <c r="L2" s="399"/>
      <c r="M2" s="400"/>
      <c r="N2" s="64"/>
      <c r="O2" s="64"/>
      <c r="P2" s="65"/>
      <c r="Q2" s="66" t="s">
        <v>79</v>
      </c>
    </row>
    <row r="3" spans="2:17" ht="21.75" customHeight="1" x14ac:dyDescent="0.25">
      <c r="B3" s="67"/>
      <c r="C3" s="146"/>
      <c r="D3" s="401"/>
      <c r="E3" s="402"/>
      <c r="F3" s="402"/>
      <c r="G3" s="402"/>
      <c r="H3" s="402"/>
      <c r="I3" s="402"/>
      <c r="J3" s="402"/>
      <c r="K3" s="402"/>
      <c r="L3" s="402"/>
      <c r="M3" s="403"/>
      <c r="N3" s="69"/>
      <c r="O3" s="69"/>
      <c r="P3" s="70"/>
      <c r="Q3" s="71" t="s">
        <v>80</v>
      </c>
    </row>
    <row r="6" spans="2:17" x14ac:dyDescent="0.25">
      <c r="B6" s="147" t="s">
        <v>81</v>
      </c>
    </row>
    <row r="7" spans="2:17" x14ac:dyDescent="0.25">
      <c r="B7" t="s">
        <v>82</v>
      </c>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404" t="s">
        <v>0</v>
      </c>
      <c r="C12" s="341" t="s">
        <v>85</v>
      </c>
      <c r="D12" s="77" t="s">
        <v>34</v>
      </c>
      <c r="E12" s="54"/>
      <c r="F12" s="1" t="str">
        <f>IF(E12="X",1,"")</f>
        <v/>
      </c>
      <c r="G12" s="54"/>
      <c r="H12" s="1" t="str">
        <f>IF(G12="X",2,"")</f>
        <v/>
      </c>
      <c r="I12" s="54"/>
      <c r="J12" s="1" t="str">
        <f>IF(I12="X",3,"")</f>
        <v/>
      </c>
      <c r="K12" s="54"/>
      <c r="L12" s="1" t="str">
        <f>IF(K12="X",4,"")</f>
        <v/>
      </c>
      <c r="M12" s="148">
        <v>5</v>
      </c>
      <c r="N12" s="1" t="str">
        <f>IF(M12="X",5,"")</f>
        <v/>
      </c>
      <c r="O12">
        <f t="shared" ref="O12:O18" si="0">SUM(F12,H12,J12,L12,N12)</f>
        <v>0</v>
      </c>
      <c r="P12" s="61">
        <f t="shared" ref="P12:P17" si="1">(O12/5)</f>
        <v>0</v>
      </c>
      <c r="Q12" s="79"/>
    </row>
    <row r="13" spans="2:17" ht="51.75" customHeight="1" x14ac:dyDescent="0.25">
      <c r="B13" s="405"/>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148">
        <v>5</v>
      </c>
      <c r="N13" s="1" t="str">
        <f t="shared" ref="N13:N18" si="6">IF(M13="X",5,"")</f>
        <v/>
      </c>
      <c r="O13">
        <f t="shared" si="0"/>
        <v>0</v>
      </c>
      <c r="P13" s="61">
        <f t="shared" si="1"/>
        <v>0</v>
      </c>
      <c r="Q13" s="79"/>
    </row>
    <row r="14" spans="2:17" ht="51" x14ac:dyDescent="0.25">
      <c r="B14" s="405"/>
      <c r="C14" s="342"/>
      <c r="D14" s="77" t="s">
        <v>36</v>
      </c>
      <c r="E14" s="54"/>
      <c r="F14" s="1" t="str">
        <f t="shared" si="2"/>
        <v/>
      </c>
      <c r="G14" s="54"/>
      <c r="H14" s="1" t="str">
        <f t="shared" si="3"/>
        <v/>
      </c>
      <c r="I14" s="54"/>
      <c r="J14" s="1" t="str">
        <f t="shared" si="4"/>
        <v/>
      </c>
      <c r="K14" s="54"/>
      <c r="L14" s="1" t="str">
        <f t="shared" si="5"/>
        <v/>
      </c>
      <c r="M14" s="148">
        <v>5</v>
      </c>
      <c r="N14" s="1" t="str">
        <f t="shared" si="6"/>
        <v/>
      </c>
      <c r="O14">
        <f t="shared" si="0"/>
        <v>0</v>
      </c>
      <c r="P14" s="61">
        <f t="shared" si="1"/>
        <v>0</v>
      </c>
      <c r="Q14" s="79"/>
    </row>
    <row r="15" spans="2:17" ht="75" x14ac:dyDescent="0.25">
      <c r="B15" s="405"/>
      <c r="C15" s="342"/>
      <c r="D15" s="80" t="s">
        <v>4</v>
      </c>
      <c r="E15" s="54"/>
      <c r="F15" s="1" t="str">
        <f t="shared" si="2"/>
        <v/>
      </c>
      <c r="G15" s="54"/>
      <c r="H15" s="1" t="str">
        <f t="shared" si="3"/>
        <v/>
      </c>
      <c r="I15" s="54"/>
      <c r="J15" s="1" t="str">
        <f t="shared" si="4"/>
        <v/>
      </c>
      <c r="K15" s="54"/>
      <c r="L15" s="1" t="str">
        <f t="shared" si="5"/>
        <v/>
      </c>
      <c r="M15" s="148">
        <v>5</v>
      </c>
      <c r="N15" s="1" t="str">
        <f t="shared" si="6"/>
        <v/>
      </c>
      <c r="O15">
        <f t="shared" si="0"/>
        <v>0</v>
      </c>
      <c r="P15" s="61">
        <f t="shared" si="1"/>
        <v>0</v>
      </c>
      <c r="Q15" s="79"/>
    </row>
    <row r="16" spans="2:17" ht="45" x14ac:dyDescent="0.25">
      <c r="B16" s="405"/>
      <c r="C16" s="342"/>
      <c r="D16" s="80" t="s">
        <v>37</v>
      </c>
      <c r="E16" s="54"/>
      <c r="F16" s="1" t="str">
        <f t="shared" si="2"/>
        <v/>
      </c>
      <c r="G16" s="54"/>
      <c r="H16" s="1" t="str">
        <f t="shared" si="3"/>
        <v/>
      </c>
      <c r="I16" s="54"/>
      <c r="J16" s="1" t="str">
        <f t="shared" si="4"/>
        <v/>
      </c>
      <c r="K16" s="54"/>
      <c r="L16" s="1" t="str">
        <f t="shared" si="5"/>
        <v/>
      </c>
      <c r="M16" s="148">
        <v>5</v>
      </c>
      <c r="N16" s="1" t="str">
        <f t="shared" si="6"/>
        <v/>
      </c>
      <c r="O16">
        <f t="shared" si="0"/>
        <v>0</v>
      </c>
      <c r="P16" s="61">
        <f t="shared" si="1"/>
        <v>0</v>
      </c>
      <c r="Q16" s="79"/>
    </row>
    <row r="17" spans="1:18" ht="56.25" customHeight="1" x14ac:dyDescent="0.25">
      <c r="B17" s="405"/>
      <c r="C17" s="342"/>
      <c r="D17" s="80" t="s">
        <v>6</v>
      </c>
      <c r="E17" s="54"/>
      <c r="F17" s="1" t="str">
        <f t="shared" si="2"/>
        <v/>
      </c>
      <c r="G17" s="54"/>
      <c r="H17" s="1" t="str">
        <f t="shared" si="3"/>
        <v/>
      </c>
      <c r="I17" s="54"/>
      <c r="J17" s="1" t="str">
        <f t="shared" si="4"/>
        <v/>
      </c>
      <c r="K17" s="54"/>
      <c r="L17" s="82" t="str">
        <f t="shared" si="5"/>
        <v/>
      </c>
      <c r="M17" s="148">
        <v>5</v>
      </c>
      <c r="N17" s="1" t="str">
        <f t="shared" si="6"/>
        <v/>
      </c>
      <c r="O17">
        <f t="shared" si="0"/>
        <v>0</v>
      </c>
      <c r="P17" s="61">
        <f t="shared" si="1"/>
        <v>0</v>
      </c>
      <c r="Q17" s="79"/>
    </row>
    <row r="18" spans="1:18" ht="45" customHeight="1" x14ac:dyDescent="0.25">
      <c r="B18" s="406"/>
      <c r="C18" s="343"/>
      <c r="D18" s="80" t="s">
        <v>7</v>
      </c>
      <c r="E18" s="54"/>
      <c r="F18" s="1" t="str">
        <f t="shared" si="2"/>
        <v/>
      </c>
      <c r="G18" s="54"/>
      <c r="H18" s="1" t="str">
        <f t="shared" si="3"/>
        <v/>
      </c>
      <c r="I18" s="54"/>
      <c r="J18" s="1" t="str">
        <f t="shared" si="4"/>
        <v/>
      </c>
      <c r="K18" s="54"/>
      <c r="L18" s="82" t="str">
        <f t="shared" si="5"/>
        <v/>
      </c>
      <c r="M18" s="14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14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148">
        <v>5</v>
      </c>
      <c r="N24" s="1" t="str">
        <f t="shared" si="7"/>
        <v/>
      </c>
      <c r="O24">
        <f>SUM(F24,H24,J24,L24,N24)</f>
        <v>0</v>
      </c>
      <c r="P24" s="61">
        <f t="shared" si="8"/>
        <v>0</v>
      </c>
      <c r="Q24" s="79"/>
    </row>
    <row r="25" spans="1:18" ht="51" x14ac:dyDescent="0.25">
      <c r="B25" s="328"/>
      <c r="C25" s="327"/>
      <c r="D25" s="80" t="s">
        <v>180</v>
      </c>
      <c r="E25" s="54"/>
      <c r="F25" s="1" t="str">
        <f t="shared" si="9"/>
        <v/>
      </c>
      <c r="G25" s="54"/>
      <c r="H25" s="1" t="str">
        <f t="shared" si="10"/>
        <v/>
      </c>
      <c r="I25" s="54"/>
      <c r="J25" s="1" t="str">
        <f t="shared" si="11"/>
        <v/>
      </c>
      <c r="K25" s="54"/>
      <c r="L25" s="1" t="str">
        <f t="shared" si="12"/>
        <v/>
      </c>
      <c r="M25" s="14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14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14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149"/>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148">
        <v>4</v>
      </c>
      <c r="L32" s="1" t="str">
        <f>IF(K32="X",4,"")</f>
        <v/>
      </c>
      <c r="M32" s="148"/>
      <c r="N32" s="1" t="str">
        <f t="shared" ref="N32:N36" si="13">IF(M32="X",5,"")</f>
        <v/>
      </c>
      <c r="O32">
        <f>SUM(F32,H32,J32,L32,N32)</f>
        <v>0</v>
      </c>
      <c r="P32" s="61">
        <f t="shared" ref="P32:P36" si="14">(O32/5)</f>
        <v>0</v>
      </c>
      <c r="Q32" s="79" t="s">
        <v>173</v>
      </c>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148">
        <v>4</v>
      </c>
      <c r="L33" s="1" t="str">
        <f t="shared" ref="L33:L36" si="18">IF(K33="X",4,"")</f>
        <v/>
      </c>
      <c r="M33" s="14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148">
        <v>4</v>
      </c>
      <c r="L34" s="1" t="str">
        <f t="shared" si="18"/>
        <v/>
      </c>
      <c r="M34" s="14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148">
        <v>4</v>
      </c>
      <c r="L35" s="1" t="str">
        <f t="shared" si="18"/>
        <v/>
      </c>
      <c r="M35" s="14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148">
        <v>4</v>
      </c>
      <c r="L36" s="1" t="str">
        <f t="shared" si="18"/>
        <v/>
      </c>
      <c r="M36" s="14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147"/>
      <c r="B39" s="147" t="s">
        <v>92</v>
      </c>
      <c r="D39" s="103"/>
      <c r="G39" s="104"/>
      <c r="I39" s="105"/>
    </row>
    <row r="40" spans="1:17" ht="14.25" hidden="1" customHeight="1" x14ac:dyDescent="0.25">
      <c r="B40" t="s">
        <v>93</v>
      </c>
      <c r="D40" s="103"/>
      <c r="G40" s="104"/>
      <c r="I40" s="105"/>
      <c r="L40" s="106"/>
      <c r="M40" s="66"/>
      <c r="Q40" s="325" t="s">
        <v>83</v>
      </c>
    </row>
    <row r="41" spans="1:17" ht="14.25" hidden="1" customHeight="1" x14ac:dyDescent="0.25">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50"/>
      <c r="G45" s="109"/>
      <c r="I45" s="105"/>
      <c r="P45" s="61">
        <f>(SUM(P42:P44)/3)*B47</f>
        <v>0.5</v>
      </c>
    </row>
    <row r="46" spans="1:17" ht="25.5" hidden="1" customHeight="1" x14ac:dyDescent="0.25">
      <c r="A46" s="74">
        <v>1</v>
      </c>
      <c r="B46" s="80" t="s">
        <v>102</v>
      </c>
      <c r="D46" s="150"/>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0.3984166666666667</v>
      </c>
    </row>
    <row r="49" spans="1:17" ht="17.25" customHeight="1" x14ac:dyDescent="0.25">
      <c r="B49" s="1" t="s">
        <v>30</v>
      </c>
      <c r="N49" s="114">
        <f>C58*B50</f>
        <v>0.3984166666666667</v>
      </c>
    </row>
    <row r="50" spans="1:17" x14ac:dyDescent="0.25">
      <c r="B50" s="20">
        <v>0.5</v>
      </c>
    </row>
    <row r="52" spans="1:17" x14ac:dyDescent="0.25">
      <c r="A52" t="s">
        <v>174</v>
      </c>
      <c r="B52" s="1" t="s">
        <v>66</v>
      </c>
      <c r="C52" s="115">
        <v>0.84</v>
      </c>
      <c r="F52">
        <f>COUNTIF(C52:C57,"&gt;,01%")</f>
        <v>6</v>
      </c>
    </row>
    <row r="53" spans="1:17" x14ac:dyDescent="0.25">
      <c r="A53" t="s">
        <v>175</v>
      </c>
      <c r="B53" s="1" t="s">
        <v>67</v>
      </c>
      <c r="C53" s="115">
        <v>0.8</v>
      </c>
    </row>
    <row r="54" spans="1:17" x14ac:dyDescent="0.25">
      <c r="A54" t="s">
        <v>176</v>
      </c>
      <c r="B54" s="1" t="s">
        <v>68</v>
      </c>
      <c r="C54" s="115">
        <v>0.86699999999999999</v>
      </c>
    </row>
    <row r="55" spans="1:17" x14ac:dyDescent="0.25">
      <c r="A55" t="s">
        <v>177</v>
      </c>
      <c r="B55" s="1" t="s">
        <v>69</v>
      </c>
      <c r="C55" s="115">
        <v>0.71099999999999997</v>
      </c>
    </row>
    <row r="56" spans="1:17" x14ac:dyDescent="0.25">
      <c r="A56" t="s">
        <v>178</v>
      </c>
      <c r="B56" s="1" t="s">
        <v>70</v>
      </c>
      <c r="C56" s="115">
        <v>0.7</v>
      </c>
    </row>
    <row r="57" spans="1:17" x14ac:dyDescent="0.25">
      <c r="A57" t="s">
        <v>179</v>
      </c>
      <c r="B57" s="1" t="s">
        <v>71</v>
      </c>
      <c r="C57" s="115">
        <v>0.86299999999999999</v>
      </c>
      <c r="K57" s="116" t="s">
        <v>104</v>
      </c>
      <c r="M57" s="117">
        <f>(I48*100)+(N37+N28+N19)*100</f>
        <v>39.841666666666669</v>
      </c>
    </row>
    <row r="58" spans="1:17" x14ac:dyDescent="0.25">
      <c r="B58" s="21" t="s">
        <v>72</v>
      </c>
      <c r="C58" s="86">
        <f>AVERAGE(C52:C57)</f>
        <v>0.79683333333333339</v>
      </c>
    </row>
    <row r="61" spans="1:17" x14ac:dyDescent="0.25">
      <c r="B61" s="147" t="s">
        <v>105</v>
      </c>
    </row>
    <row r="62" spans="1: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1: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1: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x14ac:dyDescent="0.25">
      <c r="B72" s="151"/>
    </row>
    <row r="73" spans="2:17" x14ac:dyDescent="0.25">
      <c r="B73" s="151"/>
    </row>
    <row r="74" spans="2:17" x14ac:dyDescent="0.25">
      <c r="B74" s="152"/>
    </row>
    <row r="75" spans="2:17" x14ac:dyDescent="0.25">
      <c r="B75" s="152"/>
    </row>
    <row r="76" spans="2:17" x14ac:dyDescent="0.25">
      <c r="B76" s="152"/>
    </row>
    <row r="77" spans="2:17" x14ac:dyDescent="0.25">
      <c r="B77" s="152"/>
    </row>
    <row r="78" spans="2:17" x14ac:dyDescent="0.25">
      <c r="B78" s="152"/>
    </row>
    <row r="79" spans="2:17" x14ac:dyDescent="0.25">
      <c r="B79" s="153"/>
    </row>
    <row r="80" spans="2:17" x14ac:dyDescent="0.25">
      <c r="B80" s="153"/>
    </row>
    <row r="82" spans="2:2" x14ac:dyDescent="0.25">
      <c r="B82" s="151"/>
    </row>
    <row r="83" spans="2:2" x14ac:dyDescent="0.25">
      <c r="B83" s="152"/>
    </row>
    <row r="84" spans="2:2" x14ac:dyDescent="0.25">
      <c r="B84" s="153"/>
    </row>
    <row r="85" spans="2:2" x14ac:dyDescent="0.25">
      <c r="B85" s="152"/>
    </row>
    <row r="86" spans="2:2" x14ac:dyDescent="0.25">
      <c r="B86" s="153"/>
    </row>
    <row r="87" spans="2:2" x14ac:dyDescent="0.25">
      <c r="B87" s="152"/>
    </row>
    <row r="88" spans="2:2" x14ac:dyDescent="0.25">
      <c r="B88" s="153"/>
    </row>
    <row r="89" spans="2:2" x14ac:dyDescent="0.25">
      <c r="B89" s="152"/>
    </row>
    <row r="90" spans="2:2" x14ac:dyDescent="0.25">
      <c r="B90" s="153"/>
    </row>
    <row r="91" spans="2:2" x14ac:dyDescent="0.25">
      <c r="B91" s="152"/>
    </row>
    <row r="92" spans="2:2" x14ac:dyDescent="0.25">
      <c r="B92" s="153"/>
    </row>
    <row r="93" spans="2:2" x14ac:dyDescent="0.25">
      <c r="B93" s="152"/>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27" priority="1" operator="greaterThan">
      <formula>79.9</formula>
    </cfRule>
    <cfRule type="cellIs" dxfId="26" priority="2" operator="between">
      <formula>70.1</formula>
      <formula>79.9</formula>
    </cfRule>
    <cfRule type="cellIs" dxfId="25" priority="3" operator="between">
      <formula>60.1</formula>
      <formula>70</formula>
    </cfRule>
    <cfRule type="cellIs" dxfId="24" priority="4" operator="lessThan">
      <formula>60.1</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9E547-227F-4F87-BCD9-15D259C76CF1}">
  <dimension ref="A1:R93"/>
  <sheetViews>
    <sheetView topLeftCell="A37"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78">
        <v>5</v>
      </c>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c r="L16" s="1" t="str">
        <f t="shared" si="5"/>
        <v/>
      </c>
      <c r="M16" s="81">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0.46983333333333333</v>
      </c>
    </row>
    <row r="49" spans="2:17" ht="17.25" customHeight="1" x14ac:dyDescent="0.25">
      <c r="B49" s="1" t="s">
        <v>30</v>
      </c>
      <c r="N49" s="114">
        <f>C58*B50</f>
        <v>0.46983333333333333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0.81100000000000005</v>
      </c>
    </row>
    <row r="56" spans="2:17" x14ac:dyDescent="0.25">
      <c r="B56" s="1" t="s">
        <v>70</v>
      </c>
      <c r="C56" s="115">
        <v>0.82699999999999996</v>
      </c>
    </row>
    <row r="57" spans="2:17" x14ac:dyDescent="0.25">
      <c r="B57" s="1" t="s">
        <v>71</v>
      </c>
      <c r="C57" s="115">
        <v>1</v>
      </c>
      <c r="K57" s="116" t="s">
        <v>104</v>
      </c>
      <c r="M57" s="117">
        <f>(I48*100)+(N37+N28+N19)*100</f>
        <v>46.983333333333334</v>
      </c>
    </row>
    <row r="58" spans="2:17" x14ac:dyDescent="0.25">
      <c r="B58" s="21" t="s">
        <v>72</v>
      </c>
      <c r="C58" s="86">
        <f>AVERAGE(C52:C57)</f>
        <v>0.93966666666666665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23" priority="1" operator="greaterThan">
      <formula>79.9</formula>
    </cfRule>
    <cfRule type="cellIs" dxfId="22" priority="2" operator="between">
      <formula>70.1</formula>
      <formula>79.9</formula>
    </cfRule>
    <cfRule type="cellIs" dxfId="21" priority="3" operator="between">
      <formula>60.1</formula>
      <formula>70</formula>
    </cfRule>
    <cfRule type="cellIs" dxfId="20" priority="4" operator="lessThan">
      <formula>60.1</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4F27-1CAE-4F1B-9708-42087E0F6F7C}">
  <dimension ref="A1:R93"/>
  <sheetViews>
    <sheetView topLeftCell="A51"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v>3</v>
      </c>
      <c r="J13" s="1" t="str">
        <f t="shared" ref="J13:J18" si="4">IF(I13="X",3,"")</f>
        <v/>
      </c>
      <c r="K13" s="54"/>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v>3</v>
      </c>
      <c r="J15" s="1" t="str">
        <f t="shared" si="4"/>
        <v/>
      </c>
      <c r="K15" s="54"/>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v>3</v>
      </c>
      <c r="J27" s="1" t="str">
        <f t="shared" si="11"/>
        <v/>
      </c>
      <c r="K27" s="54"/>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9" priority="1" operator="greaterThan">
      <formula>79.9</formula>
    </cfRule>
    <cfRule type="cellIs" dxfId="18" priority="2" operator="between">
      <formula>70.1</formula>
      <formula>79.9</formula>
    </cfRule>
    <cfRule type="cellIs" dxfId="17" priority="3" operator="between">
      <formula>60.1</formula>
      <formula>70</formula>
    </cfRule>
    <cfRule type="cellIs" dxfId="16" priority="4" operator="lessThan">
      <formula>60.1</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D2E7-5CBB-4114-A988-704595FA1FCF}">
  <dimension ref="A1:R93"/>
  <sheetViews>
    <sheetView topLeftCell="A35"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v>3</v>
      </c>
      <c r="J13" s="1" t="str">
        <f t="shared" ref="J13:J18" si="4">IF(I13="X",3,"")</f>
        <v/>
      </c>
      <c r="K13" s="54"/>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c r="L15" s="1" t="str">
        <f t="shared" si="5"/>
        <v/>
      </c>
      <c r="M15" s="78">
        <v>5</v>
      </c>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v>4</v>
      </c>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v>3</v>
      </c>
      <c r="J26" s="1" t="str">
        <f t="shared" si="11"/>
        <v/>
      </c>
      <c r="K26" s="54"/>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v>4</v>
      </c>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v>3</v>
      </c>
      <c r="J32" s="1" t="str">
        <f>IF(I32="X",3,"")</f>
        <v/>
      </c>
      <c r="K32" s="54"/>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v>3</v>
      </c>
      <c r="J33" s="1" t="str">
        <f t="shared" ref="J33:J36" si="17">IF(I33="X",3,"")</f>
        <v/>
      </c>
      <c r="K33" s="54"/>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v>3</v>
      </c>
      <c r="J35" s="1" t="str">
        <f t="shared" si="17"/>
        <v/>
      </c>
      <c r="K35" s="54"/>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5" priority="1" operator="greaterThan">
      <formula>79.9</formula>
    </cfRule>
    <cfRule type="cellIs" dxfId="14" priority="2" operator="between">
      <formula>70.1</formula>
      <formula>79.9</formula>
    </cfRule>
    <cfRule type="cellIs" dxfId="13" priority="3" operator="between">
      <formula>60.1</formula>
      <formula>70</formula>
    </cfRule>
    <cfRule type="cellIs" dxfId="12" priority="4" operator="lessThan">
      <formula>60.1</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C8692-7658-4285-A147-2DE17A6EB779}">
  <dimension ref="A1:R93"/>
  <sheetViews>
    <sheetView topLeftCell="A31"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v>3</v>
      </c>
      <c r="J16" s="1" t="str">
        <f t="shared" si="4"/>
        <v/>
      </c>
      <c r="K16" s="54"/>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c r="L36" s="1" t="str">
        <f t="shared" si="18"/>
        <v/>
      </c>
      <c r="M36" s="78">
        <v>5</v>
      </c>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0.44666666666666671</v>
      </c>
    </row>
    <row r="49" spans="2:17" ht="17.25" customHeight="1" x14ac:dyDescent="0.25">
      <c r="B49" s="1" t="s">
        <v>30</v>
      </c>
      <c r="N49" s="114">
        <f>C58*B50</f>
        <v>0.44666666666666671</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0.85</v>
      </c>
    </row>
    <row r="55" spans="2:17" x14ac:dyDescent="0.25">
      <c r="B55" s="1" t="s">
        <v>69</v>
      </c>
      <c r="C55" s="115">
        <v>0.76</v>
      </c>
    </row>
    <row r="56" spans="2:17" x14ac:dyDescent="0.25">
      <c r="B56" s="1" t="s">
        <v>70</v>
      </c>
      <c r="C56" s="115">
        <v>0.75</v>
      </c>
    </row>
    <row r="57" spans="2:17" x14ac:dyDescent="0.25">
      <c r="B57" s="1" t="s">
        <v>71</v>
      </c>
      <c r="C57" s="115">
        <v>1</v>
      </c>
      <c r="K57" s="116" t="s">
        <v>104</v>
      </c>
      <c r="M57" s="117">
        <f>(I48*100)+(N37+N28+N19)*100</f>
        <v>44.666666666666671</v>
      </c>
    </row>
    <row r="58" spans="2:17" x14ac:dyDescent="0.25">
      <c r="B58" s="21" t="s">
        <v>72</v>
      </c>
      <c r="C58" s="86">
        <f>AVERAGE(C52:C57)</f>
        <v>0.89333333333333342</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1" priority="1" operator="greaterThan">
      <formula>79.9</formula>
    </cfRule>
    <cfRule type="cellIs" dxfId="10" priority="2" operator="between">
      <formula>70.1</formula>
      <formula>79.9</formula>
    </cfRule>
    <cfRule type="cellIs" dxfId="9" priority="3" operator="between">
      <formula>60.1</formula>
      <formula>70</formula>
    </cfRule>
    <cfRule type="cellIs" dxfId="8" priority="4" operator="lessThan">
      <formula>60.1</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62EAB-D46A-419E-A569-FCD04430A287}">
  <dimension ref="A1:R93"/>
  <sheetViews>
    <sheetView topLeftCell="A38"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9.42578125" customWidth="1"/>
    <col min="14" max="15" width="9.42578125" hidden="1" customWidth="1"/>
    <col min="16" max="16" width="9.42578125" style="61" hidden="1" customWidth="1"/>
    <col min="17" max="17" width="26.140625" bestFit="1"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c r="L12" s="1" t="str">
        <f>IF(K12="X",4,"")</f>
        <v/>
      </c>
      <c r="M12" s="78">
        <v>5</v>
      </c>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78">
        <v>4</v>
      </c>
      <c r="L13" s="1" t="str">
        <f t="shared" ref="L13:L18" si="5">IF(K13="X",4,"")</f>
        <v/>
      </c>
      <c r="M13" s="78"/>
      <c r="N13" s="1" t="str">
        <f t="shared" ref="N13:N18" si="6">IF(M13="X",5,"")</f>
        <v/>
      </c>
      <c r="O13">
        <f t="shared" si="0"/>
        <v>0</v>
      </c>
      <c r="P13" s="61">
        <f t="shared" si="1"/>
        <v>0</v>
      </c>
      <c r="Q13" s="79" t="s">
        <v>181</v>
      </c>
    </row>
    <row r="14" spans="2:17" ht="76.5" x14ac:dyDescent="0.25">
      <c r="B14" s="339"/>
      <c r="C14" s="342"/>
      <c r="D14" s="77" t="s">
        <v>3</v>
      </c>
      <c r="E14" s="54"/>
      <c r="F14" s="1" t="str">
        <f t="shared" si="2"/>
        <v/>
      </c>
      <c r="G14" s="54"/>
      <c r="H14" s="1" t="str">
        <f t="shared" si="3"/>
        <v/>
      </c>
      <c r="I14" s="54"/>
      <c r="J14" s="1" t="str">
        <f t="shared" si="4"/>
        <v/>
      </c>
      <c r="K14" s="54"/>
      <c r="L14" s="1" t="str">
        <f t="shared" si="5"/>
        <v/>
      </c>
      <c r="M14" s="78">
        <v>5</v>
      </c>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78">
        <v>4</v>
      </c>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c r="L16" s="1" t="str">
        <f t="shared" si="5"/>
        <v/>
      </c>
      <c r="M16" s="78">
        <v>5</v>
      </c>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7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54"/>
      <c r="L18" s="82" t="str">
        <f t="shared" si="5"/>
        <v/>
      </c>
      <c r="M18" s="78">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c r="L23" s="1" t="str">
        <f>IF(K23="X",4,"")</f>
        <v/>
      </c>
      <c r="M23" s="78">
        <v>5</v>
      </c>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7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7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c r="L26" s="1" t="str">
        <f t="shared" si="12"/>
        <v/>
      </c>
      <c r="M26" s="7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54"/>
      <c r="L27" s="1" t="str">
        <f t="shared" si="12"/>
        <v/>
      </c>
      <c r="M27" s="78">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7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7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78">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c r="L35" s="1" t="str">
        <f t="shared" si="18"/>
        <v/>
      </c>
      <c r="M35" s="78">
        <v>5</v>
      </c>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78">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129">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0.43091666666666667</v>
      </c>
    </row>
    <row r="49" spans="2:17" ht="17.25" customHeight="1" x14ac:dyDescent="0.25">
      <c r="B49" s="1" t="s">
        <v>30</v>
      </c>
      <c r="N49" s="114">
        <f>C58*B50</f>
        <v>0.43091666666666667</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0.85</v>
      </c>
    </row>
    <row r="55" spans="2:17" x14ac:dyDescent="0.25">
      <c r="B55" s="1" t="s">
        <v>69</v>
      </c>
      <c r="C55" s="115">
        <v>0.67100000000000004</v>
      </c>
    </row>
    <row r="56" spans="2:17" x14ac:dyDescent="0.25">
      <c r="B56" s="1" t="s">
        <v>70</v>
      </c>
      <c r="C56" s="115">
        <v>0.65</v>
      </c>
    </row>
    <row r="57" spans="2:17" x14ac:dyDescent="0.25">
      <c r="B57" s="1" t="s">
        <v>71</v>
      </c>
      <c r="C57" s="115">
        <v>1</v>
      </c>
      <c r="K57" s="116" t="s">
        <v>104</v>
      </c>
      <c r="M57" s="117">
        <f>(I48*100)+(N37+N28+N19)*100</f>
        <v>43.091666666666669</v>
      </c>
    </row>
    <row r="58" spans="2:17" x14ac:dyDescent="0.25">
      <c r="B58" s="21" t="s">
        <v>72</v>
      </c>
      <c r="C58" s="86">
        <f>AVERAGE(C52:C57)</f>
        <v>0.86183333333333334</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7" priority="1" operator="greaterThan">
      <formula>79.9</formula>
    </cfRule>
    <cfRule type="cellIs" dxfId="6" priority="2" operator="between">
      <formula>70.1</formula>
      <formula>79.9</formula>
    </cfRule>
    <cfRule type="cellIs" dxfId="5" priority="3" operator="between">
      <formula>60.1</formula>
      <formula>70</formula>
    </cfRule>
    <cfRule type="cellIs" dxfId="4" priority="4" operator="lessThan">
      <formula>60.1</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D532-3505-41E8-BD50-67A9EC95B532}">
  <dimension ref="A1:R93"/>
  <sheetViews>
    <sheetView topLeftCell="A13" workbookViewId="0">
      <selection activeCell="D15" sqref="D15"/>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2</v>
      </c>
      <c r="E12" s="54"/>
      <c r="F12" s="1" t="str">
        <f>IF(E12="X",1,"")</f>
        <v/>
      </c>
      <c r="G12" s="54"/>
      <c r="H12" s="1" t="str">
        <f>IF(G12="X",2,"")</f>
        <v/>
      </c>
      <c r="I12" s="54"/>
      <c r="J12" s="1" t="str">
        <f>IF(I12="X",3,"")</f>
        <v/>
      </c>
      <c r="K12" s="54">
        <v>4</v>
      </c>
      <c r="L12" s="1" t="str">
        <f>IF(K12="X",4,"")</f>
        <v/>
      </c>
      <c r="M12" s="78"/>
      <c r="N12" s="1" t="str">
        <f>IF(M12="X",5,"")</f>
        <v/>
      </c>
      <c r="O12">
        <f t="shared" ref="O12:O18" si="0">SUM(F12,H12,J12,L12,N12)</f>
        <v>0</v>
      </c>
      <c r="P12" s="61">
        <f t="shared" ref="P12:P17" si="1">(O12/5)</f>
        <v>0</v>
      </c>
      <c r="Q12" s="79"/>
    </row>
    <row r="13" spans="2:17" ht="51.75" customHeight="1" x14ac:dyDescent="0.25">
      <c r="B13" s="339"/>
      <c r="C13" s="342"/>
      <c r="D13" s="77" t="s">
        <v>119</v>
      </c>
      <c r="E13" s="54"/>
      <c r="F13" s="1" t="str">
        <f t="shared" ref="F13:F18" si="2">IF(E13="X",1,"")</f>
        <v/>
      </c>
      <c r="G13" s="54"/>
      <c r="H13" s="1" t="str">
        <f t="shared" ref="H13:H18" si="3">IF(G13="X",2,"")</f>
        <v/>
      </c>
      <c r="I13" s="54"/>
      <c r="J13" s="1" t="str">
        <f t="shared" ref="J13:J18" si="4">IF(I13="X",3,"")</f>
        <v/>
      </c>
      <c r="K13" s="54">
        <v>4</v>
      </c>
      <c r="L13" s="1" t="str">
        <f t="shared" ref="L13:L18" si="5">IF(K13="X",4,"")</f>
        <v/>
      </c>
      <c r="M13" s="78"/>
      <c r="N13" s="1" t="str">
        <f t="shared" ref="N13:N18" si="6">IF(M13="X",5,"")</f>
        <v/>
      </c>
      <c r="O13">
        <f t="shared" si="0"/>
        <v>0</v>
      </c>
      <c r="P13" s="61">
        <f t="shared" si="1"/>
        <v>0</v>
      </c>
      <c r="Q13" s="79"/>
    </row>
    <row r="14" spans="2:17" ht="76.5" x14ac:dyDescent="0.25">
      <c r="B14" s="339"/>
      <c r="C14" s="342"/>
      <c r="D14" s="77" t="s">
        <v>3</v>
      </c>
      <c r="E14" s="54"/>
      <c r="F14" s="1" t="str">
        <f t="shared" si="2"/>
        <v/>
      </c>
      <c r="G14" s="54"/>
      <c r="H14" s="1" t="str">
        <f t="shared" si="3"/>
        <v/>
      </c>
      <c r="I14" s="54"/>
      <c r="J14" s="1" t="str">
        <f t="shared" si="4"/>
        <v/>
      </c>
      <c r="K14" s="54">
        <v>4</v>
      </c>
      <c r="L14" s="1" t="str">
        <f t="shared" si="5"/>
        <v/>
      </c>
      <c r="M14" s="78"/>
      <c r="N14" s="1" t="str">
        <f t="shared" si="6"/>
        <v/>
      </c>
      <c r="O14">
        <f t="shared" si="0"/>
        <v>0</v>
      </c>
      <c r="P14" s="61">
        <f t="shared" si="1"/>
        <v>0</v>
      </c>
      <c r="Q14" s="79"/>
    </row>
    <row r="15" spans="2:17" ht="75" x14ac:dyDescent="0.25">
      <c r="B15" s="339"/>
      <c r="C15" s="342"/>
      <c r="D15" s="80" t="s">
        <v>4</v>
      </c>
      <c r="E15" s="54"/>
      <c r="F15" s="1" t="str">
        <f t="shared" si="2"/>
        <v/>
      </c>
      <c r="G15" s="54"/>
      <c r="H15" s="1" t="str">
        <f t="shared" si="3"/>
        <v/>
      </c>
      <c r="I15" s="54"/>
      <c r="J15" s="1" t="str">
        <f t="shared" si="4"/>
        <v/>
      </c>
      <c r="K15" s="54">
        <v>4</v>
      </c>
      <c r="L15" s="1" t="str">
        <f t="shared" si="5"/>
        <v/>
      </c>
      <c r="M15" s="78"/>
      <c r="N15" s="1" t="str">
        <f t="shared" si="6"/>
        <v/>
      </c>
      <c r="O15">
        <f t="shared" si="0"/>
        <v>0</v>
      </c>
      <c r="P15" s="61">
        <f t="shared" si="1"/>
        <v>0</v>
      </c>
      <c r="Q15" s="79"/>
    </row>
    <row r="16" spans="2:17" ht="60" x14ac:dyDescent="0.25">
      <c r="B16" s="339"/>
      <c r="C16" s="342"/>
      <c r="D16" s="80" t="s">
        <v>5</v>
      </c>
      <c r="E16" s="54"/>
      <c r="F16" s="1" t="str">
        <f t="shared" si="2"/>
        <v/>
      </c>
      <c r="G16" s="54"/>
      <c r="H16" s="1" t="str">
        <f t="shared" si="3"/>
        <v/>
      </c>
      <c r="I16" s="54"/>
      <c r="J16" s="1" t="str">
        <f t="shared" si="4"/>
        <v/>
      </c>
      <c r="K16" s="54">
        <v>4</v>
      </c>
      <c r="L16" s="1" t="str">
        <f t="shared" si="5"/>
        <v/>
      </c>
      <c r="M16" s="81"/>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v>3</v>
      </c>
      <c r="J17" s="1" t="str">
        <f t="shared" si="4"/>
        <v/>
      </c>
      <c r="K17" s="54"/>
      <c r="L17" s="82" t="str">
        <f t="shared" si="5"/>
        <v/>
      </c>
      <c r="M17" s="78"/>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v>3</v>
      </c>
      <c r="J18" s="1" t="str">
        <f t="shared" si="4"/>
        <v/>
      </c>
      <c r="K18" s="54"/>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54">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54">
        <v>4</v>
      </c>
      <c r="L26" s="1" t="str">
        <f t="shared" si="12"/>
        <v/>
      </c>
      <c r="M26" s="78"/>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v>3</v>
      </c>
      <c r="J27" s="1" t="str">
        <f t="shared" si="11"/>
        <v/>
      </c>
      <c r="K27" s="54"/>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78">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7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54">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54">
        <v>4</v>
      </c>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0.48416666666666669</v>
      </c>
    </row>
    <row r="49" spans="2:17" ht="17.25" customHeight="1" x14ac:dyDescent="0.25">
      <c r="B49" s="1" t="s">
        <v>30</v>
      </c>
      <c r="N49" s="114">
        <f>C58*B50</f>
        <v>0.48416666666666669</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0.91</v>
      </c>
    </row>
    <row r="56" spans="2:17" x14ac:dyDescent="0.25">
      <c r="B56" s="1" t="s">
        <v>70</v>
      </c>
      <c r="C56" s="115">
        <v>0.9</v>
      </c>
    </row>
    <row r="57" spans="2:17" x14ac:dyDescent="0.25">
      <c r="B57" s="1" t="s">
        <v>71</v>
      </c>
      <c r="C57" s="115">
        <v>1</v>
      </c>
      <c r="K57" s="116" t="s">
        <v>104</v>
      </c>
      <c r="M57" s="117">
        <f>(I48*100)+(N37+N28+N19)*100</f>
        <v>48.416666666666671</v>
      </c>
    </row>
    <row r="58" spans="2:17" x14ac:dyDescent="0.25">
      <c r="B58" s="21" t="s">
        <v>72</v>
      </c>
      <c r="C58" s="86">
        <f>AVERAGE(C52:C57)</f>
        <v>0.96833333333333338</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3" priority="1" operator="greaterThan">
      <formula>79.9</formula>
    </cfRule>
    <cfRule type="cellIs" dxfId="2" priority="2" operator="between">
      <formula>70.1</formula>
      <formula>79.9</formula>
    </cfRule>
    <cfRule type="cellIs" dxfId="1" priority="3" operator="between">
      <formula>60.1</formula>
      <formula>70</formula>
    </cfRule>
    <cfRule type="cellIs" dxfId="0" priority="4" operator="lessThan">
      <formula>60.1</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4DF1-614A-4AB2-9B2B-76BA303DCBBD}">
  <dimension ref="A1:R93"/>
  <sheetViews>
    <sheetView topLeftCell="A34" workbookViewId="0">
      <selection activeCell="M37" sqref="M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54"/>
      <c r="F12" s="1" t="str">
        <f>IF(E12="X",1,"")</f>
        <v/>
      </c>
      <c r="G12" s="54"/>
      <c r="H12" s="1" t="str">
        <f>IF(G12="X",2,"")</f>
        <v/>
      </c>
      <c r="I12" s="54"/>
      <c r="J12" s="1" t="str">
        <f>IF(I12="X",3,"")</f>
        <v/>
      </c>
      <c r="K12" s="127"/>
      <c r="L12" s="1" t="str">
        <f>IF(K12="X",4,"")</f>
        <v/>
      </c>
      <c r="M12" s="126">
        <v>5</v>
      </c>
      <c r="N12" s="1" t="str">
        <f>IF(M12="X",5,"")</f>
        <v/>
      </c>
      <c r="O12">
        <f t="shared" ref="O12:O18" si="0">SUM(F12,H12,J12,L12,N12)</f>
        <v>0</v>
      </c>
      <c r="P12" s="61">
        <f t="shared" ref="P12:P17" si="1">(O12/5)</f>
        <v>0</v>
      </c>
      <c r="Q12" s="79"/>
    </row>
    <row r="13" spans="2:17" ht="51.75" customHeight="1" x14ac:dyDescent="0.25">
      <c r="B13" s="339"/>
      <c r="C13" s="342"/>
      <c r="D13" s="77" t="s">
        <v>35</v>
      </c>
      <c r="E13" s="126"/>
      <c r="F13" s="126" t="str">
        <f t="shared" ref="F13:F18" si="2">IF(E13="X",1,"")</f>
        <v/>
      </c>
      <c r="G13" s="126"/>
      <c r="H13" s="126" t="str">
        <f t="shared" ref="H13:H18" si="3">IF(G13="X",2,"")</f>
        <v/>
      </c>
      <c r="I13" s="126"/>
      <c r="J13" s="126" t="str">
        <f t="shared" ref="J13:J18" si="4">IF(I13="X",3,"")</f>
        <v/>
      </c>
      <c r="K13" s="126"/>
      <c r="L13" s="126" t="str">
        <f t="shared" ref="L13:L18" si="5">IF(K13="X",4,"")</f>
        <v/>
      </c>
      <c r="M13" s="126">
        <v>5</v>
      </c>
      <c r="N13" s="1" t="str">
        <f t="shared" ref="N13:N18" si="6">IF(M13="X",5,"")</f>
        <v/>
      </c>
      <c r="O13">
        <f t="shared" si="0"/>
        <v>0</v>
      </c>
      <c r="P13" s="61">
        <f t="shared" si="1"/>
        <v>0</v>
      </c>
      <c r="Q13" s="79"/>
    </row>
    <row r="14" spans="2:17" ht="51" x14ac:dyDescent="0.25">
      <c r="B14" s="339"/>
      <c r="C14" s="342"/>
      <c r="D14" s="77" t="s">
        <v>36</v>
      </c>
      <c r="E14" s="126"/>
      <c r="F14" s="126" t="str">
        <f t="shared" si="2"/>
        <v/>
      </c>
      <c r="G14" s="126"/>
      <c r="H14" s="126" t="str">
        <f t="shared" si="3"/>
        <v/>
      </c>
      <c r="I14" s="126"/>
      <c r="J14" s="126" t="str">
        <f t="shared" si="4"/>
        <v/>
      </c>
      <c r="K14" s="126">
        <v>4</v>
      </c>
      <c r="L14" s="126" t="str">
        <f t="shared" si="5"/>
        <v/>
      </c>
      <c r="M14" s="126"/>
      <c r="N14" s="1" t="str">
        <f t="shared" si="6"/>
        <v/>
      </c>
      <c r="O14">
        <f t="shared" si="0"/>
        <v>0</v>
      </c>
      <c r="P14" s="61">
        <f t="shared" si="1"/>
        <v>0</v>
      </c>
      <c r="Q14" s="79"/>
    </row>
    <row r="15" spans="2:17" ht="75" x14ac:dyDescent="0.25">
      <c r="B15" s="339"/>
      <c r="C15" s="342"/>
      <c r="D15" s="80" t="s">
        <v>4</v>
      </c>
      <c r="E15" s="126"/>
      <c r="F15" s="126" t="str">
        <f t="shared" si="2"/>
        <v/>
      </c>
      <c r="G15" s="126"/>
      <c r="H15" s="126" t="str">
        <f t="shared" si="3"/>
        <v/>
      </c>
      <c r="I15" s="126"/>
      <c r="J15" s="126" t="str">
        <f t="shared" si="4"/>
        <v/>
      </c>
      <c r="K15" s="126">
        <v>4</v>
      </c>
      <c r="L15" s="126" t="str">
        <f t="shared" si="5"/>
        <v/>
      </c>
      <c r="M15" s="126"/>
      <c r="N15" s="1" t="str">
        <f t="shared" si="6"/>
        <v/>
      </c>
      <c r="O15">
        <f t="shared" si="0"/>
        <v>0</v>
      </c>
      <c r="P15" s="61">
        <f t="shared" si="1"/>
        <v>0</v>
      </c>
      <c r="Q15" s="79"/>
    </row>
    <row r="16" spans="2:17" ht="45" x14ac:dyDescent="0.25">
      <c r="B16" s="339"/>
      <c r="C16" s="342"/>
      <c r="D16" s="80" t="s">
        <v>37</v>
      </c>
      <c r="E16" s="126"/>
      <c r="F16" s="126" t="str">
        <f t="shared" si="2"/>
        <v/>
      </c>
      <c r="G16" s="126"/>
      <c r="H16" s="126" t="str">
        <f t="shared" si="3"/>
        <v/>
      </c>
      <c r="I16" s="126"/>
      <c r="J16" s="126" t="str">
        <f t="shared" si="4"/>
        <v/>
      </c>
      <c r="K16" s="126">
        <v>4</v>
      </c>
      <c r="L16" s="126" t="str">
        <f t="shared" si="5"/>
        <v/>
      </c>
      <c r="M16" s="126"/>
      <c r="N16" s="1" t="str">
        <f t="shared" si="6"/>
        <v/>
      </c>
      <c r="O16">
        <f t="shared" si="0"/>
        <v>0</v>
      </c>
      <c r="P16" s="61">
        <f t="shared" si="1"/>
        <v>0</v>
      </c>
      <c r="Q16" s="79"/>
    </row>
    <row r="17" spans="1:18" ht="56.25" customHeight="1" x14ac:dyDescent="0.25">
      <c r="B17" s="339"/>
      <c r="C17" s="342"/>
      <c r="D17" s="80" t="s">
        <v>6</v>
      </c>
      <c r="E17" s="126"/>
      <c r="F17" s="126" t="str">
        <f t="shared" si="2"/>
        <v/>
      </c>
      <c r="G17" s="126"/>
      <c r="H17" s="126" t="str">
        <f t="shared" si="3"/>
        <v/>
      </c>
      <c r="I17" s="126"/>
      <c r="J17" s="126" t="str">
        <f t="shared" si="4"/>
        <v/>
      </c>
      <c r="K17" s="126">
        <v>4</v>
      </c>
      <c r="L17" s="126" t="str">
        <f t="shared" si="5"/>
        <v/>
      </c>
      <c r="M17" s="126"/>
      <c r="N17" s="1" t="str">
        <f t="shared" si="6"/>
        <v/>
      </c>
      <c r="O17">
        <f t="shared" si="0"/>
        <v>0</v>
      </c>
      <c r="P17" s="61">
        <f t="shared" si="1"/>
        <v>0</v>
      </c>
      <c r="Q17" s="79"/>
    </row>
    <row r="18" spans="1:18" ht="45" customHeight="1" x14ac:dyDescent="0.25">
      <c r="B18" s="340"/>
      <c r="C18" s="343"/>
      <c r="D18" s="80" t="s">
        <v>7</v>
      </c>
      <c r="E18" s="126"/>
      <c r="F18" s="126" t="str">
        <f t="shared" si="2"/>
        <v/>
      </c>
      <c r="G18" s="126"/>
      <c r="H18" s="126" t="str">
        <f t="shared" si="3"/>
        <v/>
      </c>
      <c r="I18" s="126"/>
      <c r="J18" s="126" t="str">
        <f t="shared" si="4"/>
        <v/>
      </c>
      <c r="K18" s="126"/>
      <c r="L18" s="126" t="str">
        <f t="shared" si="5"/>
        <v/>
      </c>
      <c r="M18" s="126">
        <v>5</v>
      </c>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126"/>
      <c r="F23" s="126" t="str">
        <f>IF(E23="X",1,"")</f>
        <v/>
      </c>
      <c r="G23" s="126"/>
      <c r="H23" s="126" t="str">
        <f>IF(G23="X",2,"")</f>
        <v/>
      </c>
      <c r="I23" s="126"/>
      <c r="J23" s="126" t="str">
        <f>IF(I23="X",3,"")</f>
        <v/>
      </c>
      <c r="K23" s="126"/>
      <c r="L23" s="126" t="str">
        <f>IF(K23="X",4,"")</f>
        <v/>
      </c>
      <c r="M23" s="126">
        <v>5</v>
      </c>
      <c r="N23" s="1" t="str">
        <f t="shared" ref="N23:N44" si="7">IF(M23="X",5,"")</f>
        <v/>
      </c>
      <c r="O23">
        <f>SUM(F23,H23,J23,L23,N23)</f>
        <v>0</v>
      </c>
      <c r="P23" s="61">
        <f t="shared" ref="P23:P44" si="8">(O23/5)</f>
        <v>0</v>
      </c>
      <c r="Q23" s="79"/>
    </row>
    <row r="24" spans="1:18" ht="41.25" customHeight="1" x14ac:dyDescent="0.25">
      <c r="B24" s="328"/>
      <c r="C24" s="327"/>
      <c r="D24" s="80" t="s">
        <v>88</v>
      </c>
      <c r="E24" s="126"/>
      <c r="F24" s="126" t="str">
        <f t="shared" ref="F24:F27" si="9">IF(E24="X",1,"")</f>
        <v/>
      </c>
      <c r="G24" s="126"/>
      <c r="H24" s="126" t="str">
        <f t="shared" ref="H24:H27" si="10">IF(G24="X",2,"")</f>
        <v/>
      </c>
      <c r="I24" s="126"/>
      <c r="J24" s="126" t="str">
        <f t="shared" ref="J24:J27" si="11">IF(I24="X",3,"")</f>
        <v/>
      </c>
      <c r="K24" s="126"/>
      <c r="L24" s="126" t="str">
        <f t="shared" ref="L24:L27" si="12">IF(K24="X",4,"")</f>
        <v/>
      </c>
      <c r="M24" s="126">
        <v>5</v>
      </c>
      <c r="N24" s="1" t="str">
        <f t="shared" si="7"/>
        <v/>
      </c>
      <c r="O24">
        <f>SUM(F24,H24,J24,L24,N24)</f>
        <v>0</v>
      </c>
      <c r="P24" s="61">
        <f t="shared" si="8"/>
        <v>0</v>
      </c>
      <c r="Q24" s="79"/>
    </row>
    <row r="25" spans="1:18" ht="60" x14ac:dyDescent="0.25">
      <c r="B25" s="328"/>
      <c r="C25" s="327"/>
      <c r="D25" s="80" t="s">
        <v>118</v>
      </c>
      <c r="E25" s="126"/>
      <c r="F25" s="126" t="str">
        <f t="shared" si="9"/>
        <v/>
      </c>
      <c r="G25" s="126"/>
      <c r="H25" s="126" t="str">
        <f t="shared" si="10"/>
        <v/>
      </c>
      <c r="I25" s="126"/>
      <c r="J25" s="126" t="str">
        <f t="shared" si="11"/>
        <v/>
      </c>
      <c r="K25" s="126"/>
      <c r="L25" s="126" t="str">
        <f t="shared" si="12"/>
        <v/>
      </c>
      <c r="M25" s="126">
        <v>5</v>
      </c>
      <c r="N25" s="1" t="str">
        <f t="shared" si="7"/>
        <v/>
      </c>
      <c r="O25">
        <f>SUM(F25,H25,J25,L25,N25)</f>
        <v>0</v>
      </c>
      <c r="P25" s="61">
        <f t="shared" si="8"/>
        <v>0</v>
      </c>
      <c r="Q25" s="79"/>
    </row>
    <row r="26" spans="1:18" ht="45" x14ac:dyDescent="0.25">
      <c r="B26" s="328"/>
      <c r="C26" s="327"/>
      <c r="D26" s="80" t="s">
        <v>9</v>
      </c>
      <c r="E26" s="126"/>
      <c r="F26" s="126" t="str">
        <f t="shared" si="9"/>
        <v/>
      </c>
      <c r="G26" s="126"/>
      <c r="H26" s="126" t="str">
        <f t="shared" si="10"/>
        <v/>
      </c>
      <c r="I26" s="126"/>
      <c r="J26" s="126" t="str">
        <f t="shared" si="11"/>
        <v/>
      </c>
      <c r="K26" s="126"/>
      <c r="L26" s="126" t="str">
        <f t="shared" si="12"/>
        <v/>
      </c>
      <c r="M26" s="126">
        <v>5</v>
      </c>
      <c r="N26" s="1" t="str">
        <f t="shared" si="7"/>
        <v/>
      </c>
      <c r="O26">
        <f>SUM(F26,H26,J26,L26,N26)</f>
        <v>0</v>
      </c>
      <c r="P26" s="61">
        <f t="shared" si="8"/>
        <v>0</v>
      </c>
      <c r="Q26" s="79"/>
    </row>
    <row r="27" spans="1:18" ht="60" x14ac:dyDescent="0.25">
      <c r="B27" s="328"/>
      <c r="C27" s="327"/>
      <c r="D27" s="80" t="s">
        <v>10</v>
      </c>
      <c r="E27" s="126"/>
      <c r="F27" s="126" t="str">
        <f t="shared" si="9"/>
        <v/>
      </c>
      <c r="G27" s="126"/>
      <c r="H27" s="126" t="str">
        <f t="shared" si="10"/>
        <v/>
      </c>
      <c r="I27" s="126"/>
      <c r="J27" s="126" t="str">
        <f t="shared" si="11"/>
        <v/>
      </c>
      <c r="K27" s="126"/>
      <c r="L27" s="126" t="str">
        <f t="shared" si="12"/>
        <v/>
      </c>
      <c r="M27" s="126">
        <v>5</v>
      </c>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126"/>
      <c r="F32" s="126" t="str">
        <f>IF(E32="X",1,"")</f>
        <v/>
      </c>
      <c r="G32" s="126"/>
      <c r="H32" s="126" t="str">
        <f>IF(G32="X",2,"")</f>
        <v/>
      </c>
      <c r="I32" s="126">
        <v>3</v>
      </c>
      <c r="J32" s="126" t="str">
        <f>IF(I32="X",3,"")</f>
        <v/>
      </c>
      <c r="K32" s="126"/>
      <c r="L32" s="126" t="str">
        <f>IF(K32="X",4,"")</f>
        <v/>
      </c>
      <c r="M32" s="126"/>
      <c r="N32" s="1" t="str">
        <f t="shared" ref="N32:N36" si="13">IF(M32="X",5,"")</f>
        <v/>
      </c>
      <c r="O32">
        <f>SUM(F32,H32,J32,L32,N32)</f>
        <v>0</v>
      </c>
      <c r="P32" s="61">
        <f t="shared" ref="P32:P36" si="14">(O32/5)</f>
        <v>0</v>
      </c>
      <c r="Q32" s="79"/>
    </row>
    <row r="33" spans="1:17" ht="54" customHeight="1" x14ac:dyDescent="0.25">
      <c r="B33" s="328"/>
      <c r="C33" s="327"/>
      <c r="D33" s="80" t="s">
        <v>57</v>
      </c>
      <c r="E33" s="126">
        <v>1</v>
      </c>
      <c r="F33" s="126" t="str">
        <f t="shared" ref="F33:F36" si="15">IF(E33="X",1,"")</f>
        <v/>
      </c>
      <c r="G33" s="126"/>
      <c r="H33" s="126" t="str">
        <f t="shared" ref="H33:H36" si="16">IF(G33="X",2,"")</f>
        <v/>
      </c>
      <c r="I33" s="126"/>
      <c r="J33" s="126" t="str">
        <f t="shared" ref="J33:J36" si="17">IF(I33="X",3,"")</f>
        <v/>
      </c>
      <c r="K33" s="126"/>
      <c r="L33" s="126" t="str">
        <f t="shared" ref="L33:L36" si="18">IF(K33="X",4,"")</f>
        <v/>
      </c>
      <c r="M33" s="126"/>
      <c r="N33" s="1" t="str">
        <f t="shared" si="13"/>
        <v/>
      </c>
      <c r="O33">
        <f>SUM(F33,H33,J33,L33,N33)</f>
        <v>0</v>
      </c>
      <c r="P33" s="61">
        <f t="shared" si="14"/>
        <v>0</v>
      </c>
      <c r="Q33" s="79"/>
    </row>
    <row r="34" spans="1:17" ht="45.75" customHeight="1" x14ac:dyDescent="0.25">
      <c r="B34" s="328"/>
      <c r="C34" s="327"/>
      <c r="D34" s="80" t="s">
        <v>58</v>
      </c>
      <c r="E34" s="126"/>
      <c r="F34" s="126" t="str">
        <f t="shared" si="15"/>
        <v/>
      </c>
      <c r="G34" s="126"/>
      <c r="H34" s="126" t="str">
        <f t="shared" si="16"/>
        <v/>
      </c>
      <c r="I34" s="126"/>
      <c r="J34" s="126" t="str">
        <f t="shared" si="17"/>
        <v/>
      </c>
      <c r="K34" s="126">
        <v>4</v>
      </c>
      <c r="L34" s="126" t="str">
        <f t="shared" si="18"/>
        <v/>
      </c>
      <c r="M34" s="126"/>
      <c r="N34" s="1" t="str">
        <f t="shared" si="13"/>
        <v/>
      </c>
      <c r="O34">
        <f>SUM(F34,H34,J34,L34,N34)</f>
        <v>0</v>
      </c>
      <c r="P34" s="61">
        <f t="shared" si="14"/>
        <v>0</v>
      </c>
      <c r="Q34" s="79"/>
    </row>
    <row r="35" spans="1:17" ht="30" customHeight="1" x14ac:dyDescent="0.25">
      <c r="B35" s="328"/>
      <c r="C35" s="327"/>
      <c r="D35" s="80" t="s">
        <v>59</v>
      </c>
      <c r="E35" s="126"/>
      <c r="F35" s="126" t="str">
        <f t="shared" si="15"/>
        <v/>
      </c>
      <c r="G35" s="126"/>
      <c r="H35" s="126" t="str">
        <f t="shared" si="16"/>
        <v/>
      </c>
      <c r="I35" s="126"/>
      <c r="J35" s="126" t="str">
        <f t="shared" si="17"/>
        <v/>
      </c>
      <c r="K35" s="126"/>
      <c r="L35" s="126" t="str">
        <f t="shared" si="18"/>
        <v/>
      </c>
      <c r="M35" s="126">
        <v>5</v>
      </c>
      <c r="N35" s="1" t="str">
        <f t="shared" si="13"/>
        <v/>
      </c>
      <c r="O35">
        <f>SUM(F35,H35,J35,L35,N35)</f>
        <v>0</v>
      </c>
      <c r="P35" s="61">
        <f t="shared" si="14"/>
        <v>0</v>
      </c>
      <c r="Q35" s="79"/>
    </row>
    <row r="36" spans="1:17" ht="54.75" customHeight="1" x14ac:dyDescent="0.25">
      <c r="B36" s="328"/>
      <c r="C36" s="327"/>
      <c r="D36" s="80" t="s">
        <v>60</v>
      </c>
      <c r="E36" s="126"/>
      <c r="F36" s="126" t="str">
        <f t="shared" si="15"/>
        <v/>
      </c>
      <c r="G36" s="126"/>
      <c r="H36" s="126" t="str">
        <f t="shared" si="16"/>
        <v/>
      </c>
      <c r="I36" s="126"/>
      <c r="J36" s="126" t="str">
        <f t="shared" si="17"/>
        <v/>
      </c>
      <c r="K36" s="126"/>
      <c r="L36" s="126" t="str">
        <f t="shared" si="18"/>
        <v/>
      </c>
      <c r="M36" s="126">
        <v>5</v>
      </c>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0.43333333333333335</v>
      </c>
    </row>
    <row r="49" spans="2:17" ht="17.25" customHeight="1" x14ac:dyDescent="0.25">
      <c r="B49" s="1" t="s">
        <v>30</v>
      </c>
      <c r="N49" s="114">
        <f>C58*B50</f>
        <v>0.43333333333333335</v>
      </c>
    </row>
    <row r="50" spans="2:17" x14ac:dyDescent="0.25">
      <c r="B50" s="20">
        <v>0.5</v>
      </c>
    </row>
    <row r="52" spans="2:17" x14ac:dyDescent="0.25">
      <c r="B52" s="1" t="s">
        <v>66</v>
      </c>
      <c r="C52" s="115">
        <v>0.86</v>
      </c>
      <c r="F52">
        <f>COUNTIF(C52:C57,"&gt;,01%")</f>
        <v>6</v>
      </c>
    </row>
    <row r="53" spans="2:17" x14ac:dyDescent="0.25">
      <c r="B53" s="1" t="s">
        <v>67</v>
      </c>
      <c r="C53" s="115">
        <v>0.82</v>
      </c>
    </row>
    <row r="54" spans="2:17" x14ac:dyDescent="0.25">
      <c r="B54" s="1" t="s">
        <v>68</v>
      </c>
      <c r="C54" s="115">
        <v>0.84</v>
      </c>
    </row>
    <row r="55" spans="2:17" x14ac:dyDescent="0.25">
      <c r="B55" s="1" t="s">
        <v>69</v>
      </c>
      <c r="C55" s="115">
        <v>0.84</v>
      </c>
    </row>
    <row r="56" spans="2:17" x14ac:dyDescent="0.25">
      <c r="B56" s="1" t="s">
        <v>70</v>
      </c>
      <c r="C56" s="115">
        <v>0.94</v>
      </c>
    </row>
    <row r="57" spans="2:17" x14ac:dyDescent="0.25">
      <c r="B57" s="1" t="s">
        <v>71</v>
      </c>
      <c r="C57" s="115">
        <v>0.9</v>
      </c>
      <c r="K57" s="116" t="s">
        <v>104</v>
      </c>
      <c r="M57" s="117">
        <f>(I48*100)+(N37+N28+N19)*100</f>
        <v>43.333333333333336</v>
      </c>
    </row>
    <row r="58" spans="2:17" x14ac:dyDescent="0.25">
      <c r="B58" s="21" t="s">
        <v>72</v>
      </c>
      <c r="C58" s="86">
        <f>AVERAGE(C52:C57)</f>
        <v>0.8666666666666667</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63" priority="1" operator="greaterThan">
      <formula>79.9</formula>
    </cfRule>
    <cfRule type="cellIs" dxfId="162" priority="2" operator="between">
      <formula>70.1</formula>
      <formula>79.9</formula>
    </cfRule>
    <cfRule type="cellIs" dxfId="161" priority="3" operator="between">
      <formula>60.1</formula>
      <formula>70</formula>
    </cfRule>
    <cfRule type="cellIs" dxfId="160" priority="4" operator="lessThan">
      <formula>60.1</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A09C5-677E-4E3F-A49E-3BD356E042C5}">
  <dimension ref="A1:R93"/>
  <sheetViews>
    <sheetView zoomScaleNormal="100" workbookViewId="0">
      <selection activeCell="K37" sqref="K37"/>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48.75" customHeight="1" x14ac:dyDescent="0.25">
      <c r="B12" s="338" t="s">
        <v>0</v>
      </c>
      <c r="C12" s="341" t="s">
        <v>85</v>
      </c>
      <c r="D12" s="77" t="s">
        <v>34</v>
      </c>
      <c r="E12" s="54"/>
      <c r="F12" s="1" t="str">
        <f>IF(E12="X",1,"")</f>
        <v/>
      </c>
      <c r="G12" s="54"/>
      <c r="H12" s="1" t="str">
        <f>IF(G12="X",2,"")</f>
        <v/>
      </c>
      <c r="I12" s="54"/>
      <c r="J12" s="1" t="str">
        <f>IF(I12="X",3,"")</f>
        <v/>
      </c>
      <c r="K12" s="128">
        <v>4</v>
      </c>
      <c r="L12" s="1" t="str">
        <f>IF(K12="X",4,"")</f>
        <v/>
      </c>
      <c r="M12" s="54"/>
      <c r="N12" s="1" t="str">
        <f>IF(M12="X",5,"")</f>
        <v/>
      </c>
      <c r="O12">
        <f t="shared" ref="O12:O18" si="0">SUM(F12,H12,J12,L12,N12)</f>
        <v>0</v>
      </c>
      <c r="P12" s="61">
        <f t="shared" ref="P12:P17" si="1">(O12/5)</f>
        <v>0</v>
      </c>
      <c r="Q12" s="79"/>
    </row>
    <row r="13" spans="2:17" ht="51.75" customHeight="1" x14ac:dyDescent="0.25">
      <c r="B13" s="339"/>
      <c r="C13" s="342"/>
      <c r="D13" s="77" t="s">
        <v>35</v>
      </c>
      <c r="E13" s="54"/>
      <c r="F13" s="1" t="str">
        <f t="shared" ref="F13:F18" si="2">IF(E13="X",1,"")</f>
        <v/>
      </c>
      <c r="G13" s="54"/>
      <c r="H13" s="1" t="str">
        <f t="shared" ref="H13:H18" si="3">IF(G13="X",2,"")</f>
        <v/>
      </c>
      <c r="I13" s="54"/>
      <c r="J13" s="1" t="str">
        <f t="shared" ref="J13:J18" si="4">IF(I13="X",3,"")</f>
        <v/>
      </c>
      <c r="K13" s="54"/>
      <c r="L13" s="1" t="str">
        <f t="shared" ref="L13:L18" si="5">IF(K13="X",4,"")</f>
        <v/>
      </c>
      <c r="M13" s="128">
        <v>5</v>
      </c>
      <c r="N13" s="1" t="str">
        <f t="shared" ref="N13:N18" si="6">IF(M13="X",5,"")</f>
        <v/>
      </c>
      <c r="O13">
        <f t="shared" si="0"/>
        <v>0</v>
      </c>
      <c r="P13" s="61">
        <f t="shared" si="1"/>
        <v>0</v>
      </c>
      <c r="Q13" s="79"/>
    </row>
    <row r="14" spans="2:17" ht="51" x14ac:dyDescent="0.25">
      <c r="B14" s="339"/>
      <c r="C14" s="342"/>
      <c r="D14" s="77" t="s">
        <v>36</v>
      </c>
      <c r="E14" s="54"/>
      <c r="F14" s="1" t="str">
        <f t="shared" si="2"/>
        <v/>
      </c>
      <c r="G14" s="54"/>
      <c r="H14" s="1" t="str">
        <f t="shared" si="3"/>
        <v/>
      </c>
      <c r="I14" s="54"/>
      <c r="J14" s="1" t="str">
        <f t="shared" si="4"/>
        <v/>
      </c>
      <c r="K14" s="128">
        <v>4</v>
      </c>
      <c r="L14" s="1" t="str">
        <f t="shared" si="5"/>
        <v/>
      </c>
      <c r="M14" s="128"/>
      <c r="N14" s="1" t="str">
        <f t="shared" si="6"/>
        <v/>
      </c>
      <c r="O14">
        <f t="shared" si="0"/>
        <v>0</v>
      </c>
      <c r="P14" s="61">
        <f t="shared" si="1"/>
        <v>0</v>
      </c>
      <c r="Q14" s="54"/>
    </row>
    <row r="15" spans="2:17" ht="75" x14ac:dyDescent="0.25">
      <c r="B15" s="339"/>
      <c r="C15" s="342"/>
      <c r="D15" s="80" t="s">
        <v>4</v>
      </c>
      <c r="E15" s="54"/>
      <c r="F15" s="1" t="str">
        <f t="shared" si="2"/>
        <v/>
      </c>
      <c r="G15" s="54"/>
      <c r="H15" s="1" t="str">
        <f t="shared" si="3"/>
        <v/>
      </c>
      <c r="I15" s="54"/>
      <c r="J15" s="1" t="str">
        <f t="shared" si="4"/>
        <v/>
      </c>
      <c r="K15" s="128">
        <v>4</v>
      </c>
      <c r="L15" s="1" t="str">
        <f t="shared" si="5"/>
        <v/>
      </c>
      <c r="M15" s="54"/>
      <c r="N15" s="1" t="str">
        <f t="shared" si="6"/>
        <v/>
      </c>
      <c r="O15">
        <f t="shared" si="0"/>
        <v>0</v>
      </c>
      <c r="P15" s="61">
        <f t="shared" si="1"/>
        <v>0</v>
      </c>
      <c r="Q15" s="79" t="s">
        <v>120</v>
      </c>
    </row>
    <row r="16" spans="2:17" ht="45" x14ac:dyDescent="0.25">
      <c r="B16" s="339"/>
      <c r="C16" s="342"/>
      <c r="D16" s="80" t="s">
        <v>37</v>
      </c>
      <c r="E16" s="54"/>
      <c r="F16" s="1" t="str">
        <f t="shared" si="2"/>
        <v/>
      </c>
      <c r="G16" s="54"/>
      <c r="H16" s="1" t="str">
        <f t="shared" si="3"/>
        <v/>
      </c>
      <c r="I16" s="54"/>
      <c r="J16" s="1" t="str">
        <f t="shared" si="4"/>
        <v/>
      </c>
      <c r="K16" s="128">
        <v>4</v>
      </c>
      <c r="L16" s="1" t="str">
        <f t="shared" si="5"/>
        <v/>
      </c>
      <c r="M16" s="54"/>
      <c r="N16" s="1" t="str">
        <f t="shared" si="6"/>
        <v/>
      </c>
      <c r="O16">
        <f t="shared" si="0"/>
        <v>0</v>
      </c>
      <c r="P16" s="61">
        <f t="shared" si="1"/>
        <v>0</v>
      </c>
      <c r="Q16" s="79"/>
    </row>
    <row r="17" spans="1:18" ht="56.25" customHeight="1" x14ac:dyDescent="0.25">
      <c r="B17" s="339"/>
      <c r="C17" s="342"/>
      <c r="D17" s="80" t="s">
        <v>6</v>
      </c>
      <c r="E17" s="54"/>
      <c r="F17" s="1" t="str">
        <f t="shared" si="2"/>
        <v/>
      </c>
      <c r="G17" s="54"/>
      <c r="H17" s="1" t="str">
        <f t="shared" si="3"/>
        <v/>
      </c>
      <c r="I17" s="54"/>
      <c r="J17" s="1" t="str">
        <f t="shared" si="4"/>
        <v/>
      </c>
      <c r="K17" s="54"/>
      <c r="L17" s="82" t="str">
        <f t="shared" si="5"/>
        <v/>
      </c>
      <c r="M17" s="128">
        <v>5</v>
      </c>
      <c r="N17" s="1" t="str">
        <f t="shared" si="6"/>
        <v/>
      </c>
      <c r="O17">
        <f t="shared" si="0"/>
        <v>0</v>
      </c>
      <c r="P17" s="61">
        <f t="shared" si="1"/>
        <v>0</v>
      </c>
      <c r="Q17" s="79"/>
    </row>
    <row r="18" spans="1:18" ht="45" customHeight="1" x14ac:dyDescent="0.25">
      <c r="B18" s="340"/>
      <c r="C18" s="343"/>
      <c r="D18" s="80" t="s">
        <v>7</v>
      </c>
      <c r="E18" s="54"/>
      <c r="F18" s="1" t="str">
        <f t="shared" si="2"/>
        <v/>
      </c>
      <c r="G18" s="54"/>
      <c r="H18" s="1" t="str">
        <f t="shared" si="3"/>
        <v/>
      </c>
      <c r="I18" s="54"/>
      <c r="J18" s="1" t="str">
        <f t="shared" si="4"/>
        <v/>
      </c>
      <c r="K18" s="128">
        <v>4</v>
      </c>
      <c r="L18" s="82" t="str">
        <f t="shared" si="5"/>
        <v/>
      </c>
      <c r="M18" s="54"/>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128">
        <v>4</v>
      </c>
      <c r="L23" s="1" t="str">
        <f>IF(K23="X",4,"")</f>
        <v/>
      </c>
      <c r="M23" s="54"/>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54"/>
      <c r="L24" s="1" t="str">
        <f t="shared" ref="L24:L27" si="12">IF(K24="X",4,"")</f>
        <v/>
      </c>
      <c r="M24" s="128">
        <v>5</v>
      </c>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54"/>
      <c r="L25" s="1" t="str">
        <f t="shared" si="12"/>
        <v/>
      </c>
      <c r="M25" s="128">
        <v>5</v>
      </c>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128"/>
      <c r="L26" s="1" t="str">
        <f t="shared" si="12"/>
        <v/>
      </c>
      <c r="M26" s="128">
        <v>5</v>
      </c>
      <c r="N26" s="1" t="str">
        <f t="shared" si="7"/>
        <v/>
      </c>
      <c r="O26">
        <f>SUM(F26,H26,J26,L26,N26)</f>
        <v>0</v>
      </c>
      <c r="P26" s="61">
        <f t="shared" si="8"/>
        <v>0</v>
      </c>
      <c r="Q26" s="79"/>
    </row>
    <row r="27" spans="1:18" ht="60" x14ac:dyDescent="0.25">
      <c r="B27" s="328"/>
      <c r="C27" s="327"/>
      <c r="D27" s="80" t="s">
        <v>10</v>
      </c>
      <c r="E27" s="54"/>
      <c r="F27" s="1" t="str">
        <f t="shared" si="9"/>
        <v/>
      </c>
      <c r="G27" s="54"/>
      <c r="H27" s="1" t="str">
        <f t="shared" si="10"/>
        <v/>
      </c>
      <c r="I27" s="54"/>
      <c r="J27" s="1" t="str">
        <f t="shared" si="11"/>
        <v/>
      </c>
      <c r="K27" s="128">
        <v>4</v>
      </c>
      <c r="L27" s="1" t="str">
        <f t="shared" si="12"/>
        <v/>
      </c>
      <c r="M27" s="54"/>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128">
        <v>4</v>
      </c>
      <c r="L32" s="1" t="str">
        <f>IF(K32="X",4,"")</f>
        <v/>
      </c>
      <c r="M32" s="78"/>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128">
        <v>4</v>
      </c>
      <c r="L33" s="1" t="str">
        <f t="shared" ref="L33:L36" si="18">IF(K33="X",4,"")</f>
        <v/>
      </c>
      <c r="M33" s="78"/>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54"/>
      <c r="L34" s="1" t="str">
        <f t="shared" si="18"/>
        <v/>
      </c>
      <c r="M34" s="128">
        <v>5</v>
      </c>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128">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54"/>
      <c r="J36" s="1" t="str">
        <f t="shared" si="17"/>
        <v/>
      </c>
      <c r="K36" s="128">
        <v>4</v>
      </c>
      <c r="L36" s="1" t="str">
        <f t="shared" si="18"/>
        <v/>
      </c>
      <c r="M36" s="54"/>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0.32916666666666666</v>
      </c>
    </row>
    <row r="49" spans="2:17" ht="17.25" customHeight="1" x14ac:dyDescent="0.25">
      <c r="B49" s="1" t="s">
        <v>30</v>
      </c>
      <c r="N49" s="114">
        <f>C58*B50</f>
        <v>0.32916666666666666</v>
      </c>
    </row>
    <row r="50" spans="2:17" x14ac:dyDescent="0.25">
      <c r="B50" s="20">
        <v>0.5</v>
      </c>
    </row>
    <row r="52" spans="2:17" x14ac:dyDescent="0.25">
      <c r="B52" s="1" t="s">
        <v>66</v>
      </c>
      <c r="C52" s="115">
        <v>0.97499999999999998</v>
      </c>
      <c r="F52">
        <f>COUNTIF(C52:C57,"&gt;,01%")</f>
        <v>6</v>
      </c>
    </row>
    <row r="53" spans="2:17" x14ac:dyDescent="0.25">
      <c r="B53" s="1" t="s">
        <v>67</v>
      </c>
      <c r="C53" s="115">
        <v>0.55000000000000004</v>
      </c>
    </row>
    <row r="54" spans="2:17" x14ac:dyDescent="0.25">
      <c r="B54" s="1" t="s">
        <v>68</v>
      </c>
      <c r="C54" s="115">
        <v>0.55000000000000004</v>
      </c>
    </row>
    <row r="55" spans="2:17" x14ac:dyDescent="0.25">
      <c r="B55" s="1" t="s">
        <v>69</v>
      </c>
      <c r="C55" s="115">
        <v>0.32500000000000001</v>
      </c>
    </row>
    <row r="56" spans="2:17" x14ac:dyDescent="0.25">
      <c r="B56" s="1" t="s">
        <v>70</v>
      </c>
      <c r="C56" s="115">
        <v>0.55000000000000004</v>
      </c>
    </row>
    <row r="57" spans="2:17" x14ac:dyDescent="0.25">
      <c r="B57" s="1" t="s">
        <v>71</v>
      </c>
      <c r="C57" s="115">
        <v>1</v>
      </c>
      <c r="K57" s="116" t="s">
        <v>104</v>
      </c>
      <c r="M57" s="117">
        <f>(I48*100)+(N37+N28+N19)*100</f>
        <v>32.916666666666664</v>
      </c>
    </row>
    <row r="58" spans="2:17" x14ac:dyDescent="0.25">
      <c r="B58" s="21" t="s">
        <v>72</v>
      </c>
      <c r="C58" s="86">
        <f>AVERAGE(C52:C57)</f>
        <v>0.65833333333333333</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21:D22"/>
    <mergeCell ref="E21:M21"/>
    <mergeCell ref="Q21:Q22"/>
    <mergeCell ref="D2:M3"/>
    <mergeCell ref="E10:M10"/>
    <mergeCell ref="Q10:Q11"/>
    <mergeCell ref="B12:B18"/>
    <mergeCell ref="C12:C18"/>
    <mergeCell ref="D62:Q62"/>
    <mergeCell ref="D63:Q63"/>
    <mergeCell ref="D64:Q64"/>
    <mergeCell ref="D65:Q65"/>
    <mergeCell ref="B23:B27"/>
    <mergeCell ref="C23:C27"/>
    <mergeCell ref="B30:D31"/>
    <mergeCell ref="E30:M30"/>
    <mergeCell ref="Q30:Q31"/>
    <mergeCell ref="B32:B36"/>
    <mergeCell ref="C32:C36"/>
    <mergeCell ref="Q40:Q41"/>
  </mergeCells>
  <conditionalFormatting sqref="M57">
    <cfRule type="cellIs" dxfId="159" priority="1" operator="greaterThan">
      <formula>79.9</formula>
    </cfRule>
    <cfRule type="cellIs" dxfId="158" priority="2" operator="between">
      <formula>70.1</formula>
      <formula>79.9</formula>
    </cfRule>
    <cfRule type="cellIs" dxfId="157" priority="3" operator="between">
      <formula>60.1</formula>
      <formula>70</formula>
    </cfRule>
    <cfRule type="cellIs" dxfId="156" priority="4" operator="lessThan">
      <formula>60.1</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6918-932C-4539-B94E-AC923DBEC66D}">
  <dimension ref="A1:R93"/>
  <sheetViews>
    <sheetView topLeftCell="A34" workbookViewId="0">
      <selection activeCell="E12" sqref="E12"/>
    </sheetView>
  </sheetViews>
  <sheetFormatPr baseColWidth="10" defaultRowHeight="15" x14ac:dyDescent="0.25"/>
  <cols>
    <col min="1" max="1" width="4.28515625" customWidth="1"/>
    <col min="2" max="2" width="15.5703125" customWidth="1"/>
    <col min="3" max="3" width="25.42578125" customWidth="1"/>
    <col min="4" max="4" width="33.140625" customWidth="1"/>
    <col min="5" max="5" width="7.28515625" customWidth="1"/>
    <col min="6" max="6" width="12.28515625" hidden="1" customWidth="1"/>
    <col min="7" max="7" width="7.28515625" customWidth="1"/>
    <col min="8" max="8" width="10.42578125" hidden="1" customWidth="1"/>
    <col min="9" max="9" width="7.140625" customWidth="1"/>
    <col min="10" max="10" width="9.7109375" hidden="1" customWidth="1"/>
    <col min="11" max="11" width="7.28515625" customWidth="1"/>
    <col min="12" max="12" width="10.140625" hidden="1" customWidth="1"/>
    <col min="13" max="13" width="7.5703125" customWidth="1"/>
    <col min="14" max="15" width="11.42578125" hidden="1" customWidth="1"/>
    <col min="16" max="16" width="11.42578125" style="61" hidden="1" customWidth="1"/>
    <col min="17" max="17" width="36.28515625" customWidth="1"/>
  </cols>
  <sheetData>
    <row r="1" spans="2:17" ht="15" customHeight="1" x14ac:dyDescent="0.25"/>
    <row r="2" spans="2:17" ht="21.75" customHeight="1" x14ac:dyDescent="0.25">
      <c r="B2" s="62"/>
      <c r="C2" s="63"/>
      <c r="D2" s="329" t="s">
        <v>78</v>
      </c>
      <c r="E2" s="330"/>
      <c r="F2" s="330"/>
      <c r="G2" s="330"/>
      <c r="H2" s="330"/>
      <c r="I2" s="330"/>
      <c r="J2" s="330"/>
      <c r="K2" s="330"/>
      <c r="L2" s="330"/>
      <c r="M2" s="331"/>
      <c r="N2" s="64"/>
      <c r="O2" s="64"/>
      <c r="P2" s="65"/>
      <c r="Q2" s="66" t="s">
        <v>79</v>
      </c>
    </row>
    <row r="3" spans="2:17" ht="21.75" customHeight="1" x14ac:dyDescent="0.25">
      <c r="B3" s="67"/>
      <c r="C3" s="68"/>
      <c r="D3" s="332"/>
      <c r="E3" s="333"/>
      <c r="F3" s="333"/>
      <c r="G3" s="333"/>
      <c r="H3" s="333"/>
      <c r="I3" s="333"/>
      <c r="J3" s="333"/>
      <c r="K3" s="333"/>
      <c r="L3" s="333"/>
      <c r="M3" s="334"/>
      <c r="N3" s="69"/>
      <c r="O3" s="69"/>
      <c r="P3" s="70"/>
      <c r="Q3" s="71" t="s">
        <v>80</v>
      </c>
    </row>
    <row r="6" spans="2:17" ht="15.75" x14ac:dyDescent="0.25">
      <c r="B6" s="72" t="s">
        <v>81</v>
      </c>
    </row>
    <row r="7" spans="2:17" x14ac:dyDescent="0.25">
      <c r="B7" t="s">
        <v>82</v>
      </c>
      <c r="C7" s="73"/>
      <c r="D7" s="73"/>
    </row>
    <row r="8" spans="2:17" x14ac:dyDescent="0.25">
      <c r="C8" s="73"/>
      <c r="D8" s="73"/>
    </row>
    <row r="9" spans="2:17" x14ac:dyDescent="0.25">
      <c r="B9" s="73"/>
      <c r="C9" s="73"/>
      <c r="D9" s="73"/>
    </row>
    <row r="10" spans="2:17" x14ac:dyDescent="0.25">
      <c r="B10" s="1"/>
      <c r="C10" s="1"/>
      <c r="D10" s="74"/>
      <c r="E10" s="335" t="s">
        <v>63</v>
      </c>
      <c r="F10" s="336"/>
      <c r="G10" s="336"/>
      <c r="H10" s="336"/>
      <c r="I10" s="336"/>
      <c r="J10" s="336"/>
      <c r="K10" s="336"/>
      <c r="L10" s="336"/>
      <c r="M10" s="337"/>
      <c r="Q10" s="325" t="s">
        <v>83</v>
      </c>
    </row>
    <row r="11" spans="2:17" x14ac:dyDescent="0.25">
      <c r="B11" s="1"/>
      <c r="C11" s="75" t="s">
        <v>84</v>
      </c>
      <c r="D11" s="75" t="s">
        <v>62</v>
      </c>
      <c r="E11" s="76">
        <v>1</v>
      </c>
      <c r="F11" s="76"/>
      <c r="G11" s="76">
        <v>2</v>
      </c>
      <c r="H11" s="76"/>
      <c r="I11" s="76">
        <v>3</v>
      </c>
      <c r="J11" s="76"/>
      <c r="K11" s="76">
        <v>4</v>
      </c>
      <c r="L11" s="76"/>
      <c r="M11" s="76">
        <v>5</v>
      </c>
      <c r="Q11" s="326"/>
    </row>
    <row r="12" spans="2:17" ht="38.25" customHeight="1" x14ac:dyDescent="0.25">
      <c r="B12" s="338" t="s">
        <v>0</v>
      </c>
      <c r="C12" s="341" t="s">
        <v>85</v>
      </c>
      <c r="D12" s="77" t="s">
        <v>34</v>
      </c>
      <c r="E12" s="127"/>
      <c r="F12" s="76" t="str">
        <f>IF(E12="X",1,"")</f>
        <v/>
      </c>
      <c r="G12" s="127"/>
      <c r="H12" s="76" t="str">
        <f>IF(G12="X",2,"")</f>
        <v/>
      </c>
      <c r="I12" s="127"/>
      <c r="J12" s="76" t="str">
        <f>IF(I12="X",3,"")</f>
        <v/>
      </c>
      <c r="K12" s="127">
        <v>4</v>
      </c>
      <c r="L12" s="76" t="str">
        <f>IF(K12="X",4,"")</f>
        <v/>
      </c>
      <c r="M12" s="78"/>
      <c r="N12" s="1" t="str">
        <f>IF(M12="X",5,"")</f>
        <v/>
      </c>
      <c r="O12">
        <f t="shared" ref="O12:O18" si="0">SUM(F12,H12,J12,L12,N12)</f>
        <v>0</v>
      </c>
      <c r="P12" s="61">
        <f t="shared" ref="P12:P17" si="1">(O12/5)</f>
        <v>0</v>
      </c>
      <c r="Q12" s="79"/>
    </row>
    <row r="13" spans="2:17" ht="51.75" customHeight="1" x14ac:dyDescent="0.25">
      <c r="B13" s="339"/>
      <c r="C13" s="342"/>
      <c r="D13" s="77" t="s">
        <v>35</v>
      </c>
      <c r="E13" s="127"/>
      <c r="F13" s="76" t="str">
        <f t="shared" ref="F13:F18" si="2">IF(E13="X",1,"")</f>
        <v/>
      </c>
      <c r="G13" s="127"/>
      <c r="H13" s="76" t="str">
        <f t="shared" ref="H13:H18" si="3">IF(G13="X",2,"")</f>
        <v/>
      </c>
      <c r="I13" s="127"/>
      <c r="J13" s="76" t="str">
        <f t="shared" ref="J13:J18" si="4">IF(I13="X",3,"")</f>
        <v/>
      </c>
      <c r="K13" s="127">
        <v>4</v>
      </c>
      <c r="L13" s="76" t="str">
        <f t="shared" ref="L13:L18" si="5">IF(K13="X",4,"")</f>
        <v/>
      </c>
      <c r="M13" s="78"/>
      <c r="N13" s="1" t="str">
        <f t="shared" ref="N13:N18" si="6">IF(M13="X",5,"")</f>
        <v/>
      </c>
      <c r="O13">
        <f t="shared" si="0"/>
        <v>0</v>
      </c>
      <c r="P13" s="61">
        <f t="shared" si="1"/>
        <v>0</v>
      </c>
      <c r="Q13" s="79"/>
    </row>
    <row r="14" spans="2:17" ht="51" x14ac:dyDescent="0.25">
      <c r="B14" s="339"/>
      <c r="C14" s="342"/>
      <c r="D14" s="77" t="s">
        <v>36</v>
      </c>
      <c r="E14" s="127"/>
      <c r="F14" s="76" t="str">
        <f t="shared" si="2"/>
        <v/>
      </c>
      <c r="G14" s="127"/>
      <c r="H14" s="76" t="str">
        <f t="shared" si="3"/>
        <v/>
      </c>
      <c r="I14" s="127"/>
      <c r="J14" s="76" t="str">
        <f t="shared" si="4"/>
        <v/>
      </c>
      <c r="K14" s="127">
        <v>4</v>
      </c>
      <c r="L14" s="76" t="str">
        <f t="shared" si="5"/>
        <v/>
      </c>
      <c r="M14" s="78"/>
      <c r="N14" s="1" t="str">
        <f t="shared" si="6"/>
        <v/>
      </c>
      <c r="O14">
        <f t="shared" si="0"/>
        <v>0</v>
      </c>
      <c r="P14" s="61">
        <f t="shared" si="1"/>
        <v>0</v>
      </c>
      <c r="Q14" s="79"/>
    </row>
    <row r="15" spans="2:17" ht="75" x14ac:dyDescent="0.25">
      <c r="B15" s="339"/>
      <c r="C15" s="342"/>
      <c r="D15" s="80" t="s">
        <v>4</v>
      </c>
      <c r="E15" s="127"/>
      <c r="F15" s="76" t="str">
        <f t="shared" si="2"/>
        <v/>
      </c>
      <c r="G15" s="127"/>
      <c r="H15" s="76" t="str">
        <f t="shared" si="3"/>
        <v/>
      </c>
      <c r="I15" s="127"/>
      <c r="J15" s="76" t="str">
        <f t="shared" si="4"/>
        <v/>
      </c>
      <c r="K15" s="127">
        <v>4</v>
      </c>
      <c r="L15" s="76" t="str">
        <f t="shared" si="5"/>
        <v/>
      </c>
      <c r="M15" s="78"/>
      <c r="N15" s="1" t="str">
        <f t="shared" si="6"/>
        <v/>
      </c>
      <c r="O15">
        <f t="shared" si="0"/>
        <v>0</v>
      </c>
      <c r="P15" s="61">
        <f t="shared" si="1"/>
        <v>0</v>
      </c>
      <c r="Q15" s="79"/>
    </row>
    <row r="16" spans="2:17" ht="45" x14ac:dyDescent="0.25">
      <c r="B16" s="339"/>
      <c r="C16" s="342"/>
      <c r="D16" s="80" t="s">
        <v>37</v>
      </c>
      <c r="E16" s="127"/>
      <c r="F16" s="76" t="str">
        <f t="shared" si="2"/>
        <v/>
      </c>
      <c r="G16" s="127"/>
      <c r="H16" s="76" t="str">
        <f t="shared" si="3"/>
        <v/>
      </c>
      <c r="I16" s="127"/>
      <c r="J16" s="76" t="str">
        <f t="shared" si="4"/>
        <v/>
      </c>
      <c r="K16" s="127">
        <v>4</v>
      </c>
      <c r="L16" s="76" t="str">
        <f t="shared" si="5"/>
        <v/>
      </c>
      <c r="M16" s="81"/>
      <c r="N16" s="1" t="str">
        <f t="shared" si="6"/>
        <v/>
      </c>
      <c r="O16">
        <f t="shared" si="0"/>
        <v>0</v>
      </c>
      <c r="P16" s="61">
        <f t="shared" si="1"/>
        <v>0</v>
      </c>
      <c r="Q16" s="79" t="s">
        <v>182</v>
      </c>
    </row>
    <row r="17" spans="1:18" ht="56.25" customHeight="1" x14ac:dyDescent="0.25">
      <c r="B17" s="339"/>
      <c r="C17" s="342"/>
      <c r="D17" s="80" t="s">
        <v>6</v>
      </c>
      <c r="E17" s="127"/>
      <c r="F17" s="76" t="str">
        <f t="shared" si="2"/>
        <v/>
      </c>
      <c r="G17" s="127"/>
      <c r="H17" s="76" t="str">
        <f t="shared" si="3"/>
        <v/>
      </c>
      <c r="I17" s="127"/>
      <c r="J17" s="76" t="str">
        <f t="shared" si="4"/>
        <v/>
      </c>
      <c r="K17" s="127">
        <v>4</v>
      </c>
      <c r="L17" s="154" t="str">
        <f t="shared" si="5"/>
        <v/>
      </c>
      <c r="M17" s="78"/>
      <c r="N17" s="1" t="str">
        <f t="shared" si="6"/>
        <v/>
      </c>
      <c r="O17">
        <f t="shared" si="0"/>
        <v>0</v>
      </c>
      <c r="P17" s="61">
        <f t="shared" si="1"/>
        <v>0</v>
      </c>
      <c r="Q17" s="79"/>
    </row>
    <row r="18" spans="1:18" ht="45" customHeight="1" x14ac:dyDescent="0.25">
      <c r="B18" s="340"/>
      <c r="C18" s="343"/>
      <c r="D18" s="80" t="s">
        <v>7</v>
      </c>
      <c r="E18" s="127"/>
      <c r="F18" s="76" t="str">
        <f t="shared" si="2"/>
        <v/>
      </c>
      <c r="G18" s="127"/>
      <c r="H18" s="76" t="str">
        <f t="shared" si="3"/>
        <v/>
      </c>
      <c r="I18" s="127"/>
      <c r="J18" s="1" t="str">
        <f t="shared" si="4"/>
        <v/>
      </c>
      <c r="K18" s="127">
        <v>4</v>
      </c>
      <c r="L18" s="82" t="str">
        <f t="shared" si="5"/>
        <v/>
      </c>
      <c r="M18" s="78"/>
      <c r="N18" s="1" t="str">
        <f t="shared" si="6"/>
        <v/>
      </c>
      <c r="O18">
        <f t="shared" si="0"/>
        <v>0</v>
      </c>
      <c r="P18" s="61">
        <f>(O18/5)</f>
        <v>0</v>
      </c>
      <c r="Q18" s="79"/>
    </row>
    <row r="19" spans="1:18" ht="18.75" customHeight="1" x14ac:dyDescent="0.25">
      <c r="B19" s="20">
        <f>(50/3)/100</f>
        <v>0.16666666666666669</v>
      </c>
      <c r="C19" s="83"/>
      <c r="D19" s="84"/>
      <c r="E19" s="85"/>
      <c r="F19" s="85"/>
      <c r="G19" s="85"/>
      <c r="H19" s="85"/>
      <c r="I19" s="85"/>
      <c r="J19" s="85"/>
      <c r="K19" s="85"/>
      <c r="L19" s="85"/>
      <c r="M19" s="86">
        <f>N19</f>
        <v>0</v>
      </c>
      <c r="N19" s="87">
        <f>(SUM(P12:P18)/7)*B19</f>
        <v>0</v>
      </c>
    </row>
    <row r="20" spans="1:18" ht="18.75" customHeight="1" x14ac:dyDescent="0.25">
      <c r="A20" s="88"/>
      <c r="B20" s="89"/>
      <c r="C20" s="90"/>
      <c r="D20" s="91"/>
      <c r="E20" s="92"/>
      <c r="F20" s="92"/>
      <c r="G20" s="92"/>
      <c r="H20" s="92"/>
      <c r="I20" s="92"/>
      <c r="J20" s="92"/>
      <c r="K20" s="92"/>
      <c r="L20" s="92"/>
      <c r="M20" s="93"/>
      <c r="N20" s="94"/>
      <c r="O20" s="88"/>
      <c r="P20" s="95"/>
      <c r="Q20" s="88"/>
      <c r="R20" s="88"/>
    </row>
    <row r="21" spans="1:18" ht="18.75" customHeight="1" x14ac:dyDescent="0.25">
      <c r="B21" s="344"/>
      <c r="C21" s="345"/>
      <c r="D21" s="346"/>
      <c r="E21" s="350" t="s">
        <v>63</v>
      </c>
      <c r="F21" s="350"/>
      <c r="G21" s="350"/>
      <c r="H21" s="350"/>
      <c r="I21" s="350"/>
      <c r="J21" s="350"/>
      <c r="K21" s="350"/>
      <c r="L21" s="350"/>
      <c r="M21" s="350"/>
      <c r="N21" s="1"/>
      <c r="Q21" s="325" t="s">
        <v>83</v>
      </c>
    </row>
    <row r="22" spans="1:18" ht="18.75" customHeight="1" x14ac:dyDescent="0.25">
      <c r="B22" s="347"/>
      <c r="C22" s="348"/>
      <c r="D22" s="349"/>
      <c r="E22" s="76">
        <v>1</v>
      </c>
      <c r="F22" s="76"/>
      <c r="G22" s="76">
        <v>2</v>
      </c>
      <c r="H22" s="76"/>
      <c r="I22" s="76">
        <v>3</v>
      </c>
      <c r="J22" s="76"/>
      <c r="K22" s="76">
        <v>4</v>
      </c>
      <c r="L22" s="76"/>
      <c r="M22" s="76">
        <v>5</v>
      </c>
      <c r="N22" s="1"/>
      <c r="Q22" s="326"/>
    </row>
    <row r="23" spans="1:18" ht="30" x14ac:dyDescent="0.25">
      <c r="B23" s="328" t="s">
        <v>86</v>
      </c>
      <c r="C23" s="327" t="s">
        <v>87</v>
      </c>
      <c r="D23" s="80" t="s">
        <v>8</v>
      </c>
      <c r="E23" s="54"/>
      <c r="F23" s="1" t="str">
        <f>IF(E23="X",1,"")</f>
        <v/>
      </c>
      <c r="G23" s="54"/>
      <c r="H23" s="1" t="str">
        <f>IF(G23="X",2,"")</f>
        <v/>
      </c>
      <c r="I23" s="54"/>
      <c r="J23" s="1" t="str">
        <f>IF(I23="X",3,"")</f>
        <v/>
      </c>
      <c r="K23" s="127">
        <v>4</v>
      </c>
      <c r="L23" s="1" t="str">
        <f>IF(K23="X",4,"")</f>
        <v/>
      </c>
      <c r="M23" s="78"/>
      <c r="N23" s="1" t="str">
        <f t="shared" ref="N23:N44" si="7">IF(M23="X",5,"")</f>
        <v/>
      </c>
      <c r="O23">
        <f>SUM(F23,H23,J23,L23,N23)</f>
        <v>0</v>
      </c>
      <c r="P23" s="61">
        <f t="shared" ref="P23:P44" si="8">(O23/5)</f>
        <v>0</v>
      </c>
      <c r="Q23" s="79"/>
    </row>
    <row r="24" spans="1:18" ht="41.25" customHeight="1" x14ac:dyDescent="0.25">
      <c r="B24" s="328"/>
      <c r="C24" s="327"/>
      <c r="D24" s="80" t="s">
        <v>88</v>
      </c>
      <c r="E24" s="54"/>
      <c r="F24" s="1" t="str">
        <f t="shared" ref="F24:F27" si="9">IF(E24="X",1,"")</f>
        <v/>
      </c>
      <c r="G24" s="54"/>
      <c r="H24" s="1" t="str">
        <f t="shared" ref="H24:H27" si="10">IF(G24="X",2,"")</f>
        <v/>
      </c>
      <c r="I24" s="54"/>
      <c r="J24" s="1" t="str">
        <f t="shared" ref="J24:J27" si="11">IF(I24="X",3,"")</f>
        <v/>
      </c>
      <c r="K24" s="127">
        <v>4</v>
      </c>
      <c r="L24" s="1" t="str">
        <f t="shared" ref="L24:L27" si="12">IF(K24="X",4,"")</f>
        <v/>
      </c>
      <c r="M24" s="78"/>
      <c r="N24" s="1" t="str">
        <f t="shared" si="7"/>
        <v/>
      </c>
      <c r="O24">
        <f>SUM(F24,H24,J24,L24,N24)</f>
        <v>0</v>
      </c>
      <c r="P24" s="61">
        <f t="shared" si="8"/>
        <v>0</v>
      </c>
      <c r="Q24" s="79"/>
    </row>
    <row r="25" spans="1:18" ht="60" x14ac:dyDescent="0.25">
      <c r="B25" s="328"/>
      <c r="C25" s="327"/>
      <c r="D25" s="80" t="s">
        <v>118</v>
      </c>
      <c r="E25" s="54"/>
      <c r="F25" s="1" t="str">
        <f t="shared" si="9"/>
        <v/>
      </c>
      <c r="G25" s="54"/>
      <c r="H25" s="1" t="str">
        <f t="shared" si="10"/>
        <v/>
      </c>
      <c r="I25" s="54"/>
      <c r="J25" s="1" t="str">
        <f t="shared" si="11"/>
        <v/>
      </c>
      <c r="K25" s="127">
        <v>4</v>
      </c>
      <c r="L25" s="1" t="str">
        <f t="shared" si="12"/>
        <v/>
      </c>
      <c r="M25" s="78"/>
      <c r="N25" s="1" t="str">
        <f t="shared" si="7"/>
        <v/>
      </c>
      <c r="O25">
        <f>SUM(F25,H25,J25,L25,N25)</f>
        <v>0</v>
      </c>
      <c r="P25" s="61">
        <f t="shared" si="8"/>
        <v>0</v>
      </c>
      <c r="Q25" s="79"/>
    </row>
    <row r="26" spans="1:18" ht="45" x14ac:dyDescent="0.25">
      <c r="B26" s="328"/>
      <c r="C26" s="327"/>
      <c r="D26" s="80" t="s">
        <v>9</v>
      </c>
      <c r="E26" s="54"/>
      <c r="F26" s="1" t="str">
        <f t="shared" si="9"/>
        <v/>
      </c>
      <c r="G26" s="54"/>
      <c r="H26" s="1" t="str">
        <f t="shared" si="10"/>
        <v/>
      </c>
      <c r="I26" s="54"/>
      <c r="J26" s="1" t="str">
        <f t="shared" si="11"/>
        <v/>
      </c>
      <c r="K26" s="127">
        <v>4</v>
      </c>
      <c r="L26" s="1" t="str">
        <f t="shared" si="12"/>
        <v/>
      </c>
      <c r="M26" s="78"/>
      <c r="N26" s="1" t="str">
        <f t="shared" si="7"/>
        <v/>
      </c>
      <c r="O26">
        <f>SUM(F26,H26,J26,L26,N26)</f>
        <v>0</v>
      </c>
      <c r="P26" s="61">
        <f t="shared" si="8"/>
        <v>0</v>
      </c>
      <c r="Q26" s="79" t="s">
        <v>183</v>
      </c>
    </row>
    <row r="27" spans="1:18" ht="60" x14ac:dyDescent="0.25">
      <c r="B27" s="328"/>
      <c r="C27" s="327"/>
      <c r="D27" s="80" t="s">
        <v>10</v>
      </c>
      <c r="E27" s="54"/>
      <c r="F27" s="1" t="str">
        <f t="shared" si="9"/>
        <v/>
      </c>
      <c r="G27" s="54"/>
      <c r="H27" s="1" t="str">
        <f t="shared" si="10"/>
        <v/>
      </c>
      <c r="I27" s="127">
        <v>3</v>
      </c>
      <c r="J27" s="1" t="str">
        <f t="shared" si="11"/>
        <v/>
      </c>
      <c r="K27" s="127"/>
      <c r="L27" s="1" t="str">
        <f t="shared" si="12"/>
        <v/>
      </c>
      <c r="M27" s="78"/>
      <c r="N27" s="1" t="str">
        <f t="shared" si="7"/>
        <v/>
      </c>
      <c r="O27">
        <f>SUM(F27,H27,J27,L27,N27)</f>
        <v>0</v>
      </c>
      <c r="P27" s="61">
        <f t="shared" si="8"/>
        <v>0</v>
      </c>
      <c r="Q27" s="96"/>
    </row>
    <row r="28" spans="1:18" ht="17.25" customHeight="1" x14ac:dyDescent="0.25">
      <c r="B28" s="20">
        <f>(50/3)/100</f>
        <v>0.16666666666666669</v>
      </c>
      <c r="C28" s="62"/>
      <c r="D28" s="97"/>
      <c r="M28" s="2">
        <f>N28</f>
        <v>0</v>
      </c>
      <c r="N28" s="87">
        <f>(SUM(P23:P27)/5)*B28</f>
        <v>0</v>
      </c>
      <c r="R28" s="98"/>
    </row>
    <row r="29" spans="1:18" ht="17.25" customHeight="1" x14ac:dyDescent="0.25">
      <c r="B29" s="99"/>
      <c r="D29" s="100"/>
      <c r="M29" s="2"/>
      <c r="N29" s="87"/>
    </row>
    <row r="30" spans="1:18" x14ac:dyDescent="0.25">
      <c r="B30" s="344"/>
      <c r="C30" s="345"/>
      <c r="D30" s="346"/>
      <c r="E30" s="350" t="s">
        <v>63</v>
      </c>
      <c r="F30" s="350"/>
      <c r="G30" s="350"/>
      <c r="H30" s="350"/>
      <c r="I30" s="350"/>
      <c r="J30" s="350"/>
      <c r="K30" s="350"/>
      <c r="L30" s="350"/>
      <c r="M30" s="350"/>
      <c r="N30" s="1"/>
      <c r="Q30" s="325" t="s">
        <v>83</v>
      </c>
    </row>
    <row r="31" spans="1:18" x14ac:dyDescent="0.25">
      <c r="B31" s="347"/>
      <c r="C31" s="348"/>
      <c r="D31" s="349"/>
      <c r="E31" s="76">
        <v>1</v>
      </c>
      <c r="F31" s="76"/>
      <c r="G31" s="76">
        <v>2</v>
      </c>
      <c r="H31" s="76"/>
      <c r="I31" s="76">
        <v>3</v>
      </c>
      <c r="J31" s="76"/>
      <c r="K31" s="76">
        <v>4</v>
      </c>
      <c r="L31" s="76"/>
      <c r="M31" s="76">
        <v>5</v>
      </c>
      <c r="N31" s="1"/>
      <c r="Q31" s="326"/>
    </row>
    <row r="32" spans="1:18" ht="39.75" customHeight="1" x14ac:dyDescent="0.25">
      <c r="B32" s="328" t="s">
        <v>89</v>
      </c>
      <c r="C32" s="327" t="s">
        <v>90</v>
      </c>
      <c r="D32" s="80" t="s">
        <v>56</v>
      </c>
      <c r="E32" s="54"/>
      <c r="F32" s="1" t="str">
        <f>IF(E32="X",1,"")</f>
        <v/>
      </c>
      <c r="G32" s="54"/>
      <c r="H32" s="1" t="str">
        <f>IF(G32="X",2,"")</f>
        <v/>
      </c>
      <c r="I32" s="54"/>
      <c r="J32" s="1" t="str">
        <f>IF(I32="X",3,"")</f>
        <v/>
      </c>
      <c r="K32" s="54"/>
      <c r="L32" s="1" t="str">
        <f>IF(K32="X",4,"")</f>
        <v/>
      </c>
      <c r="M32" s="155">
        <v>5</v>
      </c>
      <c r="N32" s="1" t="str">
        <f t="shared" ref="N32:N36" si="13">IF(M32="X",5,"")</f>
        <v/>
      </c>
      <c r="O32">
        <f>SUM(F32,H32,J32,L32,N32)</f>
        <v>0</v>
      </c>
      <c r="P32" s="61">
        <f t="shared" ref="P32:P36" si="14">(O32/5)</f>
        <v>0</v>
      </c>
      <c r="Q32" s="79"/>
    </row>
    <row r="33" spans="1:17" ht="54" customHeight="1" x14ac:dyDescent="0.25">
      <c r="B33" s="328"/>
      <c r="C33" s="327"/>
      <c r="D33" s="80" t="s">
        <v>57</v>
      </c>
      <c r="E33" s="54"/>
      <c r="F33" s="1" t="str">
        <f t="shared" ref="F33:F36" si="15">IF(E33="X",1,"")</f>
        <v/>
      </c>
      <c r="G33" s="54"/>
      <c r="H33" s="1" t="str">
        <f t="shared" ref="H33:H36" si="16">IF(G33="X",2,"")</f>
        <v/>
      </c>
      <c r="I33" s="54"/>
      <c r="J33" s="1" t="str">
        <f t="shared" ref="J33:J36" si="17">IF(I33="X",3,"")</f>
        <v/>
      </c>
      <c r="K33" s="54"/>
      <c r="L33" s="1" t="str">
        <f t="shared" ref="L33:L36" si="18">IF(K33="X",4,"")</f>
        <v/>
      </c>
      <c r="M33" s="155">
        <v>5</v>
      </c>
      <c r="N33" s="1" t="str">
        <f t="shared" si="13"/>
        <v/>
      </c>
      <c r="O33">
        <f>SUM(F33,H33,J33,L33,N33)</f>
        <v>0</v>
      </c>
      <c r="P33" s="61">
        <f t="shared" si="14"/>
        <v>0</v>
      </c>
      <c r="Q33" s="79"/>
    </row>
    <row r="34" spans="1:17" ht="45.75" customHeight="1" x14ac:dyDescent="0.25">
      <c r="B34" s="328"/>
      <c r="C34" s="327"/>
      <c r="D34" s="80" t="s">
        <v>58</v>
      </c>
      <c r="E34" s="54"/>
      <c r="F34" s="1" t="str">
        <f t="shared" si="15"/>
        <v/>
      </c>
      <c r="G34" s="54"/>
      <c r="H34" s="1" t="str">
        <f t="shared" si="16"/>
        <v/>
      </c>
      <c r="I34" s="54"/>
      <c r="J34" s="1" t="str">
        <f t="shared" si="17"/>
        <v/>
      </c>
      <c r="K34" s="127">
        <v>4</v>
      </c>
      <c r="L34" s="1" t="str">
        <f t="shared" si="18"/>
        <v/>
      </c>
      <c r="M34" s="78"/>
      <c r="N34" s="1" t="str">
        <f t="shared" si="13"/>
        <v/>
      </c>
      <c r="O34">
        <f>SUM(F34,H34,J34,L34,N34)</f>
        <v>0</v>
      </c>
      <c r="P34" s="61">
        <f t="shared" si="14"/>
        <v>0</v>
      </c>
      <c r="Q34" s="79"/>
    </row>
    <row r="35" spans="1:17" ht="30" customHeight="1" x14ac:dyDescent="0.25">
      <c r="B35" s="328"/>
      <c r="C35" s="327"/>
      <c r="D35" s="80" t="s">
        <v>59</v>
      </c>
      <c r="E35" s="54"/>
      <c r="F35" s="1" t="str">
        <f t="shared" si="15"/>
        <v/>
      </c>
      <c r="G35" s="54"/>
      <c r="H35" s="1" t="str">
        <f t="shared" si="16"/>
        <v/>
      </c>
      <c r="I35" s="54"/>
      <c r="J35" s="1" t="str">
        <f t="shared" si="17"/>
        <v/>
      </c>
      <c r="K35" s="127">
        <v>4</v>
      </c>
      <c r="L35" s="1" t="str">
        <f t="shared" si="18"/>
        <v/>
      </c>
      <c r="M35" s="78"/>
      <c r="N35" s="1" t="str">
        <f t="shared" si="13"/>
        <v/>
      </c>
      <c r="O35">
        <f>SUM(F35,H35,J35,L35,N35)</f>
        <v>0</v>
      </c>
      <c r="P35" s="61">
        <f t="shared" si="14"/>
        <v>0</v>
      </c>
      <c r="Q35" s="79"/>
    </row>
    <row r="36" spans="1:17" ht="54.75" customHeight="1" x14ac:dyDescent="0.25">
      <c r="B36" s="328"/>
      <c r="C36" s="327"/>
      <c r="D36" s="80" t="s">
        <v>60</v>
      </c>
      <c r="E36" s="54"/>
      <c r="F36" s="1" t="str">
        <f t="shared" si="15"/>
        <v/>
      </c>
      <c r="G36" s="54"/>
      <c r="H36" s="1" t="str">
        <f t="shared" si="16"/>
        <v/>
      </c>
      <c r="I36" s="127">
        <v>3</v>
      </c>
      <c r="J36" s="1" t="str">
        <f t="shared" si="17"/>
        <v/>
      </c>
      <c r="K36" s="54"/>
      <c r="L36" s="1" t="str">
        <f t="shared" si="18"/>
        <v/>
      </c>
      <c r="M36" s="78"/>
      <c r="N36" s="1" t="str">
        <f t="shared" si="13"/>
        <v/>
      </c>
      <c r="O36">
        <f>SUM(F36,H36,J36,L36,N36)</f>
        <v>0</v>
      </c>
      <c r="P36" s="61">
        <f t="shared" si="14"/>
        <v>0</v>
      </c>
      <c r="Q36" s="96"/>
    </row>
    <row r="37" spans="1:17" ht="17.25" customHeight="1" x14ac:dyDescent="0.25">
      <c r="B37" s="20">
        <f>(50/3)/100</f>
        <v>0.16666666666666669</v>
      </c>
      <c r="C37" s="62"/>
      <c r="D37" s="97"/>
      <c r="M37" s="2">
        <f>N37</f>
        <v>0</v>
      </c>
      <c r="N37" s="87">
        <f>(SUM(P32:P36)/5)*B37</f>
        <v>0</v>
      </c>
    </row>
    <row r="38" spans="1:17" ht="15" customHeight="1" x14ac:dyDescent="0.25">
      <c r="D38" s="1"/>
      <c r="E38" s="101"/>
      <c r="F38" s="101"/>
      <c r="G38" s="102" t="s">
        <v>91</v>
      </c>
      <c r="I38" s="86">
        <f>(M28+M19+M37)</f>
        <v>0</v>
      </c>
    </row>
    <row r="39" spans="1:17" ht="15.75" hidden="1" customHeight="1" x14ac:dyDescent="0.25">
      <c r="A39" s="72"/>
      <c r="B39" s="72" t="s">
        <v>92</v>
      </c>
      <c r="D39" s="103"/>
      <c r="G39" s="104"/>
      <c r="I39" s="105"/>
    </row>
    <row r="40" spans="1:17" ht="14.25" hidden="1" customHeight="1" x14ac:dyDescent="0.25">
      <c r="A40" s="73"/>
      <c r="B40" t="s">
        <v>93</v>
      </c>
      <c r="D40" s="103"/>
      <c r="G40" s="104"/>
      <c r="I40" s="105"/>
      <c r="L40" s="106"/>
      <c r="M40" s="66"/>
      <c r="Q40" s="325" t="s">
        <v>83</v>
      </c>
    </row>
    <row r="41" spans="1:17" ht="14.25" hidden="1" customHeight="1" x14ac:dyDescent="0.25">
      <c r="B41" s="73"/>
      <c r="D41" s="107" t="s">
        <v>92</v>
      </c>
      <c r="G41" s="104"/>
      <c r="I41" s="105"/>
      <c r="L41" s="76"/>
      <c r="M41" s="76">
        <v>5</v>
      </c>
      <c r="Q41" s="326"/>
    </row>
    <row r="42" spans="1:17" ht="38.25" hidden="1" customHeight="1" x14ac:dyDescent="0.25">
      <c r="A42" s="74">
        <v>5</v>
      </c>
      <c r="B42" s="80" t="s">
        <v>94</v>
      </c>
      <c r="D42" s="108" t="s">
        <v>95</v>
      </c>
      <c r="G42" s="109"/>
      <c r="I42" s="105"/>
      <c r="L42" s="1" t="str">
        <f t="shared" ref="L42:L44" si="19">IF(K42="X",4,"")</f>
        <v/>
      </c>
      <c r="M42" s="1" t="s">
        <v>96</v>
      </c>
      <c r="N42" s="1">
        <f t="shared" si="7"/>
        <v>5</v>
      </c>
      <c r="O42">
        <f>SUM(F42,H42,J42,L42,N42)</f>
        <v>5</v>
      </c>
      <c r="P42" s="61">
        <f t="shared" si="8"/>
        <v>1</v>
      </c>
      <c r="Q42" s="1"/>
    </row>
    <row r="43" spans="1:17" ht="45" hidden="1" customHeight="1" x14ac:dyDescent="0.25">
      <c r="A43" s="74">
        <v>4</v>
      </c>
      <c r="B43" s="80" t="s">
        <v>97</v>
      </c>
      <c r="D43" s="108" t="s">
        <v>98</v>
      </c>
      <c r="G43" s="109"/>
      <c r="I43" s="105"/>
      <c r="L43" s="1" t="str">
        <f t="shared" si="19"/>
        <v/>
      </c>
      <c r="M43" s="1" t="s">
        <v>96</v>
      </c>
      <c r="N43" s="1">
        <f t="shared" si="7"/>
        <v>5</v>
      </c>
      <c r="O43">
        <f>SUM(F43,H43,J43,L43,N43)</f>
        <v>5</v>
      </c>
      <c r="P43" s="61">
        <f t="shared" si="8"/>
        <v>1</v>
      </c>
      <c r="Q43" s="1"/>
    </row>
    <row r="44" spans="1:17" ht="48.75" hidden="1" customHeight="1" x14ac:dyDescent="0.25">
      <c r="A44" s="74">
        <v>3</v>
      </c>
      <c r="B44" s="80" t="s">
        <v>99</v>
      </c>
      <c r="D44" s="108" t="s">
        <v>100</v>
      </c>
      <c r="G44" s="109"/>
      <c r="I44" s="105"/>
      <c r="L44" s="1" t="str">
        <f t="shared" si="19"/>
        <v/>
      </c>
      <c r="M44" s="1" t="s">
        <v>96</v>
      </c>
      <c r="N44" s="110">
        <f t="shared" si="7"/>
        <v>5</v>
      </c>
      <c r="O44">
        <f>SUM(F44,H44,J44,L44,N44)</f>
        <v>5</v>
      </c>
      <c r="P44" s="61">
        <f t="shared" si="8"/>
        <v>1</v>
      </c>
      <c r="Q44" s="1"/>
    </row>
    <row r="45" spans="1:17" ht="25.5" hidden="1" customHeight="1" x14ac:dyDescent="0.25">
      <c r="A45" s="74">
        <v>2</v>
      </c>
      <c r="B45" s="80" t="s">
        <v>101</v>
      </c>
      <c r="D45" s="111"/>
      <c r="G45" s="109"/>
      <c r="I45" s="105"/>
      <c r="P45" s="61">
        <f>(SUM(P42:P44)/3)*B47</f>
        <v>0.5</v>
      </c>
    </row>
    <row r="46" spans="1:17" ht="25.5" hidden="1" customHeight="1" x14ac:dyDescent="0.25">
      <c r="A46" s="74">
        <v>1</v>
      </c>
      <c r="B46" s="80" t="s">
        <v>102</v>
      </c>
      <c r="D46" s="111"/>
      <c r="G46" s="109"/>
      <c r="I46" s="105"/>
      <c r="M46" s="112">
        <f>P45+N28+N19</f>
        <v>0.5</v>
      </c>
    </row>
    <row r="47" spans="1:17" ht="12.75" hidden="1" customHeight="1" x14ac:dyDescent="0.25">
      <c r="B47" s="113">
        <v>0.5</v>
      </c>
      <c r="D47" s="103"/>
      <c r="G47" s="104"/>
      <c r="I47" s="105"/>
    </row>
    <row r="48" spans="1:17" x14ac:dyDescent="0.25">
      <c r="D48" s="1"/>
      <c r="E48" s="69"/>
      <c r="F48" s="69"/>
      <c r="G48" s="102" t="s">
        <v>103</v>
      </c>
      <c r="I48" s="86">
        <f>N49</f>
        <v>0.44108333333333333</v>
      </c>
    </row>
    <row r="49" spans="2:17" ht="17.25" customHeight="1" x14ac:dyDescent="0.25">
      <c r="B49" s="1" t="s">
        <v>30</v>
      </c>
      <c r="N49" s="114">
        <f>C58*B50</f>
        <v>0.44108333333333333</v>
      </c>
    </row>
    <row r="50" spans="2:17" x14ac:dyDescent="0.25">
      <c r="B50" s="20">
        <v>0.5</v>
      </c>
    </row>
    <row r="52" spans="2:17" x14ac:dyDescent="0.25">
      <c r="B52" s="1" t="s">
        <v>66</v>
      </c>
      <c r="C52" s="115">
        <v>1</v>
      </c>
      <c r="F52">
        <f>COUNTIF(C52:C57,"&gt;,01%")</f>
        <v>6</v>
      </c>
    </row>
    <row r="53" spans="2:17" x14ac:dyDescent="0.25">
      <c r="B53" s="1" t="s">
        <v>67</v>
      </c>
      <c r="C53" s="115">
        <v>1</v>
      </c>
    </row>
    <row r="54" spans="2:17" x14ac:dyDescent="0.25">
      <c r="B54" s="1" t="s">
        <v>68</v>
      </c>
      <c r="C54" s="115">
        <v>1</v>
      </c>
    </row>
    <row r="55" spans="2:17" x14ac:dyDescent="0.25">
      <c r="B55" s="1" t="s">
        <v>69</v>
      </c>
      <c r="C55" s="115">
        <v>0.61099999999999999</v>
      </c>
    </row>
    <row r="56" spans="2:17" x14ac:dyDescent="0.25">
      <c r="B56" s="1" t="s">
        <v>70</v>
      </c>
      <c r="C56" s="115">
        <v>0.68200000000000005</v>
      </c>
    </row>
    <row r="57" spans="2:17" x14ac:dyDescent="0.25">
      <c r="B57" s="1" t="s">
        <v>71</v>
      </c>
      <c r="C57" s="115">
        <v>1</v>
      </c>
      <c r="K57" s="116" t="s">
        <v>104</v>
      </c>
      <c r="M57" s="117">
        <f>(I48*100)+(N37+N28+N19)*100</f>
        <v>44.108333333333334</v>
      </c>
    </row>
    <row r="58" spans="2:17" x14ac:dyDescent="0.25">
      <c r="B58" s="21" t="s">
        <v>72</v>
      </c>
      <c r="C58" s="86">
        <f>AVERAGE(C52:C57)</f>
        <v>0.88216666666666665</v>
      </c>
    </row>
    <row r="61" spans="2:17" ht="15.75" x14ac:dyDescent="0.25">
      <c r="B61" s="72" t="s">
        <v>105</v>
      </c>
    </row>
    <row r="62" spans="2:17" ht="24.75" customHeight="1" x14ac:dyDescent="0.25">
      <c r="B62" s="118" t="s">
        <v>106</v>
      </c>
      <c r="C62" s="119" t="s">
        <v>107</v>
      </c>
      <c r="D62" s="327" t="s">
        <v>108</v>
      </c>
      <c r="E62" s="327"/>
      <c r="F62" s="327"/>
      <c r="G62" s="327"/>
      <c r="H62" s="327"/>
      <c r="I62" s="327"/>
      <c r="J62" s="327"/>
      <c r="K62" s="327"/>
      <c r="L62" s="327"/>
      <c r="M62" s="327"/>
      <c r="N62" s="327"/>
      <c r="O62" s="327"/>
      <c r="P62" s="327"/>
      <c r="Q62" s="327"/>
    </row>
    <row r="63" spans="2:17" ht="24.75" customHeight="1" x14ac:dyDescent="0.25">
      <c r="B63" s="118" t="s">
        <v>109</v>
      </c>
      <c r="C63" s="120" t="s">
        <v>110</v>
      </c>
      <c r="D63" s="327" t="s">
        <v>111</v>
      </c>
      <c r="E63" s="327"/>
      <c r="F63" s="327"/>
      <c r="G63" s="327"/>
      <c r="H63" s="327"/>
      <c r="I63" s="327"/>
      <c r="J63" s="327"/>
      <c r="K63" s="327"/>
      <c r="L63" s="327"/>
      <c r="M63" s="327"/>
      <c r="N63" s="327"/>
      <c r="O63" s="327"/>
      <c r="P63" s="327"/>
      <c r="Q63" s="327"/>
    </row>
    <row r="64" spans="2:17" ht="24.75" customHeight="1" x14ac:dyDescent="0.25">
      <c r="B64" s="118" t="s">
        <v>112</v>
      </c>
      <c r="C64" s="121" t="s">
        <v>113</v>
      </c>
      <c r="D64" s="327" t="s">
        <v>114</v>
      </c>
      <c r="E64" s="327"/>
      <c r="F64" s="327"/>
      <c r="G64" s="327"/>
      <c r="H64" s="327"/>
      <c r="I64" s="327"/>
      <c r="J64" s="327"/>
      <c r="K64" s="327"/>
      <c r="L64" s="327"/>
      <c r="M64" s="327"/>
      <c r="N64" s="327"/>
      <c r="O64" s="327"/>
      <c r="P64" s="327"/>
      <c r="Q64" s="327"/>
    </row>
    <row r="65" spans="2:17" ht="24.75" customHeight="1" x14ac:dyDescent="0.25">
      <c r="B65" s="118" t="s">
        <v>115</v>
      </c>
      <c r="C65" s="122" t="s">
        <v>116</v>
      </c>
      <c r="D65" s="327" t="s">
        <v>117</v>
      </c>
      <c r="E65" s="327"/>
      <c r="F65" s="327"/>
      <c r="G65" s="327"/>
      <c r="H65" s="327"/>
      <c r="I65" s="327"/>
      <c r="J65" s="327"/>
      <c r="K65" s="327"/>
      <c r="L65" s="327"/>
      <c r="M65" s="327"/>
      <c r="N65" s="327"/>
      <c r="O65" s="327"/>
      <c r="P65" s="327"/>
      <c r="Q65" s="327"/>
    </row>
    <row r="72" spans="2:17" ht="16.5" x14ac:dyDescent="0.25">
      <c r="B72" s="123"/>
    </row>
    <row r="73" spans="2:17" ht="16.5" x14ac:dyDescent="0.25">
      <c r="B73" s="123"/>
    </row>
    <row r="74" spans="2:17" ht="16.5" x14ac:dyDescent="0.25">
      <c r="B74" s="124"/>
    </row>
    <row r="75" spans="2:17" ht="16.5" x14ac:dyDescent="0.25">
      <c r="B75" s="124"/>
    </row>
    <row r="76" spans="2:17" ht="16.5" x14ac:dyDescent="0.25">
      <c r="B76" s="124"/>
    </row>
    <row r="77" spans="2:17" ht="16.5" x14ac:dyDescent="0.25">
      <c r="B77" s="124"/>
    </row>
    <row r="78" spans="2:17" ht="16.5" x14ac:dyDescent="0.25">
      <c r="B78" s="124"/>
    </row>
    <row r="79" spans="2:17" ht="16.5" x14ac:dyDescent="0.25">
      <c r="B79" s="125"/>
    </row>
    <row r="80" spans="2:17" ht="16.5" x14ac:dyDescent="0.25">
      <c r="B80" s="125"/>
    </row>
    <row r="82" spans="2:2" ht="16.5" x14ac:dyDescent="0.25">
      <c r="B82" s="123"/>
    </row>
    <row r="83" spans="2:2" ht="16.5" x14ac:dyDescent="0.25">
      <c r="B83" s="124"/>
    </row>
    <row r="84" spans="2:2" ht="16.5" x14ac:dyDescent="0.25">
      <c r="B84" s="125"/>
    </row>
    <row r="85" spans="2:2" ht="16.5" x14ac:dyDescent="0.25">
      <c r="B85" s="124"/>
    </row>
    <row r="86" spans="2:2" ht="16.5" x14ac:dyDescent="0.25">
      <c r="B86" s="125"/>
    </row>
    <row r="87" spans="2:2" ht="16.5" x14ac:dyDescent="0.25">
      <c r="B87" s="124"/>
    </row>
    <row r="88" spans="2:2" ht="16.5" x14ac:dyDescent="0.25">
      <c r="B88" s="125"/>
    </row>
    <row r="89" spans="2:2" ht="16.5" x14ac:dyDescent="0.25">
      <c r="B89" s="124"/>
    </row>
    <row r="90" spans="2:2" ht="16.5" x14ac:dyDescent="0.25">
      <c r="B90" s="125"/>
    </row>
    <row r="91" spans="2:2" ht="16.5" x14ac:dyDescent="0.25">
      <c r="B91" s="124"/>
    </row>
    <row r="92" spans="2:2" ht="16.5" x14ac:dyDescent="0.25">
      <c r="B92" s="125"/>
    </row>
    <row r="93" spans="2:2" ht="16.5" x14ac:dyDescent="0.25">
      <c r="B93" s="124"/>
    </row>
  </sheetData>
  <mergeCells count="20">
    <mergeCell ref="B32:B36"/>
    <mergeCell ref="C32:C36"/>
    <mergeCell ref="D2:M3"/>
    <mergeCell ref="E10:M10"/>
    <mergeCell ref="Q10:Q11"/>
    <mergeCell ref="B12:B18"/>
    <mergeCell ref="C12:C18"/>
    <mergeCell ref="B21:D22"/>
    <mergeCell ref="E21:M21"/>
    <mergeCell ref="Q21:Q22"/>
    <mergeCell ref="B23:B27"/>
    <mergeCell ref="C23:C27"/>
    <mergeCell ref="B30:D31"/>
    <mergeCell ref="E30:M30"/>
    <mergeCell ref="Q30:Q31"/>
    <mergeCell ref="Q40:Q41"/>
    <mergeCell ref="D62:Q62"/>
    <mergeCell ref="D63:Q63"/>
    <mergeCell ref="D64:Q64"/>
    <mergeCell ref="D65:Q65"/>
  </mergeCells>
  <conditionalFormatting sqref="M57">
    <cfRule type="cellIs" dxfId="155" priority="1" operator="greaterThan">
      <formula>79.9</formula>
    </cfRule>
    <cfRule type="cellIs" dxfId="154" priority="2" operator="between">
      <formula>70.1</formula>
      <formula>79.9</formula>
    </cfRule>
    <cfRule type="cellIs" dxfId="153" priority="3" operator="between">
      <formula>60.1</formula>
      <formula>70</formula>
    </cfRule>
    <cfRule type="cellIs" dxfId="152" priority="4" operator="lessThan">
      <formula>60.1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66</vt:i4>
      </vt:variant>
    </vt:vector>
  </HeadingPairs>
  <TitlesOfParts>
    <vt:vector size="66" baseType="lpstr">
      <vt:lpstr> Sin personal a cargo </vt:lpstr>
      <vt:lpstr>Indicadores Sin personal a Carg</vt:lpstr>
      <vt:lpstr>Asistente de Contablidad</vt:lpstr>
      <vt:lpstr>Aux. Aseo y Cafeteria.</vt:lpstr>
      <vt:lpstr>Auxiliar contabilidad</vt:lpstr>
      <vt:lpstr>Auxiliar Administrativo</vt:lpstr>
      <vt:lpstr>Mensajero</vt:lpstr>
      <vt:lpstr>Lider de Procesos</vt:lpstr>
      <vt:lpstr>Auxiliar de despachos</vt:lpstr>
      <vt:lpstr>Auxiliar Almacen Cristian</vt:lpstr>
      <vt:lpstr>Auxiliar Almacen Manuel</vt:lpstr>
      <vt:lpstr>Auxiliar de logistica Cesar</vt:lpstr>
      <vt:lpstr>Auxiliar de Logistica Jhon Albe</vt:lpstr>
      <vt:lpstr>Lider de Importaciones</vt:lpstr>
      <vt:lpstr>Analista Comercial</vt:lpstr>
      <vt:lpstr>Antioquia A</vt:lpstr>
      <vt:lpstr>Analista de Mercadeo</vt:lpstr>
      <vt:lpstr>Sur Occidente A</vt:lpstr>
      <vt:lpstr>Caqueta A</vt:lpstr>
      <vt:lpstr>Caqueta B</vt:lpstr>
      <vt:lpstr>Llanos</vt:lpstr>
      <vt:lpstr>Centro</vt:lpstr>
      <vt:lpstr>Costa Sur</vt:lpstr>
      <vt:lpstr>Santander</vt:lpstr>
      <vt:lpstr>Auxiliar de ensamble Esteban</vt:lpstr>
      <vt:lpstr>Auxiliar de ensamble Yeison</vt:lpstr>
      <vt:lpstr>Tecnico Nautico Freddy G</vt:lpstr>
      <vt:lpstr>Tecnico Nautico Ciro</vt:lpstr>
      <vt:lpstr>Lider agricola</vt:lpstr>
      <vt:lpstr>Tecnico electrico</vt:lpstr>
      <vt:lpstr>Con personal a cargo</vt:lpstr>
      <vt:lpstr>Indicadores Con personal a Carg</vt:lpstr>
      <vt:lpstr>DATOS MAYO2018</vt:lpstr>
      <vt:lpstr>DATOS NOV2018</vt:lpstr>
      <vt:lpstr>DATOS MAYO 2019</vt:lpstr>
      <vt:lpstr>DATOS_VARIAC_MAY_NOV 2018</vt:lpstr>
      <vt:lpstr>DATOS_VARIAC_NOV 2018_MAYO 2019</vt:lpstr>
      <vt:lpstr>Graf_Indep_Sin_a cargo_May 2019</vt:lpstr>
      <vt:lpstr>Graf_Indep_Sin_a cargo_Nov2018</vt:lpstr>
      <vt:lpstr>Graf_Indep_Con_a cargo_May 2019</vt:lpstr>
      <vt:lpstr>Graf_Indep_Con_a cargo_Nov2018</vt:lpstr>
      <vt:lpstr>Graficas_Conjuntas_May 2019</vt:lpstr>
      <vt:lpstr>Graficas_Conjuntas_Nov2018</vt:lpstr>
      <vt:lpstr>Graf_Compar_Sin_PC_May_Nov2018</vt:lpstr>
      <vt:lpstr>Graf_Compar_Sin_PC_Nov_May 2019</vt:lpstr>
      <vt:lpstr>Graf_Compar_Con_PC_May_Nov2018</vt:lpstr>
      <vt:lpstr>Graf_Comp_Conj_May_Nov2018</vt:lpstr>
      <vt:lpstr>Graf_Comp_Conj_Nov_Mayo 2019</vt:lpstr>
      <vt:lpstr>Director Nal de Ventas</vt:lpstr>
      <vt:lpstr>Director EUN Nautico</vt:lpstr>
      <vt:lpstr>Director UEN Agroindustrial</vt:lpstr>
      <vt:lpstr>Analista de Tesoreria</vt:lpstr>
      <vt:lpstr>Asistente Talento Humano</vt:lpstr>
      <vt:lpstr>Coordinador TIC</vt:lpstr>
      <vt:lpstr>Contador</vt:lpstr>
      <vt:lpstr>Coordinadora Talento Humano</vt:lpstr>
      <vt:lpstr>Director Administrativo y finan</vt:lpstr>
      <vt:lpstr>Analista de Cartera</vt:lpstr>
      <vt:lpstr>Director Compras</vt:lpstr>
      <vt:lpstr>Planeador</vt:lpstr>
      <vt:lpstr>Coordinador CDA</vt:lpstr>
      <vt:lpstr>Lider Logistica</vt:lpstr>
      <vt:lpstr>Lider maquinaria y ensamble</vt:lpstr>
      <vt:lpstr>Coordinador Servicio Post Venta</vt:lpstr>
      <vt:lpstr>Director Operaciones</vt:lpstr>
      <vt:lpstr>Lider Servicio Tecnico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Rabelly Osorio</dc:creator>
  <cp:lastModifiedBy>Alejandra Giraldo</cp:lastModifiedBy>
  <dcterms:created xsi:type="dcterms:W3CDTF">2017-12-18T19:27:18Z</dcterms:created>
  <dcterms:modified xsi:type="dcterms:W3CDTF">2019-07-12T16:28:04Z</dcterms:modified>
</cp:coreProperties>
</file>