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01 UNIR\ASIGNATURAS\TFG\"/>
    </mc:Choice>
  </mc:AlternateContent>
  <xr:revisionPtr revIDLastSave="0" documentId="13_ncr:1_{F652B27A-D973-4FFF-94E9-22B63FEC35CC}" xr6:coauthVersionLast="47" xr6:coauthVersionMax="47" xr10:uidLastSave="{00000000-0000-0000-0000-000000000000}"/>
  <bookViews>
    <workbookView xWindow="-28920" yWindow="-1290" windowWidth="29040" windowHeight="15840" firstSheet="2" activeTab="3" xr2:uid="{B15CA200-1975-4473-A11D-0C305033671D}"/>
  </bookViews>
  <sheets>
    <sheet name="PLANTILLA DATOS ENTRADA" sheetId="1" r:id="rId1"/>
    <sheet name="PLANTILLA RESULTADOS" sheetId="2" r:id="rId2"/>
    <sheet name="PRUEBA A1 VIAJE 1 ETAPA" sheetId="4" r:id="rId3"/>
    <sheet name="PRUEBA A2 VIAJE 4 ETAPAS" sheetId="5" r:id="rId4"/>
    <sheet name="PRUEBA A3 VIAJE 9 ETAPAS" sheetId="6" r:id="rId5"/>
    <sheet name="PRUEBA B1" sheetId="8" r:id="rId6"/>
    <sheet name="Prueba  B2" sheetId="7" r:id="rId7"/>
    <sheet name="Prueba B3" sheetId="9" r:id="rId8"/>
    <sheet name="Prueba B4" sheetId="10" r:id="rId9"/>
    <sheet name="Prueba B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H33" i="11"/>
  <c r="K32" i="11"/>
  <c r="H32" i="11"/>
  <c r="K31" i="11"/>
  <c r="H31" i="11"/>
  <c r="K30" i="11"/>
  <c r="H30" i="11"/>
  <c r="K29" i="11"/>
  <c r="H29" i="11"/>
  <c r="H28" i="11"/>
  <c r="H27" i="11"/>
  <c r="K26" i="11"/>
  <c r="H26" i="11"/>
  <c r="K25" i="11"/>
  <c r="H25" i="11"/>
  <c r="K24" i="11"/>
  <c r="H24" i="11"/>
  <c r="K23" i="11"/>
  <c r="H23" i="11"/>
  <c r="K22" i="11"/>
  <c r="H22" i="11"/>
  <c r="K21" i="11"/>
  <c r="H21" i="11"/>
  <c r="H20" i="11"/>
  <c r="K19" i="11"/>
  <c r="K17" i="11"/>
  <c r="H16" i="11"/>
  <c r="K15" i="11"/>
  <c r="K16" i="11" s="1"/>
  <c r="K28" i="11" s="1"/>
  <c r="K27" i="11" s="1"/>
  <c r="K88" i="11" s="1"/>
  <c r="K14" i="11"/>
  <c r="H14" i="11"/>
  <c r="K13" i="11"/>
  <c r="H13" i="11"/>
  <c r="K12" i="11"/>
  <c r="H12" i="11"/>
  <c r="K11" i="11"/>
  <c r="H11" i="11"/>
  <c r="E11" i="11"/>
  <c r="K10" i="11"/>
  <c r="H10" i="11"/>
  <c r="H9" i="11"/>
  <c r="K8" i="11"/>
  <c r="K7" i="11"/>
  <c r="K18" i="11" s="1"/>
  <c r="E7" i="11"/>
  <c r="H7" i="11" s="1"/>
  <c r="K6" i="11"/>
  <c r="H6" i="11"/>
  <c r="E6" i="11"/>
  <c r="K5" i="11"/>
  <c r="H5" i="11"/>
  <c r="E5" i="11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H33" i="10"/>
  <c r="K32" i="10"/>
  <c r="H32" i="10"/>
  <c r="K31" i="10"/>
  <c r="H31" i="10"/>
  <c r="K30" i="10"/>
  <c r="H30" i="10"/>
  <c r="K29" i="10"/>
  <c r="H29" i="10"/>
  <c r="H28" i="10"/>
  <c r="H27" i="10"/>
  <c r="K26" i="10"/>
  <c r="H26" i="10"/>
  <c r="K25" i="10"/>
  <c r="H25" i="10"/>
  <c r="K24" i="10"/>
  <c r="H24" i="10"/>
  <c r="K23" i="10"/>
  <c r="H23" i="10"/>
  <c r="K22" i="10"/>
  <c r="H22" i="10"/>
  <c r="K21" i="10"/>
  <c r="H21" i="10"/>
  <c r="H20" i="10"/>
  <c r="K19" i="10"/>
  <c r="K17" i="10"/>
  <c r="H16" i="10"/>
  <c r="K15" i="10"/>
  <c r="K16" i="10" s="1"/>
  <c r="K28" i="10" s="1"/>
  <c r="K27" i="10" s="1"/>
  <c r="K14" i="10"/>
  <c r="H14" i="10"/>
  <c r="K13" i="10"/>
  <c r="H13" i="10"/>
  <c r="K12" i="10"/>
  <c r="H12" i="10"/>
  <c r="K11" i="10"/>
  <c r="H11" i="10"/>
  <c r="E11" i="10"/>
  <c r="K10" i="10"/>
  <c r="H10" i="10"/>
  <c r="H9" i="10"/>
  <c r="K8" i="10"/>
  <c r="K7" i="10"/>
  <c r="K18" i="10" s="1"/>
  <c r="E7" i="10"/>
  <c r="H7" i="10" s="1"/>
  <c r="K6" i="10"/>
  <c r="H6" i="10"/>
  <c r="E6" i="10"/>
  <c r="K5" i="10"/>
  <c r="H5" i="10"/>
  <c r="E5" i="10"/>
  <c r="K5" i="9"/>
  <c r="H5" i="9"/>
  <c r="E5" i="9"/>
  <c r="K5" i="7"/>
  <c r="H5" i="7"/>
  <c r="E5" i="7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H33" i="9"/>
  <c r="K32" i="9"/>
  <c r="H32" i="9"/>
  <c r="K31" i="9"/>
  <c r="H31" i="9"/>
  <c r="K30" i="9"/>
  <c r="H30" i="9"/>
  <c r="K29" i="9"/>
  <c r="H29" i="9"/>
  <c r="H28" i="9"/>
  <c r="H27" i="9"/>
  <c r="K26" i="9"/>
  <c r="H26" i="9"/>
  <c r="K25" i="9"/>
  <c r="H25" i="9"/>
  <c r="K24" i="9"/>
  <c r="H24" i="9"/>
  <c r="K23" i="9"/>
  <c r="H23" i="9"/>
  <c r="K22" i="9"/>
  <c r="H22" i="9"/>
  <c r="K21" i="9"/>
  <c r="H21" i="9"/>
  <c r="H20" i="9"/>
  <c r="K19" i="9"/>
  <c r="K17" i="9"/>
  <c r="K16" i="9"/>
  <c r="K28" i="9" s="1"/>
  <c r="K27" i="9" s="1"/>
  <c r="K88" i="9" s="1"/>
  <c r="H16" i="9"/>
  <c r="K15" i="9"/>
  <c r="K14" i="9"/>
  <c r="H14" i="9"/>
  <c r="K13" i="9"/>
  <c r="H13" i="9"/>
  <c r="K12" i="9"/>
  <c r="H12" i="9"/>
  <c r="K11" i="9"/>
  <c r="H11" i="9"/>
  <c r="E11" i="9"/>
  <c r="K10" i="9"/>
  <c r="H10" i="9"/>
  <c r="H9" i="9"/>
  <c r="K8" i="9"/>
  <c r="K7" i="9"/>
  <c r="K18" i="9" s="1"/>
  <c r="E7" i="9"/>
  <c r="H7" i="9" s="1"/>
  <c r="K6" i="9"/>
  <c r="H6" i="9"/>
  <c r="E6" i="9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H33" i="8"/>
  <c r="K32" i="8"/>
  <c r="H32" i="8"/>
  <c r="K31" i="8"/>
  <c r="H31" i="8"/>
  <c r="K30" i="8"/>
  <c r="H30" i="8"/>
  <c r="K29" i="8"/>
  <c r="H29" i="8"/>
  <c r="H28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H20" i="8"/>
  <c r="K19" i="8"/>
  <c r="K17" i="8"/>
  <c r="H16" i="8"/>
  <c r="K15" i="8"/>
  <c r="K16" i="8" s="1"/>
  <c r="K28" i="8" s="1"/>
  <c r="K27" i="8" s="1"/>
  <c r="K14" i="8"/>
  <c r="H14" i="8"/>
  <c r="K13" i="8"/>
  <c r="H13" i="8"/>
  <c r="K12" i="8"/>
  <c r="H12" i="8"/>
  <c r="K11" i="8"/>
  <c r="H11" i="8"/>
  <c r="E11" i="8"/>
  <c r="K10" i="8"/>
  <c r="H10" i="8"/>
  <c r="H9" i="8"/>
  <c r="K8" i="8"/>
  <c r="K7" i="8"/>
  <c r="K18" i="8" s="1"/>
  <c r="E7" i="8"/>
  <c r="H7" i="8" s="1"/>
  <c r="K6" i="8"/>
  <c r="H6" i="8"/>
  <c r="E6" i="8"/>
  <c r="K5" i="8"/>
  <c r="H5" i="8"/>
  <c r="E5" i="8"/>
  <c r="K76" i="7"/>
  <c r="K70" i="7"/>
  <c r="K53" i="7"/>
  <c r="K43" i="7"/>
  <c r="K31" i="7"/>
  <c r="K30" i="7"/>
  <c r="K29" i="7"/>
  <c r="K26" i="7"/>
  <c r="K19" i="7"/>
  <c r="K18" i="7"/>
  <c r="K17" i="7"/>
  <c r="K15" i="7"/>
  <c r="K16" i="7" s="1"/>
  <c r="K87" i="7"/>
  <c r="K86" i="7"/>
  <c r="K85" i="7"/>
  <c r="K84" i="7"/>
  <c r="K83" i="7"/>
  <c r="K82" i="7"/>
  <c r="K81" i="7"/>
  <c r="K80" i="7"/>
  <c r="K79" i="7"/>
  <c r="K78" i="7"/>
  <c r="K77" i="7"/>
  <c r="K75" i="7"/>
  <c r="K74" i="7"/>
  <c r="K73" i="7"/>
  <c r="K72" i="7"/>
  <c r="K71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2" i="7"/>
  <c r="K51" i="7"/>
  <c r="K50" i="7"/>
  <c r="K49" i="7"/>
  <c r="K48" i="7"/>
  <c r="K47" i="7"/>
  <c r="K46" i="7"/>
  <c r="K45" i="7"/>
  <c r="K44" i="7"/>
  <c r="K42" i="7"/>
  <c r="K41" i="7"/>
  <c r="K40" i="7"/>
  <c r="K39" i="7"/>
  <c r="K38" i="7"/>
  <c r="K37" i="7"/>
  <c r="K36" i="7"/>
  <c r="K35" i="7"/>
  <c r="K34" i="7"/>
  <c r="K33" i="7"/>
  <c r="H33" i="7"/>
  <c r="K32" i="7"/>
  <c r="H32" i="7"/>
  <c r="H31" i="7"/>
  <c r="H30" i="7"/>
  <c r="H29" i="7"/>
  <c r="H28" i="7"/>
  <c r="H27" i="7"/>
  <c r="H26" i="7"/>
  <c r="K25" i="7"/>
  <c r="H25" i="7"/>
  <c r="K24" i="7"/>
  <c r="H24" i="7"/>
  <c r="K23" i="7"/>
  <c r="H23" i="7"/>
  <c r="K22" i="7"/>
  <c r="H22" i="7"/>
  <c r="K21" i="7"/>
  <c r="H21" i="7"/>
  <c r="H20" i="7"/>
  <c r="H16" i="7"/>
  <c r="K14" i="7"/>
  <c r="H14" i="7"/>
  <c r="K13" i="7"/>
  <c r="H13" i="7"/>
  <c r="K12" i="7"/>
  <c r="H12" i="7"/>
  <c r="K11" i="7"/>
  <c r="H11" i="7"/>
  <c r="E11" i="7"/>
  <c r="K10" i="7"/>
  <c r="H10" i="7"/>
  <c r="H9" i="7"/>
  <c r="K8" i="7"/>
  <c r="K7" i="7"/>
  <c r="E7" i="7"/>
  <c r="H7" i="7" s="1"/>
  <c r="K6" i="7"/>
  <c r="H6" i="7"/>
  <c r="E6" i="7"/>
  <c r="E7" i="6"/>
  <c r="H23" i="6"/>
  <c r="H26" i="6"/>
  <c r="H24" i="6"/>
  <c r="H22" i="6"/>
  <c r="H21" i="6"/>
  <c r="H20" i="6"/>
  <c r="H17" i="6"/>
  <c r="H12" i="6"/>
  <c r="H7" i="6"/>
  <c r="K189" i="6"/>
  <c r="K16" i="6" s="1"/>
  <c r="K18" i="6"/>
  <c r="K17" i="6"/>
  <c r="K11" i="6"/>
  <c r="K10" i="6"/>
  <c r="K7" i="6"/>
  <c r="K217" i="6"/>
  <c r="K218" i="6"/>
  <c r="K219" i="6"/>
  <c r="K220" i="6"/>
  <c r="K221" i="6"/>
  <c r="K222" i="6"/>
  <c r="K223" i="6"/>
  <c r="K224" i="6"/>
  <c r="K225" i="6"/>
  <c r="K226" i="6"/>
  <c r="K216" i="6"/>
  <c r="K215" i="6"/>
  <c r="K214" i="6"/>
  <c r="K212" i="6"/>
  <c r="K211" i="6" s="1"/>
  <c r="K213" i="6"/>
  <c r="K210" i="6"/>
  <c r="K209" i="6"/>
  <c r="K208" i="6"/>
  <c r="K206" i="6"/>
  <c r="K207" i="6"/>
  <c r="K205" i="6"/>
  <c r="K194" i="6"/>
  <c r="K195" i="6"/>
  <c r="K196" i="6"/>
  <c r="K197" i="6"/>
  <c r="K198" i="6"/>
  <c r="K199" i="6"/>
  <c r="K200" i="6"/>
  <c r="K201" i="6"/>
  <c r="K202" i="6"/>
  <c r="K203" i="6"/>
  <c r="K193" i="6"/>
  <c r="K192" i="6"/>
  <c r="K191" i="6"/>
  <c r="K190" i="6"/>
  <c r="K187" i="6"/>
  <c r="K186" i="6"/>
  <c r="K185" i="6"/>
  <c r="K183" i="6"/>
  <c r="K184" i="6"/>
  <c r="K182" i="6"/>
  <c r="K171" i="6"/>
  <c r="K172" i="6"/>
  <c r="K173" i="6"/>
  <c r="K174" i="6"/>
  <c r="K175" i="6"/>
  <c r="K176" i="6"/>
  <c r="K177" i="6"/>
  <c r="K178" i="6"/>
  <c r="K179" i="6"/>
  <c r="K180" i="6"/>
  <c r="K170" i="6"/>
  <c r="K169" i="6"/>
  <c r="K168" i="6"/>
  <c r="K166" i="6"/>
  <c r="K165" i="6" s="1"/>
  <c r="K167" i="6"/>
  <c r="K164" i="6"/>
  <c r="K163" i="6"/>
  <c r="K162" i="6"/>
  <c r="K160" i="6"/>
  <c r="K161" i="6"/>
  <c r="K159" i="6"/>
  <c r="K148" i="6"/>
  <c r="K149" i="6"/>
  <c r="K150" i="6"/>
  <c r="K151" i="6"/>
  <c r="K152" i="6"/>
  <c r="K153" i="6"/>
  <c r="K154" i="6"/>
  <c r="K155" i="6"/>
  <c r="K156" i="6"/>
  <c r="K157" i="6"/>
  <c r="K147" i="6"/>
  <c r="K146" i="6"/>
  <c r="K145" i="6"/>
  <c r="K143" i="6"/>
  <c r="K142" i="6" s="1"/>
  <c r="K144" i="6"/>
  <c r="K141" i="6"/>
  <c r="K138" i="6"/>
  <c r="K139" i="6"/>
  <c r="K140" i="6"/>
  <c r="K137" i="6"/>
  <c r="K136" i="6"/>
  <c r="K125" i="6"/>
  <c r="K126" i="6"/>
  <c r="K127" i="6"/>
  <c r="K128" i="6"/>
  <c r="K129" i="6"/>
  <c r="K130" i="6"/>
  <c r="K131" i="6"/>
  <c r="K132" i="6"/>
  <c r="K133" i="6"/>
  <c r="K134" i="6"/>
  <c r="K124" i="6"/>
  <c r="K123" i="6"/>
  <c r="K122" i="6"/>
  <c r="K120" i="6"/>
  <c r="K119" i="6" s="1"/>
  <c r="K121" i="6"/>
  <c r="K118" i="6"/>
  <c r="K117" i="6"/>
  <c r="K116" i="6"/>
  <c r="K114" i="6"/>
  <c r="K115" i="6"/>
  <c r="K113" i="6"/>
  <c r="K89" i="11" l="1"/>
  <c r="H17" i="11"/>
  <c r="H18" i="11" s="1"/>
  <c r="H8" i="11"/>
  <c r="H15" i="11" s="1"/>
  <c r="H19" i="11" s="1"/>
  <c r="K88" i="10"/>
  <c r="K89" i="10" s="1"/>
  <c r="H17" i="10"/>
  <c r="H18" i="10" s="1"/>
  <c r="H8" i="10"/>
  <c r="H15" i="10" s="1"/>
  <c r="H19" i="10" s="1"/>
  <c r="K89" i="9"/>
  <c r="H8" i="9"/>
  <c r="H15" i="9" s="1"/>
  <c r="H19" i="9" s="1"/>
  <c r="H17" i="9"/>
  <c r="H18" i="9" s="1"/>
  <c r="K88" i="8"/>
  <c r="K89" i="8" s="1"/>
  <c r="H17" i="8"/>
  <c r="H18" i="8" s="1"/>
  <c r="H8" i="8"/>
  <c r="H15" i="8" s="1"/>
  <c r="H19" i="8" s="1"/>
  <c r="H17" i="7"/>
  <c r="H8" i="7"/>
  <c r="H15" i="7" s="1"/>
  <c r="K188" i="6"/>
  <c r="K272" i="6" s="1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4" i="6"/>
  <c r="K93" i="6"/>
  <c r="K92" i="6"/>
  <c r="K98" i="6" s="1"/>
  <c r="K97" i="6" s="1"/>
  <c r="K96" i="6" s="1"/>
  <c r="K91" i="6"/>
  <c r="K90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1" i="6"/>
  <c r="K70" i="6"/>
  <c r="K69" i="6"/>
  <c r="K75" i="6" s="1"/>
  <c r="K74" i="6" s="1"/>
  <c r="K73" i="6" s="1"/>
  <c r="K68" i="6"/>
  <c r="K67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 s="1"/>
  <c r="K50" i="6" s="1"/>
  <c r="K49" i="6"/>
  <c r="K48" i="6"/>
  <c r="K47" i="6"/>
  <c r="K46" i="6"/>
  <c r="K45" i="6"/>
  <c r="K44" i="6"/>
  <c r="K42" i="6"/>
  <c r="K41" i="6"/>
  <c r="K40" i="6"/>
  <c r="K39" i="6"/>
  <c r="K38" i="6"/>
  <c r="K37" i="6"/>
  <c r="K36" i="6"/>
  <c r="K35" i="6"/>
  <c r="K34" i="6"/>
  <c r="K33" i="6"/>
  <c r="H33" i="6"/>
  <c r="K32" i="6"/>
  <c r="H32" i="6"/>
  <c r="K31" i="6"/>
  <c r="H31" i="6"/>
  <c r="K30" i="6"/>
  <c r="H30" i="6"/>
  <c r="K29" i="6"/>
  <c r="K28" i="6" s="1"/>
  <c r="H29" i="6"/>
  <c r="H28" i="6"/>
  <c r="H27" i="6"/>
  <c r="K26" i="6"/>
  <c r="K25" i="6"/>
  <c r="H25" i="6"/>
  <c r="K24" i="6"/>
  <c r="K23" i="6"/>
  <c r="K22" i="6"/>
  <c r="K21" i="6"/>
  <c r="K14" i="6"/>
  <c r="H14" i="6"/>
  <c r="K13" i="6"/>
  <c r="H13" i="6"/>
  <c r="K12" i="6"/>
  <c r="H11" i="6"/>
  <c r="E11" i="6"/>
  <c r="H10" i="6"/>
  <c r="K15" i="6"/>
  <c r="H8" i="6"/>
  <c r="K6" i="6"/>
  <c r="H6" i="6"/>
  <c r="E6" i="6"/>
  <c r="K5" i="6"/>
  <c r="H5" i="6"/>
  <c r="E5" i="6"/>
  <c r="E9" i="5"/>
  <c r="E7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2" i="5"/>
  <c r="H7" i="5"/>
  <c r="K157" i="5"/>
  <c r="K112" i="5"/>
  <c r="K19" i="5"/>
  <c r="K18" i="5"/>
  <c r="K16" i="5"/>
  <c r="K145" i="5"/>
  <c r="K141" i="5"/>
  <c r="K142" i="5"/>
  <c r="K143" i="5"/>
  <c r="K144" i="5"/>
  <c r="K140" i="5"/>
  <c r="K139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23" i="5"/>
  <c r="K122" i="5"/>
  <c r="K114" i="5"/>
  <c r="K115" i="5"/>
  <c r="K116" i="5"/>
  <c r="K117" i="5"/>
  <c r="K118" i="5"/>
  <c r="K119" i="5"/>
  <c r="K120" i="5"/>
  <c r="K121" i="5"/>
  <c r="K113" i="5"/>
  <c r="K102" i="5"/>
  <c r="K103" i="5"/>
  <c r="K104" i="5"/>
  <c r="K105" i="5"/>
  <c r="K106" i="5"/>
  <c r="K107" i="5"/>
  <c r="K108" i="5"/>
  <c r="K109" i="5"/>
  <c r="K110" i="5"/>
  <c r="K111" i="5"/>
  <c r="K101" i="5"/>
  <c r="K100" i="5"/>
  <c r="K99" i="5"/>
  <c r="K97" i="5"/>
  <c r="K96" i="5" s="1"/>
  <c r="K98" i="5"/>
  <c r="K95" i="5"/>
  <c r="K94" i="5"/>
  <c r="K93" i="5"/>
  <c r="K92" i="5"/>
  <c r="K91" i="5"/>
  <c r="K90" i="5"/>
  <c r="K74" i="5"/>
  <c r="K73" i="5" s="1"/>
  <c r="K85" i="5"/>
  <c r="K86" i="5"/>
  <c r="K87" i="5"/>
  <c r="K88" i="5"/>
  <c r="K84" i="5"/>
  <c r="K79" i="5"/>
  <c r="K80" i="5"/>
  <c r="K81" i="5"/>
  <c r="K82" i="5"/>
  <c r="K83" i="5"/>
  <c r="K78" i="5"/>
  <c r="K77" i="5"/>
  <c r="K76" i="5"/>
  <c r="K75" i="5"/>
  <c r="K72" i="5"/>
  <c r="K71" i="5"/>
  <c r="K70" i="5"/>
  <c r="K69" i="5"/>
  <c r="K68" i="5"/>
  <c r="K67" i="5"/>
  <c r="K54" i="5"/>
  <c r="K53" i="5"/>
  <c r="K24" i="5"/>
  <c r="K51" i="5"/>
  <c r="K50" i="5" s="1"/>
  <c r="K52" i="5"/>
  <c r="K49" i="5"/>
  <c r="K55" i="5"/>
  <c r="K56" i="5"/>
  <c r="K57" i="5"/>
  <c r="K58" i="5"/>
  <c r="K59" i="5"/>
  <c r="K60" i="5"/>
  <c r="K61" i="5"/>
  <c r="K62" i="5"/>
  <c r="K63" i="5"/>
  <c r="K64" i="5"/>
  <c r="K65" i="5"/>
  <c r="K48" i="5"/>
  <c r="K46" i="5"/>
  <c r="K45" i="5"/>
  <c r="K44" i="5"/>
  <c r="K47" i="5"/>
  <c r="K31" i="5"/>
  <c r="K30" i="5"/>
  <c r="K28" i="5"/>
  <c r="K27" i="5" s="1"/>
  <c r="K29" i="5"/>
  <c r="K26" i="5"/>
  <c r="K17" i="5"/>
  <c r="K11" i="5"/>
  <c r="K10" i="5"/>
  <c r="K8" i="5"/>
  <c r="K7" i="5"/>
  <c r="K15" i="5" s="1"/>
  <c r="K156" i="5"/>
  <c r="K155" i="5"/>
  <c r="K154" i="5"/>
  <c r="K153" i="5"/>
  <c r="K152" i="5"/>
  <c r="K151" i="5"/>
  <c r="K150" i="5"/>
  <c r="K149" i="5"/>
  <c r="K148" i="5"/>
  <c r="K147" i="5"/>
  <c r="K146" i="5"/>
  <c r="K42" i="5"/>
  <c r="K41" i="5"/>
  <c r="K40" i="5"/>
  <c r="K39" i="5"/>
  <c r="K38" i="5"/>
  <c r="K37" i="5"/>
  <c r="K36" i="5"/>
  <c r="K35" i="5"/>
  <c r="K34" i="5"/>
  <c r="K33" i="5"/>
  <c r="K32" i="5"/>
  <c r="K25" i="5"/>
  <c r="K23" i="5"/>
  <c r="K22" i="5"/>
  <c r="K21" i="5"/>
  <c r="K14" i="5"/>
  <c r="H14" i="5"/>
  <c r="K13" i="5"/>
  <c r="H13" i="5"/>
  <c r="K12" i="5"/>
  <c r="H11" i="5"/>
  <c r="E11" i="5"/>
  <c r="H10" i="5"/>
  <c r="K6" i="5"/>
  <c r="H6" i="5"/>
  <c r="E6" i="5"/>
  <c r="K5" i="5"/>
  <c r="H5" i="5"/>
  <c r="E5" i="5"/>
  <c r="H34" i="11" l="1"/>
  <c r="H35" i="11" s="1"/>
  <c r="E9" i="11"/>
  <c r="E10" i="11" s="1"/>
  <c r="H34" i="10"/>
  <c r="H35" i="10" s="1"/>
  <c r="E9" i="10"/>
  <c r="E10" i="10" s="1"/>
  <c r="E9" i="9"/>
  <c r="E10" i="9" s="1"/>
  <c r="H34" i="9"/>
  <c r="H35" i="9" s="1"/>
  <c r="H34" i="8"/>
  <c r="H35" i="8" s="1"/>
  <c r="E9" i="8"/>
  <c r="E10" i="8" s="1"/>
  <c r="H18" i="7"/>
  <c r="H19" i="7"/>
  <c r="K72" i="6"/>
  <c r="K8" i="6"/>
  <c r="K27" i="6"/>
  <c r="E9" i="6" s="1"/>
  <c r="E10" i="6" s="1"/>
  <c r="H15" i="6"/>
  <c r="H19" i="6" s="1"/>
  <c r="H34" i="6" s="1"/>
  <c r="H35" i="6" s="1"/>
  <c r="K95" i="6"/>
  <c r="H18" i="6" s="1"/>
  <c r="H8" i="5"/>
  <c r="H34" i="7" l="1"/>
  <c r="H35" i="7" s="1"/>
  <c r="K28" i="7"/>
  <c r="E9" i="7"/>
  <c r="E10" i="7" s="1"/>
  <c r="K19" i="6"/>
  <c r="K273" i="6"/>
  <c r="K27" i="7" l="1"/>
  <c r="K88" i="7" s="1"/>
  <c r="K89" i="7" s="1"/>
  <c r="E10" i="5"/>
  <c r="K158" i="5"/>
  <c r="K88" i="4" l="1"/>
  <c r="K27" i="4"/>
  <c r="K28" i="4"/>
  <c r="K78" i="4"/>
  <c r="K79" i="4"/>
  <c r="K80" i="4"/>
  <c r="K81" i="4"/>
  <c r="K82" i="4"/>
  <c r="K83" i="4"/>
  <c r="K84" i="4"/>
  <c r="K85" i="4"/>
  <c r="K86" i="4"/>
  <c r="K87" i="4"/>
  <c r="K77" i="4"/>
  <c r="K72" i="4"/>
  <c r="K70" i="4" s="1"/>
  <c r="K73" i="4"/>
  <c r="K74" i="4"/>
  <c r="K75" i="4"/>
  <c r="K71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55" i="4"/>
  <c r="K54" i="4"/>
  <c r="K52" i="4"/>
  <c r="K51" i="4"/>
  <c r="K50" i="4"/>
  <c r="K49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3" i="4"/>
  <c r="K32" i="4"/>
  <c r="K30" i="4"/>
  <c r="K29" i="4"/>
  <c r="K26" i="4"/>
  <c r="K25" i="4"/>
  <c r="K24" i="4"/>
  <c r="K23" i="4"/>
  <c r="K22" i="4"/>
  <c r="K21" i="4"/>
  <c r="K19" i="4"/>
  <c r="K18" i="4"/>
  <c r="K17" i="4"/>
  <c r="K16" i="4"/>
  <c r="K15" i="4"/>
  <c r="K14" i="4"/>
  <c r="K13" i="4"/>
  <c r="K11" i="4"/>
  <c r="K10" i="4"/>
  <c r="E9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6" i="4"/>
  <c r="H14" i="4"/>
  <c r="H13" i="4"/>
  <c r="H12" i="4"/>
  <c r="H11" i="4"/>
  <c r="K8" i="4"/>
  <c r="K7" i="4"/>
  <c r="H7" i="4"/>
  <c r="E7" i="4"/>
  <c r="K12" i="4"/>
  <c r="H10" i="4"/>
  <c r="E11" i="4"/>
  <c r="K6" i="4"/>
  <c r="H6" i="4"/>
  <c r="E6" i="4"/>
  <c r="H5" i="4"/>
  <c r="K5" i="4"/>
  <c r="E5" i="4"/>
  <c r="H9" i="4"/>
  <c r="H29" i="2"/>
  <c r="E33" i="2"/>
  <c r="E32" i="2"/>
  <c r="E31" i="2"/>
  <c r="E30" i="2"/>
  <c r="E29" i="2"/>
  <c r="E28" i="2"/>
  <c r="E27" i="2"/>
  <c r="E34" i="2" s="1"/>
  <c r="H86" i="2"/>
  <c r="H85" i="2"/>
  <c r="H84" i="2"/>
  <c r="H83" i="2"/>
  <c r="H82" i="2"/>
  <c r="H81" i="2"/>
  <c r="H80" i="2"/>
  <c r="H75" i="2" s="1"/>
  <c r="H79" i="2"/>
  <c r="H78" i="2"/>
  <c r="H77" i="2"/>
  <c r="H76" i="2"/>
  <c r="H74" i="2"/>
  <c r="H73" i="2"/>
  <c r="H72" i="2"/>
  <c r="H71" i="2"/>
  <c r="H69" i="2" s="1"/>
  <c r="H7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2" i="2" s="1"/>
  <c r="H53" i="2"/>
  <c r="H51" i="2"/>
  <c r="H50" i="2"/>
  <c r="H49" i="2"/>
  <c r="H48" i="2"/>
  <c r="H47" i="2"/>
  <c r="H46" i="2"/>
  <c r="H45" i="2"/>
  <c r="H42" i="2" s="1"/>
  <c r="H87" i="2" s="1"/>
  <c r="H44" i="2"/>
  <c r="H43" i="2"/>
  <c r="H41" i="2"/>
  <c r="H40" i="2"/>
  <c r="H39" i="2"/>
  <c r="H38" i="2"/>
  <c r="H37" i="2"/>
  <c r="H36" i="2"/>
  <c r="H35" i="2"/>
  <c r="H34" i="2"/>
  <c r="H33" i="2"/>
  <c r="H32" i="2"/>
  <c r="H31" i="2"/>
  <c r="H25" i="2"/>
  <c r="H24" i="2"/>
  <c r="H23" i="2"/>
  <c r="H22" i="2"/>
  <c r="H21" i="2"/>
  <c r="H12" i="2"/>
  <c r="H14" i="2"/>
  <c r="H13" i="2"/>
  <c r="H6" i="2"/>
  <c r="H5" i="2"/>
  <c r="E14" i="2"/>
  <c r="E13" i="2"/>
  <c r="E10" i="2"/>
  <c r="E6" i="2"/>
  <c r="E5" i="2"/>
  <c r="B11" i="2"/>
  <c r="B6" i="2"/>
  <c r="B5" i="2"/>
  <c r="K76" i="4" l="1"/>
  <c r="K31" i="4"/>
  <c r="E10" i="4"/>
  <c r="K43" i="4"/>
  <c r="H8" i="4"/>
  <c r="H15" i="4" s="1"/>
  <c r="H19" i="4" s="1"/>
  <c r="H34" i="4" s="1"/>
  <c r="H35" i="4" s="1"/>
  <c r="H17" i="4"/>
  <c r="H18" i="4" s="1"/>
  <c r="K53" i="4"/>
  <c r="K89" i="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<sst xmlns="http://schemas.openxmlformats.org/spreadsheetml/2006/main" count="2374" uniqueCount="167">
  <si>
    <t>DATO</t>
  </si>
  <si>
    <t>VALOR</t>
  </si>
  <si>
    <t>nombre_viaje</t>
  </si>
  <si>
    <t>destino_principal</t>
  </si>
  <si>
    <t>pasajero</t>
  </si>
  <si>
    <t>precio_combustible</t>
  </si>
  <si>
    <t>consumo_medio_moto</t>
  </si>
  <si>
    <t>fecha (etapa)</t>
  </si>
  <si>
    <t>origen_etapa</t>
  </si>
  <si>
    <t>destino_etapa</t>
  </si>
  <si>
    <t>kms_etapa</t>
  </si>
  <si>
    <t>velocidad_media_etapa</t>
  </si>
  <si>
    <t>alimentacion_desayuno</t>
  </si>
  <si>
    <t>alimentacion_almuerzo</t>
  </si>
  <si>
    <t>alimentacion_comida</t>
  </si>
  <si>
    <t>alimentacion_merienda</t>
  </si>
  <si>
    <t>alimentacion_cena</t>
  </si>
  <si>
    <t>alimentacion_otros</t>
  </si>
  <si>
    <t>aparcamiento_etapa</t>
  </si>
  <si>
    <t>peaje_etapa</t>
  </si>
  <si>
    <t>actividad_etapa</t>
  </si>
  <si>
    <t>transporte_etapa</t>
  </si>
  <si>
    <t>extra_etapa</t>
  </si>
  <si>
    <t>gastos_compras</t>
  </si>
  <si>
    <t>gastos_acampada</t>
  </si>
  <si>
    <t>tasas_visados</t>
  </si>
  <si>
    <t>tasas_pases</t>
  </si>
  <si>
    <t>tasas_otros</t>
  </si>
  <si>
    <t>seguro_moto</t>
  </si>
  <si>
    <t>seguro_viaje</t>
  </si>
  <si>
    <t>seguro_salud</t>
  </si>
  <si>
    <t>seguro_otros</t>
  </si>
  <si>
    <t>casco</t>
  </si>
  <si>
    <t>guantes_invierno</t>
  </si>
  <si>
    <t>guantes_verano</t>
  </si>
  <si>
    <t>botas_invierno</t>
  </si>
  <si>
    <t>botas_verano</t>
  </si>
  <si>
    <t>chaqueta_invierno</t>
  </si>
  <si>
    <t>pantalon_verano</t>
  </si>
  <si>
    <t>ropa_termica</t>
  </si>
  <si>
    <t>traje_agua</t>
  </si>
  <si>
    <t>aribag</t>
  </si>
  <si>
    <t>protecciones_adicionales</t>
  </si>
  <si>
    <t>kit_primeros_auxilios</t>
  </si>
  <si>
    <t>intercomunicadores</t>
  </si>
  <si>
    <t>equipacion_otros</t>
  </si>
  <si>
    <t>equipacion_navegador</t>
  </si>
  <si>
    <t>equipacion_equipaje</t>
  </si>
  <si>
    <t>equipacion_funda</t>
  </si>
  <si>
    <t>equipacion_extintor</t>
  </si>
  <si>
    <t>mto_pinchazos</t>
  </si>
  <si>
    <t>mto_herramientas</t>
  </si>
  <si>
    <t>mto_compresor</t>
  </si>
  <si>
    <t>mto_arrancador</t>
  </si>
  <si>
    <t>mto_rev_previa</t>
  </si>
  <si>
    <t>mto_talleres</t>
  </si>
  <si>
    <t>mto_neumaticos</t>
  </si>
  <si>
    <t>mto_frenos</t>
  </si>
  <si>
    <t>mto_transmision</t>
  </si>
  <si>
    <t>mto_otros</t>
  </si>
  <si>
    <t>mto_rev_post</t>
  </si>
  <si>
    <t>RESULTADOS</t>
  </si>
  <si>
    <t>FORMATO ETIQUETA</t>
  </si>
  <si>
    <t>kilometros_totales</t>
  </si>
  <si>
    <t>numero_etapas</t>
  </si>
  <si>
    <t>presupuesto_total</t>
  </si>
  <si>
    <t>presupuesto_persona</t>
  </si>
  <si>
    <t>calcular</t>
  </si>
  <si>
    <t>FORMATO RESUMEN</t>
  </si>
  <si>
    <t>kilometros_media_etapa</t>
  </si>
  <si>
    <t>fecha_inicio</t>
  </si>
  <si>
    <t>fecha_fin</t>
  </si>
  <si>
    <t>litros_combustible</t>
  </si>
  <si>
    <t>velocidad_media_total</t>
  </si>
  <si>
    <t>tiempo_total_desplazamiento</t>
  </si>
  <si>
    <t>tiempo_desplazamiento_dia</t>
  </si>
  <si>
    <t>combustible</t>
  </si>
  <si>
    <t>alojamiento</t>
  </si>
  <si>
    <t>alimentacion</t>
  </si>
  <si>
    <t>aparcamiento</t>
  </si>
  <si>
    <t>peaje</t>
  </si>
  <si>
    <t>actividades</t>
  </si>
  <si>
    <t>transporte</t>
  </si>
  <si>
    <t>extra</t>
  </si>
  <si>
    <t>compras</t>
  </si>
  <si>
    <t>acampada</t>
  </si>
  <si>
    <t>tasas</t>
  </si>
  <si>
    <t>seguros</t>
  </si>
  <si>
    <t>equipamiento_moteros</t>
  </si>
  <si>
    <t>equipamiento_moto</t>
  </si>
  <si>
    <t>mantenimiento</t>
  </si>
  <si>
    <t>total_general</t>
  </si>
  <si>
    <t>FORMATO COMPLETO</t>
  </si>
  <si>
    <t>numero_etapa</t>
  </si>
  <si>
    <t>origen</t>
  </si>
  <si>
    <t>destino</t>
  </si>
  <si>
    <t>kilometros</t>
  </si>
  <si>
    <t>fecha</t>
  </si>
  <si>
    <t>velocidad_media</t>
  </si>
  <si>
    <t>tiempo_desplazamiento_etapa</t>
  </si>
  <si>
    <t>presupuesto_etapa</t>
  </si>
  <si>
    <t>litros_etapa</t>
  </si>
  <si>
    <t>total_alimentacion</t>
  </si>
  <si>
    <t>total_otros_gastos</t>
  </si>
  <si>
    <t>tasas_visado</t>
  </si>
  <si>
    <t>total_equipamiento_moteros</t>
  </si>
  <si>
    <t>pantalon_invierno</t>
  </si>
  <si>
    <t>airbag</t>
  </si>
  <si>
    <t>total_equipamiento_moto</t>
  </si>
  <si>
    <t>total_mantenimiento</t>
  </si>
  <si>
    <t>toral_general</t>
  </si>
  <si>
    <t>chaqueta_verano</t>
  </si>
  <si>
    <t>alojamiento_etapa</t>
  </si>
  <si>
    <t>total_combustible</t>
  </si>
  <si>
    <t>Viaje prueba 1 etapa</t>
  </si>
  <si>
    <t>Velfique</t>
  </si>
  <si>
    <t>False</t>
  </si>
  <si>
    <t>Murcia</t>
  </si>
  <si>
    <t>Velefique</t>
  </si>
  <si>
    <t>combustible_etapa</t>
  </si>
  <si>
    <t>Viaje prueba 4 Etapas</t>
  </si>
  <si>
    <t>Sierra Nevada</t>
  </si>
  <si>
    <t>Roquetas de Mar</t>
  </si>
  <si>
    <t>Trévelez</t>
  </si>
  <si>
    <t>Granada</t>
  </si>
  <si>
    <t>MURCIA</t>
  </si>
  <si>
    <t>BARCELONA</t>
  </si>
  <si>
    <t>GÉNOVA</t>
  </si>
  <si>
    <t>BORMIO</t>
  </si>
  <si>
    <t>BELLINZONA</t>
  </si>
  <si>
    <t>INTERLAKEN</t>
  </si>
  <si>
    <t>GINEBRA</t>
  </si>
  <si>
    <t>NIMES</t>
  </si>
  <si>
    <t>TARRAGONA</t>
  </si>
  <si>
    <t>True</t>
  </si>
  <si>
    <t>Viaje prueba 9 Etapas</t>
  </si>
  <si>
    <t>Stelvio</t>
  </si>
  <si>
    <t>PRUEBA:</t>
  </si>
  <si>
    <t>A1 VIAJE 1 ETAPA - REAL</t>
  </si>
  <si>
    <t xml:space="preserve">PRUEBA: </t>
  </si>
  <si>
    <t>A2 VIAJE 4 ETAPAS - REAL</t>
  </si>
  <si>
    <t>A3 VIAJE 9 ETAPAS -REAL</t>
  </si>
  <si>
    <t>CARACTERÍSTICAS:</t>
  </si>
  <si>
    <t>1 ETAPA</t>
  </si>
  <si>
    <t>POCOS CONCEPTOS A PRESUPUESTAR</t>
  </si>
  <si>
    <t>DATOS CORRECTOS Y VÁLIDOS</t>
  </si>
  <si>
    <t>CONCEPTOS DE EQUIPACIÓN Y MTO. INTERMEDIOS</t>
  </si>
  <si>
    <t>SIN PASAJERO</t>
  </si>
  <si>
    <t>4 ETAPAS</t>
  </si>
  <si>
    <t>9 ETAPAS</t>
  </si>
  <si>
    <t>CON PASAJERO</t>
  </si>
  <si>
    <t>INFORMA EL PRECIO DE MÁS CONCEPTOS A PRESUPUESTAR</t>
  </si>
  <si>
    <t>INFORMA EL PRECIO DE TODOS LOS CONCEPTOS</t>
  </si>
  <si>
    <t>TODOS LOS CONCEPTOS A PRESUPUESTAR A 0. EXCEPTO EL PRECIO DEL COMBUSTIBLE</t>
  </si>
  <si>
    <t>TODOS LOS CONCEPTOS A PRESUPUESTAR Y EL PRECIO DEL COMBUSTIBLE A 0.</t>
  </si>
  <si>
    <t>CONSUMO_MEDIO_MOTO A 0</t>
  </si>
  <si>
    <t>kms_etapa a 0</t>
  </si>
  <si>
    <t>Prueba B1 Todo informado</t>
  </si>
  <si>
    <t>B1</t>
  </si>
  <si>
    <t>B2</t>
  </si>
  <si>
    <t>Prueba B2 conceptos a presupuestar a 0 excepto combustible</t>
  </si>
  <si>
    <t>B3</t>
  </si>
  <si>
    <t>Prueba B3 conceptos y combustible a 0</t>
  </si>
  <si>
    <t>Prueba B4 consumo_medio_moto a 0</t>
  </si>
  <si>
    <t>B4</t>
  </si>
  <si>
    <t>B5</t>
  </si>
  <si>
    <t>Prueba B5 kms_etapa 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</si>
</sst>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7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7" borderId="6" xfId="0" applyFill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14" fontId="0" fillId="2" borderId="1" xfId="0" applyNumberFormat="1" applyFill="1" applyBorder="1"/>
    <xf numFmtId="14" fontId="0" fillId="7" borderId="1" xfId="0" applyNumberFormat="1" applyFill="1" applyBorder="1"/>
    <xf numFmtId="2" fontId="0" fillId="7" borderId="1" xfId="0" applyNumberFormat="1" applyFill="1" applyBorder="1"/>
    <xf numFmtId="2" fontId="0" fillId="2" borderId="1" xfId="0" applyNumberFormat="1" applyFill="1" applyBorder="1"/>
    <xf numFmtId="0" fontId="0" fillId="0" borderId="1" xfId="0" applyBorder="1"/>
    <xf numFmtId="2" fontId="0" fillId="9" borderId="1" xfId="0" applyNumberFormat="1" applyFill="1" applyBorder="1"/>
    <xf numFmtId="0" fontId="0" fillId="0" borderId="6" xfId="0" applyBorder="1"/>
    <xf numFmtId="2" fontId="0" fillId="0" borderId="1" xfId="0" applyNumberFormat="1" applyBorder="1"/>
    <xf numFmtId="2" fontId="0" fillId="0" borderId="0" xfId="0" applyNumberFormat="1"/>
    <xf numFmtId="14" fontId="0" fillId="0" borderId="1" xfId="0" applyNumberFormat="1" applyBorder="1"/>
    <xf numFmtId="0" fontId="0" fillId="3" borderId="6" xfId="0" applyFill="1" applyBorder="1"/>
    <xf numFmtId="2" fontId="0" fillId="3" borderId="6" xfId="0" applyNumberFormat="1" applyFill="1" applyBorder="1"/>
    <xf numFmtId="0" fontId="2" fillId="0" borderId="0" xfId="0" applyFont="1"/>
    <xf numFmtId="0" fontId="0" fillId="7" borderId="1" xfId="0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7" borderId="2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8A17-7DA3-4850-BC38-7A73C04F6F22}">
  <dimension ref="A1:B64"/>
  <sheetViews>
    <sheetView topLeftCell="A29" workbookViewId="0">
      <selection activeCell="D51" sqref="D51"/>
    </sheetView>
  </sheetViews>
  <sheetFormatPr baseColWidth="10" defaultRowHeight="15" x14ac:dyDescent="0.25"/>
  <cols>
    <col min="1" max="1" width="28.140625" customWidth="1"/>
    <col min="2" max="2" width="17.5703125" customWidth="1"/>
  </cols>
  <sheetData>
    <row r="1" spans="1:2" ht="21.75" thickBot="1" x14ac:dyDescent="0.4">
      <c r="A1" s="8" t="s">
        <v>0</v>
      </c>
      <c r="B1" s="9" t="s">
        <v>1</v>
      </c>
    </row>
    <row r="2" spans="1:2" x14ac:dyDescent="0.25">
      <c r="A2" s="7" t="s">
        <v>2</v>
      </c>
      <c r="B2" s="7"/>
    </row>
    <row r="3" spans="1:2" x14ac:dyDescent="0.25">
      <c r="A3" s="1" t="s">
        <v>3</v>
      </c>
      <c r="B3" s="1"/>
    </row>
    <row r="4" spans="1:2" x14ac:dyDescent="0.25">
      <c r="A4" s="1" t="s">
        <v>4</v>
      </c>
      <c r="B4" s="1"/>
    </row>
    <row r="5" spans="1:2" x14ac:dyDescent="0.25">
      <c r="A5" s="1" t="s">
        <v>5</v>
      </c>
      <c r="B5" s="1"/>
    </row>
    <row r="6" spans="1:2" x14ac:dyDescent="0.25">
      <c r="A6" s="1" t="s">
        <v>6</v>
      </c>
      <c r="B6" s="1"/>
    </row>
    <row r="7" spans="1:2" x14ac:dyDescent="0.25">
      <c r="A7" s="2" t="s">
        <v>7</v>
      </c>
      <c r="B7" s="2"/>
    </row>
    <row r="8" spans="1:2" x14ac:dyDescent="0.25">
      <c r="A8" s="2" t="s">
        <v>8</v>
      </c>
      <c r="B8" s="2"/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/>
    </row>
    <row r="11" spans="1:2" x14ac:dyDescent="0.25">
      <c r="A11" s="2" t="s">
        <v>11</v>
      </c>
      <c r="B11" s="2"/>
    </row>
    <row r="12" spans="1:2" x14ac:dyDescent="0.25">
      <c r="A12" s="15" t="s">
        <v>112</v>
      </c>
      <c r="B12" s="2"/>
    </row>
    <row r="13" spans="1:2" x14ac:dyDescent="0.25">
      <c r="A13" s="2" t="s">
        <v>12</v>
      </c>
      <c r="B13" s="2"/>
    </row>
    <row r="14" spans="1:2" x14ac:dyDescent="0.25">
      <c r="A14" s="2" t="s">
        <v>13</v>
      </c>
      <c r="B14" s="2"/>
    </row>
    <row r="15" spans="1:2" x14ac:dyDescent="0.25">
      <c r="A15" s="2" t="s">
        <v>14</v>
      </c>
      <c r="B15" s="2"/>
    </row>
    <row r="16" spans="1:2" x14ac:dyDescent="0.25">
      <c r="A16" s="2" t="s">
        <v>15</v>
      </c>
      <c r="B16" s="2"/>
    </row>
    <row r="17" spans="1:2" x14ac:dyDescent="0.25">
      <c r="A17" s="2" t="s">
        <v>16</v>
      </c>
      <c r="B17" s="2"/>
    </row>
    <row r="18" spans="1:2" x14ac:dyDescent="0.25">
      <c r="A18" s="2" t="s">
        <v>17</v>
      </c>
      <c r="B18" s="2"/>
    </row>
    <row r="19" spans="1:2" x14ac:dyDescent="0.25">
      <c r="A19" s="2" t="s">
        <v>18</v>
      </c>
      <c r="B19" s="2"/>
    </row>
    <row r="20" spans="1:2" x14ac:dyDescent="0.25">
      <c r="A20" s="2" t="s">
        <v>19</v>
      </c>
      <c r="B20" s="2"/>
    </row>
    <row r="21" spans="1:2" x14ac:dyDescent="0.25">
      <c r="A21" s="2" t="s">
        <v>20</v>
      </c>
      <c r="B21" s="2"/>
    </row>
    <row r="22" spans="1:2" x14ac:dyDescent="0.25">
      <c r="A22" s="2" t="s">
        <v>21</v>
      </c>
      <c r="B22" s="2"/>
    </row>
    <row r="23" spans="1:2" x14ac:dyDescent="0.25">
      <c r="A23" s="2" t="s">
        <v>22</v>
      </c>
      <c r="B23" s="2"/>
    </row>
    <row r="24" spans="1:2" x14ac:dyDescent="0.25">
      <c r="A24" s="3" t="s">
        <v>23</v>
      </c>
      <c r="B24" s="3"/>
    </row>
    <row r="25" spans="1:2" x14ac:dyDescent="0.25">
      <c r="A25" s="3" t="s">
        <v>24</v>
      </c>
      <c r="B25" s="3"/>
    </row>
    <row r="26" spans="1:2" x14ac:dyDescent="0.25">
      <c r="A26" s="3" t="s">
        <v>25</v>
      </c>
      <c r="B26" s="3"/>
    </row>
    <row r="27" spans="1:2" x14ac:dyDescent="0.25">
      <c r="A27" s="3" t="s">
        <v>26</v>
      </c>
      <c r="B27" s="3"/>
    </row>
    <row r="28" spans="1:2" x14ac:dyDescent="0.25">
      <c r="A28" s="3" t="s">
        <v>27</v>
      </c>
      <c r="B28" s="3"/>
    </row>
    <row r="29" spans="1:2" x14ac:dyDescent="0.25">
      <c r="A29" s="3" t="s">
        <v>28</v>
      </c>
      <c r="B29" s="3"/>
    </row>
    <row r="30" spans="1:2" x14ac:dyDescent="0.25">
      <c r="A30" s="3" t="s">
        <v>29</v>
      </c>
      <c r="B30" s="3"/>
    </row>
    <row r="31" spans="1:2" x14ac:dyDescent="0.25">
      <c r="A31" s="3" t="s">
        <v>30</v>
      </c>
      <c r="B31" s="3"/>
    </row>
    <row r="32" spans="1:2" x14ac:dyDescent="0.25">
      <c r="A32" s="3" t="s">
        <v>31</v>
      </c>
      <c r="B32" s="3"/>
    </row>
    <row r="33" spans="1:2" x14ac:dyDescent="0.25">
      <c r="A33" s="4" t="s">
        <v>32</v>
      </c>
      <c r="B33" s="4"/>
    </row>
    <row r="34" spans="1:2" x14ac:dyDescent="0.25">
      <c r="A34" s="4" t="s">
        <v>33</v>
      </c>
      <c r="B34" s="4"/>
    </row>
    <row r="35" spans="1:2" x14ac:dyDescent="0.25">
      <c r="A35" s="4" t="s">
        <v>34</v>
      </c>
      <c r="B35" s="4"/>
    </row>
    <row r="36" spans="1:2" x14ac:dyDescent="0.25">
      <c r="A36" s="4" t="s">
        <v>35</v>
      </c>
      <c r="B36" s="4"/>
    </row>
    <row r="37" spans="1:2" x14ac:dyDescent="0.25">
      <c r="A37" s="4" t="s">
        <v>36</v>
      </c>
      <c r="B37" s="4"/>
    </row>
    <row r="38" spans="1:2" x14ac:dyDescent="0.25">
      <c r="A38" s="4" t="s">
        <v>37</v>
      </c>
      <c r="B38" s="4"/>
    </row>
    <row r="39" spans="1:2" x14ac:dyDescent="0.25">
      <c r="A39" s="4" t="s">
        <v>111</v>
      </c>
      <c r="B39" s="4"/>
    </row>
    <row r="40" spans="1:2" x14ac:dyDescent="0.25">
      <c r="A40" s="4" t="s">
        <v>106</v>
      </c>
      <c r="B40" s="4"/>
    </row>
    <row r="41" spans="1:2" x14ac:dyDescent="0.25">
      <c r="A41" s="4" t="s">
        <v>38</v>
      </c>
      <c r="B41" s="4"/>
    </row>
    <row r="42" spans="1:2" x14ac:dyDescent="0.25">
      <c r="A42" s="4" t="s">
        <v>39</v>
      </c>
      <c r="B42" s="4"/>
    </row>
    <row r="43" spans="1:2" x14ac:dyDescent="0.25">
      <c r="A43" s="4" t="s">
        <v>40</v>
      </c>
      <c r="B43" s="4"/>
    </row>
    <row r="44" spans="1:2" x14ac:dyDescent="0.25">
      <c r="A44" s="4" t="s">
        <v>41</v>
      </c>
      <c r="B44" s="4"/>
    </row>
    <row r="45" spans="1:2" x14ac:dyDescent="0.25">
      <c r="A45" s="4" t="s">
        <v>42</v>
      </c>
      <c r="B45" s="4"/>
    </row>
    <row r="46" spans="1:2" x14ac:dyDescent="0.25">
      <c r="A46" s="4" t="s">
        <v>43</v>
      </c>
      <c r="B46" s="4"/>
    </row>
    <row r="47" spans="1:2" x14ac:dyDescent="0.25">
      <c r="A47" s="4" t="s">
        <v>44</v>
      </c>
      <c r="B47" s="4"/>
    </row>
    <row r="48" spans="1:2" x14ac:dyDescent="0.25">
      <c r="A48" s="4" t="s">
        <v>45</v>
      </c>
      <c r="B48" s="4"/>
    </row>
    <row r="49" spans="1:2" x14ac:dyDescent="0.25">
      <c r="A49" s="5" t="s">
        <v>46</v>
      </c>
      <c r="B49" s="5"/>
    </row>
    <row r="50" spans="1:2" x14ac:dyDescent="0.25">
      <c r="A50" s="5" t="s">
        <v>47</v>
      </c>
      <c r="B50" s="5"/>
    </row>
    <row r="51" spans="1:2" x14ac:dyDescent="0.25">
      <c r="A51" s="5" t="s">
        <v>48</v>
      </c>
      <c r="B51" s="5"/>
    </row>
    <row r="52" spans="1:2" x14ac:dyDescent="0.25">
      <c r="A52" s="5" t="s">
        <v>49</v>
      </c>
      <c r="B52" s="5"/>
    </row>
    <row r="53" spans="1:2" x14ac:dyDescent="0.25">
      <c r="A53" s="5" t="s">
        <v>45</v>
      </c>
      <c r="B53" s="5"/>
    </row>
    <row r="54" spans="1:2" x14ac:dyDescent="0.25">
      <c r="A54" s="6" t="s">
        <v>50</v>
      </c>
      <c r="B54" s="6"/>
    </row>
    <row r="55" spans="1:2" x14ac:dyDescent="0.25">
      <c r="A55" s="6" t="s">
        <v>51</v>
      </c>
      <c r="B55" s="6"/>
    </row>
    <row r="56" spans="1:2" x14ac:dyDescent="0.25">
      <c r="A56" s="6" t="s">
        <v>52</v>
      </c>
      <c r="B56" s="6"/>
    </row>
    <row r="57" spans="1:2" x14ac:dyDescent="0.25">
      <c r="A57" s="6" t="s">
        <v>53</v>
      </c>
      <c r="B57" s="6"/>
    </row>
    <row r="58" spans="1:2" x14ac:dyDescent="0.25">
      <c r="A58" s="6" t="s">
        <v>54</v>
      </c>
      <c r="B58" s="6"/>
    </row>
    <row r="59" spans="1:2" x14ac:dyDescent="0.25">
      <c r="A59" s="6" t="s">
        <v>55</v>
      </c>
      <c r="B59" s="6"/>
    </row>
    <row r="60" spans="1:2" x14ac:dyDescent="0.25">
      <c r="A60" s="6" t="s">
        <v>56</v>
      </c>
      <c r="B60" s="6"/>
    </row>
    <row r="61" spans="1:2" x14ac:dyDescent="0.25">
      <c r="A61" s="6" t="s">
        <v>57</v>
      </c>
      <c r="B61" s="6"/>
    </row>
    <row r="62" spans="1:2" x14ac:dyDescent="0.25">
      <c r="A62" s="6" t="s">
        <v>58</v>
      </c>
      <c r="B62" s="6"/>
    </row>
    <row r="63" spans="1:2" x14ac:dyDescent="0.25">
      <c r="A63" s="6" t="s">
        <v>59</v>
      </c>
      <c r="B63" s="6"/>
    </row>
    <row r="64" spans="1:2" x14ac:dyDescent="0.25">
      <c r="A64" s="6" t="s">
        <v>60</v>
      </c>
      <c r="B6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ECB0-C69E-4543-9788-CBC3ACFB2A6A}">
  <dimension ref="A1:K89"/>
  <sheetViews>
    <sheetView workbookViewId="0">
      <selection activeCell="B11" sqref="B11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ht="30" x14ac:dyDescent="0.25">
      <c r="A2" s="7" t="s">
        <v>2</v>
      </c>
      <c r="B2" s="31" t="s">
        <v>166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ht="45.75" customHeight="1" x14ac:dyDescent="0.25">
      <c r="A5" s="1" t="s">
        <v>5</v>
      </c>
      <c r="B5" s="1">
        <v>1.5</v>
      </c>
      <c r="D5" s="1" t="s">
        <v>2</v>
      </c>
      <c r="E5" s="29" t="str">
        <f>B2</f>
        <v>Prueba B5 kms_etapa a 0</v>
      </c>
      <c r="G5" s="1" t="s">
        <v>2</v>
      </c>
      <c r="H5" s="29" t="str">
        <f>B2</f>
        <v>Prueba B5 kms_etapa a 0</v>
      </c>
      <c r="J5" s="1" t="s">
        <v>2</v>
      </c>
      <c r="K5" s="29" t="str">
        <f>B2</f>
        <v>Prueba B5 kms_etapa a 0</v>
      </c>
    </row>
    <row r="6" spans="1:11" x14ac:dyDescent="0.25">
      <c r="A6" s="1" t="s">
        <v>6</v>
      </c>
      <c r="B6" s="1">
        <v>5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0</v>
      </c>
      <c r="G7" s="1" t="s">
        <v>63</v>
      </c>
      <c r="H7" s="1">
        <f>E7</f>
        <v>0</v>
      </c>
      <c r="J7" s="1" t="s">
        <v>63</v>
      </c>
      <c r="K7" s="1">
        <f>B10</f>
        <v>0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0</v>
      </c>
      <c r="J8" s="1" t="s">
        <v>69</v>
      </c>
      <c r="K8" s="1">
        <f>B10/K9</f>
        <v>0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4106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0</v>
      </c>
      <c r="D10" s="13" t="s">
        <v>66</v>
      </c>
      <c r="E10" s="13">
        <f>IF(E11="True",E9/2,E9)</f>
        <v>2053</v>
      </c>
      <c r="G10" s="1" t="s">
        <v>4</v>
      </c>
      <c r="H10" s="1" t="str">
        <f>B4</f>
        <v>True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True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75</v>
      </c>
      <c r="G12" s="1" t="s">
        <v>71</v>
      </c>
      <c r="H12" s="17">
        <f>B7</f>
        <v>45796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4</v>
      </c>
      <c r="G13" s="1" t="s">
        <v>5</v>
      </c>
      <c r="H13" s="1">
        <f>B5</f>
        <v>1.5</v>
      </c>
      <c r="J13" s="1" t="s">
        <v>5</v>
      </c>
      <c r="K13" s="1">
        <f>B5</f>
        <v>1.5</v>
      </c>
    </row>
    <row r="14" spans="1:11" x14ac:dyDescent="0.25">
      <c r="A14" s="2" t="s">
        <v>13</v>
      </c>
      <c r="B14" s="2">
        <v>5</v>
      </c>
      <c r="D14" t="s">
        <v>137</v>
      </c>
      <c r="E14" t="s">
        <v>165</v>
      </c>
      <c r="G14" s="1" t="s">
        <v>6</v>
      </c>
      <c r="H14" s="1">
        <f>B6</f>
        <v>5</v>
      </c>
      <c r="J14" s="1" t="s">
        <v>6</v>
      </c>
      <c r="K14" s="1">
        <f>B6</f>
        <v>5</v>
      </c>
    </row>
    <row r="15" spans="1:11" x14ac:dyDescent="0.25">
      <c r="A15" s="2" t="s">
        <v>14</v>
      </c>
      <c r="B15" s="2">
        <v>20</v>
      </c>
      <c r="D15" t="s">
        <v>142</v>
      </c>
      <c r="G15" s="1" t="s">
        <v>72</v>
      </c>
      <c r="H15" s="1">
        <f>H8*(H14/100)</f>
        <v>0</v>
      </c>
      <c r="J15" s="1" t="s">
        <v>72</v>
      </c>
      <c r="K15" s="1">
        <f>B10*B6/100</f>
        <v>0</v>
      </c>
    </row>
    <row r="16" spans="1:11" x14ac:dyDescent="0.25">
      <c r="A16" s="2" t="s">
        <v>15</v>
      </c>
      <c r="B16" s="2">
        <v>7</v>
      </c>
      <c r="D16" s="30" t="s">
        <v>156</v>
      </c>
      <c r="G16" s="1" t="s">
        <v>73</v>
      </c>
      <c r="H16" s="1">
        <f>B11</f>
        <v>70</v>
      </c>
      <c r="J16" s="12" t="s">
        <v>113</v>
      </c>
      <c r="K16" s="1">
        <f>K15*B5</f>
        <v>0</v>
      </c>
    </row>
    <row r="17" spans="1:11" x14ac:dyDescent="0.25">
      <c r="A17" s="2" t="s">
        <v>16</v>
      </c>
      <c r="B17" s="2">
        <v>20</v>
      </c>
      <c r="D17" t="s">
        <v>150</v>
      </c>
      <c r="G17" s="1" t="s">
        <v>74</v>
      </c>
      <c r="H17" s="18">
        <f>H7/H16</f>
        <v>0</v>
      </c>
      <c r="J17" s="1" t="s">
        <v>73</v>
      </c>
      <c r="K17" s="1">
        <f>B11</f>
        <v>70</v>
      </c>
    </row>
    <row r="18" spans="1:11" x14ac:dyDescent="0.25">
      <c r="A18" s="2" t="s">
        <v>17</v>
      </c>
      <c r="B18" s="2">
        <v>5</v>
      </c>
      <c r="D18" t="s">
        <v>145</v>
      </c>
      <c r="G18" s="1" t="s">
        <v>75</v>
      </c>
      <c r="H18" s="18">
        <f>H17</f>
        <v>0</v>
      </c>
      <c r="J18" s="1" t="s">
        <v>74</v>
      </c>
      <c r="K18" s="18">
        <f>K7/K17</f>
        <v>0</v>
      </c>
    </row>
    <row r="19" spans="1:11" x14ac:dyDescent="0.25">
      <c r="A19" s="2" t="s">
        <v>18</v>
      </c>
      <c r="B19" s="2">
        <v>5</v>
      </c>
      <c r="D19" t="s">
        <v>143</v>
      </c>
      <c r="G19" s="1" t="s">
        <v>76</v>
      </c>
      <c r="H19" s="1">
        <f>H15*H13</f>
        <v>0</v>
      </c>
      <c r="J19" s="1" t="s">
        <v>75</v>
      </c>
      <c r="K19" s="18">
        <f>B10/B11</f>
        <v>0</v>
      </c>
    </row>
    <row r="20" spans="1:11" x14ac:dyDescent="0.25">
      <c r="A20" s="2" t="s">
        <v>19</v>
      </c>
      <c r="B20" s="2">
        <v>10</v>
      </c>
      <c r="G20" s="2" t="s">
        <v>77</v>
      </c>
      <c r="H20" s="2">
        <f>B12</f>
        <v>75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10</v>
      </c>
      <c r="G21" s="2" t="s">
        <v>78</v>
      </c>
      <c r="H21" s="2">
        <f>SUM(B13:B18)</f>
        <v>61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10</v>
      </c>
      <c r="G22" s="2" t="s">
        <v>79</v>
      </c>
      <c r="H22" s="2">
        <f t="shared" ref="H22:H28" si="0">B19</f>
        <v>5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10</v>
      </c>
      <c r="G23" s="2" t="s">
        <v>80</v>
      </c>
      <c r="H23" s="2">
        <f t="shared" si="0"/>
        <v>10</v>
      </c>
      <c r="J23" s="2" t="s">
        <v>96</v>
      </c>
      <c r="K23" s="2">
        <f>B10</f>
        <v>0</v>
      </c>
    </row>
    <row r="24" spans="1:11" x14ac:dyDescent="0.25">
      <c r="A24" s="3" t="s">
        <v>23</v>
      </c>
      <c r="B24" s="3">
        <v>25</v>
      </c>
      <c r="G24" s="2" t="s">
        <v>81</v>
      </c>
      <c r="H24" s="2">
        <f t="shared" si="0"/>
        <v>10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10</v>
      </c>
      <c r="G25" s="2" t="s">
        <v>82</v>
      </c>
      <c r="H25" s="2">
        <f t="shared" si="0"/>
        <v>10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10</v>
      </c>
      <c r="G26" s="2" t="s">
        <v>83</v>
      </c>
      <c r="H26" s="2">
        <f t="shared" si="0"/>
        <v>10</v>
      </c>
      <c r="J26" s="2" t="s">
        <v>99</v>
      </c>
      <c r="K26" s="19">
        <f>B10/B11</f>
        <v>0</v>
      </c>
    </row>
    <row r="27" spans="1:11" x14ac:dyDescent="0.25">
      <c r="A27" s="3" t="s">
        <v>26</v>
      </c>
      <c r="B27" s="3">
        <v>10</v>
      </c>
      <c r="G27" s="3" t="s">
        <v>84</v>
      </c>
      <c r="H27" s="3">
        <f t="shared" si="0"/>
        <v>25</v>
      </c>
      <c r="J27" s="2" t="s">
        <v>100</v>
      </c>
      <c r="K27" s="2">
        <f>SUM(B12:B23)+K28</f>
        <v>181</v>
      </c>
    </row>
    <row r="28" spans="1:11" x14ac:dyDescent="0.25">
      <c r="A28" s="3" t="s">
        <v>27</v>
      </c>
      <c r="B28" s="3">
        <v>10</v>
      </c>
      <c r="G28" s="3" t="s">
        <v>85</v>
      </c>
      <c r="H28" s="3">
        <f t="shared" si="0"/>
        <v>10</v>
      </c>
      <c r="J28" s="2" t="s">
        <v>119</v>
      </c>
      <c r="K28" s="2">
        <f>K16</f>
        <v>0</v>
      </c>
    </row>
    <row r="29" spans="1:11" x14ac:dyDescent="0.25">
      <c r="A29" s="3" t="s">
        <v>28</v>
      </c>
      <c r="B29" s="3">
        <v>10</v>
      </c>
      <c r="G29" s="3" t="s">
        <v>86</v>
      </c>
      <c r="H29" s="3">
        <f>SUM(B26:B28)</f>
        <v>30</v>
      </c>
      <c r="J29" s="2" t="s">
        <v>101</v>
      </c>
      <c r="K29" s="2">
        <f>B10*B6/100</f>
        <v>0</v>
      </c>
    </row>
    <row r="30" spans="1:11" x14ac:dyDescent="0.25">
      <c r="A30" s="3" t="s">
        <v>29</v>
      </c>
      <c r="B30" s="3">
        <v>10</v>
      </c>
      <c r="G30" s="3" t="s">
        <v>87</v>
      </c>
      <c r="H30" s="3">
        <f>SUM(B29:B32)</f>
        <v>40</v>
      </c>
      <c r="J30" s="2" t="s">
        <v>77</v>
      </c>
      <c r="K30" s="2">
        <f>B12</f>
        <v>75</v>
      </c>
    </row>
    <row r="31" spans="1:11" x14ac:dyDescent="0.25">
      <c r="A31" s="3" t="s">
        <v>30</v>
      </c>
      <c r="B31" s="3">
        <v>10</v>
      </c>
      <c r="G31" s="4" t="s">
        <v>88</v>
      </c>
      <c r="H31" s="4">
        <f>SUM(B33:B48)</f>
        <v>2730</v>
      </c>
      <c r="J31" s="2" t="s">
        <v>102</v>
      </c>
      <c r="K31" s="2">
        <f>SUM(B13:B18)</f>
        <v>61</v>
      </c>
    </row>
    <row r="32" spans="1:11" x14ac:dyDescent="0.25">
      <c r="A32" s="3" t="s">
        <v>31</v>
      </c>
      <c r="B32" s="3">
        <v>10</v>
      </c>
      <c r="G32" s="5" t="s">
        <v>89</v>
      </c>
      <c r="H32" s="5">
        <f>SUM(B49:B53)</f>
        <v>365</v>
      </c>
      <c r="J32" s="2" t="s">
        <v>12</v>
      </c>
      <c r="K32" s="2">
        <f t="shared" ref="K32:K42" si="1">B13</f>
        <v>4</v>
      </c>
    </row>
    <row r="33" spans="1:11" x14ac:dyDescent="0.25">
      <c r="A33" s="4" t="s">
        <v>32</v>
      </c>
      <c r="B33" s="4">
        <v>300</v>
      </c>
      <c r="G33" s="6" t="s">
        <v>90</v>
      </c>
      <c r="H33" s="6">
        <f>SUM(B54:B64)</f>
        <v>725</v>
      </c>
      <c r="J33" s="2" t="s">
        <v>13</v>
      </c>
      <c r="K33" s="2">
        <f t="shared" si="1"/>
        <v>5</v>
      </c>
    </row>
    <row r="34" spans="1:11" x14ac:dyDescent="0.25">
      <c r="A34" s="4" t="s">
        <v>33</v>
      </c>
      <c r="B34" s="4">
        <v>130</v>
      </c>
      <c r="G34" s="13" t="s">
        <v>91</v>
      </c>
      <c r="H34" s="13">
        <f>H19+H20+H21+H22+H23+H24+H25+H26+H27+H28+H29+H30+H31+H32+H33</f>
        <v>4106</v>
      </c>
      <c r="J34" s="2" t="s">
        <v>14</v>
      </c>
      <c r="K34" s="2">
        <f t="shared" si="1"/>
        <v>20</v>
      </c>
    </row>
    <row r="35" spans="1:11" x14ac:dyDescent="0.25">
      <c r="A35" s="4" t="s">
        <v>34</v>
      </c>
      <c r="B35" s="4">
        <v>50</v>
      </c>
      <c r="G35" s="13" t="s">
        <v>66</v>
      </c>
      <c r="H35" s="13">
        <f>IF(H10="True",H34/2,H34)</f>
        <v>2053</v>
      </c>
      <c r="J35" s="2" t="s">
        <v>15</v>
      </c>
      <c r="K35" s="2">
        <f t="shared" si="1"/>
        <v>7</v>
      </c>
    </row>
    <row r="36" spans="1:11" x14ac:dyDescent="0.25">
      <c r="A36" s="4" t="s">
        <v>35</v>
      </c>
      <c r="B36" s="4">
        <v>150</v>
      </c>
      <c r="J36" s="2" t="s">
        <v>16</v>
      </c>
      <c r="K36" s="2">
        <f t="shared" si="1"/>
        <v>20</v>
      </c>
    </row>
    <row r="37" spans="1:11" x14ac:dyDescent="0.25">
      <c r="A37" s="4" t="s">
        <v>36</v>
      </c>
      <c r="B37" s="4">
        <v>65</v>
      </c>
      <c r="J37" s="2" t="s">
        <v>17</v>
      </c>
      <c r="K37" s="2">
        <f t="shared" si="1"/>
        <v>5</v>
      </c>
    </row>
    <row r="38" spans="1:11" x14ac:dyDescent="0.25">
      <c r="A38" s="4" t="s">
        <v>37</v>
      </c>
      <c r="B38" s="4">
        <v>325</v>
      </c>
      <c r="J38" s="2" t="s">
        <v>79</v>
      </c>
      <c r="K38" s="2">
        <f t="shared" si="1"/>
        <v>5</v>
      </c>
    </row>
    <row r="39" spans="1:11" x14ac:dyDescent="0.25">
      <c r="A39" s="4" t="s">
        <v>111</v>
      </c>
      <c r="B39" s="4">
        <v>225</v>
      </c>
      <c r="J39" s="2" t="s">
        <v>80</v>
      </c>
      <c r="K39" s="2">
        <f t="shared" si="1"/>
        <v>10</v>
      </c>
    </row>
    <row r="40" spans="1:11" x14ac:dyDescent="0.25">
      <c r="A40" s="4" t="s">
        <v>106</v>
      </c>
      <c r="B40" s="4">
        <v>190</v>
      </c>
      <c r="J40" s="2" t="s">
        <v>81</v>
      </c>
      <c r="K40" s="2">
        <f t="shared" si="1"/>
        <v>10</v>
      </c>
    </row>
    <row r="41" spans="1:11" x14ac:dyDescent="0.25">
      <c r="A41" s="4" t="s">
        <v>38</v>
      </c>
      <c r="B41" s="4">
        <v>150</v>
      </c>
      <c r="J41" s="2" t="s">
        <v>82</v>
      </c>
      <c r="K41" s="2">
        <f t="shared" si="1"/>
        <v>10</v>
      </c>
    </row>
    <row r="42" spans="1:11" x14ac:dyDescent="0.25">
      <c r="A42" s="4" t="s">
        <v>39</v>
      </c>
      <c r="B42" s="4">
        <v>70</v>
      </c>
      <c r="J42" s="2" t="s">
        <v>83</v>
      </c>
      <c r="K42" s="2">
        <f t="shared" si="1"/>
        <v>10</v>
      </c>
    </row>
    <row r="43" spans="1:11" x14ac:dyDescent="0.25">
      <c r="A43" s="4" t="s">
        <v>40</v>
      </c>
      <c r="B43" s="4">
        <v>40</v>
      </c>
      <c r="J43" s="3" t="s">
        <v>103</v>
      </c>
      <c r="K43" s="3">
        <f>SUM(B24:B32)</f>
        <v>105</v>
      </c>
    </row>
    <row r="44" spans="1:11" x14ac:dyDescent="0.25">
      <c r="A44" s="4" t="s">
        <v>41</v>
      </c>
      <c r="B44" s="4">
        <v>650</v>
      </c>
      <c r="J44" s="3" t="s">
        <v>84</v>
      </c>
      <c r="K44" s="3">
        <f t="shared" ref="K44:K52" si="2">B24</f>
        <v>25</v>
      </c>
    </row>
    <row r="45" spans="1:11" x14ac:dyDescent="0.25">
      <c r="A45" s="4" t="s">
        <v>42</v>
      </c>
      <c r="B45" s="4">
        <v>250</v>
      </c>
      <c r="J45" s="3" t="s">
        <v>85</v>
      </c>
      <c r="K45" s="3">
        <f t="shared" si="2"/>
        <v>10</v>
      </c>
    </row>
    <row r="46" spans="1:11" x14ac:dyDescent="0.25">
      <c r="A46" s="4" t="s">
        <v>43</v>
      </c>
      <c r="B46" s="4">
        <v>35</v>
      </c>
      <c r="J46" s="3" t="s">
        <v>104</v>
      </c>
      <c r="K46" s="3">
        <f t="shared" si="2"/>
        <v>10</v>
      </c>
    </row>
    <row r="47" spans="1:11" x14ac:dyDescent="0.25">
      <c r="A47" s="4" t="s">
        <v>44</v>
      </c>
      <c r="B47" s="4">
        <v>90</v>
      </c>
      <c r="J47" s="3" t="s">
        <v>26</v>
      </c>
      <c r="K47" s="3">
        <f t="shared" si="2"/>
        <v>10</v>
      </c>
    </row>
    <row r="48" spans="1:11" x14ac:dyDescent="0.25">
      <c r="A48" s="4" t="s">
        <v>45</v>
      </c>
      <c r="B48" s="4">
        <v>10</v>
      </c>
      <c r="J48" s="3" t="s">
        <v>27</v>
      </c>
      <c r="K48" s="3">
        <f t="shared" si="2"/>
        <v>10</v>
      </c>
    </row>
    <row r="49" spans="1:11" x14ac:dyDescent="0.25">
      <c r="A49" s="5" t="s">
        <v>46</v>
      </c>
      <c r="B49" s="5">
        <v>250</v>
      </c>
      <c r="J49" s="3" t="s">
        <v>28</v>
      </c>
      <c r="K49" s="3">
        <f t="shared" si="2"/>
        <v>10</v>
      </c>
    </row>
    <row r="50" spans="1:11" x14ac:dyDescent="0.25">
      <c r="A50" s="5" t="s">
        <v>47</v>
      </c>
      <c r="B50" s="5">
        <v>50</v>
      </c>
      <c r="J50" s="3" t="s">
        <v>29</v>
      </c>
      <c r="K50" s="3">
        <f t="shared" si="2"/>
        <v>10</v>
      </c>
    </row>
    <row r="51" spans="1:11" x14ac:dyDescent="0.25">
      <c r="A51" s="5" t="s">
        <v>48</v>
      </c>
      <c r="B51" s="5">
        <v>20</v>
      </c>
      <c r="J51" s="3" t="s">
        <v>30</v>
      </c>
      <c r="K51" s="3">
        <f t="shared" si="2"/>
        <v>10</v>
      </c>
    </row>
    <row r="52" spans="1:11" x14ac:dyDescent="0.25">
      <c r="A52" s="5" t="s">
        <v>49</v>
      </c>
      <c r="B52" s="5">
        <v>35</v>
      </c>
      <c r="J52" s="3" t="s">
        <v>31</v>
      </c>
      <c r="K52" s="3">
        <f t="shared" si="2"/>
        <v>10</v>
      </c>
    </row>
    <row r="53" spans="1:11" x14ac:dyDescent="0.25">
      <c r="A53" s="5" t="s">
        <v>45</v>
      </c>
      <c r="B53" s="5">
        <v>10</v>
      </c>
      <c r="J53" s="4" t="s">
        <v>105</v>
      </c>
      <c r="K53" s="4">
        <f>SUM(B33:B48)</f>
        <v>2730</v>
      </c>
    </row>
    <row r="54" spans="1:11" x14ac:dyDescent="0.25">
      <c r="A54" s="6" t="s">
        <v>50</v>
      </c>
      <c r="B54" s="6">
        <v>20</v>
      </c>
      <c r="J54" s="4" t="s">
        <v>32</v>
      </c>
      <c r="K54" s="4">
        <f t="shared" ref="K54:K69" si="3">B33</f>
        <v>300</v>
      </c>
    </row>
    <row r="55" spans="1:11" x14ac:dyDescent="0.25">
      <c r="A55" s="6" t="s">
        <v>51</v>
      </c>
      <c r="B55" s="6">
        <v>20</v>
      </c>
      <c r="J55" s="4" t="s">
        <v>33</v>
      </c>
      <c r="K55" s="4">
        <f t="shared" si="3"/>
        <v>130</v>
      </c>
    </row>
    <row r="56" spans="1:11" x14ac:dyDescent="0.25">
      <c r="A56" s="6" t="s">
        <v>52</v>
      </c>
      <c r="B56" s="6">
        <v>50</v>
      </c>
      <c r="J56" s="4" t="s">
        <v>34</v>
      </c>
      <c r="K56" s="4">
        <f t="shared" si="3"/>
        <v>50</v>
      </c>
    </row>
    <row r="57" spans="1:11" x14ac:dyDescent="0.25">
      <c r="A57" s="6" t="s">
        <v>53</v>
      </c>
      <c r="B57" s="6">
        <v>35</v>
      </c>
      <c r="J57" s="4" t="s">
        <v>35</v>
      </c>
      <c r="K57" s="4">
        <f t="shared" si="3"/>
        <v>150</v>
      </c>
    </row>
    <row r="58" spans="1:11" x14ac:dyDescent="0.25">
      <c r="A58" s="6" t="s">
        <v>54</v>
      </c>
      <c r="B58" s="6">
        <v>20</v>
      </c>
      <c r="J58" s="4" t="s">
        <v>36</v>
      </c>
      <c r="K58" s="4">
        <f t="shared" si="3"/>
        <v>65</v>
      </c>
    </row>
    <row r="59" spans="1:11" x14ac:dyDescent="0.25">
      <c r="A59" s="6" t="s">
        <v>55</v>
      </c>
      <c r="B59" s="6">
        <v>50</v>
      </c>
      <c r="J59" s="4" t="s">
        <v>37</v>
      </c>
      <c r="K59" s="4">
        <f t="shared" si="3"/>
        <v>325</v>
      </c>
    </row>
    <row r="60" spans="1:11" x14ac:dyDescent="0.25">
      <c r="A60" s="6" t="s">
        <v>56</v>
      </c>
      <c r="B60" s="6">
        <v>350</v>
      </c>
      <c r="J60" s="4" t="s">
        <v>111</v>
      </c>
      <c r="K60" s="4">
        <f t="shared" si="3"/>
        <v>225</v>
      </c>
    </row>
    <row r="61" spans="1:11" x14ac:dyDescent="0.25">
      <c r="A61" s="6" t="s">
        <v>57</v>
      </c>
      <c r="B61" s="6">
        <v>60</v>
      </c>
      <c r="J61" s="4" t="s">
        <v>106</v>
      </c>
      <c r="K61" s="4">
        <f t="shared" si="3"/>
        <v>190</v>
      </c>
    </row>
    <row r="62" spans="1:11" x14ac:dyDescent="0.25">
      <c r="A62" s="6" t="s">
        <v>58</v>
      </c>
      <c r="B62" s="6">
        <v>60</v>
      </c>
      <c r="J62" s="4" t="s">
        <v>38</v>
      </c>
      <c r="K62" s="4">
        <f t="shared" si="3"/>
        <v>150</v>
      </c>
    </row>
    <row r="63" spans="1:11" x14ac:dyDescent="0.25">
      <c r="A63" s="6" t="s">
        <v>59</v>
      </c>
      <c r="B63" s="6">
        <v>10</v>
      </c>
      <c r="J63" s="4" t="s">
        <v>39</v>
      </c>
      <c r="K63" s="4">
        <f t="shared" si="3"/>
        <v>70</v>
      </c>
    </row>
    <row r="64" spans="1:11" x14ac:dyDescent="0.25">
      <c r="A64" s="6" t="s">
        <v>60</v>
      </c>
      <c r="B64" s="6">
        <v>50</v>
      </c>
      <c r="J64" s="4" t="s">
        <v>40</v>
      </c>
      <c r="K64" s="4">
        <f t="shared" si="3"/>
        <v>40</v>
      </c>
    </row>
    <row r="65" spans="10:11" x14ac:dyDescent="0.25">
      <c r="J65" s="4" t="s">
        <v>107</v>
      </c>
      <c r="K65" s="4">
        <f t="shared" si="3"/>
        <v>650</v>
      </c>
    </row>
    <row r="66" spans="10:11" x14ac:dyDescent="0.25">
      <c r="J66" s="4" t="s">
        <v>42</v>
      </c>
      <c r="K66" s="4">
        <f t="shared" si="3"/>
        <v>250</v>
      </c>
    </row>
    <row r="67" spans="10:11" x14ac:dyDescent="0.25">
      <c r="J67" s="4" t="s">
        <v>43</v>
      </c>
      <c r="K67" s="4">
        <f t="shared" si="3"/>
        <v>35</v>
      </c>
    </row>
    <row r="68" spans="10:11" x14ac:dyDescent="0.25">
      <c r="J68" s="4" t="s">
        <v>44</v>
      </c>
      <c r="K68" s="4">
        <f t="shared" si="3"/>
        <v>90</v>
      </c>
    </row>
    <row r="69" spans="10:11" x14ac:dyDescent="0.25">
      <c r="J69" s="4" t="s">
        <v>45</v>
      </c>
      <c r="K69" s="4">
        <f t="shared" si="3"/>
        <v>10</v>
      </c>
    </row>
    <row r="70" spans="10:11" x14ac:dyDescent="0.25">
      <c r="J70" s="5" t="s">
        <v>108</v>
      </c>
      <c r="K70" s="5">
        <f>SUM(B49:B53)</f>
        <v>365</v>
      </c>
    </row>
    <row r="71" spans="10:11" x14ac:dyDescent="0.25">
      <c r="J71" s="5" t="s">
        <v>46</v>
      </c>
      <c r="K71" s="5">
        <f>B49</f>
        <v>250</v>
      </c>
    </row>
    <row r="72" spans="10:11" x14ac:dyDescent="0.25">
      <c r="J72" s="5" t="s">
        <v>47</v>
      </c>
      <c r="K72" s="5">
        <f>B50</f>
        <v>50</v>
      </c>
    </row>
    <row r="73" spans="10:11" x14ac:dyDescent="0.25">
      <c r="J73" s="5" t="s">
        <v>48</v>
      </c>
      <c r="K73" s="5">
        <f>B51</f>
        <v>20</v>
      </c>
    </row>
    <row r="74" spans="10:11" x14ac:dyDescent="0.25">
      <c r="J74" s="5" t="s">
        <v>49</v>
      </c>
      <c r="K74" s="5">
        <f>B52</f>
        <v>35</v>
      </c>
    </row>
    <row r="75" spans="10:11" x14ac:dyDescent="0.25">
      <c r="J75" s="5" t="s">
        <v>45</v>
      </c>
      <c r="K75" s="5">
        <f>B53</f>
        <v>10</v>
      </c>
    </row>
    <row r="76" spans="10:11" x14ac:dyDescent="0.25">
      <c r="J76" s="6" t="s">
        <v>109</v>
      </c>
      <c r="K76" s="6">
        <f>SUM(B54:B64)</f>
        <v>725</v>
      </c>
    </row>
    <row r="77" spans="10:11" x14ac:dyDescent="0.25">
      <c r="J77" s="6" t="s">
        <v>50</v>
      </c>
      <c r="K77" s="6">
        <f t="shared" ref="K77:K87" si="4">B54</f>
        <v>20</v>
      </c>
    </row>
    <row r="78" spans="10:11" x14ac:dyDescent="0.25">
      <c r="J78" s="6" t="s">
        <v>51</v>
      </c>
      <c r="K78" s="6">
        <f t="shared" si="4"/>
        <v>20</v>
      </c>
    </row>
    <row r="79" spans="10:11" x14ac:dyDescent="0.25">
      <c r="J79" s="6" t="s">
        <v>52</v>
      </c>
      <c r="K79" s="6">
        <f t="shared" si="4"/>
        <v>50</v>
      </c>
    </row>
    <row r="80" spans="10:11" x14ac:dyDescent="0.25">
      <c r="J80" s="6" t="s">
        <v>53</v>
      </c>
      <c r="K80" s="6">
        <f t="shared" si="4"/>
        <v>35</v>
      </c>
    </row>
    <row r="81" spans="10:11" x14ac:dyDescent="0.25">
      <c r="J81" s="6" t="s">
        <v>54</v>
      </c>
      <c r="K81" s="6">
        <f t="shared" si="4"/>
        <v>20</v>
      </c>
    </row>
    <row r="82" spans="10:11" x14ac:dyDescent="0.25">
      <c r="J82" s="6" t="s">
        <v>55</v>
      </c>
      <c r="K82" s="6">
        <f t="shared" si="4"/>
        <v>50</v>
      </c>
    </row>
    <row r="83" spans="10:11" x14ac:dyDescent="0.25">
      <c r="J83" s="6" t="s">
        <v>56</v>
      </c>
      <c r="K83" s="6">
        <f t="shared" si="4"/>
        <v>350</v>
      </c>
    </row>
    <row r="84" spans="10:11" x14ac:dyDescent="0.25">
      <c r="J84" s="6" t="s">
        <v>57</v>
      </c>
      <c r="K84" s="6">
        <f t="shared" si="4"/>
        <v>60</v>
      </c>
    </row>
    <row r="85" spans="10:11" x14ac:dyDescent="0.25">
      <c r="J85" s="6" t="s">
        <v>58</v>
      </c>
      <c r="K85" s="6">
        <f t="shared" si="4"/>
        <v>60</v>
      </c>
    </row>
    <row r="86" spans="10:11" x14ac:dyDescent="0.25">
      <c r="J86" s="6" t="s">
        <v>59</v>
      </c>
      <c r="K86" s="6">
        <f t="shared" si="4"/>
        <v>10</v>
      </c>
    </row>
    <row r="87" spans="10:11" x14ac:dyDescent="0.25">
      <c r="J87" s="6" t="s">
        <v>60</v>
      </c>
      <c r="K87" s="6">
        <f t="shared" si="4"/>
        <v>50</v>
      </c>
    </row>
    <row r="88" spans="10:11" x14ac:dyDescent="0.25">
      <c r="J88" s="13" t="s">
        <v>110</v>
      </c>
      <c r="K88" s="13">
        <f>K27+K43+K53+K70+K76</f>
        <v>4106</v>
      </c>
    </row>
    <row r="89" spans="10:11" x14ac:dyDescent="0.25">
      <c r="J89" s="13" t="s">
        <v>66</v>
      </c>
      <c r="K89" s="13">
        <f>IF(K12="True",K88/2,K88)</f>
        <v>2053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9283-F57C-458C-BF36-F73D5266EF8B}">
  <dimension ref="A1:H88"/>
  <sheetViews>
    <sheetView topLeftCell="A59" zoomScale="120" zoomScaleNormal="120" workbookViewId="0">
      <selection sqref="A1:H88"/>
    </sheetView>
  </sheetViews>
  <sheetFormatPr baseColWidth="10" defaultRowHeight="15" x14ac:dyDescent="0.25"/>
  <cols>
    <col min="1" max="1" width="24.7109375" customWidth="1"/>
    <col min="2" max="2" width="18.140625" customWidth="1"/>
    <col min="4" max="4" width="27.7109375" customWidth="1"/>
    <col min="5" max="5" width="12" bestFit="1" customWidth="1"/>
    <col min="7" max="7" width="31.28515625" customWidth="1"/>
    <col min="8" max="8" width="12" bestFit="1" customWidth="1"/>
  </cols>
  <sheetData>
    <row r="1" spans="1:8" x14ac:dyDescent="0.25">
      <c r="A1" t="s">
        <v>61</v>
      </c>
    </row>
    <row r="3" spans="1:8" x14ac:dyDescent="0.25">
      <c r="A3" s="36" t="s">
        <v>62</v>
      </c>
      <c r="B3" s="36"/>
      <c r="D3" s="36" t="s">
        <v>68</v>
      </c>
      <c r="E3" s="36"/>
      <c r="G3" s="36" t="s">
        <v>92</v>
      </c>
      <c r="H3" s="36"/>
    </row>
    <row r="4" spans="1:8" x14ac:dyDescent="0.25">
      <c r="A4" s="14" t="s">
        <v>0</v>
      </c>
      <c r="B4" s="14" t="s">
        <v>1</v>
      </c>
      <c r="C4" s="10"/>
      <c r="D4" s="14" t="s">
        <v>0</v>
      </c>
      <c r="E4" s="14" t="s">
        <v>1</v>
      </c>
      <c r="F4" s="10"/>
      <c r="G4" s="14" t="s">
        <v>0</v>
      </c>
      <c r="H4" s="14" t="s">
        <v>1</v>
      </c>
    </row>
    <row r="5" spans="1:8" x14ac:dyDescent="0.25">
      <c r="A5" s="1" t="s">
        <v>2</v>
      </c>
      <c r="B5" s="1">
        <f>'PLANTILLA DATOS ENTRADA'!B2</f>
        <v>0</v>
      </c>
      <c r="D5" s="1" t="s">
        <v>2</v>
      </c>
      <c r="E5" s="1">
        <f>'PLANTILLA DATOS ENTRADA'!B2</f>
        <v>0</v>
      </c>
      <c r="G5" s="1" t="s">
        <v>2</v>
      </c>
      <c r="H5" s="1">
        <f>'PLANTILLA DATOS ENTRADA'!E2</f>
        <v>0</v>
      </c>
    </row>
    <row r="6" spans="1:8" x14ac:dyDescent="0.25">
      <c r="A6" s="1" t="s">
        <v>3</v>
      </c>
      <c r="B6" s="1">
        <f>'PLANTILLA DATOS ENTRADA'!B3</f>
        <v>0</v>
      </c>
      <c r="D6" s="1" t="s">
        <v>3</v>
      </c>
      <c r="E6" s="1">
        <f>'PLANTILLA DATOS ENTRADA'!B3</f>
        <v>0</v>
      </c>
      <c r="G6" s="1" t="s">
        <v>3</v>
      </c>
      <c r="H6" s="1">
        <f>'PLANTILLA DATOS ENTRADA'!E3</f>
        <v>0</v>
      </c>
    </row>
    <row r="7" spans="1:8" x14ac:dyDescent="0.25">
      <c r="A7" s="1" t="s">
        <v>63</v>
      </c>
      <c r="B7" s="1" t="s">
        <v>67</v>
      </c>
      <c r="D7" s="1" t="s">
        <v>63</v>
      </c>
      <c r="E7" s="1" t="s">
        <v>67</v>
      </c>
      <c r="G7" s="1" t="s">
        <v>63</v>
      </c>
      <c r="H7" s="1" t="s">
        <v>67</v>
      </c>
    </row>
    <row r="8" spans="1:8" x14ac:dyDescent="0.25">
      <c r="A8" s="1" t="s">
        <v>64</v>
      </c>
      <c r="B8" s="1" t="s">
        <v>67</v>
      </c>
      <c r="D8" s="1" t="s">
        <v>69</v>
      </c>
      <c r="E8" s="1" t="s">
        <v>67</v>
      </c>
      <c r="G8" s="1" t="s">
        <v>69</v>
      </c>
      <c r="H8" s="1" t="s">
        <v>67</v>
      </c>
    </row>
    <row r="9" spans="1:8" x14ac:dyDescent="0.25">
      <c r="A9" s="13" t="s">
        <v>65</v>
      </c>
      <c r="B9" s="13" t="s">
        <v>67</v>
      </c>
      <c r="D9" s="1" t="s">
        <v>64</v>
      </c>
      <c r="E9" s="1" t="s">
        <v>67</v>
      </c>
      <c r="G9" s="1" t="s">
        <v>64</v>
      </c>
      <c r="H9" s="1" t="s">
        <v>67</v>
      </c>
    </row>
    <row r="10" spans="1:8" x14ac:dyDescent="0.25">
      <c r="A10" s="13" t="s">
        <v>66</v>
      </c>
      <c r="B10" s="13" t="e" cm="1">
        <v>#NAME?</v>
      </c>
      <c r="D10" s="1" t="s">
        <v>4</v>
      </c>
      <c r="E10" s="1">
        <f>'PLANTILLA DATOS ENTRADA'!B4</f>
        <v>0</v>
      </c>
      <c r="G10" s="1" t="s">
        <v>70</v>
      </c>
      <c r="H10" s="1" t="s">
        <v>67</v>
      </c>
    </row>
    <row r="11" spans="1:8" x14ac:dyDescent="0.25">
      <c r="A11" s="1" t="s">
        <v>4</v>
      </c>
      <c r="B11" s="1">
        <f>'PLANTILLA DATOS ENTRADA'!B4</f>
        <v>0</v>
      </c>
      <c r="D11" s="1" t="s">
        <v>70</v>
      </c>
      <c r="E11" s="1" t="s">
        <v>67</v>
      </c>
      <c r="G11" s="1" t="s">
        <v>71</v>
      </c>
      <c r="H11" s="1" t="s">
        <v>67</v>
      </c>
    </row>
    <row r="12" spans="1:8" x14ac:dyDescent="0.25">
      <c r="D12" s="1" t="s">
        <v>71</v>
      </c>
      <c r="E12" s="1" t="s">
        <v>67</v>
      </c>
      <c r="G12" s="12" t="s">
        <v>4</v>
      </c>
      <c r="H12" s="1">
        <f>'PLANTILLA DATOS ENTRADA'!B4</f>
        <v>0</v>
      </c>
    </row>
    <row r="13" spans="1:8" x14ac:dyDescent="0.25">
      <c r="D13" s="1" t="s">
        <v>5</v>
      </c>
      <c r="E13" s="1">
        <f>'PLANTILLA DATOS ENTRADA'!B5</f>
        <v>0</v>
      </c>
      <c r="G13" s="1" t="s">
        <v>5</v>
      </c>
      <c r="H13" s="1">
        <f>'PLANTILLA DATOS ENTRADA'!E5</f>
        <v>0</v>
      </c>
    </row>
    <row r="14" spans="1:8" x14ac:dyDescent="0.25">
      <c r="D14" s="1" t="s">
        <v>6</v>
      </c>
      <c r="E14" s="1">
        <f>'PLANTILLA DATOS ENTRADA'!B6</f>
        <v>0</v>
      </c>
      <c r="G14" s="1" t="s">
        <v>6</v>
      </c>
      <c r="H14" s="1">
        <f>'PLANTILLA DATOS ENTRADA'!E6</f>
        <v>0</v>
      </c>
    </row>
    <row r="15" spans="1:8" x14ac:dyDescent="0.25">
      <c r="D15" s="1" t="s">
        <v>72</v>
      </c>
      <c r="E15" s="1" t="s">
        <v>67</v>
      </c>
      <c r="G15" s="1" t="s">
        <v>72</v>
      </c>
      <c r="H15" s="1" t="s">
        <v>67</v>
      </c>
    </row>
    <row r="16" spans="1:8" x14ac:dyDescent="0.25">
      <c r="D16" s="1" t="s">
        <v>73</v>
      </c>
      <c r="E16" s="1" t="s">
        <v>67</v>
      </c>
      <c r="G16" s="12" t="s">
        <v>113</v>
      </c>
      <c r="H16" s="1" t="s">
        <v>67</v>
      </c>
    </row>
    <row r="17" spans="4:8" x14ac:dyDescent="0.25">
      <c r="D17" s="1" t="s">
        <v>74</v>
      </c>
      <c r="E17" s="1" t="s">
        <v>67</v>
      </c>
      <c r="G17" s="1" t="s">
        <v>73</v>
      </c>
      <c r="H17" s="1" t="s">
        <v>67</v>
      </c>
    </row>
    <row r="18" spans="4:8" x14ac:dyDescent="0.25">
      <c r="D18" s="1" t="s">
        <v>75</v>
      </c>
      <c r="E18" s="1" t="s">
        <v>67</v>
      </c>
      <c r="G18" s="1" t="s">
        <v>74</v>
      </c>
      <c r="H18" s="1" t="s">
        <v>67</v>
      </c>
    </row>
    <row r="19" spans="4:8" x14ac:dyDescent="0.25">
      <c r="D19" s="1" t="s">
        <v>76</v>
      </c>
      <c r="E19" s="1" t="s">
        <v>67</v>
      </c>
      <c r="G19" s="1" t="s">
        <v>75</v>
      </c>
      <c r="H19" s="1" t="s">
        <v>67</v>
      </c>
    </row>
    <row r="20" spans="4:8" x14ac:dyDescent="0.25">
      <c r="D20" s="2" t="s">
        <v>77</v>
      </c>
      <c r="E20" s="2" t="s">
        <v>67</v>
      </c>
      <c r="G20" s="2" t="s">
        <v>93</v>
      </c>
      <c r="H20" s="2" t="s">
        <v>67</v>
      </c>
    </row>
    <row r="21" spans="4:8" x14ac:dyDescent="0.25">
      <c r="D21" s="2" t="s">
        <v>78</v>
      </c>
      <c r="E21" s="2" t="s">
        <v>67</v>
      </c>
      <c r="G21" s="2" t="s">
        <v>94</v>
      </c>
      <c r="H21" s="2">
        <f>'PLANTILLA DATOS ENTRADA'!B8</f>
        <v>0</v>
      </c>
    </row>
    <row r="22" spans="4:8" x14ac:dyDescent="0.25">
      <c r="D22" s="2" t="s">
        <v>79</v>
      </c>
      <c r="E22" s="2" t="s">
        <v>67</v>
      </c>
      <c r="G22" s="2" t="s">
        <v>95</v>
      </c>
      <c r="H22" s="2">
        <f>'PLANTILLA DATOS ENTRADA'!B9</f>
        <v>0</v>
      </c>
    </row>
    <row r="23" spans="4:8" x14ac:dyDescent="0.25">
      <c r="D23" s="2" t="s">
        <v>80</v>
      </c>
      <c r="E23" s="2" t="s">
        <v>67</v>
      </c>
      <c r="G23" s="2" t="s">
        <v>96</v>
      </c>
      <c r="H23" s="2">
        <f>'PLANTILLA DATOS ENTRADA'!B10</f>
        <v>0</v>
      </c>
    </row>
    <row r="24" spans="4:8" x14ac:dyDescent="0.25">
      <c r="D24" s="2" t="s">
        <v>81</v>
      </c>
      <c r="E24" s="2" t="s">
        <v>67</v>
      </c>
      <c r="G24" s="2" t="s">
        <v>97</v>
      </c>
      <c r="H24" s="2">
        <f>'PLANTILLA DATOS ENTRADA'!B7</f>
        <v>0</v>
      </c>
    </row>
    <row r="25" spans="4:8" x14ac:dyDescent="0.25">
      <c r="D25" s="2" t="s">
        <v>82</v>
      </c>
      <c r="E25" s="2" t="s">
        <v>67</v>
      </c>
      <c r="G25" s="2" t="s">
        <v>98</v>
      </c>
      <c r="H25" s="2">
        <f>'PLANTILLA DATOS ENTRADA'!B11</f>
        <v>0</v>
      </c>
    </row>
    <row r="26" spans="4:8" x14ac:dyDescent="0.25">
      <c r="D26" s="2" t="s">
        <v>83</v>
      </c>
      <c r="E26" s="2" t="s">
        <v>67</v>
      </c>
      <c r="G26" s="2" t="s">
        <v>99</v>
      </c>
      <c r="H26" s="2" t="s">
        <v>67</v>
      </c>
    </row>
    <row r="27" spans="4:8" x14ac:dyDescent="0.25">
      <c r="D27" s="3" t="s">
        <v>84</v>
      </c>
      <c r="E27" s="3">
        <f>'PLANTILLA DATOS ENTRADA'!B24</f>
        <v>0</v>
      </c>
      <c r="G27" s="2" t="s">
        <v>100</v>
      </c>
      <c r="H27" s="2" t="s">
        <v>67</v>
      </c>
    </row>
    <row r="28" spans="4:8" x14ac:dyDescent="0.25">
      <c r="D28" s="3" t="s">
        <v>85</v>
      </c>
      <c r="E28" s="3">
        <f>'PLANTILLA DATOS ENTRADA'!B25</f>
        <v>0</v>
      </c>
      <c r="G28" s="2" t="s">
        <v>101</v>
      </c>
      <c r="H28" s="2" t="s">
        <v>67</v>
      </c>
    </row>
    <row r="29" spans="4:8" x14ac:dyDescent="0.25">
      <c r="D29" s="3" t="s">
        <v>86</v>
      </c>
      <c r="E29" s="3">
        <f>SUM('PLANTILLA DATOS ENTRADA'!B26:B28)</f>
        <v>0</v>
      </c>
      <c r="G29" s="2" t="s">
        <v>77</v>
      </c>
      <c r="H29" s="2">
        <f>'PLANTILLA DATOS ENTRADA'!B12</f>
        <v>0</v>
      </c>
    </row>
    <row r="30" spans="4:8" x14ac:dyDescent="0.25">
      <c r="D30" s="3" t="s">
        <v>87</v>
      </c>
      <c r="E30" s="3">
        <f>SUM('PLANTILLA DATOS ENTRADA'!B29:B32)</f>
        <v>0</v>
      </c>
      <c r="G30" s="2" t="s">
        <v>102</v>
      </c>
      <c r="H30" s="2" t="s">
        <v>67</v>
      </c>
    </row>
    <row r="31" spans="4:8" x14ac:dyDescent="0.25">
      <c r="D31" s="4" t="s">
        <v>88</v>
      </c>
      <c r="E31" s="4">
        <f>SUM('PLANTILLA DATOS ENTRADA'!B33:B48)</f>
        <v>0</v>
      </c>
      <c r="G31" s="2" t="s">
        <v>12</v>
      </c>
      <c r="H31" s="2">
        <f>'PLANTILLA DATOS ENTRADA'!B13</f>
        <v>0</v>
      </c>
    </row>
    <row r="32" spans="4:8" x14ac:dyDescent="0.25">
      <c r="D32" s="5" t="s">
        <v>89</v>
      </c>
      <c r="E32" s="5">
        <f>SUM('PLANTILLA DATOS ENTRADA'!B49:B53)</f>
        <v>0</v>
      </c>
      <c r="G32" s="2" t="s">
        <v>13</v>
      </c>
      <c r="H32" s="2">
        <f>'PLANTILLA DATOS ENTRADA'!B14</f>
        <v>0</v>
      </c>
    </row>
    <row r="33" spans="4:8" x14ac:dyDescent="0.25">
      <c r="D33" s="6" t="s">
        <v>90</v>
      </c>
      <c r="E33" s="6">
        <f>SUM('PLANTILLA DATOS ENTRADA'!B54:B64)</f>
        <v>0</v>
      </c>
      <c r="G33" s="2" t="s">
        <v>14</v>
      </c>
      <c r="H33" s="2">
        <f>'PLANTILLA DATOS ENTRADA'!B15</f>
        <v>0</v>
      </c>
    </row>
    <row r="34" spans="4:8" x14ac:dyDescent="0.25">
      <c r="D34" s="13" t="s">
        <v>91</v>
      </c>
      <c r="E34" s="13" t="e">
        <f>E19+E20+E21+E22+E23+E24+E25+E26+E27+E28+E29+E30+E31+E32+E33</f>
        <v>#VALUE!</v>
      </c>
      <c r="G34" s="2" t="s">
        <v>15</v>
      </c>
      <c r="H34" s="2">
        <f>'PLANTILLA DATOS ENTRADA'!B16</f>
        <v>0</v>
      </c>
    </row>
    <row r="35" spans="4:8" x14ac:dyDescent="0.25">
      <c r="D35" s="13" t="s">
        <v>66</v>
      </c>
      <c r="E35" s="13" t="e" cm="1">
        <v>#NAME?</v>
      </c>
      <c r="G35" s="2" t="s">
        <v>16</v>
      </c>
      <c r="H35" s="2">
        <f>'PLANTILLA DATOS ENTRADA'!B17</f>
        <v>0</v>
      </c>
    </row>
    <row r="36" spans="4:8" x14ac:dyDescent="0.25">
      <c r="G36" s="2" t="s">
        <v>17</v>
      </c>
      <c r="H36" s="2">
        <f>'PLANTILLA DATOS ENTRADA'!B18</f>
        <v>0</v>
      </c>
    </row>
    <row r="37" spans="4:8" x14ac:dyDescent="0.25">
      <c r="G37" s="2" t="s">
        <v>79</v>
      </c>
      <c r="H37" s="2">
        <f>'PLANTILLA DATOS ENTRADA'!B19</f>
        <v>0</v>
      </c>
    </row>
    <row r="38" spans="4:8" x14ac:dyDescent="0.25">
      <c r="G38" s="2" t="s">
        <v>80</v>
      </c>
      <c r="H38" s="2">
        <f>'PLANTILLA DATOS ENTRADA'!B20</f>
        <v>0</v>
      </c>
    </row>
    <row r="39" spans="4:8" x14ac:dyDescent="0.25">
      <c r="G39" s="2" t="s">
        <v>81</v>
      </c>
      <c r="H39" s="2">
        <f>'PLANTILLA DATOS ENTRADA'!B21</f>
        <v>0</v>
      </c>
    </row>
    <row r="40" spans="4:8" x14ac:dyDescent="0.25">
      <c r="G40" s="2" t="s">
        <v>82</v>
      </c>
      <c r="H40" s="2">
        <f>'PLANTILLA DATOS ENTRADA'!B22</f>
        <v>0</v>
      </c>
    </row>
    <row r="41" spans="4:8" x14ac:dyDescent="0.25">
      <c r="G41" s="2" t="s">
        <v>83</v>
      </c>
      <c r="H41" s="2">
        <f>'PLANTILLA DATOS ENTRADA'!B23</f>
        <v>0</v>
      </c>
    </row>
    <row r="42" spans="4:8" x14ac:dyDescent="0.25">
      <c r="G42" s="3" t="s">
        <v>103</v>
      </c>
      <c r="H42" s="3">
        <f>SUM(H43:H51)</f>
        <v>0</v>
      </c>
    </row>
    <row r="43" spans="4:8" x14ac:dyDescent="0.25">
      <c r="G43" s="3" t="s">
        <v>84</v>
      </c>
      <c r="H43" s="3">
        <f>'PLANTILLA DATOS ENTRADA'!B24</f>
        <v>0</v>
      </c>
    </row>
    <row r="44" spans="4:8" x14ac:dyDescent="0.25">
      <c r="G44" s="3" t="s">
        <v>85</v>
      </c>
      <c r="H44" s="3">
        <f>'PLANTILLA DATOS ENTRADA'!B25</f>
        <v>0</v>
      </c>
    </row>
    <row r="45" spans="4:8" x14ac:dyDescent="0.25">
      <c r="G45" s="3" t="s">
        <v>104</v>
      </c>
      <c r="H45" s="3">
        <f>'PLANTILLA DATOS ENTRADA'!B26</f>
        <v>0</v>
      </c>
    </row>
    <row r="46" spans="4:8" x14ac:dyDescent="0.25">
      <c r="G46" s="3" t="s">
        <v>26</v>
      </c>
      <c r="H46" s="3">
        <f>'PLANTILLA DATOS ENTRADA'!B27</f>
        <v>0</v>
      </c>
    </row>
    <row r="47" spans="4:8" x14ac:dyDescent="0.25">
      <c r="G47" s="3" t="s">
        <v>27</v>
      </c>
      <c r="H47" s="3">
        <f>'PLANTILLA DATOS ENTRADA'!B28</f>
        <v>0</v>
      </c>
    </row>
    <row r="48" spans="4:8" x14ac:dyDescent="0.25">
      <c r="G48" s="3" t="s">
        <v>28</v>
      </c>
      <c r="H48" s="3">
        <f>'PLANTILLA DATOS ENTRADA'!B29</f>
        <v>0</v>
      </c>
    </row>
    <row r="49" spans="7:8" x14ac:dyDescent="0.25">
      <c r="G49" s="3" t="s">
        <v>29</v>
      </c>
      <c r="H49" s="3">
        <f>'PLANTILLA DATOS ENTRADA'!B30</f>
        <v>0</v>
      </c>
    </row>
    <row r="50" spans="7:8" x14ac:dyDescent="0.25">
      <c r="G50" s="3" t="s">
        <v>30</v>
      </c>
      <c r="H50" s="3">
        <f>'PLANTILLA DATOS ENTRADA'!B31</f>
        <v>0</v>
      </c>
    </row>
    <row r="51" spans="7:8" x14ac:dyDescent="0.25">
      <c r="G51" s="3" t="s">
        <v>31</v>
      </c>
      <c r="H51" s="3">
        <f>'PLANTILLA DATOS ENTRADA'!B32</f>
        <v>0</v>
      </c>
    </row>
    <row r="52" spans="7:8" x14ac:dyDescent="0.25">
      <c r="G52" s="4" t="s">
        <v>105</v>
      </c>
      <c r="H52" s="4">
        <f>SUM(H53:H68)</f>
        <v>0</v>
      </c>
    </row>
    <row r="53" spans="7:8" x14ac:dyDescent="0.25">
      <c r="G53" s="4" t="s">
        <v>32</v>
      </c>
      <c r="H53" s="4">
        <f>'PLANTILLA DATOS ENTRADA'!B33</f>
        <v>0</v>
      </c>
    </row>
    <row r="54" spans="7:8" x14ac:dyDescent="0.25">
      <c r="G54" s="4" t="s">
        <v>33</v>
      </c>
      <c r="H54" s="4">
        <f>'PLANTILLA DATOS ENTRADA'!B34</f>
        <v>0</v>
      </c>
    </row>
    <row r="55" spans="7:8" x14ac:dyDescent="0.25">
      <c r="G55" s="4" t="s">
        <v>34</v>
      </c>
      <c r="H55" s="4">
        <f>'PLANTILLA DATOS ENTRADA'!B35</f>
        <v>0</v>
      </c>
    </row>
    <row r="56" spans="7:8" x14ac:dyDescent="0.25">
      <c r="G56" s="4" t="s">
        <v>35</v>
      </c>
      <c r="H56" s="4">
        <f>'PLANTILLA DATOS ENTRADA'!B36</f>
        <v>0</v>
      </c>
    </row>
    <row r="57" spans="7:8" x14ac:dyDescent="0.25">
      <c r="G57" s="4" t="s">
        <v>36</v>
      </c>
      <c r="H57" s="4">
        <f>'PLANTILLA DATOS ENTRADA'!B37</f>
        <v>0</v>
      </c>
    </row>
    <row r="58" spans="7:8" x14ac:dyDescent="0.25">
      <c r="G58" s="4" t="s">
        <v>37</v>
      </c>
      <c r="H58" s="4">
        <f>'PLANTILLA DATOS ENTRADA'!B38</f>
        <v>0</v>
      </c>
    </row>
    <row r="59" spans="7:8" x14ac:dyDescent="0.25">
      <c r="G59" s="4" t="s">
        <v>111</v>
      </c>
      <c r="H59" s="4">
        <f>'PLANTILLA DATOS ENTRADA'!B39</f>
        <v>0</v>
      </c>
    </row>
    <row r="60" spans="7:8" x14ac:dyDescent="0.25">
      <c r="G60" s="4" t="s">
        <v>106</v>
      </c>
      <c r="H60" s="4">
        <f>'PLANTILLA DATOS ENTRADA'!B40</f>
        <v>0</v>
      </c>
    </row>
    <row r="61" spans="7:8" x14ac:dyDescent="0.25">
      <c r="G61" s="4" t="s">
        <v>38</v>
      </c>
      <c r="H61" s="4">
        <f>'PLANTILLA DATOS ENTRADA'!B41</f>
        <v>0</v>
      </c>
    </row>
    <row r="62" spans="7:8" x14ac:dyDescent="0.25">
      <c r="G62" s="4" t="s">
        <v>39</v>
      </c>
      <c r="H62" s="4">
        <f>'PLANTILLA DATOS ENTRADA'!B42</f>
        <v>0</v>
      </c>
    </row>
    <row r="63" spans="7:8" x14ac:dyDescent="0.25">
      <c r="G63" s="4" t="s">
        <v>40</v>
      </c>
      <c r="H63" s="4">
        <f>'PLANTILLA DATOS ENTRADA'!B43</f>
        <v>0</v>
      </c>
    </row>
    <row r="64" spans="7:8" x14ac:dyDescent="0.25">
      <c r="G64" s="4" t="s">
        <v>107</v>
      </c>
      <c r="H64" s="4">
        <f>'PLANTILLA DATOS ENTRADA'!B44</f>
        <v>0</v>
      </c>
    </row>
    <row r="65" spans="7:8" x14ac:dyDescent="0.25">
      <c r="G65" s="4" t="s">
        <v>42</v>
      </c>
      <c r="H65" s="4">
        <f>'PLANTILLA DATOS ENTRADA'!B45</f>
        <v>0</v>
      </c>
    </row>
    <row r="66" spans="7:8" x14ac:dyDescent="0.25">
      <c r="G66" s="4" t="s">
        <v>43</v>
      </c>
      <c r="H66" s="4">
        <f>'PLANTILLA DATOS ENTRADA'!B46</f>
        <v>0</v>
      </c>
    </row>
    <row r="67" spans="7:8" x14ac:dyDescent="0.25">
      <c r="G67" s="4" t="s">
        <v>44</v>
      </c>
      <c r="H67" s="4">
        <f>'PLANTILLA DATOS ENTRADA'!B47</f>
        <v>0</v>
      </c>
    </row>
    <row r="68" spans="7:8" x14ac:dyDescent="0.25">
      <c r="G68" s="4" t="s">
        <v>45</v>
      </c>
      <c r="H68" s="4">
        <f>'PLANTILLA DATOS ENTRADA'!B48</f>
        <v>0</v>
      </c>
    </row>
    <row r="69" spans="7:8" x14ac:dyDescent="0.25">
      <c r="G69" s="5" t="s">
        <v>108</v>
      </c>
      <c r="H69" s="5">
        <f>SUM(H70:H74)</f>
        <v>0</v>
      </c>
    </row>
    <row r="70" spans="7:8" x14ac:dyDescent="0.25">
      <c r="G70" s="5" t="s">
        <v>46</v>
      </c>
      <c r="H70" s="5">
        <f>'PLANTILLA DATOS ENTRADA'!B49</f>
        <v>0</v>
      </c>
    </row>
    <row r="71" spans="7:8" x14ac:dyDescent="0.25">
      <c r="G71" s="5" t="s">
        <v>47</v>
      </c>
      <c r="H71" s="5">
        <f>'PLANTILLA DATOS ENTRADA'!B50</f>
        <v>0</v>
      </c>
    </row>
    <row r="72" spans="7:8" x14ac:dyDescent="0.25">
      <c r="G72" s="5" t="s">
        <v>48</v>
      </c>
      <c r="H72" s="5">
        <f>'PLANTILLA DATOS ENTRADA'!B51</f>
        <v>0</v>
      </c>
    </row>
    <row r="73" spans="7:8" x14ac:dyDescent="0.25">
      <c r="G73" s="5" t="s">
        <v>49</v>
      </c>
      <c r="H73" s="5">
        <f>'PLANTILLA DATOS ENTRADA'!B52</f>
        <v>0</v>
      </c>
    </row>
    <row r="74" spans="7:8" x14ac:dyDescent="0.25">
      <c r="G74" s="5" t="s">
        <v>45</v>
      </c>
      <c r="H74" s="5">
        <f>'PLANTILLA DATOS ENTRADA'!B48</f>
        <v>0</v>
      </c>
    </row>
    <row r="75" spans="7:8" x14ac:dyDescent="0.25">
      <c r="G75" s="6" t="s">
        <v>109</v>
      </c>
      <c r="H75" s="6">
        <f>SUM(H76:H86)</f>
        <v>0</v>
      </c>
    </row>
    <row r="76" spans="7:8" x14ac:dyDescent="0.25">
      <c r="G76" s="6" t="s">
        <v>50</v>
      </c>
      <c r="H76" s="6">
        <f>'PLANTILLA DATOS ENTRADA'!B54</f>
        <v>0</v>
      </c>
    </row>
    <row r="77" spans="7:8" x14ac:dyDescent="0.25">
      <c r="G77" s="6" t="s">
        <v>51</v>
      </c>
      <c r="H77" s="6">
        <f>'PLANTILLA DATOS ENTRADA'!B55</f>
        <v>0</v>
      </c>
    </row>
    <row r="78" spans="7:8" x14ac:dyDescent="0.25">
      <c r="G78" s="6" t="s">
        <v>52</v>
      </c>
      <c r="H78" s="6">
        <f>'PLANTILLA DATOS ENTRADA'!B56</f>
        <v>0</v>
      </c>
    </row>
    <row r="79" spans="7:8" x14ac:dyDescent="0.25">
      <c r="G79" s="6" t="s">
        <v>53</v>
      </c>
      <c r="H79" s="6">
        <f>'PLANTILLA DATOS ENTRADA'!B57</f>
        <v>0</v>
      </c>
    </row>
    <row r="80" spans="7:8" x14ac:dyDescent="0.25">
      <c r="G80" s="6" t="s">
        <v>54</v>
      </c>
      <c r="H80" s="6">
        <f>'PLANTILLA DATOS ENTRADA'!B58</f>
        <v>0</v>
      </c>
    </row>
    <row r="81" spans="7:8" x14ac:dyDescent="0.25">
      <c r="G81" s="6" t="s">
        <v>55</v>
      </c>
      <c r="H81" s="6">
        <f>'PLANTILLA DATOS ENTRADA'!B59</f>
        <v>0</v>
      </c>
    </row>
    <row r="82" spans="7:8" x14ac:dyDescent="0.25">
      <c r="G82" s="6" t="s">
        <v>56</v>
      </c>
      <c r="H82" s="6">
        <f>'PLANTILLA DATOS ENTRADA'!B60</f>
        <v>0</v>
      </c>
    </row>
    <row r="83" spans="7:8" x14ac:dyDescent="0.25">
      <c r="G83" s="6" t="s">
        <v>57</v>
      </c>
      <c r="H83" s="6">
        <f>'PLANTILLA DATOS ENTRADA'!B61</f>
        <v>0</v>
      </c>
    </row>
    <row r="84" spans="7:8" x14ac:dyDescent="0.25">
      <c r="G84" s="6" t="s">
        <v>58</v>
      </c>
      <c r="H84" s="6">
        <f>'PLANTILLA DATOS ENTRADA'!B62</f>
        <v>0</v>
      </c>
    </row>
    <row r="85" spans="7:8" x14ac:dyDescent="0.25">
      <c r="G85" s="6" t="s">
        <v>59</v>
      </c>
      <c r="H85" s="6">
        <f>'PLANTILLA DATOS ENTRADA'!B63</f>
        <v>0</v>
      </c>
    </row>
    <row r="86" spans="7:8" x14ac:dyDescent="0.25">
      <c r="G86" s="6" t="s">
        <v>60</v>
      </c>
      <c r="H86" s="6">
        <f>'PLANTILLA DATOS ENTRADA'!B64</f>
        <v>0</v>
      </c>
    </row>
    <row r="87" spans="7:8" x14ac:dyDescent="0.25">
      <c r="G87" s="13" t="s">
        <v>110</v>
      </c>
      <c r="H87" s="13" t="e">
        <f>H16+H27+H42+H52+H69+H75</f>
        <v>#VALUE!</v>
      </c>
    </row>
    <row r="88" spans="7:8" x14ac:dyDescent="0.25">
      <c r="G88" s="13" t="s">
        <v>66</v>
      </c>
      <c r="H88" s="13" t="e" cm="1">
        <v>#NAME?</v>
      </c>
    </row>
  </sheetData>
  <mergeCells count="3">
    <mergeCell ref="A3:B3"/>
    <mergeCell ref="D3:E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EB44-92AF-4B1D-A2CB-0416DB82C059}">
  <dimension ref="A1:K89"/>
  <sheetViews>
    <sheetView topLeftCell="A53" workbookViewId="0">
      <selection activeCell="M15" sqref="M15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x14ac:dyDescent="0.25">
      <c r="A2" s="7" t="s">
        <v>2</v>
      </c>
      <c r="B2" s="7" t="s">
        <v>114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116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x14ac:dyDescent="0.25">
      <c r="A5" s="1" t="s">
        <v>5</v>
      </c>
      <c r="B5" s="1">
        <v>1.55</v>
      </c>
      <c r="D5" s="1" t="s">
        <v>2</v>
      </c>
      <c r="E5" s="1" t="str">
        <f>B2</f>
        <v>Viaje prueba 1 etapa</v>
      </c>
      <c r="G5" s="1" t="s">
        <v>2</v>
      </c>
      <c r="H5" s="1" t="str">
        <f>B2</f>
        <v>Viaje prueba 1 etapa</v>
      </c>
      <c r="J5" s="1" t="s">
        <v>2</v>
      </c>
      <c r="K5" s="1" t="str">
        <f>B2</f>
        <v>Viaje prueba 1 etapa</v>
      </c>
    </row>
    <row r="6" spans="1:11" x14ac:dyDescent="0.25">
      <c r="A6" s="1" t="s">
        <v>6</v>
      </c>
      <c r="B6" s="1">
        <v>5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248</v>
      </c>
      <c r="G7" s="1" t="s">
        <v>63</v>
      </c>
      <c r="H7" s="1">
        <f>E7</f>
        <v>248</v>
      </c>
      <c r="J7" s="1" t="s">
        <v>63</v>
      </c>
      <c r="K7" s="1">
        <f>B10</f>
        <v>248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248</v>
      </c>
      <c r="J8" s="1" t="s">
        <v>69</v>
      </c>
      <c r="K8" s="1">
        <f>B10/K9</f>
        <v>248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196.22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248</v>
      </c>
      <c r="D10" s="13" t="s">
        <v>66</v>
      </c>
      <c r="E10" s="13">
        <f>IF(E11="True",E9/2,E9)</f>
        <v>196.22</v>
      </c>
      <c r="G10" s="1" t="s">
        <v>4</v>
      </c>
      <c r="H10" s="1" t="str">
        <f>B4</f>
        <v>False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False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0</v>
      </c>
      <c r="G12" s="1" t="s">
        <v>71</v>
      </c>
      <c r="H12" s="17">
        <f>B7</f>
        <v>45796</v>
      </c>
      <c r="J12" s="12" t="s">
        <v>4</v>
      </c>
      <c r="K12" s="1" t="str">
        <f>B4</f>
        <v>False</v>
      </c>
    </row>
    <row r="13" spans="1:11" x14ac:dyDescent="0.25">
      <c r="A13" s="2" t="s">
        <v>12</v>
      </c>
      <c r="B13" s="2">
        <v>0</v>
      </c>
      <c r="G13" s="1" t="s">
        <v>5</v>
      </c>
      <c r="H13" s="1">
        <f>B5</f>
        <v>1.55</v>
      </c>
      <c r="J13" s="1" t="s">
        <v>5</v>
      </c>
      <c r="K13" s="1">
        <f>B5</f>
        <v>1.55</v>
      </c>
    </row>
    <row r="14" spans="1:11" x14ac:dyDescent="0.25">
      <c r="A14" s="2" t="s">
        <v>13</v>
      </c>
      <c r="B14" s="2">
        <v>10</v>
      </c>
      <c r="D14" t="s">
        <v>137</v>
      </c>
      <c r="E14" t="s">
        <v>138</v>
      </c>
      <c r="G14" s="1" t="s">
        <v>6</v>
      </c>
      <c r="H14" s="1">
        <f>B6</f>
        <v>5</v>
      </c>
      <c r="J14" s="1" t="s">
        <v>6</v>
      </c>
      <c r="K14" s="1">
        <f>B6</f>
        <v>5</v>
      </c>
    </row>
    <row r="15" spans="1:11" x14ac:dyDescent="0.25">
      <c r="A15" s="2" t="s">
        <v>14</v>
      </c>
      <c r="B15" s="2">
        <v>20</v>
      </c>
      <c r="D15" t="s">
        <v>142</v>
      </c>
      <c r="G15" s="1" t="s">
        <v>72</v>
      </c>
      <c r="H15" s="1">
        <f>H8*(H14/100)</f>
        <v>12.4</v>
      </c>
      <c r="J15" s="1" t="s">
        <v>72</v>
      </c>
      <c r="K15" s="1">
        <f>H15</f>
        <v>12.4</v>
      </c>
    </row>
    <row r="16" spans="1:11" x14ac:dyDescent="0.25">
      <c r="A16" s="2" t="s">
        <v>15</v>
      </c>
      <c r="B16" s="2">
        <v>7</v>
      </c>
      <c r="D16" t="s">
        <v>143</v>
      </c>
      <c r="G16" s="1" t="s">
        <v>73</v>
      </c>
      <c r="H16" s="1">
        <f>B11</f>
        <v>70</v>
      </c>
      <c r="J16" s="12" t="s">
        <v>113</v>
      </c>
      <c r="K16" s="1">
        <f>H19</f>
        <v>19.220000000000002</v>
      </c>
    </row>
    <row r="17" spans="1:11" x14ac:dyDescent="0.25">
      <c r="A17" s="2" t="s">
        <v>16</v>
      </c>
      <c r="B17" s="2">
        <v>20</v>
      </c>
      <c r="D17" t="s">
        <v>144</v>
      </c>
      <c r="G17" s="1" t="s">
        <v>74</v>
      </c>
      <c r="H17" s="18">
        <f>H7/H16</f>
        <v>3.5428571428571427</v>
      </c>
      <c r="J17" s="1" t="s">
        <v>73</v>
      </c>
      <c r="K17" s="1">
        <f>H16</f>
        <v>70</v>
      </c>
    </row>
    <row r="18" spans="1:11" x14ac:dyDescent="0.25">
      <c r="A18" s="2" t="s">
        <v>17</v>
      </c>
      <c r="B18" s="2">
        <v>5</v>
      </c>
      <c r="D18" t="s">
        <v>147</v>
      </c>
      <c r="G18" s="1" t="s">
        <v>75</v>
      </c>
      <c r="H18" s="18">
        <f>H17</f>
        <v>3.5428571428571427</v>
      </c>
      <c r="J18" s="1" t="s">
        <v>74</v>
      </c>
      <c r="K18" s="18">
        <f>H17</f>
        <v>3.5428571428571427</v>
      </c>
    </row>
    <row r="19" spans="1:11" x14ac:dyDescent="0.25">
      <c r="A19" s="2" t="s">
        <v>18</v>
      </c>
      <c r="B19" s="2">
        <v>5</v>
      </c>
      <c r="D19" t="s">
        <v>145</v>
      </c>
      <c r="G19" s="1" t="s">
        <v>76</v>
      </c>
      <c r="H19" s="1">
        <f>H15*H13</f>
        <v>19.220000000000002</v>
      </c>
      <c r="J19" s="1" t="s">
        <v>75</v>
      </c>
      <c r="K19" s="18">
        <f>H18</f>
        <v>3.5428571428571427</v>
      </c>
    </row>
    <row r="20" spans="1:11" x14ac:dyDescent="0.25">
      <c r="A20" s="2" t="s">
        <v>19</v>
      </c>
      <c r="B20" s="2">
        <v>0</v>
      </c>
      <c r="G20" s="2" t="s">
        <v>77</v>
      </c>
      <c r="H20" s="2">
        <f>B12</f>
        <v>0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0</v>
      </c>
      <c r="G21" s="2" t="s">
        <v>78</v>
      </c>
      <c r="H21" s="2">
        <f>SUM(B13:B18)</f>
        <v>62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0</v>
      </c>
      <c r="G22" s="2" t="s">
        <v>79</v>
      </c>
      <c r="H22" s="2">
        <f t="shared" ref="H22:H28" si="0">B19</f>
        <v>5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0</v>
      </c>
      <c r="G23" s="2" t="s">
        <v>80</v>
      </c>
      <c r="H23" s="2">
        <f t="shared" si="0"/>
        <v>0</v>
      </c>
      <c r="J23" s="2" t="s">
        <v>96</v>
      </c>
      <c r="K23" s="2">
        <f>B10</f>
        <v>248</v>
      </c>
    </row>
    <row r="24" spans="1:11" x14ac:dyDescent="0.25">
      <c r="A24" s="3" t="s">
        <v>23</v>
      </c>
      <c r="B24" s="3">
        <v>25</v>
      </c>
      <c r="G24" s="2" t="s">
        <v>81</v>
      </c>
      <c r="H24" s="2">
        <f t="shared" si="0"/>
        <v>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0</v>
      </c>
      <c r="G25" s="2" t="s">
        <v>82</v>
      </c>
      <c r="H25" s="2">
        <f t="shared" si="0"/>
        <v>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0</v>
      </c>
      <c r="G26" s="2" t="s">
        <v>83</v>
      </c>
      <c r="H26" s="2">
        <f t="shared" si="0"/>
        <v>0</v>
      </c>
      <c r="J26" s="2" t="s">
        <v>99</v>
      </c>
      <c r="K26" s="19">
        <f>H18</f>
        <v>3.5428571428571427</v>
      </c>
    </row>
    <row r="27" spans="1:11" x14ac:dyDescent="0.25">
      <c r="A27" s="3" t="s">
        <v>26</v>
      </c>
      <c r="B27" s="3">
        <v>0</v>
      </c>
      <c r="G27" s="3" t="s">
        <v>84</v>
      </c>
      <c r="H27" s="3">
        <f t="shared" si="0"/>
        <v>25</v>
      </c>
      <c r="J27" s="2" t="s">
        <v>100</v>
      </c>
      <c r="K27" s="2">
        <f>K28+K31+K38+K39+K40+K41+K42</f>
        <v>86.22</v>
      </c>
    </row>
    <row r="28" spans="1:11" x14ac:dyDescent="0.25">
      <c r="A28" s="3" t="s">
        <v>27</v>
      </c>
      <c r="B28" s="3">
        <v>0</v>
      </c>
      <c r="G28" s="3" t="s">
        <v>85</v>
      </c>
      <c r="H28" s="3">
        <f t="shared" si="0"/>
        <v>0</v>
      </c>
      <c r="J28" s="2" t="s">
        <v>119</v>
      </c>
      <c r="K28" s="2">
        <f>K16</f>
        <v>19.220000000000002</v>
      </c>
    </row>
    <row r="29" spans="1:11" x14ac:dyDescent="0.25">
      <c r="A29" s="3" t="s">
        <v>28</v>
      </c>
      <c r="B29" s="3">
        <v>0</v>
      </c>
      <c r="G29" s="3" t="s">
        <v>86</v>
      </c>
      <c r="H29" s="3">
        <f>SUM(B26:B28)</f>
        <v>0</v>
      </c>
      <c r="J29" s="2" t="s">
        <v>101</v>
      </c>
      <c r="K29" s="2">
        <f>H15</f>
        <v>12.4</v>
      </c>
    </row>
    <row r="30" spans="1:11" x14ac:dyDescent="0.25">
      <c r="A30" s="3" t="s">
        <v>29</v>
      </c>
      <c r="B30" s="3">
        <v>0</v>
      </c>
      <c r="G30" s="3" t="s">
        <v>87</v>
      </c>
      <c r="H30" s="3">
        <f>SUM(B29:B32)</f>
        <v>0</v>
      </c>
      <c r="J30" s="2" t="s">
        <v>77</v>
      </c>
      <c r="K30" s="2">
        <f>H20</f>
        <v>0</v>
      </c>
    </row>
    <row r="31" spans="1:11" x14ac:dyDescent="0.25">
      <c r="A31" s="3" t="s">
        <v>30</v>
      </c>
      <c r="B31" s="3">
        <v>0</v>
      </c>
      <c r="G31" s="4" t="s">
        <v>88</v>
      </c>
      <c r="H31" s="4">
        <f>SUM(B33:B48)</f>
        <v>30</v>
      </c>
      <c r="J31" s="2" t="s">
        <v>102</v>
      </c>
      <c r="K31" s="2">
        <f>SUM(K32:K37)</f>
        <v>62</v>
      </c>
    </row>
    <row r="32" spans="1:11" x14ac:dyDescent="0.25">
      <c r="A32" s="3" t="s">
        <v>31</v>
      </c>
      <c r="B32" s="3">
        <v>0</v>
      </c>
      <c r="G32" s="5" t="s">
        <v>89</v>
      </c>
      <c r="H32" s="5">
        <f>SUM(B49:B53)</f>
        <v>35</v>
      </c>
      <c r="J32" s="2" t="s">
        <v>12</v>
      </c>
      <c r="K32" s="2">
        <f t="shared" ref="K32:K42" si="1">B13</f>
        <v>0</v>
      </c>
    </row>
    <row r="33" spans="1:11" x14ac:dyDescent="0.25">
      <c r="A33" s="4" t="s">
        <v>32</v>
      </c>
      <c r="B33" s="4">
        <v>0</v>
      </c>
      <c r="G33" s="6" t="s">
        <v>90</v>
      </c>
      <c r="H33" s="6">
        <f>SUM(B54:B64)</f>
        <v>20</v>
      </c>
      <c r="J33" s="2" t="s">
        <v>13</v>
      </c>
      <c r="K33" s="2">
        <f t="shared" si="1"/>
        <v>10</v>
      </c>
    </row>
    <row r="34" spans="1:11" x14ac:dyDescent="0.25">
      <c r="A34" s="4" t="s">
        <v>33</v>
      </c>
      <c r="B34" s="4">
        <v>0</v>
      </c>
      <c r="G34" s="13" t="s">
        <v>91</v>
      </c>
      <c r="H34" s="13">
        <f>H19+H20+H21+H22+H23+H24+H25+H26+H27+H28+H29+H30+H31+H32+H33</f>
        <v>196.22</v>
      </c>
      <c r="J34" s="2" t="s">
        <v>14</v>
      </c>
      <c r="K34" s="2">
        <f t="shared" si="1"/>
        <v>20</v>
      </c>
    </row>
    <row r="35" spans="1:11" x14ac:dyDescent="0.25">
      <c r="A35" s="4" t="s">
        <v>34</v>
      </c>
      <c r="B35" s="4">
        <v>0</v>
      </c>
      <c r="G35" s="13" t="s">
        <v>66</v>
      </c>
      <c r="H35" s="13">
        <f>IF(H10="True",H34/2,H34)</f>
        <v>196.22</v>
      </c>
      <c r="J35" s="2" t="s">
        <v>15</v>
      </c>
      <c r="K35" s="2">
        <f t="shared" si="1"/>
        <v>7</v>
      </c>
    </row>
    <row r="36" spans="1:11" x14ac:dyDescent="0.25">
      <c r="A36" s="4" t="s">
        <v>35</v>
      </c>
      <c r="B36" s="4">
        <v>0</v>
      </c>
      <c r="J36" s="2" t="s">
        <v>16</v>
      </c>
      <c r="K36" s="2">
        <f t="shared" si="1"/>
        <v>20</v>
      </c>
    </row>
    <row r="37" spans="1:11" x14ac:dyDescent="0.25">
      <c r="A37" s="4" t="s">
        <v>36</v>
      </c>
      <c r="B37" s="4">
        <v>0</v>
      </c>
      <c r="J37" s="2" t="s">
        <v>17</v>
      </c>
      <c r="K37" s="2">
        <f t="shared" si="1"/>
        <v>5</v>
      </c>
    </row>
    <row r="38" spans="1:11" x14ac:dyDescent="0.25">
      <c r="A38" s="4" t="s">
        <v>37</v>
      </c>
      <c r="B38" s="4">
        <v>0</v>
      </c>
      <c r="J38" s="2" t="s">
        <v>79</v>
      </c>
      <c r="K38" s="2">
        <f t="shared" si="1"/>
        <v>5</v>
      </c>
    </row>
    <row r="39" spans="1:11" x14ac:dyDescent="0.25">
      <c r="A39" s="4" t="s">
        <v>111</v>
      </c>
      <c r="B39" s="4">
        <v>0</v>
      </c>
      <c r="J39" s="2" t="s">
        <v>80</v>
      </c>
      <c r="K39" s="2">
        <f t="shared" si="1"/>
        <v>0</v>
      </c>
    </row>
    <row r="40" spans="1:11" x14ac:dyDescent="0.25">
      <c r="A40" s="4" t="s">
        <v>106</v>
      </c>
      <c r="B40" s="4">
        <v>0</v>
      </c>
      <c r="J40" s="2" t="s">
        <v>81</v>
      </c>
      <c r="K40" s="2">
        <f t="shared" si="1"/>
        <v>0</v>
      </c>
    </row>
    <row r="41" spans="1:11" x14ac:dyDescent="0.25">
      <c r="A41" s="4" t="s">
        <v>38</v>
      </c>
      <c r="B41" s="4">
        <v>0</v>
      </c>
      <c r="J41" s="2" t="s">
        <v>82</v>
      </c>
      <c r="K41" s="2">
        <f t="shared" si="1"/>
        <v>0</v>
      </c>
    </row>
    <row r="42" spans="1:11" x14ac:dyDescent="0.25">
      <c r="A42" s="4" t="s">
        <v>39</v>
      </c>
      <c r="B42" s="4">
        <v>0</v>
      </c>
      <c r="J42" s="2" t="s">
        <v>83</v>
      </c>
      <c r="K42" s="2">
        <f t="shared" si="1"/>
        <v>0</v>
      </c>
    </row>
    <row r="43" spans="1:11" x14ac:dyDescent="0.25">
      <c r="A43" s="4" t="s">
        <v>40</v>
      </c>
      <c r="B43" s="4">
        <v>0</v>
      </c>
      <c r="J43" s="3" t="s">
        <v>103</v>
      </c>
      <c r="K43" s="3">
        <f>SUM(K44:K52)</f>
        <v>25</v>
      </c>
    </row>
    <row r="44" spans="1:11" x14ac:dyDescent="0.25">
      <c r="A44" s="4" t="s">
        <v>41</v>
      </c>
      <c r="B44" s="4">
        <v>0</v>
      </c>
      <c r="J44" s="3" t="s">
        <v>84</v>
      </c>
      <c r="K44" s="3">
        <f t="shared" ref="K44:K52" si="2">B24</f>
        <v>25</v>
      </c>
    </row>
    <row r="45" spans="1:11" x14ac:dyDescent="0.25">
      <c r="A45" s="4" t="s">
        <v>42</v>
      </c>
      <c r="B45" s="4">
        <v>0</v>
      </c>
      <c r="J45" s="3" t="s">
        <v>85</v>
      </c>
      <c r="K45" s="3">
        <f t="shared" si="2"/>
        <v>0</v>
      </c>
    </row>
    <row r="46" spans="1:11" x14ac:dyDescent="0.25">
      <c r="A46" s="4" t="s">
        <v>43</v>
      </c>
      <c r="B46" s="4">
        <v>30</v>
      </c>
      <c r="J46" s="3" t="s">
        <v>104</v>
      </c>
      <c r="K46" s="3">
        <f t="shared" si="2"/>
        <v>0</v>
      </c>
    </row>
    <row r="47" spans="1:11" x14ac:dyDescent="0.25">
      <c r="A47" s="4" t="s">
        <v>44</v>
      </c>
      <c r="B47" s="4">
        <v>0</v>
      </c>
      <c r="J47" s="3" t="s">
        <v>26</v>
      </c>
      <c r="K47" s="3">
        <f t="shared" si="2"/>
        <v>0</v>
      </c>
    </row>
    <row r="48" spans="1:11" x14ac:dyDescent="0.25">
      <c r="A48" s="4" t="s">
        <v>45</v>
      </c>
      <c r="B48" s="4">
        <v>0</v>
      </c>
      <c r="J48" s="3" t="s">
        <v>27</v>
      </c>
      <c r="K48" s="3">
        <f t="shared" si="2"/>
        <v>0</v>
      </c>
    </row>
    <row r="49" spans="1:11" x14ac:dyDescent="0.25">
      <c r="A49" s="5" t="s">
        <v>46</v>
      </c>
      <c r="B49" s="5">
        <v>0</v>
      </c>
      <c r="J49" s="3" t="s">
        <v>28</v>
      </c>
      <c r="K49" s="3">
        <f t="shared" si="2"/>
        <v>0</v>
      </c>
    </row>
    <row r="50" spans="1:11" x14ac:dyDescent="0.25">
      <c r="A50" s="5" t="s">
        <v>47</v>
      </c>
      <c r="B50" s="5">
        <v>0</v>
      </c>
      <c r="J50" s="3" t="s">
        <v>29</v>
      </c>
      <c r="K50" s="3">
        <f t="shared" si="2"/>
        <v>0</v>
      </c>
    </row>
    <row r="51" spans="1:11" x14ac:dyDescent="0.25">
      <c r="A51" s="5" t="s">
        <v>48</v>
      </c>
      <c r="B51" s="5">
        <v>0</v>
      </c>
      <c r="J51" s="3" t="s">
        <v>30</v>
      </c>
      <c r="K51" s="3">
        <f t="shared" si="2"/>
        <v>0</v>
      </c>
    </row>
    <row r="52" spans="1:11" x14ac:dyDescent="0.25">
      <c r="A52" s="5" t="s">
        <v>49</v>
      </c>
      <c r="B52" s="5">
        <v>35</v>
      </c>
      <c r="J52" s="3" t="s">
        <v>31</v>
      </c>
      <c r="K52" s="3">
        <f t="shared" si="2"/>
        <v>0</v>
      </c>
    </row>
    <row r="53" spans="1:11" x14ac:dyDescent="0.25">
      <c r="A53" s="5" t="s">
        <v>45</v>
      </c>
      <c r="B53" s="5">
        <v>0</v>
      </c>
      <c r="J53" s="4" t="s">
        <v>105</v>
      </c>
      <c r="K53" s="4">
        <f>SUM(K54:K69)</f>
        <v>30</v>
      </c>
    </row>
    <row r="54" spans="1:11" x14ac:dyDescent="0.25">
      <c r="A54" s="6" t="s">
        <v>50</v>
      </c>
      <c r="B54" s="6">
        <v>0</v>
      </c>
      <c r="J54" s="4" t="s">
        <v>32</v>
      </c>
      <c r="K54" s="4">
        <f t="shared" ref="K54:K69" si="3">B33</f>
        <v>0</v>
      </c>
    </row>
    <row r="55" spans="1:11" x14ac:dyDescent="0.25">
      <c r="A55" s="6" t="s">
        <v>51</v>
      </c>
      <c r="B55" s="6">
        <v>0</v>
      </c>
      <c r="J55" s="4" t="s">
        <v>33</v>
      </c>
      <c r="K55" s="4">
        <f t="shared" si="3"/>
        <v>0</v>
      </c>
    </row>
    <row r="56" spans="1:11" x14ac:dyDescent="0.25">
      <c r="A56" s="6" t="s">
        <v>52</v>
      </c>
      <c r="B56" s="6">
        <v>0</v>
      </c>
      <c r="J56" s="4" t="s">
        <v>34</v>
      </c>
      <c r="K56" s="4">
        <f t="shared" si="3"/>
        <v>0</v>
      </c>
    </row>
    <row r="57" spans="1:11" x14ac:dyDescent="0.25">
      <c r="A57" s="6" t="s">
        <v>53</v>
      </c>
      <c r="B57" s="6">
        <v>0</v>
      </c>
      <c r="J57" s="4" t="s">
        <v>35</v>
      </c>
      <c r="K57" s="4">
        <f t="shared" si="3"/>
        <v>0</v>
      </c>
    </row>
    <row r="58" spans="1:11" x14ac:dyDescent="0.25">
      <c r="A58" s="6" t="s">
        <v>54</v>
      </c>
      <c r="B58" s="6">
        <v>20</v>
      </c>
      <c r="J58" s="4" t="s">
        <v>36</v>
      </c>
      <c r="K58" s="4">
        <f t="shared" si="3"/>
        <v>0</v>
      </c>
    </row>
    <row r="59" spans="1:11" x14ac:dyDescent="0.25">
      <c r="A59" s="6" t="s">
        <v>55</v>
      </c>
      <c r="B59" s="6">
        <v>0</v>
      </c>
      <c r="J59" s="4" t="s">
        <v>37</v>
      </c>
      <c r="K59" s="4">
        <f t="shared" si="3"/>
        <v>0</v>
      </c>
    </row>
    <row r="60" spans="1:11" x14ac:dyDescent="0.25">
      <c r="A60" s="6" t="s">
        <v>56</v>
      </c>
      <c r="B60" s="6">
        <v>0</v>
      </c>
      <c r="J60" s="4" t="s">
        <v>111</v>
      </c>
      <c r="K60" s="4">
        <f t="shared" si="3"/>
        <v>0</v>
      </c>
    </row>
    <row r="61" spans="1:11" x14ac:dyDescent="0.25">
      <c r="A61" s="6" t="s">
        <v>57</v>
      </c>
      <c r="B61" s="6">
        <v>0</v>
      </c>
      <c r="J61" s="4" t="s">
        <v>106</v>
      </c>
      <c r="K61" s="4">
        <f t="shared" si="3"/>
        <v>0</v>
      </c>
    </row>
    <row r="62" spans="1:11" x14ac:dyDescent="0.25">
      <c r="A62" s="6" t="s">
        <v>58</v>
      </c>
      <c r="B62" s="6">
        <v>0</v>
      </c>
      <c r="J62" s="4" t="s">
        <v>38</v>
      </c>
      <c r="K62" s="4">
        <f t="shared" si="3"/>
        <v>0</v>
      </c>
    </row>
    <row r="63" spans="1:11" x14ac:dyDescent="0.25">
      <c r="A63" s="6" t="s">
        <v>59</v>
      </c>
      <c r="B63" s="6">
        <v>0</v>
      </c>
      <c r="J63" s="4" t="s">
        <v>39</v>
      </c>
      <c r="K63" s="4">
        <f t="shared" si="3"/>
        <v>0</v>
      </c>
    </row>
    <row r="64" spans="1:11" x14ac:dyDescent="0.25">
      <c r="A64" s="6" t="s">
        <v>60</v>
      </c>
      <c r="B64" s="6">
        <v>0</v>
      </c>
      <c r="J64" s="4" t="s">
        <v>40</v>
      </c>
      <c r="K64" s="4">
        <f t="shared" si="3"/>
        <v>0</v>
      </c>
    </row>
    <row r="65" spans="10:11" x14ac:dyDescent="0.25">
      <c r="J65" s="4" t="s">
        <v>107</v>
      </c>
      <c r="K65" s="4">
        <f t="shared" si="3"/>
        <v>0</v>
      </c>
    </row>
    <row r="66" spans="10:11" x14ac:dyDescent="0.25">
      <c r="J66" s="4" t="s">
        <v>42</v>
      </c>
      <c r="K66" s="4">
        <f t="shared" si="3"/>
        <v>0</v>
      </c>
    </row>
    <row r="67" spans="10:11" x14ac:dyDescent="0.25">
      <c r="J67" s="4" t="s">
        <v>43</v>
      </c>
      <c r="K67" s="4">
        <f t="shared" si="3"/>
        <v>30</v>
      </c>
    </row>
    <row r="68" spans="10:11" x14ac:dyDescent="0.25">
      <c r="J68" s="4" t="s">
        <v>44</v>
      </c>
      <c r="K68" s="4">
        <f t="shared" si="3"/>
        <v>0</v>
      </c>
    </row>
    <row r="69" spans="10:11" x14ac:dyDescent="0.25">
      <c r="J69" s="4" t="s">
        <v>45</v>
      </c>
      <c r="K69" s="4">
        <f t="shared" si="3"/>
        <v>0</v>
      </c>
    </row>
    <row r="70" spans="10:11" x14ac:dyDescent="0.25">
      <c r="J70" s="5" t="s">
        <v>108</v>
      </c>
      <c r="K70" s="5">
        <f>SUM(K71:K75)</f>
        <v>35</v>
      </c>
    </row>
    <row r="71" spans="10:11" x14ac:dyDescent="0.25">
      <c r="J71" s="5" t="s">
        <v>46</v>
      </c>
      <c r="K71" s="5">
        <f>B49</f>
        <v>0</v>
      </c>
    </row>
    <row r="72" spans="10:11" x14ac:dyDescent="0.25">
      <c r="J72" s="5" t="s">
        <v>47</v>
      </c>
      <c r="K72" s="5">
        <f>B50</f>
        <v>0</v>
      </c>
    </row>
    <row r="73" spans="10:11" x14ac:dyDescent="0.25">
      <c r="J73" s="5" t="s">
        <v>48</v>
      </c>
      <c r="K73" s="5">
        <f>B51</f>
        <v>0</v>
      </c>
    </row>
    <row r="74" spans="10:11" x14ac:dyDescent="0.25">
      <c r="J74" s="5" t="s">
        <v>49</v>
      </c>
      <c r="K74" s="5">
        <f>B52</f>
        <v>35</v>
      </c>
    </row>
    <row r="75" spans="10:11" x14ac:dyDescent="0.25">
      <c r="J75" s="5" t="s">
        <v>45</v>
      </c>
      <c r="K75" s="5">
        <f>B53</f>
        <v>0</v>
      </c>
    </row>
    <row r="76" spans="10:11" x14ac:dyDescent="0.25">
      <c r="J76" s="6" t="s">
        <v>109</v>
      </c>
      <c r="K76" s="6">
        <f>SUM(K77:K87)</f>
        <v>20</v>
      </c>
    </row>
    <row r="77" spans="10:11" x14ac:dyDescent="0.25">
      <c r="J77" s="6" t="s">
        <v>50</v>
      </c>
      <c r="K77" s="6">
        <f t="shared" ref="K77:K87" si="4">B54</f>
        <v>0</v>
      </c>
    </row>
    <row r="78" spans="10:11" x14ac:dyDescent="0.25">
      <c r="J78" s="6" t="s">
        <v>51</v>
      </c>
      <c r="K78" s="6">
        <f t="shared" si="4"/>
        <v>0</v>
      </c>
    </row>
    <row r="79" spans="10:11" x14ac:dyDescent="0.25">
      <c r="J79" s="6" t="s">
        <v>52</v>
      </c>
      <c r="K79" s="6">
        <f t="shared" si="4"/>
        <v>0</v>
      </c>
    </row>
    <row r="80" spans="10:11" x14ac:dyDescent="0.25">
      <c r="J80" s="6" t="s">
        <v>53</v>
      </c>
      <c r="K80" s="6">
        <f t="shared" si="4"/>
        <v>0</v>
      </c>
    </row>
    <row r="81" spans="10:11" x14ac:dyDescent="0.25">
      <c r="J81" s="6" t="s">
        <v>54</v>
      </c>
      <c r="K81" s="6">
        <f t="shared" si="4"/>
        <v>20</v>
      </c>
    </row>
    <row r="82" spans="10:11" x14ac:dyDescent="0.25">
      <c r="J82" s="6" t="s">
        <v>55</v>
      </c>
      <c r="K82" s="6">
        <f t="shared" si="4"/>
        <v>0</v>
      </c>
    </row>
    <row r="83" spans="10:11" x14ac:dyDescent="0.25">
      <c r="J83" s="6" t="s">
        <v>56</v>
      </c>
      <c r="K83" s="6">
        <f t="shared" si="4"/>
        <v>0</v>
      </c>
    </row>
    <row r="84" spans="10:11" x14ac:dyDescent="0.25">
      <c r="J84" s="6" t="s">
        <v>57</v>
      </c>
      <c r="K84" s="6">
        <f t="shared" si="4"/>
        <v>0</v>
      </c>
    </row>
    <row r="85" spans="10:11" x14ac:dyDescent="0.25">
      <c r="J85" s="6" t="s">
        <v>58</v>
      </c>
      <c r="K85" s="6">
        <f t="shared" si="4"/>
        <v>0</v>
      </c>
    </row>
    <row r="86" spans="10:11" x14ac:dyDescent="0.25">
      <c r="J86" s="6" t="s">
        <v>59</v>
      </c>
      <c r="K86" s="6">
        <f t="shared" si="4"/>
        <v>0</v>
      </c>
    </row>
    <row r="87" spans="10:11" x14ac:dyDescent="0.25">
      <c r="J87" s="6" t="s">
        <v>60</v>
      </c>
      <c r="K87" s="6">
        <f t="shared" si="4"/>
        <v>0</v>
      </c>
    </row>
    <row r="88" spans="10:11" x14ac:dyDescent="0.25">
      <c r="J88" s="13" t="s">
        <v>110</v>
      </c>
      <c r="K88" s="13">
        <f>K27+K43+K53+K70+K76</f>
        <v>196.22</v>
      </c>
    </row>
    <row r="89" spans="10:11" x14ac:dyDescent="0.25">
      <c r="J89" s="13" t="s">
        <v>66</v>
      </c>
      <c r="K89" s="13">
        <f>IF(K12="True",K88/2,K88)</f>
        <v>196.22</v>
      </c>
    </row>
  </sheetData>
  <mergeCells count="1"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1563-40FE-4A72-B23E-BC4980687C59}">
  <dimension ref="A1:K158"/>
  <sheetViews>
    <sheetView tabSelected="1" zoomScale="80" zoomScaleNormal="80" workbookViewId="0">
      <selection activeCell="D30" sqref="D30"/>
    </sheetView>
  </sheetViews>
  <sheetFormatPr baseColWidth="10" defaultRowHeight="15" x14ac:dyDescent="0.25"/>
  <cols>
    <col min="1" max="1" width="24" bestFit="1" customWidth="1"/>
    <col min="2" max="2" width="20.140625" bestFit="1" customWidth="1"/>
    <col min="4" max="4" width="27.42578125" bestFit="1" customWidth="1"/>
    <col min="5" max="5" width="20.140625" bestFit="1" customWidth="1"/>
    <col min="7" max="7" width="28.42578125" bestFit="1" customWidth="1"/>
    <col min="8" max="8" width="20.140625" bestFit="1" customWidth="1"/>
    <col min="10" max="10" width="28.42578125" bestFit="1" customWidth="1"/>
    <col min="11" max="11" width="20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x14ac:dyDescent="0.25">
      <c r="A2" s="7" t="s">
        <v>2</v>
      </c>
      <c r="B2" s="7" t="s">
        <v>120</v>
      </c>
    </row>
    <row r="3" spans="1:11" x14ac:dyDescent="0.25">
      <c r="A3" s="1" t="s">
        <v>3</v>
      </c>
      <c r="B3" s="1" t="s">
        <v>121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116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x14ac:dyDescent="0.25">
      <c r="A5" s="1" t="s">
        <v>5</v>
      </c>
      <c r="B5" s="1">
        <v>1.6</v>
      </c>
      <c r="D5" s="1" t="s">
        <v>2</v>
      </c>
      <c r="E5" s="1" t="str">
        <f>B2</f>
        <v>Viaje prueba 4 Etapas</v>
      </c>
      <c r="G5" s="1" t="s">
        <v>2</v>
      </c>
      <c r="H5" s="1" t="str">
        <f>B2</f>
        <v>Viaje prueba 4 Etapas</v>
      </c>
      <c r="J5" s="1" t="s">
        <v>2</v>
      </c>
      <c r="K5" s="1" t="str">
        <f>B2</f>
        <v>Viaje prueba 4 Etapas</v>
      </c>
    </row>
    <row r="6" spans="1:11" x14ac:dyDescent="0.25">
      <c r="A6" s="1" t="s">
        <v>6</v>
      </c>
      <c r="B6" s="1">
        <v>5.7</v>
      </c>
      <c r="D6" s="1" t="s">
        <v>3</v>
      </c>
      <c r="E6" s="1" t="str">
        <f>B3</f>
        <v>Sierra Nevada</v>
      </c>
      <c r="G6" s="1" t="s">
        <v>3</v>
      </c>
      <c r="H6" s="1" t="str">
        <f>B3</f>
        <v>Sierra Nevada</v>
      </c>
      <c r="J6" s="1" t="s">
        <v>3</v>
      </c>
      <c r="K6" s="1" t="str">
        <f>B3</f>
        <v>Sierra Nevada</v>
      </c>
    </row>
    <row r="7" spans="1:11" x14ac:dyDescent="0.25">
      <c r="A7" s="2" t="s">
        <v>7</v>
      </c>
      <c r="B7" s="16">
        <v>45797</v>
      </c>
      <c r="D7" s="1" t="s">
        <v>63</v>
      </c>
      <c r="E7" s="1">
        <f>B10+B27+B44+B61</f>
        <v>897</v>
      </c>
      <c r="G7" s="1" t="s">
        <v>63</v>
      </c>
      <c r="H7" s="1">
        <f>B10+B27+B44+B61</f>
        <v>897</v>
      </c>
      <c r="J7" s="1" t="s">
        <v>63</v>
      </c>
      <c r="K7" s="18">
        <f>B10+B27+B44+B61</f>
        <v>897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4</v>
      </c>
      <c r="G8" s="1" t="s">
        <v>69</v>
      </c>
      <c r="H8" s="1">
        <f>H7/H9</f>
        <v>224.25</v>
      </c>
      <c r="J8" s="1" t="s">
        <v>69</v>
      </c>
      <c r="K8" s="18">
        <f>K7/K9</f>
        <v>224.25</v>
      </c>
    </row>
    <row r="9" spans="1:11" x14ac:dyDescent="0.25">
      <c r="A9" s="2" t="s">
        <v>9</v>
      </c>
      <c r="B9" s="2" t="s">
        <v>122</v>
      </c>
      <c r="D9" s="13" t="s">
        <v>65</v>
      </c>
      <c r="E9" s="21">
        <f>K157</f>
        <v>1820.8063999999999</v>
      </c>
      <c r="G9" s="1" t="s">
        <v>64</v>
      </c>
      <c r="H9" s="1">
        <v>4</v>
      </c>
      <c r="J9" s="1" t="s">
        <v>64</v>
      </c>
      <c r="K9" s="18">
        <v>4</v>
      </c>
    </row>
    <row r="10" spans="1:11" x14ac:dyDescent="0.25">
      <c r="A10" s="2" t="s">
        <v>10</v>
      </c>
      <c r="B10" s="2">
        <v>241</v>
      </c>
      <c r="D10" s="13" t="s">
        <v>66</v>
      </c>
      <c r="E10" s="21">
        <f>IF(E11="True",E9/2,E9)</f>
        <v>1820.8063999999999</v>
      </c>
      <c r="G10" s="1" t="s">
        <v>4</v>
      </c>
      <c r="H10" s="1" t="str">
        <f>B4</f>
        <v>False</v>
      </c>
      <c r="J10" s="1" t="s">
        <v>70</v>
      </c>
      <c r="K10" s="17">
        <f>B7</f>
        <v>45797</v>
      </c>
    </row>
    <row r="11" spans="1:11" x14ac:dyDescent="0.25">
      <c r="A11" s="2" t="s">
        <v>11</v>
      </c>
      <c r="B11" s="2">
        <v>90</v>
      </c>
      <c r="D11" s="1" t="s">
        <v>4</v>
      </c>
      <c r="E11" s="1" t="str">
        <f>B4</f>
        <v>False</v>
      </c>
      <c r="G11" s="1" t="s">
        <v>70</v>
      </c>
      <c r="H11" s="17">
        <f>B7</f>
        <v>45797</v>
      </c>
      <c r="J11" s="1" t="s">
        <v>71</v>
      </c>
      <c r="K11" s="17">
        <f>B58</f>
        <v>45800</v>
      </c>
    </row>
    <row r="12" spans="1:11" x14ac:dyDescent="0.25">
      <c r="A12" s="15" t="s">
        <v>112</v>
      </c>
      <c r="B12" s="2">
        <v>127.5</v>
      </c>
      <c r="G12" s="1" t="s">
        <v>71</v>
      </c>
      <c r="H12" s="17">
        <f>B58</f>
        <v>45800</v>
      </c>
      <c r="J12" s="12" t="s">
        <v>4</v>
      </c>
      <c r="K12" s="1" t="str">
        <f>B4</f>
        <v>False</v>
      </c>
    </row>
    <row r="13" spans="1:11" x14ac:dyDescent="0.25">
      <c r="A13" s="2" t="s">
        <v>12</v>
      </c>
      <c r="B13" s="2">
        <v>0</v>
      </c>
      <c r="G13" s="1" t="s">
        <v>5</v>
      </c>
      <c r="H13" s="1">
        <f>B5</f>
        <v>1.6</v>
      </c>
      <c r="J13" s="1" t="s">
        <v>5</v>
      </c>
      <c r="K13" s="18">
        <f>B5</f>
        <v>1.6</v>
      </c>
    </row>
    <row r="14" spans="1:11" x14ac:dyDescent="0.25">
      <c r="A14" s="2" t="s">
        <v>13</v>
      </c>
      <c r="B14" s="2">
        <v>15</v>
      </c>
      <c r="D14" t="s">
        <v>139</v>
      </c>
      <c r="E14" t="s">
        <v>140</v>
      </c>
      <c r="G14" s="1" t="s">
        <v>6</v>
      </c>
      <c r="H14" s="1">
        <f>B6</f>
        <v>5.7</v>
      </c>
      <c r="J14" s="1" t="s">
        <v>6</v>
      </c>
      <c r="K14" s="18">
        <f>B6</f>
        <v>5.7</v>
      </c>
    </row>
    <row r="15" spans="1:11" x14ac:dyDescent="0.25">
      <c r="A15" s="2" t="s">
        <v>14</v>
      </c>
      <c r="B15" s="2">
        <v>35</v>
      </c>
      <c r="D15" t="s">
        <v>142</v>
      </c>
      <c r="G15" s="1" t="s">
        <v>72</v>
      </c>
      <c r="H15" s="1">
        <f>H7*B6/100</f>
        <v>51.129000000000005</v>
      </c>
      <c r="J15" s="1" t="s">
        <v>72</v>
      </c>
      <c r="K15" s="18">
        <f>K7*B6/100</f>
        <v>51.129000000000005</v>
      </c>
    </row>
    <row r="16" spans="1:11" x14ac:dyDescent="0.25">
      <c r="A16" s="2" t="s">
        <v>15</v>
      </c>
      <c r="B16" s="2">
        <v>10</v>
      </c>
      <c r="D16" t="s">
        <v>148</v>
      </c>
      <c r="G16" s="1" t="s">
        <v>73</v>
      </c>
      <c r="H16" s="1">
        <f>(B11+B28+B45+B62)/4</f>
        <v>72.5</v>
      </c>
      <c r="J16" s="12" t="s">
        <v>113</v>
      </c>
      <c r="K16" s="18">
        <f>K28+K51+K74+K97</f>
        <v>81.806400000000011</v>
      </c>
    </row>
    <row r="17" spans="1:11" x14ac:dyDescent="0.25">
      <c r="A17" s="2" t="s">
        <v>16</v>
      </c>
      <c r="B17" s="2">
        <v>30</v>
      </c>
      <c r="D17" t="s">
        <v>146</v>
      </c>
      <c r="G17" s="1" t="s">
        <v>74</v>
      </c>
      <c r="H17" s="18">
        <f>K26+K49+K72+K95</f>
        <v>13.327777777777778</v>
      </c>
      <c r="J17" s="1" t="s">
        <v>73</v>
      </c>
      <c r="K17" s="18">
        <f>(B11+B28+B45+B62)/4</f>
        <v>72.5</v>
      </c>
    </row>
    <row r="18" spans="1:11" x14ac:dyDescent="0.25">
      <c r="A18" s="2" t="s">
        <v>17</v>
      </c>
      <c r="B18" s="2">
        <v>25</v>
      </c>
      <c r="D18" t="s">
        <v>147</v>
      </c>
      <c r="G18" s="1" t="s">
        <v>75</v>
      </c>
      <c r="H18" s="18">
        <f>H17/H9</f>
        <v>3.3319444444444444</v>
      </c>
      <c r="J18" s="1" t="s">
        <v>74</v>
      </c>
      <c r="K18" s="18">
        <f>K26+K49+K72+K95</f>
        <v>13.327777777777778</v>
      </c>
    </row>
    <row r="19" spans="1:11" x14ac:dyDescent="0.25">
      <c r="A19" s="2" t="s">
        <v>18</v>
      </c>
      <c r="B19" s="2">
        <v>10.5</v>
      </c>
      <c r="D19" t="s">
        <v>145</v>
      </c>
      <c r="G19" s="1" t="s">
        <v>76</v>
      </c>
      <c r="H19" s="1">
        <f>H15*B5</f>
        <v>81.806400000000011</v>
      </c>
      <c r="J19" s="1" t="s">
        <v>75</v>
      </c>
      <c r="K19" s="18">
        <f>K18/K9</f>
        <v>3.3319444444444444</v>
      </c>
    </row>
    <row r="20" spans="1:11" x14ac:dyDescent="0.25">
      <c r="A20" s="2" t="s">
        <v>19</v>
      </c>
      <c r="B20" s="2">
        <v>0</v>
      </c>
      <c r="G20" s="2" t="s">
        <v>77</v>
      </c>
      <c r="H20" s="2">
        <f>B12+B29+B46+B63</f>
        <v>306.5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0</v>
      </c>
      <c r="G21" s="2" t="s">
        <v>78</v>
      </c>
      <c r="H21" s="2">
        <f>SUM(B13:B18)+SUM(B30:B35)+SUM(B47:B52)+SUM(B64:B69)</f>
        <v>356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0</v>
      </c>
      <c r="G22" s="2" t="s">
        <v>79</v>
      </c>
      <c r="H22" s="2">
        <f>B19+B36+B53+B70</f>
        <v>20.5</v>
      </c>
      <c r="J22" s="2" t="s">
        <v>95</v>
      </c>
      <c r="K22" s="2" t="str">
        <f>B9</f>
        <v>Roquetas de Mar</v>
      </c>
    </row>
    <row r="23" spans="1:11" x14ac:dyDescent="0.25">
      <c r="A23" s="2" t="s">
        <v>22</v>
      </c>
      <c r="B23" s="2">
        <v>46</v>
      </c>
      <c r="G23" s="2" t="s">
        <v>80</v>
      </c>
      <c r="H23" s="2">
        <f>B20+B37+B54+B71</f>
        <v>0</v>
      </c>
      <c r="J23" s="2" t="s">
        <v>96</v>
      </c>
      <c r="K23" s="2">
        <f>B10</f>
        <v>241</v>
      </c>
    </row>
    <row r="24" spans="1:11" x14ac:dyDescent="0.25">
      <c r="A24" s="20" t="s">
        <v>7</v>
      </c>
      <c r="B24" s="25">
        <v>45798</v>
      </c>
      <c r="G24" s="2" t="s">
        <v>81</v>
      </c>
      <c r="H24" s="2">
        <f>B21+B38+B55+B72</f>
        <v>70</v>
      </c>
      <c r="J24" s="2" t="s">
        <v>97</v>
      </c>
      <c r="K24" s="16">
        <f>B7</f>
        <v>45797</v>
      </c>
    </row>
    <row r="25" spans="1:11" x14ac:dyDescent="0.25">
      <c r="A25" s="20" t="s">
        <v>8</v>
      </c>
      <c r="B25" s="20" t="s">
        <v>122</v>
      </c>
      <c r="G25" s="2" t="s">
        <v>82</v>
      </c>
      <c r="H25" s="2">
        <f>B22+B39+B56+B73</f>
        <v>0</v>
      </c>
      <c r="J25" s="2" t="s">
        <v>98</v>
      </c>
      <c r="K25" s="19">
        <f>B11</f>
        <v>90</v>
      </c>
    </row>
    <row r="26" spans="1:11" x14ac:dyDescent="0.25">
      <c r="A26" s="20" t="s">
        <v>9</v>
      </c>
      <c r="B26" s="20" t="s">
        <v>123</v>
      </c>
      <c r="G26" s="2" t="s">
        <v>83</v>
      </c>
      <c r="H26" s="2">
        <f>B23+B40+B57+B74</f>
        <v>81</v>
      </c>
      <c r="J26" s="2" t="s">
        <v>99</v>
      </c>
      <c r="K26" s="19">
        <f>B10/B11</f>
        <v>2.6777777777777776</v>
      </c>
    </row>
    <row r="27" spans="1:11" x14ac:dyDescent="0.25">
      <c r="A27" s="20" t="s">
        <v>10</v>
      </c>
      <c r="B27" s="20">
        <v>206</v>
      </c>
      <c r="G27" s="3" t="s">
        <v>84</v>
      </c>
      <c r="H27" s="3">
        <f>B75</f>
        <v>60</v>
      </c>
      <c r="J27" s="2" t="s">
        <v>100</v>
      </c>
      <c r="K27" s="19">
        <f>SUM(B12:B23)+K28</f>
        <v>320.97919999999999</v>
      </c>
    </row>
    <row r="28" spans="1:11" x14ac:dyDescent="0.25">
      <c r="A28" s="20" t="s">
        <v>11</v>
      </c>
      <c r="B28" s="20">
        <v>40</v>
      </c>
      <c r="G28" s="3" t="s">
        <v>85</v>
      </c>
      <c r="H28" s="3">
        <f>B76</f>
        <v>0</v>
      </c>
      <c r="J28" s="2" t="s">
        <v>119</v>
      </c>
      <c r="K28" s="19">
        <f>K29*B5</f>
        <v>21.979200000000002</v>
      </c>
    </row>
    <row r="29" spans="1:11" x14ac:dyDescent="0.25">
      <c r="A29" s="22" t="s">
        <v>112</v>
      </c>
      <c r="B29" s="20">
        <v>94</v>
      </c>
      <c r="G29" s="3" t="s">
        <v>86</v>
      </c>
      <c r="H29" s="3">
        <f>SUM(B77:B79)</f>
        <v>0</v>
      </c>
      <c r="J29" s="2" t="s">
        <v>101</v>
      </c>
      <c r="K29" s="19">
        <f>B10*B6/100</f>
        <v>13.737</v>
      </c>
    </row>
    <row r="30" spans="1:11" x14ac:dyDescent="0.25">
      <c r="A30" s="20" t="s">
        <v>12</v>
      </c>
      <c r="B30" s="20">
        <v>0</v>
      </c>
      <c r="G30" s="3" t="s">
        <v>87</v>
      </c>
      <c r="H30" s="3">
        <f>SUM(B80:B83)</f>
        <v>50</v>
      </c>
      <c r="J30" s="2" t="s">
        <v>77</v>
      </c>
      <c r="K30" s="19">
        <f>B12</f>
        <v>127.5</v>
      </c>
    </row>
    <row r="31" spans="1:11" x14ac:dyDescent="0.25">
      <c r="A31" s="20" t="s">
        <v>13</v>
      </c>
      <c r="B31" s="20">
        <v>15</v>
      </c>
      <c r="G31" s="4" t="s">
        <v>88</v>
      </c>
      <c r="H31" s="4">
        <f>SUM(B84:B99)</f>
        <v>575</v>
      </c>
      <c r="J31" s="2" t="s">
        <v>102</v>
      </c>
      <c r="K31" s="19">
        <f>SUM(B13:B18)</f>
        <v>115</v>
      </c>
    </row>
    <row r="32" spans="1:11" x14ac:dyDescent="0.25">
      <c r="A32" s="20" t="s">
        <v>14</v>
      </c>
      <c r="B32" s="20">
        <v>30</v>
      </c>
      <c r="G32" s="5" t="s">
        <v>89</v>
      </c>
      <c r="H32" s="5">
        <f>SUM(B100:B104)</f>
        <v>50</v>
      </c>
      <c r="J32" s="2" t="s">
        <v>12</v>
      </c>
      <c r="K32" s="19">
        <f t="shared" ref="K32:K42" si="0">B13</f>
        <v>0</v>
      </c>
    </row>
    <row r="33" spans="1:11" x14ac:dyDescent="0.25">
      <c r="A33" s="20" t="s">
        <v>15</v>
      </c>
      <c r="B33" s="20">
        <v>7</v>
      </c>
      <c r="G33" s="6" t="s">
        <v>90</v>
      </c>
      <c r="H33" s="6">
        <f>SUM(B105:B115)</f>
        <v>170</v>
      </c>
      <c r="J33" s="2" t="s">
        <v>13</v>
      </c>
      <c r="K33" s="19">
        <f t="shared" si="0"/>
        <v>15</v>
      </c>
    </row>
    <row r="34" spans="1:11" x14ac:dyDescent="0.25">
      <c r="A34" s="20" t="s">
        <v>16</v>
      </c>
      <c r="B34" s="20">
        <v>25</v>
      </c>
      <c r="G34" s="13" t="s">
        <v>91</v>
      </c>
      <c r="H34" s="21">
        <f>SUM(H19:H33)</f>
        <v>1820.8063999999999</v>
      </c>
      <c r="J34" s="2" t="s">
        <v>14</v>
      </c>
      <c r="K34" s="19">
        <f t="shared" si="0"/>
        <v>35</v>
      </c>
    </row>
    <row r="35" spans="1:11" x14ac:dyDescent="0.25">
      <c r="A35" s="20" t="s">
        <v>17</v>
      </c>
      <c r="B35" s="20">
        <v>12</v>
      </c>
      <c r="G35" s="13" t="s">
        <v>66</v>
      </c>
      <c r="H35" s="21">
        <f>IF(B4="True",H34/2,H34)</f>
        <v>1820.8063999999999</v>
      </c>
      <c r="J35" s="2" t="s">
        <v>15</v>
      </c>
      <c r="K35" s="19">
        <f t="shared" si="0"/>
        <v>10</v>
      </c>
    </row>
    <row r="36" spans="1:11" x14ac:dyDescent="0.25">
      <c r="A36" s="20" t="s">
        <v>18</v>
      </c>
      <c r="B36" s="20">
        <v>0</v>
      </c>
      <c r="J36" s="2" t="s">
        <v>16</v>
      </c>
      <c r="K36" s="19">
        <f t="shared" si="0"/>
        <v>30</v>
      </c>
    </row>
    <row r="37" spans="1:11" x14ac:dyDescent="0.25">
      <c r="A37" s="20" t="s">
        <v>19</v>
      </c>
      <c r="B37" s="20">
        <v>0</v>
      </c>
      <c r="J37" s="2" t="s">
        <v>17</v>
      </c>
      <c r="K37" s="19">
        <f t="shared" si="0"/>
        <v>25</v>
      </c>
    </row>
    <row r="38" spans="1:11" x14ac:dyDescent="0.25">
      <c r="A38" s="20" t="s">
        <v>20</v>
      </c>
      <c r="B38" s="20">
        <v>30</v>
      </c>
      <c r="J38" s="2" t="s">
        <v>79</v>
      </c>
      <c r="K38" s="19">
        <f t="shared" si="0"/>
        <v>10.5</v>
      </c>
    </row>
    <row r="39" spans="1:11" x14ac:dyDescent="0.25">
      <c r="A39" s="20" t="s">
        <v>21</v>
      </c>
      <c r="B39" s="20">
        <v>0</v>
      </c>
      <c r="J39" s="2" t="s">
        <v>80</v>
      </c>
      <c r="K39" s="19">
        <f t="shared" si="0"/>
        <v>0</v>
      </c>
    </row>
    <row r="40" spans="1:11" x14ac:dyDescent="0.25">
      <c r="A40" s="20" t="s">
        <v>22</v>
      </c>
      <c r="B40" s="20">
        <v>10</v>
      </c>
      <c r="J40" s="2" t="s">
        <v>81</v>
      </c>
      <c r="K40" s="19">
        <f t="shared" si="0"/>
        <v>0</v>
      </c>
    </row>
    <row r="41" spans="1:11" x14ac:dyDescent="0.25">
      <c r="A41" s="2" t="s">
        <v>7</v>
      </c>
      <c r="B41" s="16">
        <v>45799</v>
      </c>
      <c r="J41" s="2" t="s">
        <v>82</v>
      </c>
      <c r="K41" s="19">
        <f t="shared" si="0"/>
        <v>0</v>
      </c>
    </row>
    <row r="42" spans="1:11" x14ac:dyDescent="0.25">
      <c r="A42" s="2" t="s">
        <v>8</v>
      </c>
      <c r="B42" s="2" t="s">
        <v>123</v>
      </c>
      <c r="J42" s="2" t="s">
        <v>83</v>
      </c>
      <c r="K42" s="19">
        <f t="shared" si="0"/>
        <v>46</v>
      </c>
    </row>
    <row r="43" spans="1:11" x14ac:dyDescent="0.25">
      <c r="A43" s="2" t="s">
        <v>9</v>
      </c>
      <c r="B43" s="2" t="s">
        <v>124</v>
      </c>
      <c r="J43" s="20" t="s">
        <v>93</v>
      </c>
      <c r="K43" s="20">
        <v>2</v>
      </c>
    </row>
    <row r="44" spans="1:11" x14ac:dyDescent="0.25">
      <c r="A44" s="2" t="s">
        <v>10</v>
      </c>
      <c r="B44" s="2">
        <v>150</v>
      </c>
      <c r="J44" s="20" t="s">
        <v>8</v>
      </c>
      <c r="K44" s="20" t="str">
        <f>B25</f>
        <v>Roquetas de Mar</v>
      </c>
    </row>
    <row r="45" spans="1:11" x14ac:dyDescent="0.25">
      <c r="A45" s="2" t="s">
        <v>11</v>
      </c>
      <c r="B45" s="2">
        <v>60</v>
      </c>
      <c r="J45" s="20" t="s">
        <v>9</v>
      </c>
      <c r="K45" s="20" t="str">
        <f>B26</f>
        <v>Trévelez</v>
      </c>
    </row>
    <row r="46" spans="1:11" x14ac:dyDescent="0.25">
      <c r="A46" s="15" t="s">
        <v>112</v>
      </c>
      <c r="B46" s="2">
        <v>85</v>
      </c>
      <c r="J46" s="20" t="s">
        <v>10</v>
      </c>
      <c r="K46" s="23">
        <f>B27</f>
        <v>206</v>
      </c>
    </row>
    <row r="47" spans="1:11" x14ac:dyDescent="0.25">
      <c r="A47" s="2" t="s">
        <v>12</v>
      </c>
      <c r="B47" s="2">
        <v>12</v>
      </c>
      <c r="J47" s="20" t="s">
        <v>7</v>
      </c>
      <c r="K47" s="25">
        <f>B24</f>
        <v>45798</v>
      </c>
    </row>
    <row r="48" spans="1:11" x14ac:dyDescent="0.25">
      <c r="A48" s="2" t="s">
        <v>13</v>
      </c>
      <c r="B48" s="2">
        <v>10</v>
      </c>
      <c r="J48" s="20" t="s">
        <v>11</v>
      </c>
      <c r="K48" s="23">
        <f>B28</f>
        <v>40</v>
      </c>
    </row>
    <row r="49" spans="1:11" x14ac:dyDescent="0.25">
      <c r="A49" s="2" t="s">
        <v>14</v>
      </c>
      <c r="B49" s="2">
        <v>20</v>
      </c>
      <c r="J49" s="20" t="s">
        <v>99</v>
      </c>
      <c r="K49" s="23">
        <f>B27/B28</f>
        <v>5.15</v>
      </c>
    </row>
    <row r="50" spans="1:11" x14ac:dyDescent="0.25">
      <c r="A50" s="2" t="s">
        <v>15</v>
      </c>
      <c r="B50" s="2">
        <v>20</v>
      </c>
      <c r="J50" s="20" t="s">
        <v>100</v>
      </c>
      <c r="K50" s="23">
        <f>SUM(B29:B40)+K51</f>
        <v>241.78720000000001</v>
      </c>
    </row>
    <row r="51" spans="1:11" x14ac:dyDescent="0.25">
      <c r="A51" s="2" t="s">
        <v>16</v>
      </c>
      <c r="B51" s="2">
        <v>40</v>
      </c>
      <c r="J51" s="20" t="s">
        <v>119</v>
      </c>
      <c r="K51" s="23">
        <f>K52*B5</f>
        <v>18.787200000000002</v>
      </c>
    </row>
    <row r="52" spans="1:11" x14ac:dyDescent="0.25">
      <c r="A52" s="2" t="s">
        <v>17</v>
      </c>
      <c r="B52" s="2">
        <v>20</v>
      </c>
      <c r="J52" s="20" t="s">
        <v>101</v>
      </c>
      <c r="K52" s="23">
        <f>B27*B6/100</f>
        <v>11.742000000000001</v>
      </c>
    </row>
    <row r="53" spans="1:11" x14ac:dyDescent="0.25">
      <c r="A53" s="2" t="s">
        <v>18</v>
      </c>
      <c r="B53" s="2">
        <v>10</v>
      </c>
      <c r="J53" s="20" t="s">
        <v>77</v>
      </c>
      <c r="K53" s="23">
        <f>B29</f>
        <v>94</v>
      </c>
    </row>
    <row r="54" spans="1:11" x14ac:dyDescent="0.25">
      <c r="A54" s="2" t="s">
        <v>19</v>
      </c>
      <c r="B54" s="2">
        <v>0</v>
      </c>
      <c r="J54" s="20" t="s">
        <v>102</v>
      </c>
      <c r="K54" s="23">
        <f>SUM(B30:B35)</f>
        <v>89</v>
      </c>
    </row>
    <row r="55" spans="1:11" x14ac:dyDescent="0.25">
      <c r="A55" s="2" t="s">
        <v>20</v>
      </c>
      <c r="B55" s="2">
        <v>40</v>
      </c>
      <c r="J55" s="20" t="s">
        <v>12</v>
      </c>
      <c r="K55" s="23">
        <f t="shared" ref="K55:K65" si="1">B30</f>
        <v>0</v>
      </c>
    </row>
    <row r="56" spans="1:11" x14ac:dyDescent="0.25">
      <c r="A56" s="2" t="s">
        <v>21</v>
      </c>
      <c r="B56" s="2">
        <v>0</v>
      </c>
      <c r="J56" s="20" t="s">
        <v>13</v>
      </c>
      <c r="K56" s="23">
        <f t="shared" si="1"/>
        <v>15</v>
      </c>
    </row>
    <row r="57" spans="1:11" x14ac:dyDescent="0.25">
      <c r="A57" s="2" t="s">
        <v>22</v>
      </c>
      <c r="B57" s="2">
        <v>25</v>
      </c>
      <c r="J57" s="20" t="s">
        <v>14</v>
      </c>
      <c r="K57" s="23">
        <f t="shared" si="1"/>
        <v>30</v>
      </c>
    </row>
    <row r="58" spans="1:11" x14ac:dyDescent="0.25">
      <c r="A58" s="20" t="s">
        <v>7</v>
      </c>
      <c r="B58" s="25">
        <v>45800</v>
      </c>
      <c r="J58" s="20" t="s">
        <v>15</v>
      </c>
      <c r="K58" s="23">
        <f t="shared" si="1"/>
        <v>7</v>
      </c>
    </row>
    <row r="59" spans="1:11" x14ac:dyDescent="0.25">
      <c r="A59" s="20" t="s">
        <v>8</v>
      </c>
      <c r="B59" s="20" t="s">
        <v>124</v>
      </c>
      <c r="J59" s="20" t="s">
        <v>16</v>
      </c>
      <c r="K59" s="23">
        <f t="shared" si="1"/>
        <v>25</v>
      </c>
    </row>
    <row r="60" spans="1:11" x14ac:dyDescent="0.25">
      <c r="A60" s="20" t="s">
        <v>9</v>
      </c>
      <c r="B60" s="20" t="s">
        <v>117</v>
      </c>
      <c r="J60" s="20" t="s">
        <v>17</v>
      </c>
      <c r="K60" s="23">
        <f t="shared" si="1"/>
        <v>12</v>
      </c>
    </row>
    <row r="61" spans="1:11" x14ac:dyDescent="0.25">
      <c r="A61" s="20" t="s">
        <v>10</v>
      </c>
      <c r="B61" s="20">
        <v>300</v>
      </c>
      <c r="J61" s="20" t="s">
        <v>18</v>
      </c>
      <c r="K61" s="23">
        <f t="shared" si="1"/>
        <v>0</v>
      </c>
    </row>
    <row r="62" spans="1:11" x14ac:dyDescent="0.25">
      <c r="A62" s="20" t="s">
        <v>11</v>
      </c>
      <c r="B62" s="20">
        <v>100</v>
      </c>
      <c r="J62" s="20" t="s">
        <v>19</v>
      </c>
      <c r="K62" s="23">
        <f t="shared" si="1"/>
        <v>0</v>
      </c>
    </row>
    <row r="63" spans="1:11" x14ac:dyDescent="0.25">
      <c r="A63" s="22" t="s">
        <v>112</v>
      </c>
      <c r="B63" s="20">
        <v>0</v>
      </c>
      <c r="J63" s="20" t="s">
        <v>20</v>
      </c>
      <c r="K63" s="23">
        <f t="shared" si="1"/>
        <v>30</v>
      </c>
    </row>
    <row r="64" spans="1:11" x14ac:dyDescent="0.25">
      <c r="A64" s="20" t="s">
        <v>12</v>
      </c>
      <c r="B64" s="20">
        <v>10</v>
      </c>
      <c r="J64" s="20" t="s">
        <v>21</v>
      </c>
      <c r="K64" s="23">
        <f t="shared" si="1"/>
        <v>0</v>
      </c>
    </row>
    <row r="65" spans="1:11" x14ac:dyDescent="0.25">
      <c r="A65" s="20" t="s">
        <v>13</v>
      </c>
      <c r="B65" s="20">
        <v>15</v>
      </c>
      <c r="J65" s="20" t="s">
        <v>22</v>
      </c>
      <c r="K65" s="23">
        <f t="shared" si="1"/>
        <v>10</v>
      </c>
    </row>
    <row r="66" spans="1:11" x14ac:dyDescent="0.25">
      <c r="A66" s="20" t="s">
        <v>14</v>
      </c>
      <c r="B66" s="20">
        <v>0</v>
      </c>
      <c r="J66" s="2" t="s">
        <v>93</v>
      </c>
      <c r="K66" s="2">
        <v>3</v>
      </c>
    </row>
    <row r="67" spans="1:11" x14ac:dyDescent="0.25">
      <c r="A67" s="20" t="s">
        <v>15</v>
      </c>
      <c r="B67" s="20">
        <v>0</v>
      </c>
      <c r="J67" s="2" t="s">
        <v>8</v>
      </c>
      <c r="K67" s="2" t="str">
        <f>B42</f>
        <v>Trévelez</v>
      </c>
    </row>
    <row r="68" spans="1:11" x14ac:dyDescent="0.25">
      <c r="A68" s="20" t="s">
        <v>16</v>
      </c>
      <c r="B68" s="20">
        <v>0</v>
      </c>
      <c r="J68" s="2" t="s">
        <v>9</v>
      </c>
      <c r="K68" s="2" t="str">
        <f>B43</f>
        <v>Granada</v>
      </c>
    </row>
    <row r="69" spans="1:11" x14ac:dyDescent="0.25">
      <c r="A69" s="20" t="s">
        <v>17</v>
      </c>
      <c r="B69" s="20">
        <v>5</v>
      </c>
      <c r="J69" s="2" t="s">
        <v>10</v>
      </c>
      <c r="K69" s="2">
        <f>B44</f>
        <v>150</v>
      </c>
    </row>
    <row r="70" spans="1:11" x14ac:dyDescent="0.25">
      <c r="A70" s="20" t="s">
        <v>18</v>
      </c>
      <c r="B70" s="20">
        <v>0</v>
      </c>
      <c r="J70" s="2" t="s">
        <v>7</v>
      </c>
      <c r="K70" s="16">
        <f>B41</f>
        <v>45799</v>
      </c>
    </row>
    <row r="71" spans="1:11" x14ac:dyDescent="0.25">
      <c r="A71" s="20" t="s">
        <v>19</v>
      </c>
      <c r="B71" s="20">
        <v>0</v>
      </c>
      <c r="J71" s="2" t="s">
        <v>11</v>
      </c>
      <c r="K71" s="2">
        <f>B45</f>
        <v>60</v>
      </c>
    </row>
    <row r="72" spans="1:11" x14ac:dyDescent="0.25">
      <c r="A72" s="20" t="s">
        <v>20</v>
      </c>
      <c r="B72" s="20">
        <v>0</v>
      </c>
      <c r="J72" s="2" t="s">
        <v>99</v>
      </c>
      <c r="K72" s="2">
        <f>K69/K71</f>
        <v>2.5</v>
      </c>
    </row>
    <row r="73" spans="1:11" x14ac:dyDescent="0.25">
      <c r="A73" s="20" t="s">
        <v>21</v>
      </c>
      <c r="B73" s="20">
        <v>0</v>
      </c>
      <c r="J73" s="2" t="s">
        <v>100</v>
      </c>
      <c r="K73" s="2">
        <f>SUM(B46:B57)+K74</f>
        <v>295.68</v>
      </c>
    </row>
    <row r="74" spans="1:11" x14ac:dyDescent="0.25">
      <c r="A74" s="20" t="s">
        <v>22</v>
      </c>
      <c r="B74" s="20">
        <v>0</v>
      </c>
      <c r="J74" s="2" t="s">
        <v>119</v>
      </c>
      <c r="K74" s="2">
        <f>K75*B5</f>
        <v>13.680000000000001</v>
      </c>
    </row>
    <row r="75" spans="1:11" x14ac:dyDescent="0.25">
      <c r="A75" s="3" t="s">
        <v>23</v>
      </c>
      <c r="B75" s="3">
        <v>60</v>
      </c>
      <c r="J75" s="2" t="s">
        <v>101</v>
      </c>
      <c r="K75" s="2">
        <f>K69*B6/100</f>
        <v>8.5500000000000007</v>
      </c>
    </row>
    <row r="76" spans="1:11" x14ac:dyDescent="0.25">
      <c r="A76" s="3" t="s">
        <v>24</v>
      </c>
      <c r="B76" s="3">
        <v>0</v>
      </c>
      <c r="J76" s="2" t="s">
        <v>77</v>
      </c>
      <c r="K76" s="2">
        <f>B46</f>
        <v>85</v>
      </c>
    </row>
    <row r="77" spans="1:11" x14ac:dyDescent="0.25">
      <c r="A77" s="3" t="s">
        <v>25</v>
      </c>
      <c r="B77" s="3">
        <v>0</v>
      </c>
      <c r="J77" s="2" t="s">
        <v>102</v>
      </c>
      <c r="K77" s="2">
        <f>SUM(B47:B52)</f>
        <v>122</v>
      </c>
    </row>
    <row r="78" spans="1:11" x14ac:dyDescent="0.25">
      <c r="A78" s="3" t="s">
        <v>26</v>
      </c>
      <c r="B78" s="3">
        <v>0</v>
      </c>
      <c r="J78" s="2" t="s">
        <v>12</v>
      </c>
      <c r="K78" s="2">
        <f>B47</f>
        <v>12</v>
      </c>
    </row>
    <row r="79" spans="1:11" x14ac:dyDescent="0.25">
      <c r="A79" s="3" t="s">
        <v>27</v>
      </c>
      <c r="B79" s="3">
        <v>0</v>
      </c>
      <c r="J79" s="2" t="s">
        <v>13</v>
      </c>
      <c r="K79" s="2">
        <f t="shared" ref="K79:K83" si="2">B48</f>
        <v>10</v>
      </c>
    </row>
    <row r="80" spans="1:11" x14ac:dyDescent="0.25">
      <c r="A80" s="3" t="s">
        <v>28</v>
      </c>
      <c r="B80" s="3">
        <v>0</v>
      </c>
      <c r="J80" s="2" t="s">
        <v>14</v>
      </c>
      <c r="K80" s="2">
        <f t="shared" si="2"/>
        <v>20</v>
      </c>
    </row>
    <row r="81" spans="1:11" x14ac:dyDescent="0.25">
      <c r="A81" s="3" t="s">
        <v>29</v>
      </c>
      <c r="B81" s="3">
        <v>50</v>
      </c>
      <c r="J81" s="2" t="s">
        <v>15</v>
      </c>
      <c r="K81" s="2">
        <f t="shared" si="2"/>
        <v>20</v>
      </c>
    </row>
    <row r="82" spans="1:11" x14ac:dyDescent="0.25">
      <c r="A82" s="3" t="s">
        <v>30</v>
      </c>
      <c r="B82" s="3">
        <v>0</v>
      </c>
      <c r="J82" s="2" t="s">
        <v>16</v>
      </c>
      <c r="K82" s="2">
        <f t="shared" si="2"/>
        <v>40</v>
      </c>
    </row>
    <row r="83" spans="1:11" x14ac:dyDescent="0.25">
      <c r="A83" s="3" t="s">
        <v>31</v>
      </c>
      <c r="B83" s="3">
        <v>0</v>
      </c>
      <c r="J83" s="2" t="s">
        <v>17</v>
      </c>
      <c r="K83" s="2">
        <f t="shared" si="2"/>
        <v>20</v>
      </c>
    </row>
    <row r="84" spans="1:11" x14ac:dyDescent="0.25">
      <c r="A84" s="4" t="s">
        <v>32</v>
      </c>
      <c r="B84" s="4">
        <v>0</v>
      </c>
      <c r="J84" s="2" t="s">
        <v>18</v>
      </c>
      <c r="K84" s="2">
        <f>B53</f>
        <v>10</v>
      </c>
    </row>
    <row r="85" spans="1:11" x14ac:dyDescent="0.25">
      <c r="A85" s="4" t="s">
        <v>33</v>
      </c>
      <c r="B85" s="4">
        <v>0</v>
      </c>
      <c r="H85" s="24"/>
      <c r="J85" s="2" t="s">
        <v>19</v>
      </c>
      <c r="K85" s="2">
        <f t="shared" ref="K85:K88" si="3">B54</f>
        <v>0</v>
      </c>
    </row>
    <row r="86" spans="1:11" x14ac:dyDescent="0.25">
      <c r="A86" s="4" t="s">
        <v>34</v>
      </c>
      <c r="B86" s="4">
        <v>45</v>
      </c>
      <c r="H86" s="24"/>
      <c r="J86" s="2" t="s">
        <v>20</v>
      </c>
      <c r="K86" s="2">
        <f t="shared" si="3"/>
        <v>40</v>
      </c>
    </row>
    <row r="87" spans="1:11" x14ac:dyDescent="0.25">
      <c r="A87" s="4" t="s">
        <v>35</v>
      </c>
      <c r="B87" s="4">
        <v>0</v>
      </c>
      <c r="J87" s="2" t="s">
        <v>21</v>
      </c>
      <c r="K87" s="2">
        <f t="shared" si="3"/>
        <v>0</v>
      </c>
    </row>
    <row r="88" spans="1:11" x14ac:dyDescent="0.25">
      <c r="A88" s="4" t="s">
        <v>36</v>
      </c>
      <c r="B88" s="4">
        <v>65</v>
      </c>
      <c r="J88" s="2" t="s">
        <v>22</v>
      </c>
      <c r="K88" s="2">
        <f t="shared" si="3"/>
        <v>25</v>
      </c>
    </row>
    <row r="89" spans="1:11" x14ac:dyDescent="0.25">
      <c r="A89" s="4" t="s">
        <v>37</v>
      </c>
      <c r="B89" s="4">
        <v>0</v>
      </c>
      <c r="J89" s="20" t="s">
        <v>93</v>
      </c>
      <c r="K89" s="20">
        <v>4</v>
      </c>
    </row>
    <row r="90" spans="1:11" x14ac:dyDescent="0.25">
      <c r="A90" s="4" t="s">
        <v>111</v>
      </c>
      <c r="B90" s="4">
        <v>225</v>
      </c>
      <c r="J90" s="20" t="s">
        <v>8</v>
      </c>
      <c r="K90" s="20" t="str">
        <f>B59</f>
        <v>Granada</v>
      </c>
    </row>
    <row r="91" spans="1:11" x14ac:dyDescent="0.25">
      <c r="A91" s="4" t="s">
        <v>106</v>
      </c>
      <c r="B91" s="4">
        <v>0</v>
      </c>
      <c r="J91" s="20" t="s">
        <v>9</v>
      </c>
      <c r="K91" s="20" t="str">
        <f>B60</f>
        <v>Murcia</v>
      </c>
    </row>
    <row r="92" spans="1:11" x14ac:dyDescent="0.25">
      <c r="A92" s="4" t="s">
        <v>38</v>
      </c>
      <c r="B92" s="4">
        <v>190</v>
      </c>
      <c r="J92" s="20" t="s">
        <v>10</v>
      </c>
      <c r="K92" s="23">
        <f>B61</f>
        <v>300</v>
      </c>
    </row>
    <row r="93" spans="1:11" x14ac:dyDescent="0.25">
      <c r="A93" s="4" t="s">
        <v>39</v>
      </c>
      <c r="B93" s="4">
        <v>0</v>
      </c>
      <c r="J93" s="20" t="s">
        <v>7</v>
      </c>
      <c r="K93" s="25">
        <f>B58</f>
        <v>45800</v>
      </c>
    </row>
    <row r="94" spans="1:11" x14ac:dyDescent="0.25">
      <c r="A94" s="4" t="s">
        <v>40</v>
      </c>
      <c r="B94" s="4">
        <v>0</v>
      </c>
      <c r="J94" s="20" t="s">
        <v>11</v>
      </c>
      <c r="K94" s="23">
        <f>B62</f>
        <v>100</v>
      </c>
    </row>
    <row r="95" spans="1:11" x14ac:dyDescent="0.25">
      <c r="A95" s="4" t="s">
        <v>41</v>
      </c>
      <c r="B95" s="4">
        <v>0</v>
      </c>
      <c r="J95" s="20" t="s">
        <v>99</v>
      </c>
      <c r="K95" s="23">
        <f>K92/K94</f>
        <v>3</v>
      </c>
    </row>
    <row r="96" spans="1:11" x14ac:dyDescent="0.25">
      <c r="A96" s="4" t="s">
        <v>42</v>
      </c>
      <c r="B96" s="4">
        <v>0</v>
      </c>
      <c r="J96" s="20" t="s">
        <v>100</v>
      </c>
      <c r="K96" s="23">
        <f>SUM(B63:B74)+K97</f>
        <v>57.36</v>
      </c>
    </row>
    <row r="97" spans="1:11" x14ac:dyDescent="0.25">
      <c r="A97" s="4" t="s">
        <v>43</v>
      </c>
      <c r="B97" s="4">
        <v>20</v>
      </c>
      <c r="J97" s="20" t="s">
        <v>119</v>
      </c>
      <c r="K97" s="23">
        <f>K98*B5</f>
        <v>27.360000000000003</v>
      </c>
    </row>
    <row r="98" spans="1:11" x14ac:dyDescent="0.25">
      <c r="A98" s="4" t="s">
        <v>44</v>
      </c>
      <c r="B98" s="4">
        <v>0</v>
      </c>
      <c r="J98" s="20" t="s">
        <v>101</v>
      </c>
      <c r="K98" s="23">
        <f>K92*B6/100</f>
        <v>17.100000000000001</v>
      </c>
    </row>
    <row r="99" spans="1:11" x14ac:dyDescent="0.25">
      <c r="A99" s="4" t="s">
        <v>45</v>
      </c>
      <c r="B99" s="4">
        <v>30</v>
      </c>
      <c r="J99" s="20" t="s">
        <v>77</v>
      </c>
      <c r="K99" s="23">
        <f>B63</f>
        <v>0</v>
      </c>
    </row>
    <row r="100" spans="1:11" x14ac:dyDescent="0.25">
      <c r="A100" s="5" t="s">
        <v>46</v>
      </c>
      <c r="B100" s="5">
        <v>0</v>
      </c>
      <c r="J100" s="20" t="s">
        <v>102</v>
      </c>
      <c r="K100" s="23">
        <f>SUM(B64:B69)</f>
        <v>30</v>
      </c>
    </row>
    <row r="101" spans="1:11" x14ac:dyDescent="0.25">
      <c r="A101" s="5" t="s">
        <v>47</v>
      </c>
      <c r="B101" s="5">
        <v>35</v>
      </c>
      <c r="J101" s="20" t="s">
        <v>12</v>
      </c>
      <c r="K101" s="23">
        <f>B64</f>
        <v>10</v>
      </c>
    </row>
    <row r="102" spans="1:11" x14ac:dyDescent="0.25">
      <c r="A102" s="5" t="s">
        <v>48</v>
      </c>
      <c r="B102" s="5">
        <v>15</v>
      </c>
      <c r="J102" s="20" t="s">
        <v>13</v>
      </c>
      <c r="K102" s="23">
        <f t="shared" ref="K102:K111" si="4">B65</f>
        <v>15</v>
      </c>
    </row>
    <row r="103" spans="1:11" x14ac:dyDescent="0.25">
      <c r="A103" s="5" t="s">
        <v>49</v>
      </c>
      <c r="B103" s="5">
        <v>0</v>
      </c>
      <c r="J103" s="20" t="s">
        <v>14</v>
      </c>
      <c r="K103" s="23">
        <f t="shared" si="4"/>
        <v>0</v>
      </c>
    </row>
    <row r="104" spans="1:11" x14ac:dyDescent="0.25">
      <c r="A104" s="5" t="s">
        <v>45</v>
      </c>
      <c r="B104" s="5">
        <v>0</v>
      </c>
      <c r="J104" s="20" t="s">
        <v>15</v>
      </c>
      <c r="K104" s="23">
        <f t="shared" si="4"/>
        <v>0</v>
      </c>
    </row>
    <row r="105" spans="1:11" x14ac:dyDescent="0.25">
      <c r="A105" s="6" t="s">
        <v>50</v>
      </c>
      <c r="B105" s="6">
        <v>20</v>
      </c>
      <c r="J105" s="20" t="s">
        <v>16</v>
      </c>
      <c r="K105" s="23">
        <f t="shared" si="4"/>
        <v>0</v>
      </c>
    </row>
    <row r="106" spans="1:11" x14ac:dyDescent="0.25">
      <c r="A106" s="6" t="s">
        <v>51</v>
      </c>
      <c r="B106" s="6">
        <v>0</v>
      </c>
      <c r="J106" s="20" t="s">
        <v>17</v>
      </c>
      <c r="K106" s="23">
        <f t="shared" si="4"/>
        <v>5</v>
      </c>
    </row>
    <row r="107" spans="1:11" x14ac:dyDescent="0.25">
      <c r="A107" s="6" t="s">
        <v>52</v>
      </c>
      <c r="B107" s="6">
        <v>0</v>
      </c>
      <c r="J107" s="20" t="s">
        <v>18</v>
      </c>
      <c r="K107" s="23">
        <f t="shared" si="4"/>
        <v>0</v>
      </c>
    </row>
    <row r="108" spans="1:11" x14ac:dyDescent="0.25">
      <c r="A108" s="6" t="s">
        <v>53</v>
      </c>
      <c r="B108" s="6">
        <v>0</v>
      </c>
      <c r="J108" s="20" t="s">
        <v>19</v>
      </c>
      <c r="K108" s="23">
        <f t="shared" si="4"/>
        <v>0</v>
      </c>
    </row>
    <row r="109" spans="1:11" x14ac:dyDescent="0.25">
      <c r="A109" s="6" t="s">
        <v>54</v>
      </c>
      <c r="B109" s="6">
        <v>150</v>
      </c>
      <c r="J109" s="20" t="s">
        <v>20</v>
      </c>
      <c r="K109" s="23">
        <f t="shared" si="4"/>
        <v>0</v>
      </c>
    </row>
    <row r="110" spans="1:11" x14ac:dyDescent="0.25">
      <c r="A110" s="6" t="s">
        <v>55</v>
      </c>
      <c r="B110" s="6">
        <v>0</v>
      </c>
      <c r="J110" s="20" t="s">
        <v>21</v>
      </c>
      <c r="K110" s="23">
        <f t="shared" si="4"/>
        <v>0</v>
      </c>
    </row>
    <row r="111" spans="1:11" x14ac:dyDescent="0.25">
      <c r="A111" s="6" t="s">
        <v>56</v>
      </c>
      <c r="B111" s="6">
        <v>0</v>
      </c>
      <c r="J111" s="20" t="s">
        <v>22</v>
      </c>
      <c r="K111" s="23">
        <f t="shared" si="4"/>
        <v>0</v>
      </c>
    </row>
    <row r="112" spans="1:11" x14ac:dyDescent="0.25">
      <c r="A112" s="6" t="s">
        <v>57</v>
      </c>
      <c r="B112" s="6">
        <v>0</v>
      </c>
      <c r="J112" s="26" t="s">
        <v>103</v>
      </c>
      <c r="K112" s="27">
        <f>SUM(B75:B83)</f>
        <v>110</v>
      </c>
    </row>
    <row r="113" spans="1:11" x14ac:dyDescent="0.25">
      <c r="A113" s="6" t="s">
        <v>58</v>
      </c>
      <c r="B113" s="6">
        <v>0</v>
      </c>
      <c r="J113" s="3" t="s">
        <v>23</v>
      </c>
      <c r="K113" s="3">
        <f t="shared" ref="K113:K121" si="5">B75</f>
        <v>60</v>
      </c>
    </row>
    <row r="114" spans="1:11" x14ac:dyDescent="0.25">
      <c r="A114" s="6" t="s">
        <v>59</v>
      </c>
      <c r="B114" s="6">
        <v>0</v>
      </c>
      <c r="J114" s="3" t="s">
        <v>24</v>
      </c>
      <c r="K114" s="3">
        <f t="shared" si="5"/>
        <v>0</v>
      </c>
    </row>
    <row r="115" spans="1:11" x14ac:dyDescent="0.25">
      <c r="A115" s="6" t="s">
        <v>60</v>
      </c>
      <c r="B115" s="6">
        <v>0</v>
      </c>
      <c r="J115" s="3" t="s">
        <v>25</v>
      </c>
      <c r="K115" s="3">
        <f t="shared" si="5"/>
        <v>0</v>
      </c>
    </row>
    <row r="116" spans="1:11" x14ac:dyDescent="0.25">
      <c r="J116" s="3" t="s">
        <v>26</v>
      </c>
      <c r="K116" s="3">
        <f t="shared" si="5"/>
        <v>0</v>
      </c>
    </row>
    <row r="117" spans="1:11" x14ac:dyDescent="0.25">
      <c r="J117" s="3" t="s">
        <v>27</v>
      </c>
      <c r="K117" s="3">
        <f t="shared" si="5"/>
        <v>0</v>
      </c>
    </row>
    <row r="118" spans="1:11" x14ac:dyDescent="0.25">
      <c r="J118" s="3" t="s">
        <v>28</v>
      </c>
      <c r="K118" s="3">
        <f t="shared" si="5"/>
        <v>0</v>
      </c>
    </row>
    <row r="119" spans="1:11" x14ac:dyDescent="0.25">
      <c r="J119" s="3" t="s">
        <v>29</v>
      </c>
      <c r="K119" s="3">
        <f t="shared" si="5"/>
        <v>50</v>
      </c>
    </row>
    <row r="120" spans="1:11" x14ac:dyDescent="0.25">
      <c r="J120" s="3" t="s">
        <v>30</v>
      </c>
      <c r="K120" s="3">
        <f t="shared" si="5"/>
        <v>0</v>
      </c>
    </row>
    <row r="121" spans="1:11" x14ac:dyDescent="0.25">
      <c r="J121" s="3" t="s">
        <v>31</v>
      </c>
      <c r="K121" s="3">
        <f t="shared" si="5"/>
        <v>0</v>
      </c>
    </row>
    <row r="122" spans="1:11" x14ac:dyDescent="0.25">
      <c r="J122" s="4" t="s">
        <v>105</v>
      </c>
      <c r="K122" s="4">
        <f>SUM(B84:B99)</f>
        <v>575</v>
      </c>
    </row>
    <row r="123" spans="1:11" x14ac:dyDescent="0.25">
      <c r="J123" s="4" t="s">
        <v>32</v>
      </c>
      <c r="K123" s="4">
        <f t="shared" ref="K123:K138" si="6">B84</f>
        <v>0</v>
      </c>
    </row>
    <row r="124" spans="1:11" x14ac:dyDescent="0.25">
      <c r="J124" s="4" t="s">
        <v>33</v>
      </c>
      <c r="K124" s="4">
        <f t="shared" si="6"/>
        <v>0</v>
      </c>
    </row>
    <row r="125" spans="1:11" x14ac:dyDescent="0.25">
      <c r="J125" s="4" t="s">
        <v>34</v>
      </c>
      <c r="K125" s="4">
        <f t="shared" si="6"/>
        <v>45</v>
      </c>
    </row>
    <row r="126" spans="1:11" x14ac:dyDescent="0.25">
      <c r="J126" s="4" t="s">
        <v>35</v>
      </c>
      <c r="K126" s="4">
        <f t="shared" si="6"/>
        <v>0</v>
      </c>
    </row>
    <row r="127" spans="1:11" x14ac:dyDescent="0.25">
      <c r="J127" s="4" t="s">
        <v>36</v>
      </c>
      <c r="K127" s="4">
        <f t="shared" si="6"/>
        <v>65</v>
      </c>
    </row>
    <row r="128" spans="1:11" x14ac:dyDescent="0.25">
      <c r="J128" s="4" t="s">
        <v>37</v>
      </c>
      <c r="K128" s="4">
        <f t="shared" si="6"/>
        <v>0</v>
      </c>
    </row>
    <row r="129" spans="10:11" x14ac:dyDescent="0.25">
      <c r="J129" s="4" t="s">
        <v>111</v>
      </c>
      <c r="K129" s="4">
        <f t="shared" si="6"/>
        <v>225</v>
      </c>
    </row>
    <row r="130" spans="10:11" x14ac:dyDescent="0.25">
      <c r="J130" s="4" t="s">
        <v>106</v>
      </c>
      <c r="K130" s="4">
        <f t="shared" si="6"/>
        <v>0</v>
      </c>
    </row>
    <row r="131" spans="10:11" x14ac:dyDescent="0.25">
      <c r="J131" s="4" t="s">
        <v>38</v>
      </c>
      <c r="K131" s="4">
        <f t="shared" si="6"/>
        <v>190</v>
      </c>
    </row>
    <row r="132" spans="10:11" x14ac:dyDescent="0.25">
      <c r="J132" s="4" t="s">
        <v>39</v>
      </c>
      <c r="K132" s="4">
        <f t="shared" si="6"/>
        <v>0</v>
      </c>
    </row>
    <row r="133" spans="10:11" x14ac:dyDescent="0.25">
      <c r="J133" s="4" t="s">
        <v>40</v>
      </c>
      <c r="K133" s="4">
        <f t="shared" si="6"/>
        <v>0</v>
      </c>
    </row>
    <row r="134" spans="10:11" x14ac:dyDescent="0.25">
      <c r="J134" s="4" t="s">
        <v>107</v>
      </c>
      <c r="K134" s="4">
        <f t="shared" si="6"/>
        <v>0</v>
      </c>
    </row>
    <row r="135" spans="10:11" x14ac:dyDescent="0.25">
      <c r="J135" s="4" t="s">
        <v>42</v>
      </c>
      <c r="K135" s="4">
        <f t="shared" si="6"/>
        <v>0</v>
      </c>
    </row>
    <row r="136" spans="10:11" x14ac:dyDescent="0.25">
      <c r="J136" s="4" t="s">
        <v>43</v>
      </c>
      <c r="K136" s="4">
        <f t="shared" si="6"/>
        <v>20</v>
      </c>
    </row>
    <row r="137" spans="10:11" x14ac:dyDescent="0.25">
      <c r="J137" s="4" t="s">
        <v>44</v>
      </c>
      <c r="K137" s="4">
        <f t="shared" si="6"/>
        <v>0</v>
      </c>
    </row>
    <row r="138" spans="10:11" x14ac:dyDescent="0.25">
      <c r="J138" s="4" t="s">
        <v>45</v>
      </c>
      <c r="K138" s="4">
        <f t="shared" si="6"/>
        <v>30</v>
      </c>
    </row>
    <row r="139" spans="10:11" x14ac:dyDescent="0.25">
      <c r="J139" s="5" t="s">
        <v>108</v>
      </c>
      <c r="K139" s="5">
        <f>SUM(B100:B104)</f>
        <v>50</v>
      </c>
    </row>
    <row r="140" spans="10:11" x14ac:dyDescent="0.25">
      <c r="J140" s="5" t="s">
        <v>46</v>
      </c>
      <c r="K140" s="5">
        <f>B100</f>
        <v>0</v>
      </c>
    </row>
    <row r="141" spans="10:11" x14ac:dyDescent="0.25">
      <c r="J141" s="5" t="s">
        <v>47</v>
      </c>
      <c r="K141" s="5">
        <f>B101</f>
        <v>35</v>
      </c>
    </row>
    <row r="142" spans="10:11" x14ac:dyDescent="0.25">
      <c r="J142" s="5" t="s">
        <v>48</v>
      </c>
      <c r="K142" s="5">
        <f>B102</f>
        <v>15</v>
      </c>
    </row>
    <row r="143" spans="10:11" x14ac:dyDescent="0.25">
      <c r="J143" s="5" t="s">
        <v>49</v>
      </c>
      <c r="K143" s="5">
        <f>B103</f>
        <v>0</v>
      </c>
    </row>
    <row r="144" spans="10:11" x14ac:dyDescent="0.25">
      <c r="J144" s="5" t="s">
        <v>45</v>
      </c>
      <c r="K144" s="5">
        <f>B104</f>
        <v>0</v>
      </c>
    </row>
    <row r="145" spans="10:11" x14ac:dyDescent="0.25">
      <c r="J145" s="6" t="s">
        <v>109</v>
      </c>
      <c r="K145" s="6">
        <f>SUM(B105:B115)</f>
        <v>170</v>
      </c>
    </row>
    <row r="146" spans="10:11" x14ac:dyDescent="0.25">
      <c r="J146" s="6" t="s">
        <v>50</v>
      </c>
      <c r="K146" s="6">
        <f t="shared" ref="K146:K156" si="7">B105</f>
        <v>20</v>
      </c>
    </row>
    <row r="147" spans="10:11" x14ac:dyDescent="0.25">
      <c r="J147" s="6" t="s">
        <v>51</v>
      </c>
      <c r="K147" s="6">
        <f t="shared" si="7"/>
        <v>0</v>
      </c>
    </row>
    <row r="148" spans="10:11" x14ac:dyDescent="0.25">
      <c r="J148" s="6" t="s">
        <v>52</v>
      </c>
      <c r="K148" s="6">
        <f t="shared" si="7"/>
        <v>0</v>
      </c>
    </row>
    <row r="149" spans="10:11" x14ac:dyDescent="0.25">
      <c r="J149" s="6" t="s">
        <v>53</v>
      </c>
      <c r="K149" s="6">
        <f t="shared" si="7"/>
        <v>0</v>
      </c>
    </row>
    <row r="150" spans="10:11" x14ac:dyDescent="0.25">
      <c r="J150" s="6" t="s">
        <v>54</v>
      </c>
      <c r="K150" s="6">
        <f t="shared" si="7"/>
        <v>150</v>
      </c>
    </row>
    <row r="151" spans="10:11" x14ac:dyDescent="0.25">
      <c r="J151" s="6" t="s">
        <v>55</v>
      </c>
      <c r="K151" s="6">
        <f t="shared" si="7"/>
        <v>0</v>
      </c>
    </row>
    <row r="152" spans="10:11" x14ac:dyDescent="0.25">
      <c r="J152" s="6" t="s">
        <v>56</v>
      </c>
      <c r="K152" s="6">
        <f t="shared" si="7"/>
        <v>0</v>
      </c>
    </row>
    <row r="153" spans="10:11" x14ac:dyDescent="0.25">
      <c r="J153" s="6" t="s">
        <v>57</v>
      </c>
      <c r="K153" s="6">
        <f t="shared" si="7"/>
        <v>0</v>
      </c>
    </row>
    <row r="154" spans="10:11" x14ac:dyDescent="0.25">
      <c r="J154" s="6" t="s">
        <v>58</v>
      </c>
      <c r="K154" s="6">
        <f t="shared" si="7"/>
        <v>0</v>
      </c>
    </row>
    <row r="155" spans="10:11" x14ac:dyDescent="0.25">
      <c r="J155" s="6" t="s">
        <v>59</v>
      </c>
      <c r="K155" s="6">
        <f t="shared" si="7"/>
        <v>0</v>
      </c>
    </row>
    <row r="156" spans="10:11" x14ac:dyDescent="0.25">
      <c r="J156" s="6" t="s">
        <v>60</v>
      </c>
      <c r="K156" s="6">
        <f t="shared" si="7"/>
        <v>0</v>
      </c>
    </row>
    <row r="157" spans="10:11" x14ac:dyDescent="0.25">
      <c r="J157" s="13" t="s">
        <v>110</v>
      </c>
      <c r="K157" s="21">
        <f>K27+K50+K73+K96+K112+K122+K139+K145</f>
        <v>1820.8063999999999</v>
      </c>
    </row>
    <row r="158" spans="10:11" x14ac:dyDescent="0.25">
      <c r="J158" s="13" t="s">
        <v>66</v>
      </c>
      <c r="K158" s="21">
        <f>IF(K12="True",K157/2,K157)</f>
        <v>1820.8063999999999</v>
      </c>
    </row>
  </sheetData>
  <mergeCells count="1">
    <mergeCell ref="D3:E3"/>
  </mergeCells>
  <pageMargins left="0.7" right="0.7" top="0.75" bottom="0.75" header="0.3" footer="0.3"/>
  <ignoredErrors>
    <ignoredError sqref="K2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E9C3-9955-4D8A-B959-32D07B96BAA6}">
  <dimension ref="A1:K273"/>
  <sheetViews>
    <sheetView zoomScaleNormal="100" workbookViewId="0">
      <selection activeCell="E27" sqref="E27"/>
    </sheetView>
  </sheetViews>
  <sheetFormatPr baseColWidth="10" defaultRowHeight="15" x14ac:dyDescent="0.25"/>
  <cols>
    <col min="1" max="1" width="24" bestFit="1" customWidth="1"/>
    <col min="2" max="2" width="20.140625" bestFit="1" customWidth="1"/>
    <col min="4" max="4" width="27.42578125" bestFit="1" customWidth="1"/>
    <col min="5" max="5" width="20.140625" bestFit="1" customWidth="1"/>
    <col min="7" max="7" width="28.42578125" bestFit="1" customWidth="1"/>
    <col min="8" max="8" width="20.140625" bestFit="1" customWidth="1"/>
    <col min="10" max="10" width="28.42578125" bestFit="1" customWidth="1"/>
    <col min="11" max="11" width="20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x14ac:dyDescent="0.25">
      <c r="A2" s="7" t="s">
        <v>2</v>
      </c>
      <c r="B2" s="7" t="s">
        <v>135</v>
      </c>
    </row>
    <row r="3" spans="1:11" x14ac:dyDescent="0.25">
      <c r="A3" s="1" t="s">
        <v>3</v>
      </c>
      <c r="B3" s="1" t="s">
        <v>136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x14ac:dyDescent="0.25">
      <c r="A5" s="1" t="s">
        <v>5</v>
      </c>
      <c r="B5" s="1">
        <v>1.6</v>
      </c>
      <c r="D5" s="1" t="s">
        <v>2</v>
      </c>
      <c r="E5" s="1" t="str">
        <f>B2</f>
        <v>Viaje prueba 9 Etapas</v>
      </c>
      <c r="G5" s="1" t="s">
        <v>2</v>
      </c>
      <c r="H5" s="1" t="str">
        <f>B2</f>
        <v>Viaje prueba 9 Etapas</v>
      </c>
      <c r="J5" s="1" t="s">
        <v>2</v>
      </c>
      <c r="K5" s="1" t="str">
        <f>B2</f>
        <v>Viaje prueba 9 Etapas</v>
      </c>
    </row>
    <row r="6" spans="1:11" x14ac:dyDescent="0.25">
      <c r="A6" s="1" t="s">
        <v>6</v>
      </c>
      <c r="B6" s="1">
        <v>5.7</v>
      </c>
      <c r="D6" s="1" t="s">
        <v>3</v>
      </c>
      <c r="E6" s="1" t="str">
        <f>B3</f>
        <v>Stelvio</v>
      </c>
      <c r="G6" s="1" t="s">
        <v>3</v>
      </c>
      <c r="H6" s="1" t="str">
        <f>B3</f>
        <v>Stelvio</v>
      </c>
      <c r="J6" s="1" t="s">
        <v>3</v>
      </c>
      <c r="K6" s="1" t="str">
        <f>B3</f>
        <v>Stelvio</v>
      </c>
    </row>
    <row r="7" spans="1:11" x14ac:dyDescent="0.25">
      <c r="A7" s="2" t="s">
        <v>7</v>
      </c>
      <c r="B7" s="16">
        <v>45797</v>
      </c>
      <c r="D7" s="1" t="s">
        <v>63</v>
      </c>
      <c r="E7" s="1">
        <f>B10+B27+B44+B61+B78+B95+B112+B129+B146</f>
        <v>3091</v>
      </c>
      <c r="G7" s="1" t="s">
        <v>63</v>
      </c>
      <c r="H7" s="18">
        <f>B10+B27+B44+B61+B78+B95+B112+B129+B146</f>
        <v>3091</v>
      </c>
      <c r="J7" s="1" t="s">
        <v>63</v>
      </c>
      <c r="K7" s="18">
        <f>B10+B27+B44+B61+B78+B95+B112+B129+B146</f>
        <v>3091</v>
      </c>
    </row>
    <row r="8" spans="1:11" x14ac:dyDescent="0.25">
      <c r="A8" s="2" t="s">
        <v>8</v>
      </c>
      <c r="B8" s="2" t="s">
        <v>125</v>
      </c>
      <c r="D8" s="1" t="s">
        <v>64</v>
      </c>
      <c r="E8" s="1">
        <v>9</v>
      </c>
      <c r="G8" s="1" t="s">
        <v>69</v>
      </c>
      <c r="H8" s="18">
        <f>H7/H9</f>
        <v>343.44444444444446</v>
      </c>
      <c r="J8" s="1" t="s">
        <v>69</v>
      </c>
      <c r="K8" s="18">
        <f>K7/K9</f>
        <v>343.44444444444446</v>
      </c>
    </row>
    <row r="9" spans="1:11" x14ac:dyDescent="0.25">
      <c r="A9" s="2" t="s">
        <v>9</v>
      </c>
      <c r="B9" s="2" t="s">
        <v>126</v>
      </c>
      <c r="D9" s="13" t="s">
        <v>65</v>
      </c>
      <c r="E9" s="21">
        <f>K272</f>
        <v>7691.8991999999998</v>
      </c>
      <c r="G9" s="1" t="s">
        <v>64</v>
      </c>
      <c r="H9" s="1">
        <v>9</v>
      </c>
      <c r="J9" s="1" t="s">
        <v>64</v>
      </c>
      <c r="K9" s="18">
        <v>9</v>
      </c>
    </row>
    <row r="10" spans="1:11" x14ac:dyDescent="0.25">
      <c r="A10" s="2" t="s">
        <v>10</v>
      </c>
      <c r="B10" s="2">
        <v>600</v>
      </c>
      <c r="D10" s="13" t="s">
        <v>66</v>
      </c>
      <c r="E10" s="21">
        <f>IF(E11="True",E9/2,E9)</f>
        <v>3845.9495999999999</v>
      </c>
      <c r="G10" s="1" t="s">
        <v>4</v>
      </c>
      <c r="H10" s="1" t="str">
        <f>B4</f>
        <v>True</v>
      </c>
      <c r="J10" s="1" t="s">
        <v>70</v>
      </c>
      <c r="K10" s="17">
        <f>B7</f>
        <v>45797</v>
      </c>
    </row>
    <row r="11" spans="1:11" x14ac:dyDescent="0.25">
      <c r="A11" s="2" t="s">
        <v>11</v>
      </c>
      <c r="B11" s="2">
        <v>110</v>
      </c>
      <c r="D11" s="1" t="s">
        <v>4</v>
      </c>
      <c r="E11" s="1" t="str">
        <f>B4</f>
        <v>True</v>
      </c>
      <c r="G11" s="1" t="s">
        <v>70</v>
      </c>
      <c r="H11" s="17">
        <f>B7</f>
        <v>45797</v>
      </c>
      <c r="J11" s="1" t="s">
        <v>71</v>
      </c>
      <c r="K11" s="17">
        <f>B143</f>
        <v>45805</v>
      </c>
    </row>
    <row r="12" spans="1:11" x14ac:dyDescent="0.25">
      <c r="A12" s="15" t="s">
        <v>112</v>
      </c>
      <c r="B12" s="2">
        <v>150</v>
      </c>
      <c r="G12" s="1" t="s">
        <v>71</v>
      </c>
      <c r="H12" s="17">
        <f>B143</f>
        <v>45805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0</v>
      </c>
      <c r="G13" s="1" t="s">
        <v>5</v>
      </c>
      <c r="H13" s="18">
        <f>B5</f>
        <v>1.6</v>
      </c>
      <c r="J13" s="1" t="s">
        <v>5</v>
      </c>
      <c r="K13" s="18">
        <f>B5</f>
        <v>1.6</v>
      </c>
    </row>
    <row r="14" spans="1:11" x14ac:dyDescent="0.25">
      <c r="A14" s="2" t="s">
        <v>13</v>
      </c>
      <c r="B14" s="2">
        <v>10</v>
      </c>
      <c r="D14" t="s">
        <v>137</v>
      </c>
      <c r="E14" t="s">
        <v>141</v>
      </c>
      <c r="G14" s="1" t="s">
        <v>6</v>
      </c>
      <c r="H14" s="18">
        <f>B6</f>
        <v>5.7</v>
      </c>
      <c r="J14" s="1" t="s">
        <v>6</v>
      </c>
      <c r="K14" s="18">
        <f>B6</f>
        <v>5.7</v>
      </c>
    </row>
    <row r="15" spans="1:11" x14ac:dyDescent="0.25">
      <c r="A15" s="2" t="s">
        <v>14</v>
      </c>
      <c r="B15" s="2">
        <v>30</v>
      </c>
      <c r="D15" t="s">
        <v>142</v>
      </c>
      <c r="G15" s="1" t="s">
        <v>72</v>
      </c>
      <c r="H15" s="18">
        <f>H7*B6/100</f>
        <v>176.18700000000001</v>
      </c>
      <c r="J15" s="1" t="s">
        <v>72</v>
      </c>
      <c r="K15" s="18">
        <f>K7*B6/100</f>
        <v>176.18700000000001</v>
      </c>
    </row>
    <row r="16" spans="1:11" x14ac:dyDescent="0.25">
      <c r="A16" s="2" t="s">
        <v>15</v>
      </c>
      <c r="B16" s="2">
        <v>10</v>
      </c>
      <c r="D16" t="s">
        <v>149</v>
      </c>
      <c r="G16" s="1" t="s">
        <v>73</v>
      </c>
      <c r="H16" s="18">
        <f>(B11+B28+B45+B62+B79+B96+B113+B130+B147)/9</f>
        <v>84.444444444444443</v>
      </c>
      <c r="J16" s="12" t="s">
        <v>113</v>
      </c>
      <c r="K16" s="18">
        <f>K28+K51+K74+K97+K120+K143+K166+K189+K212</f>
        <v>281.89920000000006</v>
      </c>
    </row>
    <row r="17" spans="1:11" x14ac:dyDescent="0.25">
      <c r="A17" s="2" t="s">
        <v>16</v>
      </c>
      <c r="B17" s="2">
        <v>35</v>
      </c>
      <c r="D17" t="s">
        <v>151</v>
      </c>
      <c r="G17" s="1" t="s">
        <v>74</v>
      </c>
      <c r="H17" s="18">
        <f>K26+K49+K72+K95+K118+K141+K164+K187+K210</f>
        <v>36.118181818181817</v>
      </c>
      <c r="J17" s="1" t="s">
        <v>73</v>
      </c>
      <c r="K17" s="18">
        <f>(B11+B28+B45+B62+B79+B96+B113+B130+B147)/9</f>
        <v>84.444444444444443</v>
      </c>
    </row>
    <row r="18" spans="1:11" x14ac:dyDescent="0.25">
      <c r="A18" s="2" t="s">
        <v>17</v>
      </c>
      <c r="B18" s="2">
        <v>10</v>
      </c>
      <c r="D18" t="s">
        <v>150</v>
      </c>
      <c r="G18" s="1" t="s">
        <v>75</v>
      </c>
      <c r="H18" s="18">
        <f>H17/H9</f>
        <v>4.0131313131313133</v>
      </c>
      <c r="J18" s="1" t="s">
        <v>74</v>
      </c>
      <c r="K18" s="18">
        <f>K26+K49+K72+K95+K118+K141+K164+K187+K210</f>
        <v>36.118181818181817</v>
      </c>
    </row>
    <row r="19" spans="1:11" x14ac:dyDescent="0.25">
      <c r="A19" s="2" t="s">
        <v>18</v>
      </c>
      <c r="B19" s="2">
        <v>12</v>
      </c>
      <c r="D19" t="s">
        <v>145</v>
      </c>
      <c r="G19" s="1" t="s">
        <v>76</v>
      </c>
      <c r="H19" s="18">
        <f>H15*B5</f>
        <v>281.89920000000001</v>
      </c>
      <c r="J19" s="1" t="s">
        <v>75</v>
      </c>
      <c r="K19" s="18">
        <f>K18/K9</f>
        <v>4.0131313131313133</v>
      </c>
    </row>
    <row r="20" spans="1:11" x14ac:dyDescent="0.25">
      <c r="A20" s="2" t="s">
        <v>19</v>
      </c>
      <c r="B20" s="2">
        <v>0</v>
      </c>
      <c r="G20" s="2" t="s">
        <v>77</v>
      </c>
      <c r="H20" s="19">
        <f>B12+B29+B46+B63+B80+B97+B114+B131+B148</f>
        <v>1695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30</v>
      </c>
      <c r="G21" s="2" t="s">
        <v>78</v>
      </c>
      <c r="H21" s="19">
        <f>SUM(B13:B18)+SUM(B30:B35)+SUM(B47:B52)+SUM(B64:B69)+SUM(B81:B86)+SUM(B98:B103)+SUM(B115:B120)+SUM(B132:B137)+SUM(B149:B154)</f>
        <v>1567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0</v>
      </c>
      <c r="G22" s="2" t="s">
        <v>79</v>
      </c>
      <c r="H22" s="19">
        <f>B19+B36+B53+B70+B87+B104+B121+B138+B155</f>
        <v>129</v>
      </c>
      <c r="J22" s="2" t="s">
        <v>95</v>
      </c>
      <c r="K22" s="2" t="str">
        <f>B9</f>
        <v>BARCELONA</v>
      </c>
    </row>
    <row r="23" spans="1:11" x14ac:dyDescent="0.25">
      <c r="A23" s="2" t="s">
        <v>22</v>
      </c>
      <c r="B23" s="2">
        <v>10</v>
      </c>
      <c r="G23" s="2" t="s">
        <v>80</v>
      </c>
      <c r="H23" s="19">
        <f>B20+B37+B54+B71+B88+B105+B122+B139+B156</f>
        <v>64</v>
      </c>
      <c r="J23" s="2" t="s">
        <v>96</v>
      </c>
      <c r="K23" s="2">
        <f>B10</f>
        <v>600</v>
      </c>
    </row>
    <row r="24" spans="1:11" x14ac:dyDescent="0.25">
      <c r="A24" s="20" t="s">
        <v>7</v>
      </c>
      <c r="B24" s="25">
        <v>45798</v>
      </c>
      <c r="G24" s="2" t="s">
        <v>81</v>
      </c>
      <c r="H24" s="19">
        <f>B21+B38+B55+B72+B89+B106+B123+B140+B157</f>
        <v>430</v>
      </c>
      <c r="J24" s="2" t="s">
        <v>97</v>
      </c>
      <c r="K24" s="16">
        <f>B7</f>
        <v>45797</v>
      </c>
    </row>
    <row r="25" spans="1:11" x14ac:dyDescent="0.25">
      <c r="A25" s="20" t="s">
        <v>8</v>
      </c>
      <c r="B25" s="20" t="s">
        <v>126</v>
      </c>
      <c r="G25" s="2" t="s">
        <v>82</v>
      </c>
      <c r="H25" s="19">
        <f>B22+B39+B56+B73</f>
        <v>550</v>
      </c>
      <c r="J25" s="2" t="s">
        <v>98</v>
      </c>
      <c r="K25" s="19">
        <f>B11</f>
        <v>110</v>
      </c>
    </row>
    <row r="26" spans="1:11" x14ac:dyDescent="0.25">
      <c r="A26" s="20" t="s">
        <v>9</v>
      </c>
      <c r="B26" s="20" t="s">
        <v>127</v>
      </c>
      <c r="G26" s="2" t="s">
        <v>83</v>
      </c>
      <c r="H26" s="19">
        <f>B23+B40+B57+B74+B91+B108+B125+B142+B159</f>
        <v>215</v>
      </c>
      <c r="J26" s="2" t="s">
        <v>99</v>
      </c>
      <c r="K26" s="19">
        <f>B10/B11</f>
        <v>5.4545454545454541</v>
      </c>
    </row>
    <row r="27" spans="1:11" x14ac:dyDescent="0.25">
      <c r="A27" s="20" t="s">
        <v>10</v>
      </c>
      <c r="B27" s="20">
        <v>0</v>
      </c>
      <c r="G27" s="3" t="s">
        <v>84</v>
      </c>
      <c r="H27" s="32">
        <f>B160</f>
        <v>120</v>
      </c>
      <c r="J27" s="2" t="s">
        <v>100</v>
      </c>
      <c r="K27" s="19">
        <f>SUM(B12:B23)+K28</f>
        <v>351.72</v>
      </c>
    </row>
    <row r="28" spans="1:11" x14ac:dyDescent="0.25">
      <c r="A28" s="20" t="s">
        <v>11</v>
      </c>
      <c r="B28" s="20">
        <v>50</v>
      </c>
      <c r="G28" s="3" t="s">
        <v>85</v>
      </c>
      <c r="H28" s="32">
        <f>B161</f>
        <v>40</v>
      </c>
      <c r="J28" s="2" t="s">
        <v>119</v>
      </c>
      <c r="K28" s="19">
        <f>K29*B5</f>
        <v>54.720000000000006</v>
      </c>
    </row>
    <row r="29" spans="1:11" x14ac:dyDescent="0.25">
      <c r="A29" s="22" t="s">
        <v>112</v>
      </c>
      <c r="B29" s="20">
        <v>225</v>
      </c>
      <c r="G29" s="3" t="s">
        <v>86</v>
      </c>
      <c r="H29" s="32">
        <f>SUM(B162:B164)</f>
        <v>90</v>
      </c>
      <c r="J29" s="2" t="s">
        <v>101</v>
      </c>
      <c r="K29" s="19">
        <f>B10*B6/100</f>
        <v>34.200000000000003</v>
      </c>
    </row>
    <row r="30" spans="1:11" x14ac:dyDescent="0.25">
      <c r="A30" s="20" t="s">
        <v>12</v>
      </c>
      <c r="B30" s="20">
        <v>20</v>
      </c>
      <c r="G30" s="3" t="s">
        <v>87</v>
      </c>
      <c r="H30" s="32">
        <f>SUM(B165:B168)</f>
        <v>270</v>
      </c>
      <c r="J30" s="2" t="s">
        <v>77</v>
      </c>
      <c r="K30" s="19">
        <f>B12</f>
        <v>150</v>
      </c>
    </row>
    <row r="31" spans="1:11" x14ac:dyDescent="0.25">
      <c r="A31" s="20" t="s">
        <v>13</v>
      </c>
      <c r="B31" s="20">
        <v>10</v>
      </c>
      <c r="G31" s="4" t="s">
        <v>88</v>
      </c>
      <c r="H31" s="33">
        <f>SUM(B169:B184)</f>
        <v>1295</v>
      </c>
      <c r="J31" s="2" t="s">
        <v>102</v>
      </c>
      <c r="K31" s="19">
        <f>SUM(B13:B18)</f>
        <v>95</v>
      </c>
    </row>
    <row r="32" spans="1:11" x14ac:dyDescent="0.25">
      <c r="A32" s="20" t="s">
        <v>14</v>
      </c>
      <c r="B32" s="20">
        <v>40</v>
      </c>
      <c r="G32" s="5" t="s">
        <v>89</v>
      </c>
      <c r="H32" s="34">
        <f>SUM(B185:B189)</f>
        <v>165</v>
      </c>
      <c r="J32" s="2" t="s">
        <v>12</v>
      </c>
      <c r="K32" s="19">
        <f t="shared" ref="K32:K42" si="0">B13</f>
        <v>0</v>
      </c>
    </row>
    <row r="33" spans="1:11" x14ac:dyDescent="0.25">
      <c r="A33" s="20" t="s">
        <v>15</v>
      </c>
      <c r="B33" s="20">
        <v>20</v>
      </c>
      <c r="G33" s="6" t="s">
        <v>90</v>
      </c>
      <c r="H33" s="35">
        <f>SUM(B190:B200)</f>
        <v>780</v>
      </c>
      <c r="J33" s="2" t="s">
        <v>13</v>
      </c>
      <c r="K33" s="19">
        <f t="shared" si="0"/>
        <v>10</v>
      </c>
    </row>
    <row r="34" spans="1:11" x14ac:dyDescent="0.25">
      <c r="A34" s="20" t="s">
        <v>16</v>
      </c>
      <c r="B34" s="20">
        <v>40</v>
      </c>
      <c r="G34" s="13" t="s">
        <v>91</v>
      </c>
      <c r="H34" s="21">
        <f>SUM(H19:H33)</f>
        <v>7691.8991999999998</v>
      </c>
      <c r="J34" s="2" t="s">
        <v>14</v>
      </c>
      <c r="K34" s="19">
        <f t="shared" si="0"/>
        <v>30</v>
      </c>
    </row>
    <row r="35" spans="1:11" x14ac:dyDescent="0.25">
      <c r="A35" s="20" t="s">
        <v>17</v>
      </c>
      <c r="B35" s="20">
        <v>20</v>
      </c>
      <c r="G35" s="13" t="s">
        <v>66</v>
      </c>
      <c r="H35" s="21">
        <f>IF(B4="True",H34/2,H34)</f>
        <v>3845.9495999999999</v>
      </c>
      <c r="J35" s="2" t="s">
        <v>15</v>
      </c>
      <c r="K35" s="19">
        <f t="shared" si="0"/>
        <v>10</v>
      </c>
    </row>
    <row r="36" spans="1:11" x14ac:dyDescent="0.25">
      <c r="A36" s="20" t="s">
        <v>18</v>
      </c>
      <c r="B36" s="20">
        <v>0</v>
      </c>
      <c r="J36" s="2" t="s">
        <v>16</v>
      </c>
      <c r="K36" s="19">
        <f t="shared" si="0"/>
        <v>35</v>
      </c>
    </row>
    <row r="37" spans="1:11" x14ac:dyDescent="0.25">
      <c r="A37" s="20" t="s">
        <v>19</v>
      </c>
      <c r="B37" s="20">
        <v>0</v>
      </c>
      <c r="J37" s="2" t="s">
        <v>17</v>
      </c>
      <c r="K37" s="19">
        <f t="shared" si="0"/>
        <v>10</v>
      </c>
    </row>
    <row r="38" spans="1:11" x14ac:dyDescent="0.25">
      <c r="A38" s="20" t="s">
        <v>20</v>
      </c>
      <c r="B38" s="20">
        <v>0</v>
      </c>
      <c r="J38" s="2" t="s">
        <v>79</v>
      </c>
      <c r="K38" s="19">
        <f t="shared" si="0"/>
        <v>12</v>
      </c>
    </row>
    <row r="39" spans="1:11" x14ac:dyDescent="0.25">
      <c r="A39" s="20" t="s">
        <v>21</v>
      </c>
      <c r="B39" s="20">
        <v>550</v>
      </c>
      <c r="J39" s="2" t="s">
        <v>80</v>
      </c>
      <c r="K39" s="19">
        <f t="shared" si="0"/>
        <v>0</v>
      </c>
    </row>
    <row r="40" spans="1:11" x14ac:dyDescent="0.25">
      <c r="A40" s="20" t="s">
        <v>22</v>
      </c>
      <c r="B40" s="20">
        <v>45</v>
      </c>
      <c r="J40" s="2" t="s">
        <v>81</v>
      </c>
      <c r="K40" s="19">
        <f t="shared" si="0"/>
        <v>30</v>
      </c>
    </row>
    <row r="41" spans="1:11" x14ac:dyDescent="0.25">
      <c r="A41" s="2" t="s">
        <v>7</v>
      </c>
      <c r="B41" s="16">
        <v>45799</v>
      </c>
      <c r="J41" s="2" t="s">
        <v>82</v>
      </c>
      <c r="K41" s="19">
        <f t="shared" si="0"/>
        <v>0</v>
      </c>
    </row>
    <row r="42" spans="1:11" x14ac:dyDescent="0.25">
      <c r="A42" s="2" t="s">
        <v>8</v>
      </c>
      <c r="B42" s="2" t="s">
        <v>127</v>
      </c>
      <c r="J42" s="2" t="s">
        <v>83</v>
      </c>
      <c r="K42" s="19">
        <f t="shared" si="0"/>
        <v>10</v>
      </c>
    </row>
    <row r="43" spans="1:11" x14ac:dyDescent="0.25">
      <c r="A43" s="2" t="s">
        <v>9</v>
      </c>
      <c r="B43" s="2" t="s">
        <v>128</v>
      </c>
      <c r="J43" s="20" t="s">
        <v>93</v>
      </c>
      <c r="K43" s="20">
        <v>2</v>
      </c>
    </row>
    <row r="44" spans="1:11" x14ac:dyDescent="0.25">
      <c r="A44" s="2" t="s">
        <v>10</v>
      </c>
      <c r="B44" s="2">
        <v>350</v>
      </c>
      <c r="J44" s="20" t="s">
        <v>8</v>
      </c>
      <c r="K44" s="20" t="str">
        <f>B25</f>
        <v>BARCELONA</v>
      </c>
    </row>
    <row r="45" spans="1:11" x14ac:dyDescent="0.25">
      <c r="A45" s="2" t="s">
        <v>11</v>
      </c>
      <c r="B45" s="2">
        <v>70</v>
      </c>
      <c r="J45" s="20" t="s">
        <v>9</v>
      </c>
      <c r="K45" s="20" t="str">
        <f>B26</f>
        <v>GÉNOVA</v>
      </c>
    </row>
    <row r="46" spans="1:11" x14ac:dyDescent="0.25">
      <c r="A46" s="15" t="s">
        <v>112</v>
      </c>
      <c r="B46" s="2">
        <v>225</v>
      </c>
      <c r="J46" s="20" t="s">
        <v>10</v>
      </c>
      <c r="K46" s="23">
        <f>B27</f>
        <v>0</v>
      </c>
    </row>
    <row r="47" spans="1:11" x14ac:dyDescent="0.25">
      <c r="A47" s="2" t="s">
        <v>12</v>
      </c>
      <c r="B47" s="2">
        <v>20</v>
      </c>
      <c r="J47" s="20" t="s">
        <v>7</v>
      </c>
      <c r="K47" s="25">
        <f>B24</f>
        <v>45798</v>
      </c>
    </row>
    <row r="48" spans="1:11" x14ac:dyDescent="0.25">
      <c r="A48" s="2" t="s">
        <v>13</v>
      </c>
      <c r="B48" s="2">
        <v>25</v>
      </c>
      <c r="J48" s="20" t="s">
        <v>11</v>
      </c>
      <c r="K48" s="23">
        <f>B28</f>
        <v>50</v>
      </c>
    </row>
    <row r="49" spans="1:11" x14ac:dyDescent="0.25">
      <c r="A49" s="2" t="s">
        <v>14</v>
      </c>
      <c r="B49" s="2">
        <v>60</v>
      </c>
      <c r="J49" s="20" t="s">
        <v>99</v>
      </c>
      <c r="K49" s="23">
        <f>B27/B28</f>
        <v>0</v>
      </c>
    </row>
    <row r="50" spans="1:11" x14ac:dyDescent="0.25">
      <c r="A50" s="2" t="s">
        <v>15</v>
      </c>
      <c r="B50" s="2">
        <v>20</v>
      </c>
      <c r="J50" s="20" t="s">
        <v>100</v>
      </c>
      <c r="K50" s="23">
        <f>SUM(B29:B40)+K51</f>
        <v>970</v>
      </c>
    </row>
    <row r="51" spans="1:11" x14ac:dyDescent="0.25">
      <c r="A51" s="2" t="s">
        <v>16</v>
      </c>
      <c r="B51" s="2">
        <v>60</v>
      </c>
      <c r="J51" s="20" t="s">
        <v>119</v>
      </c>
      <c r="K51" s="23">
        <f>K52*B5</f>
        <v>0</v>
      </c>
    </row>
    <row r="52" spans="1:11" x14ac:dyDescent="0.25">
      <c r="A52" s="2" t="s">
        <v>17</v>
      </c>
      <c r="B52" s="2">
        <v>20</v>
      </c>
      <c r="J52" s="20" t="s">
        <v>101</v>
      </c>
      <c r="K52" s="23">
        <f>B27*B6/100</f>
        <v>0</v>
      </c>
    </row>
    <row r="53" spans="1:11" x14ac:dyDescent="0.25">
      <c r="A53" s="2" t="s">
        <v>18</v>
      </c>
      <c r="B53" s="2">
        <v>15</v>
      </c>
      <c r="J53" s="20" t="s">
        <v>77</v>
      </c>
      <c r="K53" s="23">
        <f>B29</f>
        <v>225</v>
      </c>
    </row>
    <row r="54" spans="1:11" x14ac:dyDescent="0.25">
      <c r="A54" s="2" t="s">
        <v>19</v>
      </c>
      <c r="B54" s="2">
        <v>24</v>
      </c>
      <c r="J54" s="20" t="s">
        <v>102</v>
      </c>
      <c r="K54" s="23">
        <f>SUM(B30:B35)</f>
        <v>150</v>
      </c>
    </row>
    <row r="55" spans="1:11" x14ac:dyDescent="0.25">
      <c r="A55" s="2" t="s">
        <v>20</v>
      </c>
      <c r="B55" s="2">
        <v>0</v>
      </c>
      <c r="J55" s="20" t="s">
        <v>12</v>
      </c>
      <c r="K55" s="23">
        <f t="shared" ref="K55:K65" si="1">B30</f>
        <v>20</v>
      </c>
    </row>
    <row r="56" spans="1:11" x14ac:dyDescent="0.25">
      <c r="A56" s="2" t="s">
        <v>21</v>
      </c>
      <c r="B56" s="2">
        <v>0</v>
      </c>
      <c r="J56" s="20" t="s">
        <v>13</v>
      </c>
      <c r="K56" s="23">
        <f t="shared" si="1"/>
        <v>10</v>
      </c>
    </row>
    <row r="57" spans="1:11" x14ac:dyDescent="0.25">
      <c r="A57" s="2" t="s">
        <v>22</v>
      </c>
      <c r="B57" s="2">
        <v>20</v>
      </c>
      <c r="J57" s="20" t="s">
        <v>14</v>
      </c>
      <c r="K57" s="23">
        <f t="shared" si="1"/>
        <v>40</v>
      </c>
    </row>
    <row r="58" spans="1:11" x14ac:dyDescent="0.25">
      <c r="A58" s="20" t="s">
        <v>7</v>
      </c>
      <c r="B58" s="25">
        <v>45800</v>
      </c>
      <c r="J58" s="20" t="s">
        <v>15</v>
      </c>
      <c r="K58" s="23">
        <f t="shared" si="1"/>
        <v>20</v>
      </c>
    </row>
    <row r="59" spans="1:11" x14ac:dyDescent="0.25">
      <c r="A59" s="20" t="s">
        <v>8</v>
      </c>
      <c r="B59" s="20" t="s">
        <v>128</v>
      </c>
      <c r="J59" s="20" t="s">
        <v>16</v>
      </c>
      <c r="K59" s="23">
        <f t="shared" si="1"/>
        <v>40</v>
      </c>
    </row>
    <row r="60" spans="1:11" x14ac:dyDescent="0.25">
      <c r="A60" s="20" t="s">
        <v>9</v>
      </c>
      <c r="B60" s="20" t="s">
        <v>129</v>
      </c>
      <c r="J60" s="20" t="s">
        <v>17</v>
      </c>
      <c r="K60" s="23">
        <f t="shared" si="1"/>
        <v>20</v>
      </c>
    </row>
    <row r="61" spans="1:11" x14ac:dyDescent="0.25">
      <c r="A61" s="20" t="s">
        <v>10</v>
      </c>
      <c r="B61" s="20">
        <v>307</v>
      </c>
      <c r="J61" s="20" t="s">
        <v>18</v>
      </c>
      <c r="K61" s="23">
        <f t="shared" si="1"/>
        <v>0</v>
      </c>
    </row>
    <row r="62" spans="1:11" x14ac:dyDescent="0.25">
      <c r="A62" s="20" t="s">
        <v>11</v>
      </c>
      <c r="B62" s="20">
        <v>50</v>
      </c>
      <c r="J62" s="20" t="s">
        <v>19</v>
      </c>
      <c r="K62" s="23">
        <f t="shared" si="1"/>
        <v>0</v>
      </c>
    </row>
    <row r="63" spans="1:11" x14ac:dyDescent="0.25">
      <c r="A63" s="22" t="s">
        <v>112</v>
      </c>
      <c r="B63" s="20">
        <v>250</v>
      </c>
      <c r="J63" s="20" t="s">
        <v>20</v>
      </c>
      <c r="K63" s="23">
        <f t="shared" si="1"/>
        <v>0</v>
      </c>
    </row>
    <row r="64" spans="1:11" x14ac:dyDescent="0.25">
      <c r="A64" s="20" t="s">
        <v>12</v>
      </c>
      <c r="B64" s="20">
        <v>0</v>
      </c>
      <c r="J64" s="20" t="s">
        <v>21</v>
      </c>
      <c r="K64" s="23">
        <f t="shared" si="1"/>
        <v>550</v>
      </c>
    </row>
    <row r="65" spans="1:11" x14ac:dyDescent="0.25">
      <c r="A65" s="20" t="s">
        <v>13</v>
      </c>
      <c r="B65" s="20">
        <v>20</v>
      </c>
      <c r="J65" s="20" t="s">
        <v>22</v>
      </c>
      <c r="K65" s="23">
        <f t="shared" si="1"/>
        <v>45</v>
      </c>
    </row>
    <row r="66" spans="1:11" x14ac:dyDescent="0.25">
      <c r="A66" s="20" t="s">
        <v>14</v>
      </c>
      <c r="B66" s="20">
        <v>65</v>
      </c>
      <c r="J66" s="2" t="s">
        <v>93</v>
      </c>
      <c r="K66" s="2">
        <v>3</v>
      </c>
    </row>
    <row r="67" spans="1:11" x14ac:dyDescent="0.25">
      <c r="A67" s="20" t="s">
        <v>15</v>
      </c>
      <c r="B67" s="20">
        <v>20</v>
      </c>
      <c r="J67" s="2" t="s">
        <v>8</v>
      </c>
      <c r="K67" s="2" t="str">
        <f>B42</f>
        <v>GÉNOVA</v>
      </c>
    </row>
    <row r="68" spans="1:11" x14ac:dyDescent="0.25">
      <c r="A68" s="20" t="s">
        <v>16</v>
      </c>
      <c r="B68" s="20">
        <v>40</v>
      </c>
      <c r="J68" s="2" t="s">
        <v>9</v>
      </c>
      <c r="K68" s="2" t="str">
        <f>B43</f>
        <v>BORMIO</v>
      </c>
    </row>
    <row r="69" spans="1:11" x14ac:dyDescent="0.25">
      <c r="A69" s="20" t="s">
        <v>17</v>
      </c>
      <c r="B69" s="20">
        <v>0</v>
      </c>
      <c r="J69" s="2" t="s">
        <v>10</v>
      </c>
      <c r="K69" s="2">
        <f>B44</f>
        <v>350</v>
      </c>
    </row>
    <row r="70" spans="1:11" x14ac:dyDescent="0.25">
      <c r="A70" s="20" t="s">
        <v>18</v>
      </c>
      <c r="B70" s="20">
        <v>20</v>
      </c>
      <c r="J70" s="2" t="s">
        <v>7</v>
      </c>
      <c r="K70" s="16">
        <f>B41</f>
        <v>45799</v>
      </c>
    </row>
    <row r="71" spans="1:11" x14ac:dyDescent="0.25">
      <c r="A71" s="20" t="s">
        <v>19</v>
      </c>
      <c r="B71" s="20">
        <v>0</v>
      </c>
      <c r="J71" s="2" t="s">
        <v>11</v>
      </c>
      <c r="K71" s="2">
        <f>B45</f>
        <v>70</v>
      </c>
    </row>
    <row r="72" spans="1:11" x14ac:dyDescent="0.25">
      <c r="A72" s="20" t="s">
        <v>20</v>
      </c>
      <c r="B72" s="20">
        <v>30</v>
      </c>
      <c r="J72" s="2" t="s">
        <v>99</v>
      </c>
      <c r="K72" s="2">
        <f>K69/K71</f>
        <v>5</v>
      </c>
    </row>
    <row r="73" spans="1:11" x14ac:dyDescent="0.25">
      <c r="A73" s="20" t="s">
        <v>21</v>
      </c>
      <c r="B73" s="20">
        <v>0</v>
      </c>
      <c r="J73" s="2" t="s">
        <v>100</v>
      </c>
      <c r="K73" s="2">
        <f>SUM(B46:B57)+K74</f>
        <v>520.91999999999996</v>
      </c>
    </row>
    <row r="74" spans="1:11" x14ac:dyDescent="0.25">
      <c r="A74" s="20" t="s">
        <v>22</v>
      </c>
      <c r="B74" s="20">
        <v>15</v>
      </c>
      <c r="J74" s="2" t="s">
        <v>119</v>
      </c>
      <c r="K74" s="2">
        <f>K75*B5</f>
        <v>31.92</v>
      </c>
    </row>
    <row r="75" spans="1:11" x14ac:dyDescent="0.25">
      <c r="A75" s="2" t="s">
        <v>7</v>
      </c>
      <c r="B75" s="16">
        <v>45801</v>
      </c>
      <c r="J75" s="2" t="s">
        <v>101</v>
      </c>
      <c r="K75" s="2">
        <f>K69*B6/100</f>
        <v>19.95</v>
      </c>
    </row>
    <row r="76" spans="1:11" x14ac:dyDescent="0.25">
      <c r="A76" s="2" t="s">
        <v>8</v>
      </c>
      <c r="B76" s="2" t="s">
        <v>129</v>
      </c>
      <c r="J76" s="2" t="s">
        <v>77</v>
      </c>
      <c r="K76" s="2">
        <f>B46</f>
        <v>225</v>
      </c>
    </row>
    <row r="77" spans="1:11" x14ac:dyDescent="0.25">
      <c r="A77" s="2" t="s">
        <v>9</v>
      </c>
      <c r="B77" s="2" t="s">
        <v>130</v>
      </c>
      <c r="J77" s="2" t="s">
        <v>102</v>
      </c>
      <c r="K77" s="2">
        <f>SUM(B47:B52)</f>
        <v>205</v>
      </c>
    </row>
    <row r="78" spans="1:11" x14ac:dyDescent="0.25">
      <c r="A78" s="2" t="s">
        <v>10</v>
      </c>
      <c r="B78" s="2">
        <v>243</v>
      </c>
      <c r="J78" s="2" t="s">
        <v>12</v>
      </c>
      <c r="K78" s="2">
        <f>B47</f>
        <v>20</v>
      </c>
    </row>
    <row r="79" spans="1:11" x14ac:dyDescent="0.25">
      <c r="A79" s="2" t="s">
        <v>11</v>
      </c>
      <c r="B79" s="2">
        <v>50</v>
      </c>
      <c r="J79" s="2" t="s">
        <v>13</v>
      </c>
      <c r="K79" s="2">
        <f t="shared" ref="K79:K83" si="2">B48</f>
        <v>25</v>
      </c>
    </row>
    <row r="80" spans="1:11" x14ac:dyDescent="0.25">
      <c r="A80" s="15" t="s">
        <v>112</v>
      </c>
      <c r="B80" s="2">
        <v>275</v>
      </c>
      <c r="J80" s="2" t="s">
        <v>14</v>
      </c>
      <c r="K80" s="2">
        <f t="shared" si="2"/>
        <v>60</v>
      </c>
    </row>
    <row r="81" spans="1:11" x14ac:dyDescent="0.25">
      <c r="A81" s="2" t="s">
        <v>12</v>
      </c>
      <c r="B81" s="2">
        <v>25</v>
      </c>
      <c r="J81" s="2" t="s">
        <v>15</v>
      </c>
      <c r="K81" s="2">
        <f t="shared" si="2"/>
        <v>20</v>
      </c>
    </row>
    <row r="82" spans="1:11" x14ac:dyDescent="0.25">
      <c r="A82" s="2" t="s">
        <v>13</v>
      </c>
      <c r="B82" s="2">
        <v>30</v>
      </c>
      <c r="J82" s="2" t="s">
        <v>16</v>
      </c>
      <c r="K82" s="2">
        <f t="shared" si="2"/>
        <v>60</v>
      </c>
    </row>
    <row r="83" spans="1:11" x14ac:dyDescent="0.25">
      <c r="A83" s="2" t="s">
        <v>14</v>
      </c>
      <c r="B83" s="2">
        <v>80</v>
      </c>
      <c r="J83" s="2" t="s">
        <v>17</v>
      </c>
      <c r="K83" s="2">
        <f t="shared" si="2"/>
        <v>20</v>
      </c>
    </row>
    <row r="84" spans="1:11" x14ac:dyDescent="0.25">
      <c r="A84" s="2" t="s">
        <v>15</v>
      </c>
      <c r="B84" s="2">
        <v>30</v>
      </c>
      <c r="J84" s="2" t="s">
        <v>18</v>
      </c>
      <c r="K84" s="2">
        <f>B53</f>
        <v>15</v>
      </c>
    </row>
    <row r="85" spans="1:11" x14ac:dyDescent="0.25">
      <c r="A85" s="2" t="s">
        <v>16</v>
      </c>
      <c r="B85" s="2">
        <v>70</v>
      </c>
      <c r="H85" s="24"/>
      <c r="J85" s="2" t="s">
        <v>19</v>
      </c>
      <c r="K85" s="2">
        <f t="shared" ref="K85:K88" si="3">B54</f>
        <v>24</v>
      </c>
    </row>
    <row r="86" spans="1:11" x14ac:dyDescent="0.25">
      <c r="A86" s="2" t="s">
        <v>17</v>
      </c>
      <c r="B86" s="2">
        <v>30</v>
      </c>
      <c r="H86" s="24"/>
      <c r="J86" s="2" t="s">
        <v>20</v>
      </c>
      <c r="K86" s="2">
        <f t="shared" si="3"/>
        <v>0</v>
      </c>
    </row>
    <row r="87" spans="1:11" x14ac:dyDescent="0.25">
      <c r="A87" s="2" t="s">
        <v>18</v>
      </c>
      <c r="B87" s="2">
        <v>25</v>
      </c>
      <c r="J87" s="2" t="s">
        <v>21</v>
      </c>
      <c r="K87" s="2">
        <f t="shared" si="3"/>
        <v>0</v>
      </c>
    </row>
    <row r="88" spans="1:11" x14ac:dyDescent="0.25">
      <c r="A88" s="2" t="s">
        <v>19</v>
      </c>
      <c r="B88" s="2">
        <v>0</v>
      </c>
      <c r="J88" s="2" t="s">
        <v>22</v>
      </c>
      <c r="K88" s="2">
        <f t="shared" si="3"/>
        <v>20</v>
      </c>
    </row>
    <row r="89" spans="1:11" x14ac:dyDescent="0.25">
      <c r="A89" s="2" t="s">
        <v>20</v>
      </c>
      <c r="B89" s="2">
        <v>100</v>
      </c>
      <c r="J89" s="20" t="s">
        <v>93</v>
      </c>
      <c r="K89" s="20">
        <v>4</v>
      </c>
    </row>
    <row r="90" spans="1:11" x14ac:dyDescent="0.25">
      <c r="A90" s="2" t="s">
        <v>21</v>
      </c>
      <c r="B90" s="2">
        <v>0</v>
      </c>
      <c r="J90" s="20" t="s">
        <v>8</v>
      </c>
      <c r="K90" s="20" t="str">
        <f>B59</f>
        <v>BORMIO</v>
      </c>
    </row>
    <row r="91" spans="1:11" x14ac:dyDescent="0.25">
      <c r="A91" s="2" t="s">
        <v>22</v>
      </c>
      <c r="B91" s="2">
        <v>45</v>
      </c>
      <c r="J91" s="20" t="s">
        <v>9</v>
      </c>
      <c r="K91" s="20" t="str">
        <f>B60</f>
        <v>BELLINZONA</v>
      </c>
    </row>
    <row r="92" spans="1:11" x14ac:dyDescent="0.25">
      <c r="A92" s="20" t="s">
        <v>7</v>
      </c>
      <c r="B92" s="25">
        <v>45802</v>
      </c>
      <c r="J92" s="20" t="s">
        <v>10</v>
      </c>
      <c r="K92" s="23">
        <f>B61</f>
        <v>307</v>
      </c>
    </row>
    <row r="93" spans="1:11" x14ac:dyDescent="0.25">
      <c r="A93" s="20" t="s">
        <v>8</v>
      </c>
      <c r="B93" s="20" t="s">
        <v>130</v>
      </c>
      <c r="J93" s="20" t="s">
        <v>7</v>
      </c>
      <c r="K93" s="25">
        <f>B58</f>
        <v>45800</v>
      </c>
    </row>
    <row r="94" spans="1:11" x14ac:dyDescent="0.25">
      <c r="A94" s="20" t="s">
        <v>9</v>
      </c>
      <c r="B94" s="20" t="s">
        <v>131</v>
      </c>
      <c r="J94" s="20" t="s">
        <v>11</v>
      </c>
      <c r="K94" s="23">
        <f>B62</f>
        <v>50</v>
      </c>
    </row>
    <row r="95" spans="1:11" x14ac:dyDescent="0.25">
      <c r="A95" s="20" t="s">
        <v>10</v>
      </c>
      <c r="B95" s="20">
        <v>220</v>
      </c>
      <c r="J95" s="20" t="s">
        <v>99</v>
      </c>
      <c r="K95" s="23">
        <f>K92/K94</f>
        <v>6.14</v>
      </c>
    </row>
    <row r="96" spans="1:11" x14ac:dyDescent="0.25">
      <c r="A96" s="20" t="s">
        <v>11</v>
      </c>
      <c r="B96" s="20">
        <v>100</v>
      </c>
      <c r="J96" s="20" t="s">
        <v>100</v>
      </c>
      <c r="K96" s="23">
        <f>SUM(B63:B74)+K97</f>
        <v>487.9984</v>
      </c>
    </row>
    <row r="97" spans="1:11" x14ac:dyDescent="0.25">
      <c r="A97" s="22" t="s">
        <v>112</v>
      </c>
      <c r="B97" s="20">
        <v>325</v>
      </c>
      <c r="J97" s="20" t="s">
        <v>119</v>
      </c>
      <c r="K97" s="23">
        <f>K98*B5</f>
        <v>27.998400000000004</v>
      </c>
    </row>
    <row r="98" spans="1:11" x14ac:dyDescent="0.25">
      <c r="A98" s="20" t="s">
        <v>12</v>
      </c>
      <c r="B98" s="20">
        <v>35</v>
      </c>
      <c r="J98" s="20" t="s">
        <v>101</v>
      </c>
      <c r="K98" s="23">
        <f>K92*B6/100</f>
        <v>17.499000000000002</v>
      </c>
    </row>
    <row r="99" spans="1:11" x14ac:dyDescent="0.25">
      <c r="A99" s="20" t="s">
        <v>13</v>
      </c>
      <c r="B99" s="20">
        <v>30</v>
      </c>
      <c r="J99" s="20" t="s">
        <v>77</v>
      </c>
      <c r="K99" s="23">
        <f>B63</f>
        <v>250</v>
      </c>
    </row>
    <row r="100" spans="1:11" x14ac:dyDescent="0.25">
      <c r="A100" s="20" t="s">
        <v>14</v>
      </c>
      <c r="B100" s="20">
        <v>85</v>
      </c>
      <c r="J100" s="20" t="s">
        <v>102</v>
      </c>
      <c r="K100" s="23">
        <f>SUM(B64:B69)</f>
        <v>145</v>
      </c>
    </row>
    <row r="101" spans="1:11" x14ac:dyDescent="0.25">
      <c r="A101" s="20" t="s">
        <v>15</v>
      </c>
      <c r="B101" s="20">
        <v>35</v>
      </c>
      <c r="J101" s="20" t="s">
        <v>12</v>
      </c>
      <c r="K101" s="23">
        <f>B64</f>
        <v>0</v>
      </c>
    </row>
    <row r="102" spans="1:11" x14ac:dyDescent="0.25">
      <c r="A102" s="20" t="s">
        <v>16</v>
      </c>
      <c r="B102" s="20">
        <v>70</v>
      </c>
      <c r="J102" s="20" t="s">
        <v>13</v>
      </c>
      <c r="K102" s="23">
        <f t="shared" ref="K102:K111" si="4">B65</f>
        <v>20</v>
      </c>
    </row>
    <row r="103" spans="1:11" x14ac:dyDescent="0.25">
      <c r="A103" s="20" t="s">
        <v>17</v>
      </c>
      <c r="B103" s="20">
        <v>35</v>
      </c>
      <c r="J103" s="20" t="s">
        <v>14</v>
      </c>
      <c r="K103" s="23">
        <f t="shared" si="4"/>
        <v>65</v>
      </c>
    </row>
    <row r="104" spans="1:11" x14ac:dyDescent="0.25">
      <c r="A104" s="20" t="s">
        <v>18</v>
      </c>
      <c r="B104" s="20">
        <v>30</v>
      </c>
      <c r="J104" s="20" t="s">
        <v>15</v>
      </c>
      <c r="K104" s="23">
        <f t="shared" si="4"/>
        <v>20</v>
      </c>
    </row>
    <row r="105" spans="1:11" x14ac:dyDescent="0.25">
      <c r="A105" s="20" t="s">
        <v>19</v>
      </c>
      <c r="B105" s="20">
        <v>0</v>
      </c>
      <c r="J105" s="20" t="s">
        <v>16</v>
      </c>
      <c r="K105" s="23">
        <f t="shared" si="4"/>
        <v>40</v>
      </c>
    </row>
    <row r="106" spans="1:11" x14ac:dyDescent="0.25">
      <c r="A106" s="20" t="s">
        <v>20</v>
      </c>
      <c r="B106" s="20">
        <v>200</v>
      </c>
      <c r="J106" s="20" t="s">
        <v>17</v>
      </c>
      <c r="K106" s="23">
        <f t="shared" si="4"/>
        <v>0</v>
      </c>
    </row>
    <row r="107" spans="1:11" x14ac:dyDescent="0.25">
      <c r="A107" s="20" t="s">
        <v>21</v>
      </c>
      <c r="B107" s="20">
        <v>0</v>
      </c>
      <c r="J107" s="20" t="s">
        <v>18</v>
      </c>
      <c r="K107" s="23">
        <f t="shared" si="4"/>
        <v>20</v>
      </c>
    </row>
    <row r="108" spans="1:11" x14ac:dyDescent="0.25">
      <c r="A108" s="20" t="s">
        <v>22</v>
      </c>
      <c r="B108" s="20">
        <v>50</v>
      </c>
      <c r="J108" s="20" t="s">
        <v>19</v>
      </c>
      <c r="K108" s="23">
        <f t="shared" si="4"/>
        <v>0</v>
      </c>
    </row>
    <row r="109" spans="1:11" x14ac:dyDescent="0.25">
      <c r="A109" s="2" t="s">
        <v>7</v>
      </c>
      <c r="B109" s="16">
        <v>45803</v>
      </c>
      <c r="J109" s="20" t="s">
        <v>20</v>
      </c>
      <c r="K109" s="23">
        <f t="shared" si="4"/>
        <v>30</v>
      </c>
    </row>
    <row r="110" spans="1:11" x14ac:dyDescent="0.25">
      <c r="A110" s="2" t="s">
        <v>8</v>
      </c>
      <c r="B110" s="2" t="s">
        <v>131</v>
      </c>
      <c r="J110" s="20" t="s">
        <v>21</v>
      </c>
      <c r="K110" s="23">
        <f t="shared" si="4"/>
        <v>0</v>
      </c>
    </row>
    <row r="111" spans="1:11" x14ac:dyDescent="0.25">
      <c r="A111" s="2" t="s">
        <v>9</v>
      </c>
      <c r="B111" s="2" t="s">
        <v>132</v>
      </c>
      <c r="J111" s="20" t="s">
        <v>22</v>
      </c>
      <c r="K111" s="23">
        <f t="shared" si="4"/>
        <v>15</v>
      </c>
    </row>
    <row r="112" spans="1:11" x14ac:dyDescent="0.25">
      <c r="A112" s="2" t="s">
        <v>10</v>
      </c>
      <c r="B112" s="2">
        <v>402</v>
      </c>
      <c r="J112" s="2" t="s">
        <v>93</v>
      </c>
      <c r="K112" s="2">
        <v>5</v>
      </c>
    </row>
    <row r="113" spans="1:11" x14ac:dyDescent="0.25">
      <c r="A113" s="2" t="s">
        <v>11</v>
      </c>
      <c r="B113" s="2">
        <v>110</v>
      </c>
      <c r="J113" s="2" t="s">
        <v>94</v>
      </c>
      <c r="K113" s="2" t="str">
        <f>B76</f>
        <v>BELLINZONA</v>
      </c>
    </row>
    <row r="114" spans="1:11" x14ac:dyDescent="0.25">
      <c r="A114" s="15" t="s">
        <v>112</v>
      </c>
      <c r="B114" s="2">
        <v>200</v>
      </c>
      <c r="J114" s="2" t="s">
        <v>95</v>
      </c>
      <c r="K114" s="2" t="str">
        <f t="shared" ref="K114:K115" si="5">B77</f>
        <v>INTERLAKEN</v>
      </c>
    </row>
    <row r="115" spans="1:11" x14ac:dyDescent="0.25">
      <c r="A115" s="2" t="s">
        <v>12</v>
      </c>
      <c r="B115" s="2">
        <v>25</v>
      </c>
      <c r="J115" s="2" t="s">
        <v>96</v>
      </c>
      <c r="K115" s="2">
        <f t="shared" si="5"/>
        <v>243</v>
      </c>
    </row>
    <row r="116" spans="1:11" x14ac:dyDescent="0.25">
      <c r="A116" s="2" t="s">
        <v>13</v>
      </c>
      <c r="B116" s="2">
        <v>20</v>
      </c>
      <c r="J116" s="2" t="s">
        <v>97</v>
      </c>
      <c r="K116" s="16">
        <f>B75</f>
        <v>45801</v>
      </c>
    </row>
    <row r="117" spans="1:11" x14ac:dyDescent="0.25">
      <c r="A117" s="2" t="s">
        <v>14</v>
      </c>
      <c r="B117" s="2">
        <v>50</v>
      </c>
      <c r="J117" s="2" t="s">
        <v>98</v>
      </c>
      <c r="K117" s="2">
        <f>B79</f>
        <v>50</v>
      </c>
    </row>
    <row r="118" spans="1:11" x14ac:dyDescent="0.25">
      <c r="A118" s="2" t="s">
        <v>15</v>
      </c>
      <c r="B118" s="2">
        <v>20</v>
      </c>
      <c r="J118" s="2" t="s">
        <v>99</v>
      </c>
      <c r="K118" s="2">
        <f>K115/K117</f>
        <v>4.8600000000000003</v>
      </c>
    </row>
    <row r="119" spans="1:11" x14ac:dyDescent="0.25">
      <c r="A119" s="2" t="s">
        <v>16</v>
      </c>
      <c r="B119" s="2">
        <v>40</v>
      </c>
      <c r="J119" s="2" t="s">
        <v>100</v>
      </c>
      <c r="K119" s="2">
        <f>SUM(B80:B91)+K120</f>
        <v>732.16160000000002</v>
      </c>
    </row>
    <row r="120" spans="1:11" x14ac:dyDescent="0.25">
      <c r="A120" s="2" t="s">
        <v>17</v>
      </c>
      <c r="B120" s="2">
        <v>15</v>
      </c>
      <c r="J120" s="2" t="s">
        <v>119</v>
      </c>
      <c r="K120" s="2">
        <f>K121*B5</f>
        <v>22.161600000000004</v>
      </c>
    </row>
    <row r="121" spans="1:11" x14ac:dyDescent="0.25">
      <c r="A121" s="2" t="s">
        <v>18</v>
      </c>
      <c r="B121" s="2">
        <v>15</v>
      </c>
      <c r="J121" s="2" t="s">
        <v>101</v>
      </c>
      <c r="K121" s="2">
        <f>K115*B6/100</f>
        <v>13.851000000000001</v>
      </c>
    </row>
    <row r="122" spans="1:11" x14ac:dyDescent="0.25">
      <c r="A122" s="2" t="s">
        <v>19</v>
      </c>
      <c r="B122" s="2">
        <v>25</v>
      </c>
      <c r="J122" s="2" t="s">
        <v>77</v>
      </c>
      <c r="K122" s="2">
        <f>B80</f>
        <v>275</v>
      </c>
    </row>
    <row r="123" spans="1:11" x14ac:dyDescent="0.25">
      <c r="A123" s="2" t="s">
        <v>20</v>
      </c>
      <c r="B123" s="2">
        <v>20</v>
      </c>
      <c r="J123" s="2" t="s">
        <v>102</v>
      </c>
      <c r="K123" s="2">
        <f>SUM(B81:B86)</f>
        <v>265</v>
      </c>
    </row>
    <row r="124" spans="1:11" x14ac:dyDescent="0.25">
      <c r="A124" s="2" t="s">
        <v>21</v>
      </c>
      <c r="B124" s="2">
        <v>0</v>
      </c>
      <c r="J124" s="2" t="s">
        <v>12</v>
      </c>
      <c r="K124" s="2">
        <f>B81</f>
        <v>25</v>
      </c>
    </row>
    <row r="125" spans="1:11" x14ac:dyDescent="0.25">
      <c r="A125" s="2" t="s">
        <v>22</v>
      </c>
      <c r="B125" s="2">
        <v>10</v>
      </c>
      <c r="J125" s="2" t="s">
        <v>13</v>
      </c>
      <c r="K125" s="2">
        <f t="shared" ref="K125:K134" si="6">B82</f>
        <v>30</v>
      </c>
    </row>
    <row r="126" spans="1:11" x14ac:dyDescent="0.25">
      <c r="A126" s="20" t="s">
        <v>7</v>
      </c>
      <c r="B126" s="25">
        <v>45804</v>
      </c>
      <c r="J126" s="2" t="s">
        <v>14</v>
      </c>
      <c r="K126" s="2">
        <f t="shared" si="6"/>
        <v>80</v>
      </c>
    </row>
    <row r="127" spans="1:11" x14ac:dyDescent="0.25">
      <c r="A127" s="20" t="s">
        <v>8</v>
      </c>
      <c r="B127" s="20" t="s">
        <v>132</v>
      </c>
      <c r="J127" s="2" t="s">
        <v>15</v>
      </c>
      <c r="K127" s="2">
        <f t="shared" si="6"/>
        <v>30</v>
      </c>
    </row>
    <row r="128" spans="1:11" x14ac:dyDescent="0.25">
      <c r="A128" s="20" t="s">
        <v>9</v>
      </c>
      <c r="B128" s="20" t="s">
        <v>133</v>
      </c>
      <c r="J128" s="2" t="s">
        <v>16</v>
      </c>
      <c r="K128" s="2">
        <f t="shared" si="6"/>
        <v>70</v>
      </c>
    </row>
    <row r="129" spans="1:11" x14ac:dyDescent="0.25">
      <c r="A129" s="20" t="s">
        <v>10</v>
      </c>
      <c r="B129" s="20">
        <v>484</v>
      </c>
      <c r="J129" s="2" t="s">
        <v>17</v>
      </c>
      <c r="K129" s="2">
        <f t="shared" si="6"/>
        <v>30</v>
      </c>
    </row>
    <row r="130" spans="1:11" x14ac:dyDescent="0.25">
      <c r="A130" s="20" t="s">
        <v>11</v>
      </c>
      <c r="B130" s="20">
        <v>110</v>
      </c>
      <c r="J130" s="2" t="s">
        <v>79</v>
      </c>
      <c r="K130" s="2">
        <f t="shared" si="6"/>
        <v>25</v>
      </c>
    </row>
    <row r="131" spans="1:11" x14ac:dyDescent="0.25">
      <c r="A131" s="22" t="s">
        <v>112</v>
      </c>
      <c r="B131" s="20">
        <v>45</v>
      </c>
      <c r="J131" s="2" t="s">
        <v>80</v>
      </c>
      <c r="K131" s="2">
        <f t="shared" si="6"/>
        <v>0</v>
      </c>
    </row>
    <row r="132" spans="1:11" x14ac:dyDescent="0.25">
      <c r="A132" s="20" t="s">
        <v>12</v>
      </c>
      <c r="B132" s="20">
        <v>22</v>
      </c>
      <c r="J132" s="2" t="s">
        <v>81</v>
      </c>
      <c r="K132" s="2">
        <f t="shared" si="6"/>
        <v>100</v>
      </c>
    </row>
    <row r="133" spans="1:11" x14ac:dyDescent="0.25">
      <c r="A133" s="20" t="s">
        <v>13</v>
      </c>
      <c r="B133" s="20">
        <v>20</v>
      </c>
      <c r="J133" s="2" t="s">
        <v>82</v>
      </c>
      <c r="K133" s="2">
        <f t="shared" si="6"/>
        <v>0</v>
      </c>
    </row>
    <row r="134" spans="1:11" x14ac:dyDescent="0.25">
      <c r="A134" s="20" t="s">
        <v>14</v>
      </c>
      <c r="B134" s="20">
        <v>50</v>
      </c>
      <c r="J134" s="2" t="s">
        <v>83</v>
      </c>
      <c r="K134" s="2">
        <f t="shared" si="6"/>
        <v>45</v>
      </c>
    </row>
    <row r="135" spans="1:11" x14ac:dyDescent="0.25">
      <c r="A135" s="20" t="s">
        <v>15</v>
      </c>
      <c r="B135" s="20">
        <v>15</v>
      </c>
      <c r="J135" s="20" t="s">
        <v>93</v>
      </c>
      <c r="K135" s="20">
        <v>6</v>
      </c>
    </row>
    <row r="136" spans="1:11" x14ac:dyDescent="0.25">
      <c r="A136" s="20" t="s">
        <v>16</v>
      </c>
      <c r="B136" s="20">
        <v>45</v>
      </c>
      <c r="J136" s="20" t="s">
        <v>8</v>
      </c>
      <c r="K136" s="25">
        <f>B92</f>
        <v>45802</v>
      </c>
    </row>
    <row r="137" spans="1:11" x14ac:dyDescent="0.25">
      <c r="A137" s="20" t="s">
        <v>17</v>
      </c>
      <c r="B137" s="20">
        <v>10</v>
      </c>
      <c r="J137" s="20" t="s">
        <v>9</v>
      </c>
      <c r="K137" s="20" t="str">
        <f>B93</f>
        <v>INTERLAKEN</v>
      </c>
    </row>
    <row r="138" spans="1:11" x14ac:dyDescent="0.25">
      <c r="A138" s="20" t="s">
        <v>18</v>
      </c>
      <c r="B138" s="20">
        <v>12</v>
      </c>
      <c r="J138" s="20" t="s">
        <v>10</v>
      </c>
      <c r="K138" s="20" t="str">
        <f t="shared" ref="K138:K140" si="7">B94</f>
        <v>GINEBRA</v>
      </c>
    </row>
    <row r="139" spans="1:11" x14ac:dyDescent="0.25">
      <c r="A139" s="20" t="s">
        <v>19</v>
      </c>
      <c r="B139" s="20">
        <v>15</v>
      </c>
      <c r="J139" s="20" t="s">
        <v>7</v>
      </c>
      <c r="K139" s="20">
        <f t="shared" si="7"/>
        <v>220</v>
      </c>
    </row>
    <row r="140" spans="1:11" x14ac:dyDescent="0.25">
      <c r="A140" s="20" t="s">
        <v>20</v>
      </c>
      <c r="B140" s="20">
        <v>50</v>
      </c>
      <c r="J140" s="20" t="s">
        <v>11</v>
      </c>
      <c r="K140" s="20">
        <f t="shared" si="7"/>
        <v>100</v>
      </c>
    </row>
    <row r="141" spans="1:11" x14ac:dyDescent="0.25">
      <c r="A141" s="20" t="s">
        <v>21</v>
      </c>
      <c r="B141" s="20">
        <v>0</v>
      </c>
      <c r="J141" s="20" t="s">
        <v>99</v>
      </c>
      <c r="K141" s="20">
        <f>K139/K140</f>
        <v>2.2000000000000002</v>
      </c>
    </row>
    <row r="142" spans="1:11" x14ac:dyDescent="0.25">
      <c r="A142" s="20" t="s">
        <v>22</v>
      </c>
      <c r="B142" s="20">
        <v>20</v>
      </c>
      <c r="J142" s="20" t="s">
        <v>100</v>
      </c>
      <c r="K142" s="20">
        <f>SUM(B97:B108)+K143</f>
        <v>915.06399999999996</v>
      </c>
    </row>
    <row r="143" spans="1:11" x14ac:dyDescent="0.25">
      <c r="A143" s="2" t="s">
        <v>7</v>
      </c>
      <c r="B143" s="16">
        <v>45805</v>
      </c>
      <c r="J143" s="20" t="s">
        <v>119</v>
      </c>
      <c r="K143" s="20">
        <f>K144*B5</f>
        <v>20.064</v>
      </c>
    </row>
    <row r="144" spans="1:11" x14ac:dyDescent="0.25">
      <c r="A144" s="2" t="s">
        <v>8</v>
      </c>
      <c r="B144" s="2" t="s">
        <v>133</v>
      </c>
      <c r="J144" s="20" t="s">
        <v>101</v>
      </c>
      <c r="K144" s="20">
        <f>K139*B6/100</f>
        <v>12.54</v>
      </c>
    </row>
    <row r="145" spans="1:11" x14ac:dyDescent="0.25">
      <c r="A145" s="2" t="s">
        <v>9</v>
      </c>
      <c r="B145" s="2" t="s">
        <v>125</v>
      </c>
      <c r="J145" s="20" t="s">
        <v>77</v>
      </c>
      <c r="K145" s="20">
        <f>B97</f>
        <v>325</v>
      </c>
    </row>
    <row r="146" spans="1:11" x14ac:dyDescent="0.25">
      <c r="A146" s="2" t="s">
        <v>10</v>
      </c>
      <c r="B146" s="2">
        <v>485</v>
      </c>
      <c r="J146" s="20" t="s">
        <v>102</v>
      </c>
      <c r="K146" s="20">
        <f>SUM(B98:B103)</f>
        <v>290</v>
      </c>
    </row>
    <row r="147" spans="1:11" x14ac:dyDescent="0.25">
      <c r="A147" s="2" t="s">
        <v>11</v>
      </c>
      <c r="B147" s="2">
        <v>110</v>
      </c>
      <c r="J147" s="20" t="s">
        <v>12</v>
      </c>
      <c r="K147" s="20">
        <f>B98</f>
        <v>35</v>
      </c>
    </row>
    <row r="148" spans="1:11" x14ac:dyDescent="0.25">
      <c r="A148" s="15" t="s">
        <v>112</v>
      </c>
      <c r="B148" s="2">
        <v>0</v>
      </c>
      <c r="J148" s="20" t="s">
        <v>13</v>
      </c>
      <c r="K148" s="20">
        <f t="shared" ref="K148:K157" si="8">B99</f>
        <v>30</v>
      </c>
    </row>
    <row r="149" spans="1:11" x14ac:dyDescent="0.25">
      <c r="A149" s="2" t="s">
        <v>12</v>
      </c>
      <c r="B149" s="2">
        <v>10</v>
      </c>
      <c r="J149" s="20" t="s">
        <v>14</v>
      </c>
      <c r="K149" s="20">
        <f t="shared" si="8"/>
        <v>85</v>
      </c>
    </row>
    <row r="150" spans="1:11" x14ac:dyDescent="0.25">
      <c r="A150" s="2" t="s">
        <v>13</v>
      </c>
      <c r="B150" s="2">
        <v>15</v>
      </c>
      <c r="J150" s="20" t="s">
        <v>15</v>
      </c>
      <c r="K150" s="20">
        <f t="shared" si="8"/>
        <v>35</v>
      </c>
    </row>
    <row r="151" spans="1:11" x14ac:dyDescent="0.25">
      <c r="A151" s="2" t="s">
        <v>14</v>
      </c>
      <c r="B151" s="2">
        <v>30</v>
      </c>
      <c r="J151" s="20" t="s">
        <v>16</v>
      </c>
      <c r="K151" s="20">
        <f t="shared" si="8"/>
        <v>70</v>
      </c>
    </row>
    <row r="152" spans="1:11" x14ac:dyDescent="0.25">
      <c r="A152" s="2" t="s">
        <v>15</v>
      </c>
      <c r="B152" s="2">
        <v>15</v>
      </c>
      <c r="J152" s="20" t="s">
        <v>17</v>
      </c>
      <c r="K152" s="20">
        <f t="shared" si="8"/>
        <v>35</v>
      </c>
    </row>
    <row r="153" spans="1:11" x14ac:dyDescent="0.25">
      <c r="A153" s="2" t="s">
        <v>16</v>
      </c>
      <c r="B153" s="2">
        <v>0</v>
      </c>
      <c r="J153" s="20" t="s">
        <v>18</v>
      </c>
      <c r="K153" s="20">
        <f t="shared" si="8"/>
        <v>30</v>
      </c>
    </row>
    <row r="154" spans="1:11" x14ac:dyDescent="0.25">
      <c r="A154" s="2" t="s">
        <v>17</v>
      </c>
      <c r="B154" s="2">
        <v>15</v>
      </c>
      <c r="J154" s="20" t="s">
        <v>19</v>
      </c>
      <c r="K154" s="20">
        <f t="shared" si="8"/>
        <v>0</v>
      </c>
    </row>
    <row r="155" spans="1:11" x14ac:dyDescent="0.25">
      <c r="A155" s="2" t="s">
        <v>18</v>
      </c>
      <c r="B155" s="2">
        <v>0</v>
      </c>
      <c r="J155" s="20" t="s">
        <v>20</v>
      </c>
      <c r="K155" s="20">
        <f t="shared" si="8"/>
        <v>200</v>
      </c>
    </row>
    <row r="156" spans="1:11" x14ac:dyDescent="0.25">
      <c r="A156" s="2" t="s">
        <v>19</v>
      </c>
      <c r="B156" s="2">
        <v>0</v>
      </c>
      <c r="J156" s="20" t="s">
        <v>21</v>
      </c>
      <c r="K156" s="20">
        <f t="shared" si="8"/>
        <v>0</v>
      </c>
    </row>
    <row r="157" spans="1:11" x14ac:dyDescent="0.25">
      <c r="A157" s="2" t="s">
        <v>20</v>
      </c>
      <c r="B157" s="2">
        <v>0</v>
      </c>
      <c r="J157" s="20" t="s">
        <v>22</v>
      </c>
      <c r="K157" s="20">
        <f t="shared" si="8"/>
        <v>50</v>
      </c>
    </row>
    <row r="158" spans="1:11" x14ac:dyDescent="0.25">
      <c r="A158" s="2" t="s">
        <v>21</v>
      </c>
      <c r="B158" s="2">
        <v>0</v>
      </c>
      <c r="J158" s="2" t="s">
        <v>93</v>
      </c>
      <c r="K158" s="2">
        <v>7</v>
      </c>
    </row>
    <row r="159" spans="1:11" x14ac:dyDescent="0.25">
      <c r="A159" s="2" t="s">
        <v>22</v>
      </c>
      <c r="B159" s="2">
        <v>0</v>
      </c>
      <c r="J159" s="2" t="s">
        <v>8</v>
      </c>
      <c r="K159" s="2" t="str">
        <f>B110</f>
        <v>GINEBRA</v>
      </c>
    </row>
    <row r="160" spans="1:11" x14ac:dyDescent="0.25">
      <c r="A160" s="3" t="s">
        <v>23</v>
      </c>
      <c r="B160" s="3">
        <v>120</v>
      </c>
      <c r="J160" s="2" t="s">
        <v>9</v>
      </c>
      <c r="K160" s="2" t="str">
        <f t="shared" ref="K160:K161" si="9">B111</f>
        <v>NIMES</v>
      </c>
    </row>
    <row r="161" spans="1:11" x14ac:dyDescent="0.25">
      <c r="A161" s="3" t="s">
        <v>24</v>
      </c>
      <c r="B161" s="3">
        <v>40</v>
      </c>
      <c r="J161" s="2" t="s">
        <v>10</v>
      </c>
      <c r="K161" s="2">
        <f t="shared" si="9"/>
        <v>402</v>
      </c>
    </row>
    <row r="162" spans="1:11" x14ac:dyDescent="0.25">
      <c r="A162" s="3" t="s">
        <v>25</v>
      </c>
      <c r="B162" s="3">
        <v>34</v>
      </c>
      <c r="J162" s="2" t="s">
        <v>7</v>
      </c>
      <c r="K162" s="16">
        <f>B109</f>
        <v>45803</v>
      </c>
    </row>
    <row r="163" spans="1:11" x14ac:dyDescent="0.25">
      <c r="A163" s="3" t="s">
        <v>26</v>
      </c>
      <c r="B163" s="3">
        <v>41</v>
      </c>
      <c r="J163" s="2" t="s">
        <v>11</v>
      </c>
      <c r="K163" s="2">
        <f>B113</f>
        <v>110</v>
      </c>
    </row>
    <row r="164" spans="1:11" x14ac:dyDescent="0.25">
      <c r="A164" s="3" t="s">
        <v>27</v>
      </c>
      <c r="B164" s="3">
        <v>15</v>
      </c>
      <c r="J164" s="2" t="s">
        <v>99</v>
      </c>
      <c r="K164" s="2">
        <f>K161/K163</f>
        <v>3.6545454545454548</v>
      </c>
    </row>
    <row r="165" spans="1:11" x14ac:dyDescent="0.25">
      <c r="A165" s="3" t="s">
        <v>28</v>
      </c>
      <c r="B165" s="3">
        <v>120</v>
      </c>
      <c r="J165" s="2" t="s">
        <v>100</v>
      </c>
      <c r="K165" s="2">
        <f>SUM(B114:B125)+K166</f>
        <v>476.66239999999999</v>
      </c>
    </row>
    <row r="166" spans="1:11" x14ac:dyDescent="0.25">
      <c r="A166" s="3" t="s">
        <v>29</v>
      </c>
      <c r="B166" s="3">
        <v>65</v>
      </c>
      <c r="J166" s="2" t="s">
        <v>119</v>
      </c>
      <c r="K166" s="2">
        <f>K167*B5</f>
        <v>36.662400000000005</v>
      </c>
    </row>
    <row r="167" spans="1:11" x14ac:dyDescent="0.25">
      <c r="A167" s="3" t="s">
        <v>30</v>
      </c>
      <c r="B167" s="3">
        <v>50</v>
      </c>
      <c r="J167" s="2" t="s">
        <v>101</v>
      </c>
      <c r="K167" s="2">
        <f>K161*B6/100</f>
        <v>22.914000000000001</v>
      </c>
    </row>
    <row r="168" spans="1:11" x14ac:dyDescent="0.25">
      <c r="A168" s="3" t="s">
        <v>31</v>
      </c>
      <c r="B168" s="3">
        <v>35</v>
      </c>
      <c r="J168" s="2" t="s">
        <v>77</v>
      </c>
      <c r="K168" s="2">
        <f>B114</f>
        <v>200</v>
      </c>
    </row>
    <row r="169" spans="1:11" x14ac:dyDescent="0.25">
      <c r="A169" s="4" t="s">
        <v>32</v>
      </c>
      <c r="B169" s="4">
        <v>0</v>
      </c>
      <c r="J169" s="2" t="s">
        <v>102</v>
      </c>
      <c r="K169" s="2">
        <f>SUM(B115:B120)</f>
        <v>170</v>
      </c>
    </row>
    <row r="170" spans="1:11" x14ac:dyDescent="0.25">
      <c r="A170" s="4" t="s">
        <v>33</v>
      </c>
      <c r="B170" s="4">
        <v>100</v>
      </c>
      <c r="J170" s="2" t="s">
        <v>12</v>
      </c>
      <c r="K170" s="2">
        <f>B115</f>
        <v>25</v>
      </c>
    </row>
    <row r="171" spans="1:11" x14ac:dyDescent="0.25">
      <c r="A171" s="4" t="s">
        <v>34</v>
      </c>
      <c r="B171" s="4">
        <v>0</v>
      </c>
      <c r="J171" s="2" t="s">
        <v>13</v>
      </c>
      <c r="K171" s="2">
        <f t="shared" ref="K171:K180" si="10">B116</f>
        <v>20</v>
      </c>
    </row>
    <row r="172" spans="1:11" x14ac:dyDescent="0.25">
      <c r="A172" s="4" t="s">
        <v>35</v>
      </c>
      <c r="B172" s="4">
        <v>150</v>
      </c>
      <c r="J172" s="2" t="s">
        <v>14</v>
      </c>
      <c r="K172" s="2">
        <f t="shared" si="10"/>
        <v>50</v>
      </c>
    </row>
    <row r="173" spans="1:11" x14ac:dyDescent="0.25">
      <c r="A173" s="4" t="s">
        <v>36</v>
      </c>
      <c r="B173" s="4">
        <v>0</v>
      </c>
      <c r="J173" s="2" t="s">
        <v>15</v>
      </c>
      <c r="K173" s="2">
        <f t="shared" si="10"/>
        <v>20</v>
      </c>
    </row>
    <row r="174" spans="1:11" x14ac:dyDescent="0.25">
      <c r="A174" s="4" t="s">
        <v>37</v>
      </c>
      <c r="B174" s="4">
        <v>325</v>
      </c>
      <c r="J174" s="2" t="s">
        <v>16</v>
      </c>
      <c r="K174" s="2">
        <f t="shared" si="10"/>
        <v>40</v>
      </c>
    </row>
    <row r="175" spans="1:11" x14ac:dyDescent="0.25">
      <c r="A175" s="4" t="s">
        <v>111</v>
      </c>
      <c r="B175" s="4">
        <v>0</v>
      </c>
      <c r="J175" s="2" t="s">
        <v>17</v>
      </c>
      <c r="K175" s="2">
        <f t="shared" si="10"/>
        <v>15</v>
      </c>
    </row>
    <row r="176" spans="1:11" x14ac:dyDescent="0.25">
      <c r="A176" s="4" t="s">
        <v>106</v>
      </c>
      <c r="B176" s="4">
        <v>150</v>
      </c>
      <c r="J176" s="2" t="s">
        <v>18</v>
      </c>
      <c r="K176" s="2">
        <f t="shared" si="10"/>
        <v>15</v>
      </c>
    </row>
    <row r="177" spans="1:11" x14ac:dyDescent="0.25">
      <c r="A177" s="4" t="s">
        <v>38</v>
      </c>
      <c r="B177" s="4">
        <v>0</v>
      </c>
      <c r="J177" s="2" t="s">
        <v>19</v>
      </c>
      <c r="K177" s="2">
        <f t="shared" si="10"/>
        <v>25</v>
      </c>
    </row>
    <row r="178" spans="1:11" x14ac:dyDescent="0.25">
      <c r="A178" s="4" t="s">
        <v>39</v>
      </c>
      <c r="B178" s="4">
        <v>35</v>
      </c>
      <c r="J178" s="2" t="s">
        <v>20</v>
      </c>
      <c r="K178" s="2">
        <f t="shared" si="10"/>
        <v>20</v>
      </c>
    </row>
    <row r="179" spans="1:11" x14ac:dyDescent="0.25">
      <c r="A179" s="4" t="s">
        <v>40</v>
      </c>
      <c r="B179" s="4">
        <v>25</v>
      </c>
      <c r="J179" s="2" t="s">
        <v>21</v>
      </c>
      <c r="K179" s="2">
        <f t="shared" si="10"/>
        <v>0</v>
      </c>
    </row>
    <row r="180" spans="1:11" x14ac:dyDescent="0.25">
      <c r="A180" s="4" t="s">
        <v>41</v>
      </c>
      <c r="B180" s="4">
        <v>350</v>
      </c>
      <c r="J180" s="2" t="s">
        <v>22</v>
      </c>
      <c r="K180" s="2">
        <f t="shared" si="10"/>
        <v>10</v>
      </c>
    </row>
    <row r="181" spans="1:11" x14ac:dyDescent="0.25">
      <c r="A181" s="4" t="s">
        <v>42</v>
      </c>
      <c r="B181" s="4">
        <v>50</v>
      </c>
      <c r="J181" s="20" t="s">
        <v>93</v>
      </c>
      <c r="K181" s="20">
        <v>8</v>
      </c>
    </row>
    <row r="182" spans="1:11" x14ac:dyDescent="0.25">
      <c r="A182" s="4" t="s">
        <v>43</v>
      </c>
      <c r="B182" s="4">
        <v>20</v>
      </c>
      <c r="J182" s="20" t="s">
        <v>8</v>
      </c>
      <c r="K182" s="20" t="str">
        <f>B127</f>
        <v>NIMES</v>
      </c>
    </row>
    <row r="183" spans="1:11" x14ac:dyDescent="0.25">
      <c r="A183" s="4" t="s">
        <v>44</v>
      </c>
      <c r="B183" s="4">
        <v>60</v>
      </c>
      <c r="J183" s="20" t="s">
        <v>9</v>
      </c>
      <c r="K183" s="20" t="str">
        <f t="shared" ref="K183:K184" si="11">B128</f>
        <v>TARRAGONA</v>
      </c>
    </row>
    <row r="184" spans="1:11" x14ac:dyDescent="0.25">
      <c r="A184" s="4" t="s">
        <v>45</v>
      </c>
      <c r="B184" s="4">
        <v>30</v>
      </c>
      <c r="J184" s="20" t="s">
        <v>10</v>
      </c>
      <c r="K184" s="20">
        <f t="shared" si="11"/>
        <v>484</v>
      </c>
    </row>
    <row r="185" spans="1:11" x14ac:dyDescent="0.25">
      <c r="A185" s="5" t="s">
        <v>46</v>
      </c>
      <c r="B185" s="5">
        <v>35</v>
      </c>
      <c r="J185" s="20" t="s">
        <v>7</v>
      </c>
      <c r="K185" s="25">
        <f>B126</f>
        <v>45804</v>
      </c>
    </row>
    <row r="186" spans="1:11" x14ac:dyDescent="0.25">
      <c r="A186" s="5" t="s">
        <v>47</v>
      </c>
      <c r="B186" s="5">
        <v>40</v>
      </c>
      <c r="J186" s="20" t="s">
        <v>11</v>
      </c>
      <c r="K186" s="20">
        <f>B130</f>
        <v>110</v>
      </c>
    </row>
    <row r="187" spans="1:11" x14ac:dyDescent="0.25">
      <c r="A187" s="5" t="s">
        <v>48</v>
      </c>
      <c r="B187" s="5">
        <v>15</v>
      </c>
      <c r="J187" s="20" t="s">
        <v>99</v>
      </c>
      <c r="K187" s="20">
        <f>K184/K186</f>
        <v>4.4000000000000004</v>
      </c>
    </row>
    <row r="188" spans="1:11" x14ac:dyDescent="0.25">
      <c r="A188" s="5" t="s">
        <v>49</v>
      </c>
      <c r="B188" s="5">
        <v>35</v>
      </c>
      <c r="J188" s="20" t="s">
        <v>100</v>
      </c>
      <c r="K188" s="20">
        <f>SUM(B131:B142)+K189</f>
        <v>348.14080000000001</v>
      </c>
    </row>
    <row r="189" spans="1:11" x14ac:dyDescent="0.25">
      <c r="A189" s="5" t="s">
        <v>45</v>
      </c>
      <c r="B189" s="5">
        <v>40</v>
      </c>
      <c r="J189" s="20" t="s">
        <v>119</v>
      </c>
      <c r="K189" s="20">
        <f>K190*B5</f>
        <v>44.140800000000006</v>
      </c>
    </row>
    <row r="190" spans="1:11" x14ac:dyDescent="0.25">
      <c r="A190" s="6" t="s">
        <v>50</v>
      </c>
      <c r="B190" s="6">
        <v>20</v>
      </c>
      <c r="J190" s="20" t="s">
        <v>101</v>
      </c>
      <c r="K190" s="20">
        <f>K184*B6/100</f>
        <v>27.588000000000001</v>
      </c>
    </row>
    <row r="191" spans="1:11" x14ac:dyDescent="0.25">
      <c r="A191" s="6" t="s">
        <v>51</v>
      </c>
      <c r="B191" s="6">
        <v>35</v>
      </c>
      <c r="J191" s="20" t="s">
        <v>77</v>
      </c>
      <c r="K191" s="20">
        <f>B131</f>
        <v>45</v>
      </c>
    </row>
    <row r="192" spans="1:11" x14ac:dyDescent="0.25">
      <c r="A192" s="6" t="s">
        <v>52</v>
      </c>
      <c r="B192" s="6">
        <v>45</v>
      </c>
      <c r="J192" s="20" t="s">
        <v>102</v>
      </c>
      <c r="K192" s="20">
        <f>SUM(B132:B137)</f>
        <v>162</v>
      </c>
    </row>
    <row r="193" spans="1:11" x14ac:dyDescent="0.25">
      <c r="A193" s="6" t="s">
        <v>53</v>
      </c>
      <c r="B193" s="6">
        <v>0</v>
      </c>
      <c r="J193" s="20" t="s">
        <v>12</v>
      </c>
      <c r="K193" s="20">
        <f>B132</f>
        <v>22</v>
      </c>
    </row>
    <row r="194" spans="1:11" x14ac:dyDescent="0.25">
      <c r="A194" s="6" t="s">
        <v>54</v>
      </c>
      <c r="B194" s="6">
        <v>150</v>
      </c>
      <c r="J194" s="20" t="s">
        <v>13</v>
      </c>
      <c r="K194" s="20">
        <f t="shared" ref="K194:K203" si="12">B133</f>
        <v>20</v>
      </c>
    </row>
    <row r="195" spans="1:11" x14ac:dyDescent="0.25">
      <c r="A195" s="6" t="s">
        <v>55</v>
      </c>
      <c r="B195" s="6">
        <v>0</v>
      </c>
      <c r="J195" s="20" t="s">
        <v>14</v>
      </c>
      <c r="K195" s="20">
        <f t="shared" si="12"/>
        <v>50</v>
      </c>
    </row>
    <row r="196" spans="1:11" x14ac:dyDescent="0.25">
      <c r="A196" s="6" t="s">
        <v>56</v>
      </c>
      <c r="B196" s="6">
        <v>400</v>
      </c>
      <c r="J196" s="20" t="s">
        <v>15</v>
      </c>
      <c r="K196" s="20">
        <f t="shared" si="12"/>
        <v>15</v>
      </c>
    </row>
    <row r="197" spans="1:11" x14ac:dyDescent="0.25">
      <c r="A197" s="6" t="s">
        <v>57</v>
      </c>
      <c r="B197" s="6">
        <v>50</v>
      </c>
      <c r="J197" s="20" t="s">
        <v>16</v>
      </c>
      <c r="K197" s="20">
        <f t="shared" si="12"/>
        <v>45</v>
      </c>
    </row>
    <row r="198" spans="1:11" x14ac:dyDescent="0.25">
      <c r="A198" s="6" t="s">
        <v>58</v>
      </c>
      <c r="B198" s="6">
        <v>10</v>
      </c>
      <c r="J198" s="20" t="s">
        <v>17</v>
      </c>
      <c r="K198" s="20">
        <f t="shared" si="12"/>
        <v>10</v>
      </c>
    </row>
    <row r="199" spans="1:11" x14ac:dyDescent="0.25">
      <c r="A199" s="6" t="s">
        <v>59</v>
      </c>
      <c r="B199" s="6">
        <v>20</v>
      </c>
      <c r="J199" s="20" t="s">
        <v>18</v>
      </c>
      <c r="K199" s="20">
        <f t="shared" si="12"/>
        <v>12</v>
      </c>
    </row>
    <row r="200" spans="1:11" x14ac:dyDescent="0.25">
      <c r="A200" s="6" t="s">
        <v>60</v>
      </c>
      <c r="B200" s="6">
        <v>50</v>
      </c>
      <c r="J200" s="20" t="s">
        <v>19</v>
      </c>
      <c r="K200" s="20">
        <f t="shared" si="12"/>
        <v>15</v>
      </c>
    </row>
    <row r="201" spans="1:11" x14ac:dyDescent="0.25">
      <c r="J201" s="20" t="s">
        <v>20</v>
      </c>
      <c r="K201" s="20">
        <f t="shared" si="12"/>
        <v>50</v>
      </c>
    </row>
    <row r="202" spans="1:11" x14ac:dyDescent="0.25">
      <c r="J202" s="20" t="s">
        <v>21</v>
      </c>
      <c r="K202" s="20">
        <f t="shared" si="12"/>
        <v>0</v>
      </c>
    </row>
    <row r="203" spans="1:11" x14ac:dyDescent="0.25">
      <c r="J203" s="20" t="s">
        <v>22</v>
      </c>
      <c r="K203" s="20">
        <f t="shared" si="12"/>
        <v>20</v>
      </c>
    </row>
    <row r="204" spans="1:11" x14ac:dyDescent="0.25">
      <c r="J204" s="2" t="s">
        <v>93</v>
      </c>
      <c r="K204" s="2">
        <v>9</v>
      </c>
    </row>
    <row r="205" spans="1:11" x14ac:dyDescent="0.25">
      <c r="J205" s="2" t="s">
        <v>8</v>
      </c>
      <c r="K205" s="2" t="str">
        <f>B144</f>
        <v>TARRAGONA</v>
      </c>
    </row>
    <row r="206" spans="1:11" x14ac:dyDescent="0.25">
      <c r="J206" s="2" t="s">
        <v>9</v>
      </c>
      <c r="K206" s="2" t="str">
        <f t="shared" ref="K206:K207" si="13">B145</f>
        <v>MURCIA</v>
      </c>
    </row>
    <row r="207" spans="1:11" x14ac:dyDescent="0.25">
      <c r="J207" s="2" t="s">
        <v>10</v>
      </c>
      <c r="K207" s="2">
        <f t="shared" si="13"/>
        <v>485</v>
      </c>
    </row>
    <row r="208" spans="1:11" x14ac:dyDescent="0.25">
      <c r="J208" s="2" t="s">
        <v>7</v>
      </c>
      <c r="K208" s="16">
        <f>B143</f>
        <v>45805</v>
      </c>
    </row>
    <row r="209" spans="10:11" x14ac:dyDescent="0.25">
      <c r="J209" s="2" t="s">
        <v>11</v>
      </c>
      <c r="K209" s="2">
        <f>B147</f>
        <v>110</v>
      </c>
    </row>
    <row r="210" spans="10:11" x14ac:dyDescent="0.25">
      <c r="J210" s="2" t="s">
        <v>99</v>
      </c>
      <c r="K210" s="2">
        <f>K207/K209</f>
        <v>4.4090909090909092</v>
      </c>
    </row>
    <row r="211" spans="10:11" x14ac:dyDescent="0.25">
      <c r="J211" s="2" t="s">
        <v>100</v>
      </c>
      <c r="K211" s="2">
        <f>SUM(B148:B159)+K212</f>
        <v>129.232</v>
      </c>
    </row>
    <row r="212" spans="10:11" x14ac:dyDescent="0.25">
      <c r="J212" s="2" t="s">
        <v>119</v>
      </c>
      <c r="K212" s="2">
        <f>K213*B5</f>
        <v>44.231999999999999</v>
      </c>
    </row>
    <row r="213" spans="10:11" x14ac:dyDescent="0.25">
      <c r="J213" s="2" t="s">
        <v>101</v>
      </c>
      <c r="K213" s="2">
        <f>K207*B6/100</f>
        <v>27.645</v>
      </c>
    </row>
    <row r="214" spans="10:11" x14ac:dyDescent="0.25">
      <c r="J214" s="2" t="s">
        <v>77</v>
      </c>
      <c r="K214" s="2">
        <f>B148</f>
        <v>0</v>
      </c>
    </row>
    <row r="215" spans="10:11" x14ac:dyDescent="0.25">
      <c r="J215" s="2" t="s">
        <v>102</v>
      </c>
      <c r="K215" s="2">
        <f>SUM(B149:B154)</f>
        <v>85</v>
      </c>
    </row>
    <row r="216" spans="10:11" x14ac:dyDescent="0.25">
      <c r="J216" s="2" t="s">
        <v>12</v>
      </c>
      <c r="K216" s="2">
        <f>B149</f>
        <v>10</v>
      </c>
    </row>
    <row r="217" spans="10:11" x14ac:dyDescent="0.25">
      <c r="J217" s="2" t="s">
        <v>13</v>
      </c>
      <c r="K217" s="2">
        <f t="shared" ref="K217:K226" si="14">B150</f>
        <v>15</v>
      </c>
    </row>
    <row r="218" spans="10:11" x14ac:dyDescent="0.25">
      <c r="J218" s="2" t="s">
        <v>14</v>
      </c>
      <c r="K218" s="2">
        <f t="shared" si="14"/>
        <v>30</v>
      </c>
    </row>
    <row r="219" spans="10:11" x14ac:dyDescent="0.25">
      <c r="J219" s="2" t="s">
        <v>15</v>
      </c>
      <c r="K219" s="2">
        <f t="shared" si="14"/>
        <v>15</v>
      </c>
    </row>
    <row r="220" spans="10:11" x14ac:dyDescent="0.25">
      <c r="J220" s="2" t="s">
        <v>16</v>
      </c>
      <c r="K220" s="2">
        <f t="shared" si="14"/>
        <v>0</v>
      </c>
    </row>
    <row r="221" spans="10:11" x14ac:dyDescent="0.25">
      <c r="J221" s="2" t="s">
        <v>17</v>
      </c>
      <c r="K221" s="2">
        <f t="shared" si="14"/>
        <v>15</v>
      </c>
    </row>
    <row r="222" spans="10:11" x14ac:dyDescent="0.25">
      <c r="J222" s="2" t="s">
        <v>18</v>
      </c>
      <c r="K222" s="2">
        <f t="shared" si="14"/>
        <v>0</v>
      </c>
    </row>
    <row r="223" spans="10:11" x14ac:dyDescent="0.25">
      <c r="J223" s="2" t="s">
        <v>19</v>
      </c>
      <c r="K223" s="2">
        <f t="shared" si="14"/>
        <v>0</v>
      </c>
    </row>
    <row r="224" spans="10:11" x14ac:dyDescent="0.25">
      <c r="J224" s="2" t="s">
        <v>20</v>
      </c>
      <c r="K224" s="2">
        <f t="shared" si="14"/>
        <v>0</v>
      </c>
    </row>
    <row r="225" spans="10:11" x14ac:dyDescent="0.25">
      <c r="J225" s="2" t="s">
        <v>21</v>
      </c>
      <c r="K225" s="2">
        <f t="shared" si="14"/>
        <v>0</v>
      </c>
    </row>
    <row r="226" spans="10:11" x14ac:dyDescent="0.25">
      <c r="J226" s="2" t="s">
        <v>22</v>
      </c>
      <c r="K226" s="2">
        <f t="shared" si="14"/>
        <v>0</v>
      </c>
    </row>
    <row r="227" spans="10:11" x14ac:dyDescent="0.25">
      <c r="J227" s="26" t="s">
        <v>103</v>
      </c>
      <c r="K227" s="27">
        <f>SUM(B160:B168)</f>
        <v>520</v>
      </c>
    </row>
    <row r="228" spans="10:11" x14ac:dyDescent="0.25">
      <c r="J228" s="3" t="s">
        <v>23</v>
      </c>
      <c r="K228" s="3">
        <f t="shared" ref="K228:K236" si="15">B160</f>
        <v>120</v>
      </c>
    </row>
    <row r="229" spans="10:11" x14ac:dyDescent="0.25">
      <c r="J229" s="3" t="s">
        <v>24</v>
      </c>
      <c r="K229" s="3">
        <f t="shared" si="15"/>
        <v>40</v>
      </c>
    </row>
    <row r="230" spans="10:11" x14ac:dyDescent="0.25">
      <c r="J230" s="3" t="s">
        <v>25</v>
      </c>
      <c r="K230" s="3">
        <f t="shared" si="15"/>
        <v>34</v>
      </c>
    </row>
    <row r="231" spans="10:11" x14ac:dyDescent="0.25">
      <c r="J231" s="3" t="s">
        <v>26</v>
      </c>
      <c r="K231" s="3">
        <f t="shared" si="15"/>
        <v>41</v>
      </c>
    </row>
    <row r="232" spans="10:11" x14ac:dyDescent="0.25">
      <c r="J232" s="3" t="s">
        <v>27</v>
      </c>
      <c r="K232" s="3">
        <f t="shared" si="15"/>
        <v>15</v>
      </c>
    </row>
    <row r="233" spans="10:11" x14ac:dyDescent="0.25">
      <c r="J233" s="3" t="s">
        <v>28</v>
      </c>
      <c r="K233" s="3">
        <f t="shared" si="15"/>
        <v>120</v>
      </c>
    </row>
    <row r="234" spans="10:11" x14ac:dyDescent="0.25">
      <c r="J234" s="3" t="s">
        <v>29</v>
      </c>
      <c r="K234" s="3">
        <f t="shared" si="15"/>
        <v>65</v>
      </c>
    </row>
    <row r="235" spans="10:11" x14ac:dyDescent="0.25">
      <c r="J235" s="3" t="s">
        <v>30</v>
      </c>
      <c r="K235" s="3">
        <f t="shared" si="15"/>
        <v>50</v>
      </c>
    </row>
    <row r="236" spans="10:11" x14ac:dyDescent="0.25">
      <c r="J236" s="3" t="s">
        <v>31</v>
      </c>
      <c r="K236" s="3">
        <f t="shared" si="15"/>
        <v>35</v>
      </c>
    </row>
    <row r="237" spans="10:11" x14ac:dyDescent="0.25">
      <c r="J237" s="4" t="s">
        <v>105</v>
      </c>
      <c r="K237" s="4">
        <f>SUM(B169:B184)</f>
        <v>1295</v>
      </c>
    </row>
    <row r="238" spans="10:11" x14ac:dyDescent="0.25">
      <c r="J238" s="4" t="s">
        <v>32</v>
      </c>
      <c r="K238" s="4">
        <f t="shared" ref="K238:K253" si="16">B169</f>
        <v>0</v>
      </c>
    </row>
    <row r="239" spans="10:11" x14ac:dyDescent="0.25">
      <c r="J239" s="4" t="s">
        <v>33</v>
      </c>
      <c r="K239" s="4">
        <f t="shared" si="16"/>
        <v>100</v>
      </c>
    </row>
    <row r="240" spans="10:11" x14ac:dyDescent="0.25">
      <c r="J240" s="4" t="s">
        <v>34</v>
      </c>
      <c r="K240" s="4">
        <f t="shared" si="16"/>
        <v>0</v>
      </c>
    </row>
    <row r="241" spans="10:11" x14ac:dyDescent="0.25">
      <c r="J241" s="4" t="s">
        <v>35</v>
      </c>
      <c r="K241" s="4">
        <f t="shared" si="16"/>
        <v>150</v>
      </c>
    </row>
    <row r="242" spans="10:11" x14ac:dyDescent="0.25">
      <c r="J242" s="4" t="s">
        <v>36</v>
      </c>
      <c r="K242" s="4">
        <f t="shared" si="16"/>
        <v>0</v>
      </c>
    </row>
    <row r="243" spans="10:11" x14ac:dyDescent="0.25">
      <c r="J243" s="4" t="s">
        <v>37</v>
      </c>
      <c r="K243" s="4">
        <f t="shared" si="16"/>
        <v>325</v>
      </c>
    </row>
    <row r="244" spans="10:11" x14ac:dyDescent="0.25">
      <c r="J244" s="4" t="s">
        <v>111</v>
      </c>
      <c r="K244" s="4">
        <f t="shared" si="16"/>
        <v>0</v>
      </c>
    </row>
    <row r="245" spans="10:11" x14ac:dyDescent="0.25">
      <c r="J245" s="4" t="s">
        <v>106</v>
      </c>
      <c r="K245" s="4">
        <f t="shared" si="16"/>
        <v>150</v>
      </c>
    </row>
    <row r="246" spans="10:11" x14ac:dyDescent="0.25">
      <c r="J246" s="4" t="s">
        <v>38</v>
      </c>
      <c r="K246" s="4">
        <f t="shared" si="16"/>
        <v>0</v>
      </c>
    </row>
    <row r="247" spans="10:11" x14ac:dyDescent="0.25">
      <c r="J247" s="4" t="s">
        <v>39</v>
      </c>
      <c r="K247" s="4">
        <f t="shared" si="16"/>
        <v>35</v>
      </c>
    </row>
    <row r="248" spans="10:11" x14ac:dyDescent="0.25">
      <c r="J248" s="4" t="s">
        <v>40</v>
      </c>
      <c r="K248" s="4">
        <f t="shared" si="16"/>
        <v>25</v>
      </c>
    </row>
    <row r="249" spans="10:11" x14ac:dyDescent="0.25">
      <c r="J249" s="4" t="s">
        <v>107</v>
      </c>
      <c r="K249" s="4">
        <f t="shared" si="16"/>
        <v>350</v>
      </c>
    </row>
    <row r="250" spans="10:11" x14ac:dyDescent="0.25">
      <c r="J250" s="4" t="s">
        <v>42</v>
      </c>
      <c r="K250" s="4">
        <f t="shared" si="16"/>
        <v>50</v>
      </c>
    </row>
    <row r="251" spans="10:11" x14ac:dyDescent="0.25">
      <c r="J251" s="4" t="s">
        <v>43</v>
      </c>
      <c r="K251" s="4">
        <f t="shared" si="16"/>
        <v>20</v>
      </c>
    </row>
    <row r="252" spans="10:11" x14ac:dyDescent="0.25">
      <c r="J252" s="4" t="s">
        <v>44</v>
      </c>
      <c r="K252" s="4">
        <f t="shared" si="16"/>
        <v>60</v>
      </c>
    </row>
    <row r="253" spans="10:11" x14ac:dyDescent="0.25">
      <c r="J253" s="4" t="s">
        <v>45</v>
      </c>
      <c r="K253" s="4">
        <f t="shared" si="16"/>
        <v>30</v>
      </c>
    </row>
    <row r="254" spans="10:11" x14ac:dyDescent="0.25">
      <c r="J254" s="5" t="s">
        <v>108</v>
      </c>
      <c r="K254" s="5">
        <f>SUM(B185:B189)</f>
        <v>165</v>
      </c>
    </row>
    <row r="255" spans="10:11" x14ac:dyDescent="0.25">
      <c r="J255" s="5" t="s">
        <v>46</v>
      </c>
      <c r="K255" s="5">
        <f>B185</f>
        <v>35</v>
      </c>
    </row>
    <row r="256" spans="10:11" x14ac:dyDescent="0.25">
      <c r="J256" s="5" t="s">
        <v>47</v>
      </c>
      <c r="K256" s="5">
        <f>B186</f>
        <v>40</v>
      </c>
    </row>
    <row r="257" spans="10:11" x14ac:dyDescent="0.25">
      <c r="J257" s="5" t="s">
        <v>48</v>
      </c>
      <c r="K257" s="5">
        <f>B187</f>
        <v>15</v>
      </c>
    </row>
    <row r="258" spans="10:11" x14ac:dyDescent="0.25">
      <c r="J258" s="5" t="s">
        <v>49</v>
      </c>
      <c r="K258" s="5">
        <f>B188</f>
        <v>35</v>
      </c>
    </row>
    <row r="259" spans="10:11" x14ac:dyDescent="0.25">
      <c r="J259" s="5" t="s">
        <v>45</v>
      </c>
      <c r="K259" s="5">
        <f>B189</f>
        <v>40</v>
      </c>
    </row>
    <row r="260" spans="10:11" x14ac:dyDescent="0.25">
      <c r="J260" s="6" t="s">
        <v>109</v>
      </c>
      <c r="K260" s="6">
        <f>SUM(B190:B200)</f>
        <v>780</v>
      </c>
    </row>
    <row r="261" spans="10:11" x14ac:dyDescent="0.25">
      <c r="J261" s="6" t="s">
        <v>50</v>
      </c>
      <c r="K261" s="6">
        <f t="shared" ref="K261:K271" si="17">B190</f>
        <v>20</v>
      </c>
    </row>
    <row r="262" spans="10:11" x14ac:dyDescent="0.25">
      <c r="J262" s="6" t="s">
        <v>51</v>
      </c>
      <c r="K262" s="6">
        <f t="shared" si="17"/>
        <v>35</v>
      </c>
    </row>
    <row r="263" spans="10:11" x14ac:dyDescent="0.25">
      <c r="J263" s="6" t="s">
        <v>52</v>
      </c>
      <c r="K263" s="6">
        <f t="shared" si="17"/>
        <v>45</v>
      </c>
    </row>
    <row r="264" spans="10:11" x14ac:dyDescent="0.25">
      <c r="J264" s="6" t="s">
        <v>53</v>
      </c>
      <c r="K264" s="6">
        <f t="shared" si="17"/>
        <v>0</v>
      </c>
    </row>
    <row r="265" spans="10:11" x14ac:dyDescent="0.25">
      <c r="J265" s="6" t="s">
        <v>54</v>
      </c>
      <c r="K265" s="6">
        <f t="shared" si="17"/>
        <v>150</v>
      </c>
    </row>
    <row r="266" spans="10:11" x14ac:dyDescent="0.25">
      <c r="J266" s="6" t="s">
        <v>55</v>
      </c>
      <c r="K266" s="6">
        <f t="shared" si="17"/>
        <v>0</v>
      </c>
    </row>
    <row r="267" spans="10:11" x14ac:dyDescent="0.25">
      <c r="J267" s="6" t="s">
        <v>56</v>
      </c>
      <c r="K267" s="6">
        <f t="shared" si="17"/>
        <v>400</v>
      </c>
    </row>
    <row r="268" spans="10:11" x14ac:dyDescent="0.25">
      <c r="J268" s="6" t="s">
        <v>57</v>
      </c>
      <c r="K268" s="6">
        <f t="shared" si="17"/>
        <v>50</v>
      </c>
    </row>
    <row r="269" spans="10:11" x14ac:dyDescent="0.25">
      <c r="J269" s="6" t="s">
        <v>58</v>
      </c>
      <c r="K269" s="6">
        <f t="shared" si="17"/>
        <v>10</v>
      </c>
    </row>
    <row r="270" spans="10:11" x14ac:dyDescent="0.25">
      <c r="J270" s="6" t="s">
        <v>59</v>
      </c>
      <c r="K270" s="6">
        <f t="shared" si="17"/>
        <v>20</v>
      </c>
    </row>
    <row r="271" spans="10:11" x14ac:dyDescent="0.25">
      <c r="J271" s="6" t="s">
        <v>60</v>
      </c>
      <c r="K271" s="6">
        <f t="shared" si="17"/>
        <v>50</v>
      </c>
    </row>
    <row r="272" spans="10:11" x14ac:dyDescent="0.25">
      <c r="J272" s="13" t="s">
        <v>110</v>
      </c>
      <c r="K272" s="21">
        <f>K27+K50+K73+K96+K119+K142+K165+K188+K211+K227+K237+K254+K260</f>
        <v>7691.8991999999998</v>
      </c>
    </row>
    <row r="273" spans="10:11" x14ac:dyDescent="0.25">
      <c r="J273" s="13" t="s">
        <v>66</v>
      </c>
      <c r="K273" s="21">
        <f>IF(K12="True",K272/2,K272)</f>
        <v>3845.9495999999999</v>
      </c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1365-60F6-422F-B3C7-C19C68DB0115}">
  <dimension ref="A1:K89"/>
  <sheetViews>
    <sheetView workbookViewId="0">
      <selection activeCell="E28" sqref="E28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ht="30" x14ac:dyDescent="0.25">
      <c r="A2" s="7" t="s">
        <v>2</v>
      </c>
      <c r="B2" s="31" t="s">
        <v>157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ht="45" x14ac:dyDescent="0.25">
      <c r="A5" s="1" t="s">
        <v>5</v>
      </c>
      <c r="B5" s="1">
        <v>1.55</v>
      </c>
      <c r="D5" s="1" t="s">
        <v>2</v>
      </c>
      <c r="E5" s="29" t="str">
        <f>B2</f>
        <v>Prueba B1 Todo informado</v>
      </c>
      <c r="G5" s="1" t="s">
        <v>2</v>
      </c>
      <c r="H5" s="29" t="str">
        <f>B2</f>
        <v>Prueba B1 Todo informado</v>
      </c>
      <c r="J5" s="1" t="s">
        <v>2</v>
      </c>
      <c r="K5" s="29" t="str">
        <f>B2</f>
        <v>Prueba B1 Todo informado</v>
      </c>
    </row>
    <row r="6" spans="1:11" x14ac:dyDescent="0.25">
      <c r="A6" s="1" t="s">
        <v>6</v>
      </c>
      <c r="B6" s="1">
        <v>5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248</v>
      </c>
      <c r="G7" s="1" t="s">
        <v>63</v>
      </c>
      <c r="H7" s="1">
        <f>E7</f>
        <v>248</v>
      </c>
      <c r="J7" s="1" t="s">
        <v>63</v>
      </c>
      <c r="K7" s="1">
        <f>B10</f>
        <v>248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248</v>
      </c>
      <c r="J8" s="1" t="s">
        <v>69</v>
      </c>
      <c r="K8" s="1">
        <f>B10/K9</f>
        <v>248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4080.22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248</v>
      </c>
      <c r="D10" s="13" t="s">
        <v>66</v>
      </c>
      <c r="E10" s="13">
        <f>IF(E11="True",E9/2,E9)</f>
        <v>2040.11</v>
      </c>
      <c r="G10" s="1" t="s">
        <v>4</v>
      </c>
      <c r="H10" s="1" t="str">
        <f>B4</f>
        <v>True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True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75</v>
      </c>
      <c r="G12" s="1" t="s">
        <v>71</v>
      </c>
      <c r="H12" s="17">
        <f>B7</f>
        <v>45796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4</v>
      </c>
      <c r="G13" s="1" t="s">
        <v>5</v>
      </c>
      <c r="H13" s="1">
        <f>B5</f>
        <v>1.55</v>
      </c>
      <c r="J13" s="1" t="s">
        <v>5</v>
      </c>
      <c r="K13" s="1">
        <f>B5</f>
        <v>1.55</v>
      </c>
    </row>
    <row r="14" spans="1:11" x14ac:dyDescent="0.25">
      <c r="A14" s="2" t="s">
        <v>13</v>
      </c>
      <c r="B14" s="2">
        <v>5</v>
      </c>
      <c r="D14" t="s">
        <v>137</v>
      </c>
      <c r="E14" t="s">
        <v>158</v>
      </c>
      <c r="G14" s="1" t="s">
        <v>6</v>
      </c>
      <c r="H14" s="1">
        <f>B6</f>
        <v>5</v>
      </c>
      <c r="J14" s="1" t="s">
        <v>6</v>
      </c>
      <c r="K14" s="1">
        <f>B6</f>
        <v>5</v>
      </c>
    </row>
    <row r="15" spans="1:11" x14ac:dyDescent="0.25">
      <c r="A15" s="2" t="s">
        <v>14</v>
      </c>
      <c r="B15" s="2">
        <v>20</v>
      </c>
      <c r="D15" t="s">
        <v>142</v>
      </c>
      <c r="G15" s="1" t="s">
        <v>72</v>
      </c>
      <c r="H15" s="1">
        <f>H8*(H14/100)</f>
        <v>12.4</v>
      </c>
      <c r="J15" s="1" t="s">
        <v>72</v>
      </c>
      <c r="K15" s="1">
        <f>B10*B6/100</f>
        <v>12.4</v>
      </c>
    </row>
    <row r="16" spans="1:11" x14ac:dyDescent="0.25">
      <c r="A16" s="2" t="s">
        <v>15</v>
      </c>
      <c r="B16" s="2">
        <v>7</v>
      </c>
      <c r="D16" s="28" t="s">
        <v>152</v>
      </c>
      <c r="G16" s="1" t="s">
        <v>73</v>
      </c>
      <c r="H16" s="1">
        <f>B11</f>
        <v>70</v>
      </c>
      <c r="J16" s="12" t="s">
        <v>113</v>
      </c>
      <c r="K16" s="1">
        <f>K15*B5</f>
        <v>19.220000000000002</v>
      </c>
    </row>
    <row r="17" spans="1:11" x14ac:dyDescent="0.25">
      <c r="A17" s="2" t="s">
        <v>16</v>
      </c>
      <c r="B17" s="2">
        <v>20</v>
      </c>
      <c r="D17" t="s">
        <v>150</v>
      </c>
      <c r="G17" s="1" t="s">
        <v>74</v>
      </c>
      <c r="H17" s="18">
        <f>H7/H16</f>
        <v>3.5428571428571427</v>
      </c>
      <c r="J17" s="1" t="s">
        <v>73</v>
      </c>
      <c r="K17" s="1">
        <f>B11</f>
        <v>70</v>
      </c>
    </row>
    <row r="18" spans="1:11" x14ac:dyDescent="0.25">
      <c r="A18" s="2" t="s">
        <v>17</v>
      </c>
      <c r="B18" s="2">
        <v>5</v>
      </c>
      <c r="D18" t="s">
        <v>145</v>
      </c>
      <c r="G18" s="1" t="s">
        <v>75</v>
      </c>
      <c r="H18" s="18">
        <f>H17</f>
        <v>3.5428571428571427</v>
      </c>
      <c r="J18" s="1" t="s">
        <v>74</v>
      </c>
      <c r="K18" s="18">
        <f>K7/K17</f>
        <v>3.5428571428571427</v>
      </c>
    </row>
    <row r="19" spans="1:11" x14ac:dyDescent="0.25">
      <c r="A19" s="2" t="s">
        <v>18</v>
      </c>
      <c r="B19" s="2">
        <v>5</v>
      </c>
      <c r="D19" t="s">
        <v>143</v>
      </c>
      <c r="G19" s="1" t="s">
        <v>76</v>
      </c>
      <c r="H19" s="1">
        <f>H15*H13</f>
        <v>19.220000000000002</v>
      </c>
      <c r="J19" s="1" t="s">
        <v>75</v>
      </c>
      <c r="K19" s="18">
        <f>B10/B11</f>
        <v>3.5428571428571427</v>
      </c>
    </row>
    <row r="20" spans="1:11" x14ac:dyDescent="0.25">
      <c r="A20" s="2" t="s">
        <v>19</v>
      </c>
      <c r="B20" s="2">
        <v>10</v>
      </c>
      <c r="G20" s="2" t="s">
        <v>77</v>
      </c>
      <c r="H20" s="2">
        <f>B12</f>
        <v>75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10</v>
      </c>
      <c r="G21" s="2" t="s">
        <v>78</v>
      </c>
      <c r="H21" s="2">
        <f>SUM(B13:B18)</f>
        <v>61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10</v>
      </c>
      <c r="G22" s="2" t="s">
        <v>79</v>
      </c>
      <c r="H22" s="2">
        <f t="shared" ref="H22:H28" si="0">B19</f>
        <v>5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10</v>
      </c>
      <c r="G23" s="2" t="s">
        <v>80</v>
      </c>
      <c r="H23" s="2">
        <f t="shared" si="0"/>
        <v>10</v>
      </c>
      <c r="J23" s="2" t="s">
        <v>96</v>
      </c>
      <c r="K23" s="2">
        <f>B10</f>
        <v>248</v>
      </c>
    </row>
    <row r="24" spans="1:11" x14ac:dyDescent="0.25">
      <c r="A24" s="3" t="s">
        <v>23</v>
      </c>
      <c r="B24" s="3">
        <v>25</v>
      </c>
      <c r="G24" s="2" t="s">
        <v>81</v>
      </c>
      <c r="H24" s="2">
        <f t="shared" si="0"/>
        <v>10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10</v>
      </c>
      <c r="G25" s="2" t="s">
        <v>82</v>
      </c>
      <c r="H25" s="2">
        <f t="shared" si="0"/>
        <v>10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10</v>
      </c>
      <c r="G26" s="2" t="s">
        <v>83</v>
      </c>
      <c r="H26" s="2">
        <f t="shared" si="0"/>
        <v>10</v>
      </c>
      <c r="J26" s="2" t="s">
        <v>99</v>
      </c>
      <c r="K26" s="19">
        <f>B10/B11</f>
        <v>3.5428571428571427</v>
      </c>
    </row>
    <row r="27" spans="1:11" x14ac:dyDescent="0.25">
      <c r="A27" s="3" t="s">
        <v>26</v>
      </c>
      <c r="B27" s="3">
        <v>10</v>
      </c>
      <c r="G27" s="3" t="s">
        <v>84</v>
      </c>
      <c r="H27" s="3">
        <f t="shared" si="0"/>
        <v>25</v>
      </c>
      <c r="J27" s="2" t="s">
        <v>100</v>
      </c>
      <c r="K27" s="2">
        <f>SUM(B12:B23)+K28</f>
        <v>200.22</v>
      </c>
    </row>
    <row r="28" spans="1:11" x14ac:dyDescent="0.25">
      <c r="A28" s="3" t="s">
        <v>27</v>
      </c>
      <c r="B28" s="3">
        <v>10</v>
      </c>
      <c r="G28" s="3" t="s">
        <v>85</v>
      </c>
      <c r="H28" s="3">
        <f t="shared" si="0"/>
        <v>10</v>
      </c>
      <c r="J28" s="2" t="s">
        <v>119</v>
      </c>
      <c r="K28" s="2">
        <f>K16</f>
        <v>19.220000000000002</v>
      </c>
    </row>
    <row r="29" spans="1:11" x14ac:dyDescent="0.25">
      <c r="A29" s="3" t="s">
        <v>28</v>
      </c>
      <c r="B29" s="3">
        <v>10</v>
      </c>
      <c r="G29" s="3" t="s">
        <v>86</v>
      </c>
      <c r="H29" s="3">
        <f>SUM(B26:B28)</f>
        <v>30</v>
      </c>
      <c r="J29" s="2" t="s">
        <v>101</v>
      </c>
      <c r="K29" s="2">
        <f>B10*B6/100</f>
        <v>12.4</v>
      </c>
    </row>
    <row r="30" spans="1:11" x14ac:dyDescent="0.25">
      <c r="A30" s="3" t="s">
        <v>29</v>
      </c>
      <c r="B30" s="3">
        <v>10</v>
      </c>
      <c r="G30" s="3" t="s">
        <v>87</v>
      </c>
      <c r="H30" s="3">
        <f>SUM(B29:B32)</f>
        <v>40</v>
      </c>
      <c r="J30" s="2" t="s">
        <v>77</v>
      </c>
      <c r="K30" s="2">
        <f>B12</f>
        <v>75</v>
      </c>
    </row>
    <row r="31" spans="1:11" x14ac:dyDescent="0.25">
      <c r="A31" s="3" t="s">
        <v>30</v>
      </c>
      <c r="B31" s="3">
        <v>10</v>
      </c>
      <c r="G31" s="4" t="s">
        <v>88</v>
      </c>
      <c r="H31" s="4">
        <f>SUM(B33:B48)</f>
        <v>2685</v>
      </c>
      <c r="J31" s="2" t="s">
        <v>102</v>
      </c>
      <c r="K31" s="2">
        <f>SUM(B13:B18)</f>
        <v>61</v>
      </c>
    </row>
    <row r="32" spans="1:11" x14ac:dyDescent="0.25">
      <c r="A32" s="3" t="s">
        <v>31</v>
      </c>
      <c r="B32" s="3">
        <v>10</v>
      </c>
      <c r="G32" s="5" t="s">
        <v>89</v>
      </c>
      <c r="H32" s="5">
        <f>SUM(B49:B53)</f>
        <v>365</v>
      </c>
      <c r="J32" s="2" t="s">
        <v>12</v>
      </c>
      <c r="K32" s="2">
        <f t="shared" ref="K32:K42" si="1">B13</f>
        <v>4</v>
      </c>
    </row>
    <row r="33" spans="1:11" x14ac:dyDescent="0.25">
      <c r="A33" s="4" t="s">
        <v>32</v>
      </c>
      <c r="B33" s="4">
        <v>300</v>
      </c>
      <c r="G33" s="6" t="s">
        <v>90</v>
      </c>
      <c r="H33" s="6">
        <f>SUM(B54:B64)</f>
        <v>725</v>
      </c>
      <c r="J33" s="2" t="s">
        <v>13</v>
      </c>
      <c r="K33" s="2">
        <f t="shared" si="1"/>
        <v>5</v>
      </c>
    </row>
    <row r="34" spans="1:11" x14ac:dyDescent="0.25">
      <c r="A34" s="4" t="s">
        <v>33</v>
      </c>
      <c r="B34" s="4">
        <v>130</v>
      </c>
      <c r="G34" s="13" t="s">
        <v>91</v>
      </c>
      <c r="H34" s="13">
        <f>H19+H20+H21+H22+H23+H24+H25+H26+H27+H28+H29+H30+H31+H32+H33</f>
        <v>4080.2200000000003</v>
      </c>
      <c r="J34" s="2" t="s">
        <v>14</v>
      </c>
      <c r="K34" s="2">
        <f t="shared" si="1"/>
        <v>20</v>
      </c>
    </row>
    <row r="35" spans="1:11" x14ac:dyDescent="0.25">
      <c r="A35" s="4" t="s">
        <v>34</v>
      </c>
      <c r="B35" s="4">
        <v>5</v>
      </c>
      <c r="G35" s="13" t="s">
        <v>66</v>
      </c>
      <c r="H35" s="13">
        <f>IF(H10="True",H34/2,H34)</f>
        <v>2040.1100000000001</v>
      </c>
      <c r="J35" s="2" t="s">
        <v>15</v>
      </c>
      <c r="K35" s="2">
        <f t="shared" si="1"/>
        <v>7</v>
      </c>
    </row>
    <row r="36" spans="1:11" x14ac:dyDescent="0.25">
      <c r="A36" s="4" t="s">
        <v>35</v>
      </c>
      <c r="B36" s="4">
        <v>150</v>
      </c>
      <c r="J36" s="2" t="s">
        <v>16</v>
      </c>
      <c r="K36" s="2">
        <f t="shared" si="1"/>
        <v>20</v>
      </c>
    </row>
    <row r="37" spans="1:11" x14ac:dyDescent="0.25">
      <c r="A37" s="4" t="s">
        <v>36</v>
      </c>
      <c r="B37" s="4">
        <v>65</v>
      </c>
      <c r="J37" s="2" t="s">
        <v>17</v>
      </c>
      <c r="K37" s="2">
        <f t="shared" si="1"/>
        <v>5</v>
      </c>
    </row>
    <row r="38" spans="1:11" x14ac:dyDescent="0.25">
      <c r="A38" s="4" t="s">
        <v>37</v>
      </c>
      <c r="B38" s="4">
        <v>325</v>
      </c>
      <c r="J38" s="2" t="s">
        <v>79</v>
      </c>
      <c r="K38" s="2">
        <f t="shared" si="1"/>
        <v>5</v>
      </c>
    </row>
    <row r="39" spans="1:11" x14ac:dyDescent="0.25">
      <c r="A39" s="4" t="s">
        <v>111</v>
      </c>
      <c r="B39" s="4">
        <v>225</v>
      </c>
      <c r="J39" s="2" t="s">
        <v>80</v>
      </c>
      <c r="K39" s="2">
        <f t="shared" si="1"/>
        <v>10</v>
      </c>
    </row>
    <row r="40" spans="1:11" x14ac:dyDescent="0.25">
      <c r="A40" s="4" t="s">
        <v>106</v>
      </c>
      <c r="B40" s="4">
        <v>190</v>
      </c>
      <c r="J40" s="2" t="s">
        <v>81</v>
      </c>
      <c r="K40" s="2">
        <f t="shared" si="1"/>
        <v>10</v>
      </c>
    </row>
    <row r="41" spans="1:11" x14ac:dyDescent="0.25">
      <c r="A41" s="4" t="s">
        <v>38</v>
      </c>
      <c r="B41" s="4">
        <v>150</v>
      </c>
      <c r="J41" s="2" t="s">
        <v>82</v>
      </c>
      <c r="K41" s="2">
        <f t="shared" si="1"/>
        <v>10</v>
      </c>
    </row>
    <row r="42" spans="1:11" x14ac:dyDescent="0.25">
      <c r="A42" s="4" t="s">
        <v>39</v>
      </c>
      <c r="B42" s="4">
        <v>70</v>
      </c>
      <c r="J42" s="2" t="s">
        <v>83</v>
      </c>
      <c r="K42" s="2">
        <f t="shared" si="1"/>
        <v>10</v>
      </c>
    </row>
    <row r="43" spans="1:11" x14ac:dyDescent="0.25">
      <c r="A43" s="4" t="s">
        <v>40</v>
      </c>
      <c r="B43" s="4">
        <v>40</v>
      </c>
      <c r="J43" s="3" t="s">
        <v>103</v>
      </c>
      <c r="K43" s="3">
        <f>SUM(B24:B32)</f>
        <v>105</v>
      </c>
    </row>
    <row r="44" spans="1:11" x14ac:dyDescent="0.25">
      <c r="A44" s="4" t="s">
        <v>41</v>
      </c>
      <c r="B44" s="4">
        <v>650</v>
      </c>
      <c r="J44" s="3" t="s">
        <v>84</v>
      </c>
      <c r="K44" s="3">
        <f t="shared" ref="K44:K52" si="2">B24</f>
        <v>25</v>
      </c>
    </row>
    <row r="45" spans="1:11" x14ac:dyDescent="0.25">
      <c r="A45" s="4" t="s">
        <v>42</v>
      </c>
      <c r="B45" s="4">
        <v>250</v>
      </c>
      <c r="J45" s="3" t="s">
        <v>85</v>
      </c>
      <c r="K45" s="3">
        <f t="shared" si="2"/>
        <v>10</v>
      </c>
    </row>
    <row r="46" spans="1:11" x14ac:dyDescent="0.25">
      <c r="A46" s="4" t="s">
        <v>43</v>
      </c>
      <c r="B46" s="4">
        <v>35</v>
      </c>
      <c r="J46" s="3" t="s">
        <v>104</v>
      </c>
      <c r="K46" s="3">
        <f t="shared" si="2"/>
        <v>10</v>
      </c>
    </row>
    <row r="47" spans="1:11" x14ac:dyDescent="0.25">
      <c r="A47" s="4" t="s">
        <v>44</v>
      </c>
      <c r="B47" s="4">
        <v>90</v>
      </c>
      <c r="J47" s="3" t="s">
        <v>26</v>
      </c>
      <c r="K47" s="3">
        <f t="shared" si="2"/>
        <v>10</v>
      </c>
    </row>
    <row r="48" spans="1:11" x14ac:dyDescent="0.25">
      <c r="A48" s="4" t="s">
        <v>45</v>
      </c>
      <c r="B48" s="4">
        <v>10</v>
      </c>
      <c r="J48" s="3" t="s">
        <v>27</v>
      </c>
      <c r="K48" s="3">
        <f t="shared" si="2"/>
        <v>10</v>
      </c>
    </row>
    <row r="49" spans="1:11" x14ac:dyDescent="0.25">
      <c r="A49" s="5" t="s">
        <v>46</v>
      </c>
      <c r="B49" s="5">
        <v>250</v>
      </c>
      <c r="J49" s="3" t="s">
        <v>28</v>
      </c>
      <c r="K49" s="3">
        <f t="shared" si="2"/>
        <v>10</v>
      </c>
    </row>
    <row r="50" spans="1:11" x14ac:dyDescent="0.25">
      <c r="A50" s="5" t="s">
        <v>47</v>
      </c>
      <c r="B50" s="5">
        <v>50</v>
      </c>
      <c r="J50" s="3" t="s">
        <v>29</v>
      </c>
      <c r="K50" s="3">
        <f t="shared" si="2"/>
        <v>10</v>
      </c>
    </row>
    <row r="51" spans="1:11" x14ac:dyDescent="0.25">
      <c r="A51" s="5" t="s">
        <v>48</v>
      </c>
      <c r="B51" s="5">
        <v>20</v>
      </c>
      <c r="J51" s="3" t="s">
        <v>30</v>
      </c>
      <c r="K51" s="3">
        <f t="shared" si="2"/>
        <v>10</v>
      </c>
    </row>
    <row r="52" spans="1:11" x14ac:dyDescent="0.25">
      <c r="A52" s="5" t="s">
        <v>49</v>
      </c>
      <c r="B52" s="5">
        <v>35</v>
      </c>
      <c r="J52" s="3" t="s">
        <v>31</v>
      </c>
      <c r="K52" s="3">
        <f t="shared" si="2"/>
        <v>10</v>
      </c>
    </row>
    <row r="53" spans="1:11" x14ac:dyDescent="0.25">
      <c r="A53" s="5" t="s">
        <v>45</v>
      </c>
      <c r="B53" s="5">
        <v>10</v>
      </c>
      <c r="J53" s="4" t="s">
        <v>105</v>
      </c>
      <c r="K53" s="4">
        <f>SUM(B33:B48)</f>
        <v>2685</v>
      </c>
    </row>
    <row r="54" spans="1:11" x14ac:dyDescent="0.25">
      <c r="A54" s="6" t="s">
        <v>50</v>
      </c>
      <c r="B54" s="6">
        <v>20</v>
      </c>
      <c r="J54" s="4" t="s">
        <v>32</v>
      </c>
      <c r="K54" s="4">
        <f t="shared" ref="K54:K69" si="3">B33</f>
        <v>300</v>
      </c>
    </row>
    <row r="55" spans="1:11" x14ac:dyDescent="0.25">
      <c r="A55" s="6" t="s">
        <v>51</v>
      </c>
      <c r="B55" s="6">
        <v>20</v>
      </c>
      <c r="J55" s="4" t="s">
        <v>33</v>
      </c>
      <c r="K55" s="4">
        <f t="shared" si="3"/>
        <v>130</v>
      </c>
    </row>
    <row r="56" spans="1:11" x14ac:dyDescent="0.25">
      <c r="A56" s="6" t="s">
        <v>52</v>
      </c>
      <c r="B56" s="6">
        <v>50</v>
      </c>
      <c r="J56" s="4" t="s">
        <v>34</v>
      </c>
      <c r="K56" s="4">
        <f t="shared" si="3"/>
        <v>5</v>
      </c>
    </row>
    <row r="57" spans="1:11" x14ac:dyDescent="0.25">
      <c r="A57" s="6" t="s">
        <v>53</v>
      </c>
      <c r="B57" s="6">
        <v>35</v>
      </c>
      <c r="J57" s="4" t="s">
        <v>35</v>
      </c>
      <c r="K57" s="4">
        <f t="shared" si="3"/>
        <v>150</v>
      </c>
    </row>
    <row r="58" spans="1:11" x14ac:dyDescent="0.25">
      <c r="A58" s="6" t="s">
        <v>54</v>
      </c>
      <c r="B58" s="6">
        <v>20</v>
      </c>
      <c r="J58" s="4" t="s">
        <v>36</v>
      </c>
      <c r="K58" s="4">
        <f t="shared" si="3"/>
        <v>65</v>
      </c>
    </row>
    <row r="59" spans="1:11" x14ac:dyDescent="0.25">
      <c r="A59" s="6" t="s">
        <v>55</v>
      </c>
      <c r="B59" s="6">
        <v>50</v>
      </c>
      <c r="J59" s="4" t="s">
        <v>37</v>
      </c>
      <c r="K59" s="4">
        <f t="shared" si="3"/>
        <v>325</v>
      </c>
    </row>
    <row r="60" spans="1:11" x14ac:dyDescent="0.25">
      <c r="A60" s="6" t="s">
        <v>56</v>
      </c>
      <c r="B60" s="6">
        <v>350</v>
      </c>
      <c r="J60" s="4" t="s">
        <v>111</v>
      </c>
      <c r="K60" s="4">
        <f t="shared" si="3"/>
        <v>225</v>
      </c>
    </row>
    <row r="61" spans="1:11" x14ac:dyDescent="0.25">
      <c r="A61" s="6" t="s">
        <v>57</v>
      </c>
      <c r="B61" s="6">
        <v>60</v>
      </c>
      <c r="J61" s="4" t="s">
        <v>106</v>
      </c>
      <c r="K61" s="4">
        <f t="shared" si="3"/>
        <v>190</v>
      </c>
    </row>
    <row r="62" spans="1:11" x14ac:dyDescent="0.25">
      <c r="A62" s="6" t="s">
        <v>58</v>
      </c>
      <c r="B62" s="6">
        <v>60</v>
      </c>
      <c r="J62" s="4" t="s">
        <v>38</v>
      </c>
      <c r="K62" s="4">
        <f t="shared" si="3"/>
        <v>150</v>
      </c>
    </row>
    <row r="63" spans="1:11" x14ac:dyDescent="0.25">
      <c r="A63" s="6" t="s">
        <v>59</v>
      </c>
      <c r="B63" s="6">
        <v>10</v>
      </c>
      <c r="J63" s="4" t="s">
        <v>39</v>
      </c>
      <c r="K63" s="4">
        <f t="shared" si="3"/>
        <v>70</v>
      </c>
    </row>
    <row r="64" spans="1:11" x14ac:dyDescent="0.25">
      <c r="A64" s="6" t="s">
        <v>60</v>
      </c>
      <c r="B64" s="6">
        <v>50</v>
      </c>
      <c r="J64" s="4" t="s">
        <v>40</v>
      </c>
      <c r="K64" s="4">
        <f t="shared" si="3"/>
        <v>40</v>
      </c>
    </row>
    <row r="65" spans="10:11" x14ac:dyDescent="0.25">
      <c r="J65" s="4" t="s">
        <v>107</v>
      </c>
      <c r="K65" s="4">
        <f t="shared" si="3"/>
        <v>650</v>
      </c>
    </row>
    <row r="66" spans="10:11" x14ac:dyDescent="0.25">
      <c r="J66" s="4" t="s">
        <v>42</v>
      </c>
      <c r="K66" s="4">
        <f t="shared" si="3"/>
        <v>250</v>
      </c>
    </row>
    <row r="67" spans="10:11" x14ac:dyDescent="0.25">
      <c r="J67" s="4" t="s">
        <v>43</v>
      </c>
      <c r="K67" s="4">
        <f t="shared" si="3"/>
        <v>35</v>
      </c>
    </row>
    <row r="68" spans="10:11" x14ac:dyDescent="0.25">
      <c r="J68" s="4" t="s">
        <v>44</v>
      </c>
      <c r="K68" s="4">
        <f t="shared" si="3"/>
        <v>90</v>
      </c>
    </row>
    <row r="69" spans="10:11" x14ac:dyDescent="0.25">
      <c r="J69" s="4" t="s">
        <v>45</v>
      </c>
      <c r="K69" s="4">
        <f t="shared" si="3"/>
        <v>10</v>
      </c>
    </row>
    <row r="70" spans="10:11" x14ac:dyDescent="0.25">
      <c r="J70" s="5" t="s">
        <v>108</v>
      </c>
      <c r="K70" s="5">
        <f>SUM(B49:B53)</f>
        <v>365</v>
      </c>
    </row>
    <row r="71" spans="10:11" x14ac:dyDescent="0.25">
      <c r="J71" s="5" t="s">
        <v>46</v>
      </c>
      <c r="K71" s="5">
        <f>B49</f>
        <v>250</v>
      </c>
    </row>
    <row r="72" spans="10:11" x14ac:dyDescent="0.25">
      <c r="J72" s="5" t="s">
        <v>47</v>
      </c>
      <c r="K72" s="5">
        <f>B50</f>
        <v>50</v>
      </c>
    </row>
    <row r="73" spans="10:11" x14ac:dyDescent="0.25">
      <c r="J73" s="5" t="s">
        <v>48</v>
      </c>
      <c r="K73" s="5">
        <f>B51</f>
        <v>20</v>
      </c>
    </row>
    <row r="74" spans="10:11" x14ac:dyDescent="0.25">
      <c r="J74" s="5" t="s">
        <v>49</v>
      </c>
      <c r="K74" s="5">
        <f>B52</f>
        <v>35</v>
      </c>
    </row>
    <row r="75" spans="10:11" x14ac:dyDescent="0.25">
      <c r="J75" s="5" t="s">
        <v>45</v>
      </c>
      <c r="K75" s="5">
        <f>B53</f>
        <v>10</v>
      </c>
    </row>
    <row r="76" spans="10:11" x14ac:dyDescent="0.25">
      <c r="J76" s="6" t="s">
        <v>109</v>
      </c>
      <c r="K76" s="6">
        <f>SUM(B54:B64)</f>
        <v>725</v>
      </c>
    </row>
    <row r="77" spans="10:11" x14ac:dyDescent="0.25">
      <c r="J77" s="6" t="s">
        <v>50</v>
      </c>
      <c r="K77" s="6">
        <f t="shared" ref="K77:K87" si="4">B54</f>
        <v>20</v>
      </c>
    </row>
    <row r="78" spans="10:11" x14ac:dyDescent="0.25">
      <c r="J78" s="6" t="s">
        <v>51</v>
      </c>
      <c r="K78" s="6">
        <f t="shared" si="4"/>
        <v>20</v>
      </c>
    </row>
    <row r="79" spans="10:11" x14ac:dyDescent="0.25">
      <c r="J79" s="6" t="s">
        <v>52</v>
      </c>
      <c r="K79" s="6">
        <f t="shared" si="4"/>
        <v>50</v>
      </c>
    </row>
    <row r="80" spans="10:11" x14ac:dyDescent="0.25">
      <c r="J80" s="6" t="s">
        <v>53</v>
      </c>
      <c r="K80" s="6">
        <f t="shared" si="4"/>
        <v>35</v>
      </c>
    </row>
    <row r="81" spans="10:11" x14ac:dyDescent="0.25">
      <c r="J81" s="6" t="s">
        <v>54</v>
      </c>
      <c r="K81" s="6">
        <f t="shared" si="4"/>
        <v>20</v>
      </c>
    </row>
    <row r="82" spans="10:11" x14ac:dyDescent="0.25">
      <c r="J82" s="6" t="s">
        <v>55</v>
      </c>
      <c r="K82" s="6">
        <f t="shared" si="4"/>
        <v>50</v>
      </c>
    </row>
    <row r="83" spans="10:11" x14ac:dyDescent="0.25">
      <c r="J83" s="6" t="s">
        <v>56</v>
      </c>
      <c r="K83" s="6">
        <f t="shared" si="4"/>
        <v>350</v>
      </c>
    </row>
    <row r="84" spans="10:11" x14ac:dyDescent="0.25">
      <c r="J84" s="6" t="s">
        <v>57</v>
      </c>
      <c r="K84" s="6">
        <f t="shared" si="4"/>
        <v>60</v>
      </c>
    </row>
    <row r="85" spans="10:11" x14ac:dyDescent="0.25">
      <c r="J85" s="6" t="s">
        <v>58</v>
      </c>
      <c r="K85" s="6">
        <f t="shared" si="4"/>
        <v>60</v>
      </c>
    </row>
    <row r="86" spans="10:11" x14ac:dyDescent="0.25">
      <c r="J86" s="6" t="s">
        <v>59</v>
      </c>
      <c r="K86" s="6">
        <f t="shared" si="4"/>
        <v>10</v>
      </c>
    </row>
    <row r="87" spans="10:11" x14ac:dyDescent="0.25">
      <c r="J87" s="6" t="s">
        <v>60</v>
      </c>
      <c r="K87" s="6">
        <f t="shared" si="4"/>
        <v>50</v>
      </c>
    </row>
    <row r="88" spans="10:11" x14ac:dyDescent="0.25">
      <c r="J88" s="13" t="s">
        <v>110</v>
      </c>
      <c r="K88" s="13">
        <f>K27+K43+K53+K70+K76</f>
        <v>4080.2200000000003</v>
      </c>
    </row>
    <row r="89" spans="10:11" x14ac:dyDescent="0.25">
      <c r="J89" s="13" t="s">
        <v>66</v>
      </c>
      <c r="K89" s="13">
        <f>IF(K12="True",K88/2,K88)</f>
        <v>2040.1100000000001</v>
      </c>
    </row>
  </sheetData>
  <mergeCells count="1">
    <mergeCell ref="D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208F-4B6B-4233-BA63-6CDB6F240B43}">
  <dimension ref="A1:K89"/>
  <sheetViews>
    <sheetView topLeftCell="A2" workbookViewId="0">
      <selection activeCell="B2" sqref="B2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ht="75" x14ac:dyDescent="0.25">
      <c r="A2" s="7" t="s">
        <v>2</v>
      </c>
      <c r="B2" s="29" t="s">
        <v>160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ht="45.75" customHeight="1" x14ac:dyDescent="0.25">
      <c r="A5" s="1" t="s">
        <v>5</v>
      </c>
      <c r="B5" s="1">
        <v>1.5</v>
      </c>
      <c r="D5" s="1" t="s">
        <v>2</v>
      </c>
      <c r="E5" s="29" t="str">
        <f>B2</f>
        <v>Prueba B2 conceptos a presupuestar a 0 excepto combustible</v>
      </c>
      <c r="G5" s="1" t="s">
        <v>2</v>
      </c>
      <c r="H5" s="29" t="str">
        <f>B2</f>
        <v>Prueba B2 conceptos a presupuestar a 0 excepto combustible</v>
      </c>
      <c r="J5" s="1" t="s">
        <v>2</v>
      </c>
      <c r="K5" s="29" t="str">
        <f>B2</f>
        <v>Prueba B2 conceptos a presupuestar a 0 excepto combustible</v>
      </c>
    </row>
    <row r="6" spans="1:11" x14ac:dyDescent="0.25">
      <c r="A6" s="1" t="s">
        <v>6</v>
      </c>
      <c r="B6" s="1">
        <v>5.5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248</v>
      </c>
      <c r="G7" s="1" t="s">
        <v>63</v>
      </c>
      <c r="H7" s="1">
        <f>E7</f>
        <v>248</v>
      </c>
      <c r="J7" s="1" t="s">
        <v>63</v>
      </c>
      <c r="K7" s="1">
        <f>B10</f>
        <v>248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248</v>
      </c>
      <c r="J8" s="1" t="s">
        <v>69</v>
      </c>
      <c r="K8" s="1">
        <f>B10/K9</f>
        <v>248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20.46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248</v>
      </c>
      <c r="D10" s="13" t="s">
        <v>66</v>
      </c>
      <c r="E10" s="13">
        <f>IF(E11="True",E9/2,E9)</f>
        <v>10.23</v>
      </c>
      <c r="G10" s="1" t="s">
        <v>4</v>
      </c>
      <c r="H10" s="1" t="str">
        <f>B4</f>
        <v>True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True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0</v>
      </c>
      <c r="G12" s="1" t="s">
        <v>71</v>
      </c>
      <c r="H12" s="17">
        <f>B7</f>
        <v>45796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0</v>
      </c>
      <c r="G13" s="1" t="s">
        <v>5</v>
      </c>
      <c r="H13" s="1">
        <f>B5</f>
        <v>1.5</v>
      </c>
      <c r="J13" s="1" t="s">
        <v>5</v>
      </c>
      <c r="K13" s="1">
        <f>B5</f>
        <v>1.5</v>
      </c>
    </row>
    <row r="14" spans="1:11" x14ac:dyDescent="0.25">
      <c r="A14" s="2" t="s">
        <v>13</v>
      </c>
      <c r="B14" s="2">
        <v>0</v>
      </c>
      <c r="D14" t="s">
        <v>137</v>
      </c>
      <c r="E14" t="s">
        <v>159</v>
      </c>
      <c r="G14" s="1" t="s">
        <v>6</v>
      </c>
      <c r="H14" s="1">
        <f>B6</f>
        <v>5.5</v>
      </c>
      <c r="J14" s="1" t="s">
        <v>6</v>
      </c>
      <c r="K14" s="1">
        <f>B6</f>
        <v>5.5</v>
      </c>
    </row>
    <row r="15" spans="1:11" x14ac:dyDescent="0.25">
      <c r="A15" s="2" t="s">
        <v>14</v>
      </c>
      <c r="B15" s="2">
        <v>0</v>
      </c>
      <c r="D15" t="s">
        <v>142</v>
      </c>
      <c r="G15" s="1" t="s">
        <v>72</v>
      </c>
      <c r="H15" s="1">
        <f>H8*(H14/100)</f>
        <v>13.64</v>
      </c>
      <c r="J15" s="1" t="s">
        <v>72</v>
      </c>
      <c r="K15" s="1">
        <f>B10*B6/100</f>
        <v>13.64</v>
      </c>
    </row>
    <row r="16" spans="1:11" ht="60" x14ac:dyDescent="0.25">
      <c r="A16" s="2" t="s">
        <v>15</v>
      </c>
      <c r="B16" s="2">
        <v>0</v>
      </c>
      <c r="D16" s="30" t="s">
        <v>153</v>
      </c>
      <c r="G16" s="1" t="s">
        <v>73</v>
      </c>
      <c r="H16" s="1">
        <f>B11</f>
        <v>70</v>
      </c>
      <c r="J16" s="12" t="s">
        <v>113</v>
      </c>
      <c r="K16" s="1">
        <f>K15*B5</f>
        <v>20.46</v>
      </c>
    </row>
    <row r="17" spans="1:11" x14ac:dyDescent="0.25">
      <c r="A17" s="2" t="s">
        <v>16</v>
      </c>
      <c r="B17" s="2">
        <v>0</v>
      </c>
      <c r="D17" t="s">
        <v>150</v>
      </c>
      <c r="G17" s="1" t="s">
        <v>74</v>
      </c>
      <c r="H17" s="18">
        <f>H7/H16</f>
        <v>3.5428571428571427</v>
      </c>
      <c r="J17" s="1" t="s">
        <v>73</v>
      </c>
      <c r="K17" s="1">
        <f>B11</f>
        <v>70</v>
      </c>
    </row>
    <row r="18" spans="1:11" x14ac:dyDescent="0.25">
      <c r="A18" s="2" t="s">
        <v>17</v>
      </c>
      <c r="B18" s="2">
        <v>0</v>
      </c>
      <c r="D18" t="s">
        <v>145</v>
      </c>
      <c r="G18" s="1" t="s">
        <v>75</v>
      </c>
      <c r="H18" s="18">
        <f>H17</f>
        <v>3.5428571428571427</v>
      </c>
      <c r="J18" s="1" t="s">
        <v>74</v>
      </c>
      <c r="K18" s="18">
        <f>K7/K17</f>
        <v>3.5428571428571427</v>
      </c>
    </row>
    <row r="19" spans="1:11" x14ac:dyDescent="0.25">
      <c r="A19" s="2" t="s">
        <v>18</v>
      </c>
      <c r="B19" s="2">
        <v>0</v>
      </c>
      <c r="D19" t="s">
        <v>143</v>
      </c>
      <c r="G19" s="1" t="s">
        <v>76</v>
      </c>
      <c r="H19" s="1">
        <f>H15*H13</f>
        <v>20.46</v>
      </c>
      <c r="J19" s="1" t="s">
        <v>75</v>
      </c>
      <c r="K19" s="18">
        <f>B10/B11</f>
        <v>3.5428571428571427</v>
      </c>
    </row>
    <row r="20" spans="1:11" x14ac:dyDescent="0.25">
      <c r="A20" s="2" t="s">
        <v>19</v>
      </c>
      <c r="B20" s="2">
        <v>0</v>
      </c>
      <c r="G20" s="2" t="s">
        <v>77</v>
      </c>
      <c r="H20" s="2">
        <f>B12</f>
        <v>0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0</v>
      </c>
      <c r="G21" s="2" t="s">
        <v>78</v>
      </c>
      <c r="H21" s="2">
        <f>SUM(B13:B18)</f>
        <v>0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0</v>
      </c>
      <c r="G22" s="2" t="s">
        <v>79</v>
      </c>
      <c r="H22" s="2">
        <f t="shared" ref="H22:H28" si="0">B19</f>
        <v>0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0</v>
      </c>
      <c r="G23" s="2" t="s">
        <v>80</v>
      </c>
      <c r="H23" s="2">
        <f t="shared" si="0"/>
        <v>0</v>
      </c>
      <c r="J23" s="2" t="s">
        <v>96</v>
      </c>
      <c r="K23" s="2">
        <f>B10</f>
        <v>248</v>
      </c>
    </row>
    <row r="24" spans="1:11" x14ac:dyDescent="0.25">
      <c r="A24" s="3" t="s">
        <v>23</v>
      </c>
      <c r="B24" s="3">
        <v>0</v>
      </c>
      <c r="G24" s="2" t="s">
        <v>81</v>
      </c>
      <c r="H24" s="2">
        <f t="shared" si="0"/>
        <v>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0</v>
      </c>
      <c r="G25" s="2" t="s">
        <v>82</v>
      </c>
      <c r="H25" s="2">
        <f t="shared" si="0"/>
        <v>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0</v>
      </c>
      <c r="G26" s="2" t="s">
        <v>83</v>
      </c>
      <c r="H26" s="2">
        <f t="shared" si="0"/>
        <v>0</v>
      </c>
      <c r="J26" s="2" t="s">
        <v>99</v>
      </c>
      <c r="K26" s="19">
        <f>B10/B11</f>
        <v>3.5428571428571427</v>
      </c>
    </row>
    <row r="27" spans="1:11" x14ac:dyDescent="0.25">
      <c r="A27" s="3" t="s">
        <v>26</v>
      </c>
      <c r="B27" s="3">
        <v>0</v>
      </c>
      <c r="G27" s="3" t="s">
        <v>84</v>
      </c>
      <c r="H27" s="3">
        <f t="shared" si="0"/>
        <v>0</v>
      </c>
      <c r="J27" s="2" t="s">
        <v>100</v>
      </c>
      <c r="K27" s="2">
        <f>SUM(B12:B23)+K28</f>
        <v>20.46</v>
      </c>
    </row>
    <row r="28" spans="1:11" x14ac:dyDescent="0.25">
      <c r="A28" s="3" t="s">
        <v>27</v>
      </c>
      <c r="B28" s="3">
        <v>0</v>
      </c>
      <c r="G28" s="3" t="s">
        <v>85</v>
      </c>
      <c r="H28" s="3">
        <f t="shared" si="0"/>
        <v>0</v>
      </c>
      <c r="J28" s="2" t="s">
        <v>119</v>
      </c>
      <c r="K28" s="2">
        <f>K16</f>
        <v>20.46</v>
      </c>
    </row>
    <row r="29" spans="1:11" x14ac:dyDescent="0.25">
      <c r="A29" s="3" t="s">
        <v>28</v>
      </c>
      <c r="B29" s="3">
        <v>0</v>
      </c>
      <c r="G29" s="3" t="s">
        <v>86</v>
      </c>
      <c r="H29" s="3">
        <f>SUM(B26:B28)</f>
        <v>0</v>
      </c>
      <c r="J29" s="2" t="s">
        <v>101</v>
      </c>
      <c r="K29" s="2">
        <f>B10*B6/100</f>
        <v>13.64</v>
      </c>
    </row>
    <row r="30" spans="1:11" x14ac:dyDescent="0.25">
      <c r="A30" s="3" t="s">
        <v>29</v>
      </c>
      <c r="B30" s="3">
        <v>0</v>
      </c>
      <c r="G30" s="3" t="s">
        <v>87</v>
      </c>
      <c r="H30" s="3">
        <f>SUM(B29:B32)</f>
        <v>0</v>
      </c>
      <c r="J30" s="2" t="s">
        <v>77</v>
      </c>
      <c r="K30" s="2">
        <f>B12</f>
        <v>0</v>
      </c>
    </row>
    <row r="31" spans="1:11" x14ac:dyDescent="0.25">
      <c r="A31" s="3" t="s">
        <v>30</v>
      </c>
      <c r="B31" s="3">
        <v>0</v>
      </c>
      <c r="G31" s="4" t="s">
        <v>88</v>
      </c>
      <c r="H31" s="4">
        <f>SUM(B33:B48)</f>
        <v>0</v>
      </c>
      <c r="J31" s="2" t="s">
        <v>102</v>
      </c>
      <c r="K31" s="2">
        <f>SUM(B13:B18)</f>
        <v>0</v>
      </c>
    </row>
    <row r="32" spans="1:11" x14ac:dyDescent="0.25">
      <c r="A32" s="3" t="s">
        <v>31</v>
      </c>
      <c r="B32" s="3">
        <v>0</v>
      </c>
      <c r="G32" s="5" t="s">
        <v>89</v>
      </c>
      <c r="H32" s="5">
        <f>SUM(B49:B53)</f>
        <v>0</v>
      </c>
      <c r="J32" s="2" t="s">
        <v>12</v>
      </c>
      <c r="K32" s="2">
        <f t="shared" ref="K32:K42" si="1">B13</f>
        <v>0</v>
      </c>
    </row>
    <row r="33" spans="1:11" x14ac:dyDescent="0.25">
      <c r="A33" s="4" t="s">
        <v>32</v>
      </c>
      <c r="B33" s="4">
        <v>0</v>
      </c>
      <c r="G33" s="6" t="s">
        <v>90</v>
      </c>
      <c r="H33" s="6">
        <f>SUM(B54:B64)</f>
        <v>0</v>
      </c>
      <c r="J33" s="2" t="s">
        <v>13</v>
      </c>
      <c r="K33" s="2">
        <f t="shared" si="1"/>
        <v>0</v>
      </c>
    </row>
    <row r="34" spans="1:11" x14ac:dyDescent="0.25">
      <c r="A34" s="4" t="s">
        <v>33</v>
      </c>
      <c r="B34" s="4">
        <v>0</v>
      </c>
      <c r="G34" s="13" t="s">
        <v>91</v>
      </c>
      <c r="H34" s="13">
        <f>H19+H20+H21+H22+H23+H24+H25+H26+H27+H28+H29+H30+H31+H32+H33</f>
        <v>20.46</v>
      </c>
      <c r="J34" s="2" t="s">
        <v>14</v>
      </c>
      <c r="K34" s="2">
        <f t="shared" si="1"/>
        <v>0</v>
      </c>
    </row>
    <row r="35" spans="1:11" x14ac:dyDescent="0.25">
      <c r="A35" s="4" t="s">
        <v>34</v>
      </c>
      <c r="B35" s="4">
        <v>0</v>
      </c>
      <c r="G35" s="13" t="s">
        <v>66</v>
      </c>
      <c r="H35" s="13">
        <f>IF(H10="True",H34/2,H34)</f>
        <v>10.23</v>
      </c>
      <c r="J35" s="2" t="s">
        <v>15</v>
      </c>
      <c r="K35" s="2">
        <f t="shared" si="1"/>
        <v>0</v>
      </c>
    </row>
    <row r="36" spans="1:11" x14ac:dyDescent="0.25">
      <c r="A36" s="4" t="s">
        <v>35</v>
      </c>
      <c r="B36" s="4">
        <v>0</v>
      </c>
      <c r="J36" s="2" t="s">
        <v>16</v>
      </c>
      <c r="K36" s="2">
        <f t="shared" si="1"/>
        <v>0</v>
      </c>
    </row>
    <row r="37" spans="1:11" x14ac:dyDescent="0.25">
      <c r="A37" s="4" t="s">
        <v>36</v>
      </c>
      <c r="B37" s="4">
        <v>0</v>
      </c>
      <c r="J37" s="2" t="s">
        <v>17</v>
      </c>
      <c r="K37" s="2">
        <f t="shared" si="1"/>
        <v>0</v>
      </c>
    </row>
    <row r="38" spans="1:11" x14ac:dyDescent="0.25">
      <c r="A38" s="4" t="s">
        <v>37</v>
      </c>
      <c r="B38" s="4">
        <v>0</v>
      </c>
      <c r="J38" s="2" t="s">
        <v>79</v>
      </c>
      <c r="K38" s="2">
        <f t="shared" si="1"/>
        <v>0</v>
      </c>
    </row>
    <row r="39" spans="1:11" x14ac:dyDescent="0.25">
      <c r="A39" s="4" t="s">
        <v>111</v>
      </c>
      <c r="B39" s="4">
        <v>0</v>
      </c>
      <c r="J39" s="2" t="s">
        <v>80</v>
      </c>
      <c r="K39" s="2">
        <f t="shared" si="1"/>
        <v>0</v>
      </c>
    </row>
    <row r="40" spans="1:11" x14ac:dyDescent="0.25">
      <c r="A40" s="4" t="s">
        <v>106</v>
      </c>
      <c r="B40" s="4">
        <v>0</v>
      </c>
      <c r="J40" s="2" t="s">
        <v>81</v>
      </c>
      <c r="K40" s="2">
        <f t="shared" si="1"/>
        <v>0</v>
      </c>
    </row>
    <row r="41" spans="1:11" x14ac:dyDescent="0.25">
      <c r="A41" s="4" t="s">
        <v>38</v>
      </c>
      <c r="B41" s="4">
        <v>0</v>
      </c>
      <c r="J41" s="2" t="s">
        <v>82</v>
      </c>
      <c r="K41" s="2">
        <f t="shared" si="1"/>
        <v>0</v>
      </c>
    </row>
    <row r="42" spans="1:11" x14ac:dyDescent="0.25">
      <c r="A42" s="4" t="s">
        <v>39</v>
      </c>
      <c r="B42" s="4">
        <v>0</v>
      </c>
      <c r="J42" s="2" t="s">
        <v>83</v>
      </c>
      <c r="K42" s="2">
        <f t="shared" si="1"/>
        <v>0</v>
      </c>
    </row>
    <row r="43" spans="1:11" x14ac:dyDescent="0.25">
      <c r="A43" s="4" t="s">
        <v>40</v>
      </c>
      <c r="B43" s="4">
        <v>0</v>
      </c>
      <c r="J43" s="3" t="s">
        <v>103</v>
      </c>
      <c r="K43" s="3">
        <f>SUM(B24:B32)</f>
        <v>0</v>
      </c>
    </row>
    <row r="44" spans="1:11" x14ac:dyDescent="0.25">
      <c r="A44" s="4" t="s">
        <v>41</v>
      </c>
      <c r="B44" s="4">
        <v>0</v>
      </c>
      <c r="J44" s="3" t="s">
        <v>84</v>
      </c>
      <c r="K44" s="3">
        <f t="shared" ref="K44:K52" si="2">B24</f>
        <v>0</v>
      </c>
    </row>
    <row r="45" spans="1:11" x14ac:dyDescent="0.25">
      <c r="A45" s="4" t="s">
        <v>42</v>
      </c>
      <c r="B45" s="4">
        <v>0</v>
      </c>
      <c r="J45" s="3" t="s">
        <v>85</v>
      </c>
      <c r="K45" s="3">
        <f t="shared" si="2"/>
        <v>0</v>
      </c>
    </row>
    <row r="46" spans="1:11" x14ac:dyDescent="0.25">
      <c r="A46" s="4" t="s">
        <v>43</v>
      </c>
      <c r="B46" s="4">
        <v>0</v>
      </c>
      <c r="J46" s="3" t="s">
        <v>104</v>
      </c>
      <c r="K46" s="3">
        <f t="shared" si="2"/>
        <v>0</v>
      </c>
    </row>
    <row r="47" spans="1:11" x14ac:dyDescent="0.25">
      <c r="A47" s="4" t="s">
        <v>44</v>
      </c>
      <c r="B47" s="4">
        <v>0</v>
      </c>
      <c r="J47" s="3" t="s">
        <v>26</v>
      </c>
      <c r="K47" s="3">
        <f t="shared" si="2"/>
        <v>0</v>
      </c>
    </row>
    <row r="48" spans="1:11" x14ac:dyDescent="0.25">
      <c r="A48" s="4" t="s">
        <v>45</v>
      </c>
      <c r="B48" s="4">
        <v>0</v>
      </c>
      <c r="J48" s="3" t="s">
        <v>27</v>
      </c>
      <c r="K48" s="3">
        <f t="shared" si="2"/>
        <v>0</v>
      </c>
    </row>
    <row r="49" spans="1:11" x14ac:dyDescent="0.25">
      <c r="A49" s="5" t="s">
        <v>46</v>
      </c>
      <c r="B49" s="5">
        <v>0</v>
      </c>
      <c r="J49" s="3" t="s">
        <v>28</v>
      </c>
      <c r="K49" s="3">
        <f t="shared" si="2"/>
        <v>0</v>
      </c>
    </row>
    <row r="50" spans="1:11" x14ac:dyDescent="0.25">
      <c r="A50" s="5" t="s">
        <v>47</v>
      </c>
      <c r="B50" s="5">
        <v>0</v>
      </c>
      <c r="J50" s="3" t="s">
        <v>29</v>
      </c>
      <c r="K50" s="3">
        <f t="shared" si="2"/>
        <v>0</v>
      </c>
    </row>
    <row r="51" spans="1:11" x14ac:dyDescent="0.25">
      <c r="A51" s="5" t="s">
        <v>48</v>
      </c>
      <c r="B51" s="5">
        <v>0</v>
      </c>
      <c r="J51" s="3" t="s">
        <v>30</v>
      </c>
      <c r="K51" s="3">
        <f t="shared" si="2"/>
        <v>0</v>
      </c>
    </row>
    <row r="52" spans="1:11" x14ac:dyDescent="0.25">
      <c r="A52" s="5" t="s">
        <v>49</v>
      </c>
      <c r="B52" s="5">
        <v>0</v>
      </c>
      <c r="J52" s="3" t="s">
        <v>31</v>
      </c>
      <c r="K52" s="3">
        <f t="shared" si="2"/>
        <v>0</v>
      </c>
    </row>
    <row r="53" spans="1:11" x14ac:dyDescent="0.25">
      <c r="A53" s="5" t="s">
        <v>45</v>
      </c>
      <c r="B53" s="5">
        <v>0</v>
      </c>
      <c r="J53" s="4" t="s">
        <v>105</v>
      </c>
      <c r="K53" s="4">
        <f>SUM(B33:B48)</f>
        <v>0</v>
      </c>
    </row>
    <row r="54" spans="1:11" x14ac:dyDescent="0.25">
      <c r="A54" s="6" t="s">
        <v>50</v>
      </c>
      <c r="B54" s="6">
        <v>0</v>
      </c>
      <c r="J54" s="4" t="s">
        <v>32</v>
      </c>
      <c r="K54" s="4">
        <f t="shared" ref="K54:K69" si="3">B33</f>
        <v>0</v>
      </c>
    </row>
    <row r="55" spans="1:11" x14ac:dyDescent="0.25">
      <c r="A55" s="6" t="s">
        <v>51</v>
      </c>
      <c r="B55" s="6">
        <v>0</v>
      </c>
      <c r="J55" s="4" t="s">
        <v>33</v>
      </c>
      <c r="K55" s="4">
        <f t="shared" si="3"/>
        <v>0</v>
      </c>
    </row>
    <row r="56" spans="1:11" x14ac:dyDescent="0.25">
      <c r="A56" s="6" t="s">
        <v>52</v>
      </c>
      <c r="B56" s="6">
        <v>0</v>
      </c>
      <c r="J56" s="4" t="s">
        <v>34</v>
      </c>
      <c r="K56" s="4">
        <f t="shared" si="3"/>
        <v>0</v>
      </c>
    </row>
    <row r="57" spans="1:11" x14ac:dyDescent="0.25">
      <c r="A57" s="6" t="s">
        <v>53</v>
      </c>
      <c r="B57" s="6">
        <v>0</v>
      </c>
      <c r="J57" s="4" t="s">
        <v>35</v>
      </c>
      <c r="K57" s="4">
        <f t="shared" si="3"/>
        <v>0</v>
      </c>
    </row>
    <row r="58" spans="1:11" x14ac:dyDescent="0.25">
      <c r="A58" s="6" t="s">
        <v>54</v>
      </c>
      <c r="B58" s="6">
        <v>0</v>
      </c>
      <c r="J58" s="4" t="s">
        <v>36</v>
      </c>
      <c r="K58" s="4">
        <f t="shared" si="3"/>
        <v>0</v>
      </c>
    </row>
    <row r="59" spans="1:11" x14ac:dyDescent="0.25">
      <c r="A59" s="6" t="s">
        <v>55</v>
      </c>
      <c r="B59" s="6">
        <v>0</v>
      </c>
      <c r="J59" s="4" t="s">
        <v>37</v>
      </c>
      <c r="K59" s="4">
        <f t="shared" si="3"/>
        <v>0</v>
      </c>
    </row>
    <row r="60" spans="1:11" x14ac:dyDescent="0.25">
      <c r="A60" s="6" t="s">
        <v>56</v>
      </c>
      <c r="B60" s="6">
        <v>0</v>
      </c>
      <c r="J60" s="4" t="s">
        <v>111</v>
      </c>
      <c r="K60" s="4">
        <f t="shared" si="3"/>
        <v>0</v>
      </c>
    </row>
    <row r="61" spans="1:11" x14ac:dyDescent="0.25">
      <c r="A61" s="6" t="s">
        <v>57</v>
      </c>
      <c r="B61" s="6">
        <v>0</v>
      </c>
      <c r="J61" s="4" t="s">
        <v>106</v>
      </c>
      <c r="K61" s="4">
        <f t="shared" si="3"/>
        <v>0</v>
      </c>
    </row>
    <row r="62" spans="1:11" x14ac:dyDescent="0.25">
      <c r="A62" s="6" t="s">
        <v>58</v>
      </c>
      <c r="B62" s="6">
        <v>0</v>
      </c>
      <c r="J62" s="4" t="s">
        <v>38</v>
      </c>
      <c r="K62" s="4">
        <f t="shared" si="3"/>
        <v>0</v>
      </c>
    </row>
    <row r="63" spans="1:11" x14ac:dyDescent="0.25">
      <c r="A63" s="6" t="s">
        <v>59</v>
      </c>
      <c r="B63" s="6">
        <v>0</v>
      </c>
      <c r="J63" s="4" t="s">
        <v>39</v>
      </c>
      <c r="K63" s="4">
        <f t="shared" si="3"/>
        <v>0</v>
      </c>
    </row>
    <row r="64" spans="1:11" x14ac:dyDescent="0.25">
      <c r="A64" s="6" t="s">
        <v>60</v>
      </c>
      <c r="B64" s="6">
        <v>0</v>
      </c>
      <c r="J64" s="4" t="s">
        <v>40</v>
      </c>
      <c r="K64" s="4">
        <f t="shared" si="3"/>
        <v>0</v>
      </c>
    </row>
    <row r="65" spans="10:11" x14ac:dyDescent="0.25">
      <c r="J65" s="4" t="s">
        <v>107</v>
      </c>
      <c r="K65" s="4">
        <f t="shared" si="3"/>
        <v>0</v>
      </c>
    </row>
    <row r="66" spans="10:11" x14ac:dyDescent="0.25">
      <c r="J66" s="4" t="s">
        <v>42</v>
      </c>
      <c r="K66" s="4">
        <f t="shared" si="3"/>
        <v>0</v>
      </c>
    </row>
    <row r="67" spans="10:11" x14ac:dyDescent="0.25">
      <c r="J67" s="4" t="s">
        <v>43</v>
      </c>
      <c r="K67" s="4">
        <f t="shared" si="3"/>
        <v>0</v>
      </c>
    </row>
    <row r="68" spans="10:11" x14ac:dyDescent="0.25">
      <c r="J68" s="4" t="s">
        <v>44</v>
      </c>
      <c r="K68" s="4">
        <f t="shared" si="3"/>
        <v>0</v>
      </c>
    </row>
    <row r="69" spans="10:11" x14ac:dyDescent="0.25">
      <c r="J69" s="4" t="s">
        <v>45</v>
      </c>
      <c r="K69" s="4">
        <f t="shared" si="3"/>
        <v>0</v>
      </c>
    </row>
    <row r="70" spans="10:11" x14ac:dyDescent="0.25">
      <c r="J70" s="5" t="s">
        <v>108</v>
      </c>
      <c r="K70" s="5">
        <f>SUM(B49:B53)</f>
        <v>0</v>
      </c>
    </row>
    <row r="71" spans="10:11" x14ac:dyDescent="0.25">
      <c r="J71" s="5" t="s">
        <v>46</v>
      </c>
      <c r="K71" s="5">
        <f>B49</f>
        <v>0</v>
      </c>
    </row>
    <row r="72" spans="10:11" x14ac:dyDescent="0.25">
      <c r="J72" s="5" t="s">
        <v>47</v>
      </c>
      <c r="K72" s="5">
        <f>B50</f>
        <v>0</v>
      </c>
    </row>
    <row r="73" spans="10:11" x14ac:dyDescent="0.25">
      <c r="J73" s="5" t="s">
        <v>48</v>
      </c>
      <c r="K73" s="5">
        <f>B51</f>
        <v>0</v>
      </c>
    </row>
    <row r="74" spans="10:11" x14ac:dyDescent="0.25">
      <c r="J74" s="5" t="s">
        <v>49</v>
      </c>
      <c r="K74" s="5">
        <f>B52</f>
        <v>0</v>
      </c>
    </row>
    <row r="75" spans="10:11" x14ac:dyDescent="0.25">
      <c r="J75" s="5" t="s">
        <v>45</v>
      </c>
      <c r="K75" s="5">
        <f>B53</f>
        <v>0</v>
      </c>
    </row>
    <row r="76" spans="10:11" x14ac:dyDescent="0.25">
      <c r="J76" s="6" t="s">
        <v>109</v>
      </c>
      <c r="K76" s="6">
        <f>SUM(B54:B64)</f>
        <v>0</v>
      </c>
    </row>
    <row r="77" spans="10:11" x14ac:dyDescent="0.25">
      <c r="J77" s="6" t="s">
        <v>50</v>
      </c>
      <c r="K77" s="6">
        <f t="shared" ref="K77:K87" si="4">B54</f>
        <v>0</v>
      </c>
    </row>
    <row r="78" spans="10:11" x14ac:dyDescent="0.25">
      <c r="J78" s="6" t="s">
        <v>51</v>
      </c>
      <c r="K78" s="6">
        <f t="shared" si="4"/>
        <v>0</v>
      </c>
    </row>
    <row r="79" spans="10:11" x14ac:dyDescent="0.25">
      <c r="J79" s="6" t="s">
        <v>52</v>
      </c>
      <c r="K79" s="6">
        <f t="shared" si="4"/>
        <v>0</v>
      </c>
    </row>
    <row r="80" spans="10:11" x14ac:dyDescent="0.25">
      <c r="J80" s="6" t="s">
        <v>53</v>
      </c>
      <c r="K80" s="6">
        <f t="shared" si="4"/>
        <v>0</v>
      </c>
    </row>
    <row r="81" spans="10:11" x14ac:dyDescent="0.25">
      <c r="J81" s="6" t="s">
        <v>54</v>
      </c>
      <c r="K81" s="6">
        <f t="shared" si="4"/>
        <v>0</v>
      </c>
    </row>
    <row r="82" spans="10:11" x14ac:dyDescent="0.25">
      <c r="J82" s="6" t="s">
        <v>55</v>
      </c>
      <c r="K82" s="6">
        <f t="shared" si="4"/>
        <v>0</v>
      </c>
    </row>
    <row r="83" spans="10:11" x14ac:dyDescent="0.25">
      <c r="J83" s="6" t="s">
        <v>56</v>
      </c>
      <c r="K83" s="6">
        <f t="shared" si="4"/>
        <v>0</v>
      </c>
    </row>
    <row r="84" spans="10:11" x14ac:dyDescent="0.25">
      <c r="J84" s="6" t="s">
        <v>57</v>
      </c>
      <c r="K84" s="6">
        <f t="shared" si="4"/>
        <v>0</v>
      </c>
    </row>
    <row r="85" spans="10:11" x14ac:dyDescent="0.25">
      <c r="J85" s="6" t="s">
        <v>58</v>
      </c>
      <c r="K85" s="6">
        <f t="shared" si="4"/>
        <v>0</v>
      </c>
    </row>
    <row r="86" spans="10:11" x14ac:dyDescent="0.25">
      <c r="J86" s="6" t="s">
        <v>59</v>
      </c>
      <c r="K86" s="6">
        <f t="shared" si="4"/>
        <v>0</v>
      </c>
    </row>
    <row r="87" spans="10:11" x14ac:dyDescent="0.25">
      <c r="J87" s="6" t="s">
        <v>60</v>
      </c>
      <c r="K87" s="6">
        <f t="shared" si="4"/>
        <v>0</v>
      </c>
    </row>
    <row r="88" spans="10:11" x14ac:dyDescent="0.25">
      <c r="J88" s="13" t="s">
        <v>110</v>
      </c>
      <c r="K88" s="13">
        <f>K27+K43+K53+K70+K76</f>
        <v>20.46</v>
      </c>
    </row>
    <row r="89" spans="10:11" x14ac:dyDescent="0.25">
      <c r="J89" s="13" t="s">
        <v>66</v>
      </c>
      <c r="K89" s="13">
        <f>IF(K12="True",K88/2,K88)</f>
        <v>10.23</v>
      </c>
    </row>
  </sheetData>
  <mergeCells count="1"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DA62-78EE-4DC1-A252-B36C8838AE41}">
  <dimension ref="A1:K89"/>
  <sheetViews>
    <sheetView workbookViewId="0">
      <selection activeCell="B3" sqref="B3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ht="45" x14ac:dyDescent="0.25">
      <c r="A2" s="7" t="s">
        <v>2</v>
      </c>
      <c r="B2" s="31" t="s">
        <v>162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ht="45.75" customHeight="1" x14ac:dyDescent="0.25">
      <c r="A5" s="1" t="s">
        <v>5</v>
      </c>
      <c r="B5" s="1">
        <v>0</v>
      </c>
      <c r="D5" s="1" t="s">
        <v>2</v>
      </c>
      <c r="E5" s="29" t="str">
        <f>B2</f>
        <v>Prueba B3 conceptos y combustible a 0</v>
      </c>
      <c r="G5" s="1" t="s">
        <v>2</v>
      </c>
      <c r="H5" s="29" t="str">
        <f>B2</f>
        <v>Prueba B3 conceptos y combustible a 0</v>
      </c>
      <c r="J5" s="1" t="s">
        <v>2</v>
      </c>
      <c r="K5" s="29" t="str">
        <f>B2</f>
        <v>Prueba B3 conceptos y combustible a 0</v>
      </c>
    </row>
    <row r="6" spans="1:11" x14ac:dyDescent="0.25">
      <c r="A6" s="1" t="s">
        <v>6</v>
      </c>
      <c r="B6" s="1">
        <v>5.5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248</v>
      </c>
      <c r="G7" s="1" t="s">
        <v>63</v>
      </c>
      <c r="H7" s="1">
        <f>E7</f>
        <v>248</v>
      </c>
      <c r="J7" s="1" t="s">
        <v>63</v>
      </c>
      <c r="K7" s="1">
        <f>B10</f>
        <v>248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248</v>
      </c>
      <c r="J8" s="1" t="s">
        <v>69</v>
      </c>
      <c r="K8" s="1">
        <f>B10/K9</f>
        <v>248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0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248</v>
      </c>
      <c r="D10" s="13" t="s">
        <v>66</v>
      </c>
      <c r="E10" s="13">
        <f>IF(E11="True",E9/2,E9)</f>
        <v>0</v>
      </c>
      <c r="G10" s="1" t="s">
        <v>4</v>
      </c>
      <c r="H10" s="1" t="str">
        <f>B4</f>
        <v>True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True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0</v>
      </c>
      <c r="G12" s="1" t="s">
        <v>71</v>
      </c>
      <c r="H12" s="17">
        <f>B7</f>
        <v>45796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0</v>
      </c>
      <c r="G13" s="1" t="s">
        <v>5</v>
      </c>
      <c r="H13" s="1">
        <f>B5</f>
        <v>0</v>
      </c>
      <c r="J13" s="1" t="s">
        <v>5</v>
      </c>
      <c r="K13" s="1">
        <f>B5</f>
        <v>0</v>
      </c>
    </row>
    <row r="14" spans="1:11" x14ac:dyDescent="0.25">
      <c r="A14" s="2" t="s">
        <v>13</v>
      </c>
      <c r="B14" s="2">
        <v>0</v>
      </c>
      <c r="D14" t="s">
        <v>137</v>
      </c>
      <c r="E14" t="s">
        <v>161</v>
      </c>
      <c r="G14" s="1" t="s">
        <v>6</v>
      </c>
      <c r="H14" s="1">
        <f>B6</f>
        <v>5.5</v>
      </c>
      <c r="J14" s="1" t="s">
        <v>6</v>
      </c>
      <c r="K14" s="1">
        <f>B6</f>
        <v>5.5</v>
      </c>
    </row>
    <row r="15" spans="1:11" x14ac:dyDescent="0.25">
      <c r="A15" s="2" t="s">
        <v>14</v>
      </c>
      <c r="B15" s="2">
        <v>0</v>
      </c>
      <c r="D15" t="s">
        <v>142</v>
      </c>
      <c r="G15" s="1" t="s">
        <v>72</v>
      </c>
      <c r="H15" s="1">
        <f>H8*(H14/100)</f>
        <v>13.64</v>
      </c>
      <c r="J15" s="1" t="s">
        <v>72</v>
      </c>
      <c r="K15" s="1">
        <f>B10*B6/100</f>
        <v>13.64</v>
      </c>
    </row>
    <row r="16" spans="1:11" ht="45" x14ac:dyDescent="0.25">
      <c r="A16" s="2" t="s">
        <v>15</v>
      </c>
      <c r="B16" s="2">
        <v>0</v>
      </c>
      <c r="D16" s="30" t="s">
        <v>154</v>
      </c>
      <c r="G16" s="1" t="s">
        <v>73</v>
      </c>
      <c r="H16" s="1">
        <f>B11</f>
        <v>70</v>
      </c>
      <c r="J16" s="12" t="s">
        <v>113</v>
      </c>
      <c r="K16" s="1">
        <f>K15*B5</f>
        <v>0</v>
      </c>
    </row>
    <row r="17" spans="1:11" x14ac:dyDescent="0.25">
      <c r="A17" s="2" t="s">
        <v>16</v>
      </c>
      <c r="B17" s="2">
        <v>0</v>
      </c>
      <c r="D17" t="s">
        <v>150</v>
      </c>
      <c r="G17" s="1" t="s">
        <v>74</v>
      </c>
      <c r="H17" s="18">
        <f>H7/H16</f>
        <v>3.5428571428571427</v>
      </c>
      <c r="J17" s="1" t="s">
        <v>73</v>
      </c>
      <c r="K17" s="1">
        <f>B11</f>
        <v>70</v>
      </c>
    </row>
    <row r="18" spans="1:11" x14ac:dyDescent="0.25">
      <c r="A18" s="2" t="s">
        <v>17</v>
      </c>
      <c r="B18" s="2">
        <v>0</v>
      </c>
      <c r="D18" t="s">
        <v>145</v>
      </c>
      <c r="G18" s="1" t="s">
        <v>75</v>
      </c>
      <c r="H18" s="18">
        <f>H17</f>
        <v>3.5428571428571427</v>
      </c>
      <c r="J18" s="1" t="s">
        <v>74</v>
      </c>
      <c r="K18" s="18">
        <f>K7/K17</f>
        <v>3.5428571428571427</v>
      </c>
    </row>
    <row r="19" spans="1:11" x14ac:dyDescent="0.25">
      <c r="A19" s="2" t="s">
        <v>18</v>
      </c>
      <c r="B19" s="2">
        <v>0</v>
      </c>
      <c r="D19" t="s">
        <v>143</v>
      </c>
      <c r="G19" s="1" t="s">
        <v>76</v>
      </c>
      <c r="H19" s="1">
        <f>H15*H13</f>
        <v>0</v>
      </c>
      <c r="J19" s="1" t="s">
        <v>75</v>
      </c>
      <c r="K19" s="18">
        <f>B10/B11</f>
        <v>3.5428571428571427</v>
      </c>
    </row>
    <row r="20" spans="1:11" x14ac:dyDescent="0.25">
      <c r="A20" s="2" t="s">
        <v>19</v>
      </c>
      <c r="B20" s="2">
        <v>0</v>
      </c>
      <c r="G20" s="2" t="s">
        <v>77</v>
      </c>
      <c r="H20" s="2">
        <f>B12</f>
        <v>0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0</v>
      </c>
      <c r="G21" s="2" t="s">
        <v>78</v>
      </c>
      <c r="H21" s="2">
        <f>SUM(B13:B18)</f>
        <v>0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0</v>
      </c>
      <c r="G22" s="2" t="s">
        <v>79</v>
      </c>
      <c r="H22" s="2">
        <f t="shared" ref="H22:H28" si="0">B19</f>
        <v>0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0</v>
      </c>
      <c r="G23" s="2" t="s">
        <v>80</v>
      </c>
      <c r="H23" s="2">
        <f t="shared" si="0"/>
        <v>0</v>
      </c>
      <c r="J23" s="2" t="s">
        <v>96</v>
      </c>
      <c r="K23" s="2">
        <f>B10</f>
        <v>248</v>
      </c>
    </row>
    <row r="24" spans="1:11" x14ac:dyDescent="0.25">
      <c r="A24" s="3" t="s">
        <v>23</v>
      </c>
      <c r="B24" s="3">
        <v>0</v>
      </c>
      <c r="G24" s="2" t="s">
        <v>81</v>
      </c>
      <c r="H24" s="2">
        <f t="shared" si="0"/>
        <v>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0</v>
      </c>
      <c r="G25" s="2" t="s">
        <v>82</v>
      </c>
      <c r="H25" s="2">
        <f t="shared" si="0"/>
        <v>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0</v>
      </c>
      <c r="G26" s="2" t="s">
        <v>83</v>
      </c>
      <c r="H26" s="2">
        <f t="shared" si="0"/>
        <v>0</v>
      </c>
      <c r="J26" s="2" t="s">
        <v>99</v>
      </c>
      <c r="K26" s="19">
        <f>B10/B11</f>
        <v>3.5428571428571427</v>
      </c>
    </row>
    <row r="27" spans="1:11" x14ac:dyDescent="0.25">
      <c r="A27" s="3" t="s">
        <v>26</v>
      </c>
      <c r="B27" s="3">
        <v>0</v>
      </c>
      <c r="G27" s="3" t="s">
        <v>84</v>
      </c>
      <c r="H27" s="3">
        <f t="shared" si="0"/>
        <v>0</v>
      </c>
      <c r="J27" s="2" t="s">
        <v>100</v>
      </c>
      <c r="K27" s="2">
        <f>SUM(B12:B23)+K28</f>
        <v>0</v>
      </c>
    </row>
    <row r="28" spans="1:11" x14ac:dyDescent="0.25">
      <c r="A28" s="3" t="s">
        <v>27</v>
      </c>
      <c r="B28" s="3">
        <v>0</v>
      </c>
      <c r="G28" s="3" t="s">
        <v>85</v>
      </c>
      <c r="H28" s="3">
        <f t="shared" si="0"/>
        <v>0</v>
      </c>
      <c r="J28" s="2" t="s">
        <v>119</v>
      </c>
      <c r="K28" s="2">
        <f>K16</f>
        <v>0</v>
      </c>
    </row>
    <row r="29" spans="1:11" x14ac:dyDescent="0.25">
      <c r="A29" s="3" t="s">
        <v>28</v>
      </c>
      <c r="B29" s="3">
        <v>0</v>
      </c>
      <c r="G29" s="3" t="s">
        <v>86</v>
      </c>
      <c r="H29" s="3">
        <f>SUM(B26:B28)</f>
        <v>0</v>
      </c>
      <c r="J29" s="2" t="s">
        <v>101</v>
      </c>
      <c r="K29" s="2">
        <f>B10*B6/100</f>
        <v>13.64</v>
      </c>
    </row>
    <row r="30" spans="1:11" x14ac:dyDescent="0.25">
      <c r="A30" s="3" t="s">
        <v>29</v>
      </c>
      <c r="B30" s="3">
        <v>0</v>
      </c>
      <c r="G30" s="3" t="s">
        <v>87</v>
      </c>
      <c r="H30" s="3">
        <f>SUM(B29:B32)</f>
        <v>0</v>
      </c>
      <c r="J30" s="2" t="s">
        <v>77</v>
      </c>
      <c r="K30" s="2">
        <f>B12</f>
        <v>0</v>
      </c>
    </row>
    <row r="31" spans="1:11" x14ac:dyDescent="0.25">
      <c r="A31" s="3" t="s">
        <v>30</v>
      </c>
      <c r="B31" s="3">
        <v>0</v>
      </c>
      <c r="G31" s="4" t="s">
        <v>88</v>
      </c>
      <c r="H31" s="4">
        <f>SUM(B33:B48)</f>
        <v>0</v>
      </c>
      <c r="J31" s="2" t="s">
        <v>102</v>
      </c>
      <c r="K31" s="2">
        <f>SUM(B13:B18)</f>
        <v>0</v>
      </c>
    </row>
    <row r="32" spans="1:11" x14ac:dyDescent="0.25">
      <c r="A32" s="3" t="s">
        <v>31</v>
      </c>
      <c r="B32" s="3">
        <v>0</v>
      </c>
      <c r="G32" s="5" t="s">
        <v>89</v>
      </c>
      <c r="H32" s="5">
        <f>SUM(B49:B53)</f>
        <v>0</v>
      </c>
      <c r="J32" s="2" t="s">
        <v>12</v>
      </c>
      <c r="K32" s="2">
        <f t="shared" ref="K32:K42" si="1">B13</f>
        <v>0</v>
      </c>
    </row>
    <row r="33" spans="1:11" x14ac:dyDescent="0.25">
      <c r="A33" s="4" t="s">
        <v>32</v>
      </c>
      <c r="B33" s="4">
        <v>0</v>
      </c>
      <c r="G33" s="6" t="s">
        <v>90</v>
      </c>
      <c r="H33" s="6">
        <f>SUM(B54:B64)</f>
        <v>0</v>
      </c>
      <c r="J33" s="2" t="s">
        <v>13</v>
      </c>
      <c r="K33" s="2">
        <f t="shared" si="1"/>
        <v>0</v>
      </c>
    </row>
    <row r="34" spans="1:11" x14ac:dyDescent="0.25">
      <c r="A34" s="4" t="s">
        <v>33</v>
      </c>
      <c r="B34" s="4">
        <v>0</v>
      </c>
      <c r="G34" s="13" t="s">
        <v>91</v>
      </c>
      <c r="H34" s="13">
        <f>H19+H20+H21+H22+H23+H24+H25+H26+H27+H28+H29+H30+H31+H32+H33</f>
        <v>0</v>
      </c>
      <c r="J34" s="2" t="s">
        <v>14</v>
      </c>
      <c r="K34" s="2">
        <f t="shared" si="1"/>
        <v>0</v>
      </c>
    </row>
    <row r="35" spans="1:11" x14ac:dyDescent="0.25">
      <c r="A35" s="4" t="s">
        <v>34</v>
      </c>
      <c r="B35" s="4">
        <v>0</v>
      </c>
      <c r="G35" s="13" t="s">
        <v>66</v>
      </c>
      <c r="H35" s="13">
        <f>IF(H10="True",H34/2,H34)</f>
        <v>0</v>
      </c>
      <c r="J35" s="2" t="s">
        <v>15</v>
      </c>
      <c r="K35" s="2">
        <f t="shared" si="1"/>
        <v>0</v>
      </c>
    </row>
    <row r="36" spans="1:11" x14ac:dyDescent="0.25">
      <c r="A36" s="4" t="s">
        <v>35</v>
      </c>
      <c r="B36" s="4">
        <v>0</v>
      </c>
      <c r="J36" s="2" t="s">
        <v>16</v>
      </c>
      <c r="K36" s="2">
        <f t="shared" si="1"/>
        <v>0</v>
      </c>
    </row>
    <row r="37" spans="1:11" x14ac:dyDescent="0.25">
      <c r="A37" s="4" t="s">
        <v>36</v>
      </c>
      <c r="B37" s="4">
        <v>0</v>
      </c>
      <c r="J37" s="2" t="s">
        <v>17</v>
      </c>
      <c r="K37" s="2">
        <f t="shared" si="1"/>
        <v>0</v>
      </c>
    </row>
    <row r="38" spans="1:11" x14ac:dyDescent="0.25">
      <c r="A38" s="4" t="s">
        <v>37</v>
      </c>
      <c r="B38" s="4">
        <v>0</v>
      </c>
      <c r="J38" s="2" t="s">
        <v>79</v>
      </c>
      <c r="K38" s="2">
        <f t="shared" si="1"/>
        <v>0</v>
      </c>
    </row>
    <row r="39" spans="1:11" x14ac:dyDescent="0.25">
      <c r="A39" s="4" t="s">
        <v>111</v>
      </c>
      <c r="B39" s="4">
        <v>0</v>
      </c>
      <c r="J39" s="2" t="s">
        <v>80</v>
      </c>
      <c r="K39" s="2">
        <f t="shared" si="1"/>
        <v>0</v>
      </c>
    </row>
    <row r="40" spans="1:11" x14ac:dyDescent="0.25">
      <c r="A40" s="4" t="s">
        <v>106</v>
      </c>
      <c r="B40" s="4">
        <v>0</v>
      </c>
      <c r="J40" s="2" t="s">
        <v>81</v>
      </c>
      <c r="K40" s="2">
        <f t="shared" si="1"/>
        <v>0</v>
      </c>
    </row>
    <row r="41" spans="1:11" x14ac:dyDescent="0.25">
      <c r="A41" s="4" t="s">
        <v>38</v>
      </c>
      <c r="B41" s="4">
        <v>0</v>
      </c>
      <c r="J41" s="2" t="s">
        <v>82</v>
      </c>
      <c r="K41" s="2">
        <f t="shared" si="1"/>
        <v>0</v>
      </c>
    </row>
    <row r="42" spans="1:11" x14ac:dyDescent="0.25">
      <c r="A42" s="4" t="s">
        <v>39</v>
      </c>
      <c r="B42" s="4">
        <v>0</v>
      </c>
      <c r="J42" s="2" t="s">
        <v>83</v>
      </c>
      <c r="K42" s="2">
        <f t="shared" si="1"/>
        <v>0</v>
      </c>
    </row>
    <row r="43" spans="1:11" x14ac:dyDescent="0.25">
      <c r="A43" s="4" t="s">
        <v>40</v>
      </c>
      <c r="B43" s="4">
        <v>0</v>
      </c>
      <c r="J43" s="3" t="s">
        <v>103</v>
      </c>
      <c r="K43" s="3">
        <f>SUM(B24:B32)</f>
        <v>0</v>
      </c>
    </row>
    <row r="44" spans="1:11" x14ac:dyDescent="0.25">
      <c r="A44" s="4" t="s">
        <v>41</v>
      </c>
      <c r="B44" s="4">
        <v>0</v>
      </c>
      <c r="J44" s="3" t="s">
        <v>84</v>
      </c>
      <c r="K44" s="3">
        <f t="shared" ref="K44:K52" si="2">B24</f>
        <v>0</v>
      </c>
    </row>
    <row r="45" spans="1:11" x14ac:dyDescent="0.25">
      <c r="A45" s="4" t="s">
        <v>42</v>
      </c>
      <c r="B45" s="4">
        <v>0</v>
      </c>
      <c r="J45" s="3" t="s">
        <v>85</v>
      </c>
      <c r="K45" s="3">
        <f t="shared" si="2"/>
        <v>0</v>
      </c>
    </row>
    <row r="46" spans="1:11" x14ac:dyDescent="0.25">
      <c r="A46" s="4" t="s">
        <v>43</v>
      </c>
      <c r="B46" s="4">
        <v>0</v>
      </c>
      <c r="J46" s="3" t="s">
        <v>104</v>
      </c>
      <c r="K46" s="3">
        <f t="shared" si="2"/>
        <v>0</v>
      </c>
    </row>
    <row r="47" spans="1:11" x14ac:dyDescent="0.25">
      <c r="A47" s="4" t="s">
        <v>44</v>
      </c>
      <c r="B47" s="4">
        <v>0</v>
      </c>
      <c r="J47" s="3" t="s">
        <v>26</v>
      </c>
      <c r="K47" s="3">
        <f t="shared" si="2"/>
        <v>0</v>
      </c>
    </row>
    <row r="48" spans="1:11" x14ac:dyDescent="0.25">
      <c r="A48" s="4" t="s">
        <v>45</v>
      </c>
      <c r="B48" s="4">
        <v>0</v>
      </c>
      <c r="J48" s="3" t="s">
        <v>27</v>
      </c>
      <c r="K48" s="3">
        <f t="shared" si="2"/>
        <v>0</v>
      </c>
    </row>
    <row r="49" spans="1:11" x14ac:dyDescent="0.25">
      <c r="A49" s="5" t="s">
        <v>46</v>
      </c>
      <c r="B49" s="5">
        <v>0</v>
      </c>
      <c r="J49" s="3" t="s">
        <v>28</v>
      </c>
      <c r="K49" s="3">
        <f t="shared" si="2"/>
        <v>0</v>
      </c>
    </row>
    <row r="50" spans="1:11" x14ac:dyDescent="0.25">
      <c r="A50" s="5" t="s">
        <v>47</v>
      </c>
      <c r="B50" s="5">
        <v>0</v>
      </c>
      <c r="J50" s="3" t="s">
        <v>29</v>
      </c>
      <c r="K50" s="3">
        <f t="shared" si="2"/>
        <v>0</v>
      </c>
    </row>
    <row r="51" spans="1:11" x14ac:dyDescent="0.25">
      <c r="A51" s="5" t="s">
        <v>48</v>
      </c>
      <c r="B51" s="5">
        <v>0</v>
      </c>
      <c r="J51" s="3" t="s">
        <v>30</v>
      </c>
      <c r="K51" s="3">
        <f t="shared" si="2"/>
        <v>0</v>
      </c>
    </row>
    <row r="52" spans="1:11" x14ac:dyDescent="0.25">
      <c r="A52" s="5" t="s">
        <v>49</v>
      </c>
      <c r="B52" s="5">
        <v>0</v>
      </c>
      <c r="J52" s="3" t="s">
        <v>31</v>
      </c>
      <c r="K52" s="3">
        <f t="shared" si="2"/>
        <v>0</v>
      </c>
    </row>
    <row r="53" spans="1:11" x14ac:dyDescent="0.25">
      <c r="A53" s="5" t="s">
        <v>45</v>
      </c>
      <c r="B53" s="5">
        <v>0</v>
      </c>
      <c r="J53" s="4" t="s">
        <v>105</v>
      </c>
      <c r="K53" s="4">
        <f>SUM(B33:B48)</f>
        <v>0</v>
      </c>
    </row>
    <row r="54" spans="1:11" x14ac:dyDescent="0.25">
      <c r="A54" s="6" t="s">
        <v>50</v>
      </c>
      <c r="B54" s="6">
        <v>0</v>
      </c>
      <c r="J54" s="4" t="s">
        <v>32</v>
      </c>
      <c r="K54" s="4">
        <f t="shared" ref="K54:K69" si="3">B33</f>
        <v>0</v>
      </c>
    </row>
    <row r="55" spans="1:11" x14ac:dyDescent="0.25">
      <c r="A55" s="6" t="s">
        <v>51</v>
      </c>
      <c r="B55" s="6">
        <v>0</v>
      </c>
      <c r="J55" s="4" t="s">
        <v>33</v>
      </c>
      <c r="K55" s="4">
        <f t="shared" si="3"/>
        <v>0</v>
      </c>
    </row>
    <row r="56" spans="1:11" x14ac:dyDescent="0.25">
      <c r="A56" s="6" t="s">
        <v>52</v>
      </c>
      <c r="B56" s="6">
        <v>0</v>
      </c>
      <c r="J56" s="4" t="s">
        <v>34</v>
      </c>
      <c r="K56" s="4">
        <f t="shared" si="3"/>
        <v>0</v>
      </c>
    </row>
    <row r="57" spans="1:11" x14ac:dyDescent="0.25">
      <c r="A57" s="6" t="s">
        <v>53</v>
      </c>
      <c r="B57" s="6">
        <v>0</v>
      </c>
      <c r="J57" s="4" t="s">
        <v>35</v>
      </c>
      <c r="K57" s="4">
        <f t="shared" si="3"/>
        <v>0</v>
      </c>
    </row>
    <row r="58" spans="1:11" x14ac:dyDescent="0.25">
      <c r="A58" s="6" t="s">
        <v>54</v>
      </c>
      <c r="B58" s="6">
        <v>0</v>
      </c>
      <c r="J58" s="4" t="s">
        <v>36</v>
      </c>
      <c r="K58" s="4">
        <f t="shared" si="3"/>
        <v>0</v>
      </c>
    </row>
    <row r="59" spans="1:11" x14ac:dyDescent="0.25">
      <c r="A59" s="6" t="s">
        <v>55</v>
      </c>
      <c r="B59" s="6">
        <v>0</v>
      </c>
      <c r="J59" s="4" t="s">
        <v>37</v>
      </c>
      <c r="K59" s="4">
        <f t="shared" si="3"/>
        <v>0</v>
      </c>
    </row>
    <row r="60" spans="1:11" x14ac:dyDescent="0.25">
      <c r="A60" s="6" t="s">
        <v>56</v>
      </c>
      <c r="B60" s="6">
        <v>0</v>
      </c>
      <c r="J60" s="4" t="s">
        <v>111</v>
      </c>
      <c r="K60" s="4">
        <f t="shared" si="3"/>
        <v>0</v>
      </c>
    </row>
    <row r="61" spans="1:11" x14ac:dyDescent="0.25">
      <c r="A61" s="6" t="s">
        <v>57</v>
      </c>
      <c r="B61" s="6">
        <v>0</v>
      </c>
      <c r="J61" s="4" t="s">
        <v>106</v>
      </c>
      <c r="K61" s="4">
        <f t="shared" si="3"/>
        <v>0</v>
      </c>
    </row>
    <row r="62" spans="1:11" x14ac:dyDescent="0.25">
      <c r="A62" s="6" t="s">
        <v>58</v>
      </c>
      <c r="B62" s="6">
        <v>0</v>
      </c>
      <c r="J62" s="4" t="s">
        <v>38</v>
      </c>
      <c r="K62" s="4">
        <f t="shared" si="3"/>
        <v>0</v>
      </c>
    </row>
    <row r="63" spans="1:11" x14ac:dyDescent="0.25">
      <c r="A63" s="6" t="s">
        <v>59</v>
      </c>
      <c r="B63" s="6">
        <v>0</v>
      </c>
      <c r="J63" s="4" t="s">
        <v>39</v>
      </c>
      <c r="K63" s="4">
        <f t="shared" si="3"/>
        <v>0</v>
      </c>
    </row>
    <row r="64" spans="1:11" x14ac:dyDescent="0.25">
      <c r="A64" s="6" t="s">
        <v>60</v>
      </c>
      <c r="B64" s="6">
        <v>0</v>
      </c>
      <c r="J64" s="4" t="s">
        <v>40</v>
      </c>
      <c r="K64" s="4">
        <f t="shared" si="3"/>
        <v>0</v>
      </c>
    </row>
    <row r="65" spans="10:11" x14ac:dyDescent="0.25">
      <c r="J65" s="4" t="s">
        <v>107</v>
      </c>
      <c r="K65" s="4">
        <f t="shared" si="3"/>
        <v>0</v>
      </c>
    </row>
    <row r="66" spans="10:11" x14ac:dyDescent="0.25">
      <c r="J66" s="4" t="s">
        <v>42</v>
      </c>
      <c r="K66" s="4">
        <f t="shared" si="3"/>
        <v>0</v>
      </c>
    </row>
    <row r="67" spans="10:11" x14ac:dyDescent="0.25">
      <c r="J67" s="4" t="s">
        <v>43</v>
      </c>
      <c r="K67" s="4">
        <f t="shared" si="3"/>
        <v>0</v>
      </c>
    </row>
    <row r="68" spans="10:11" x14ac:dyDescent="0.25">
      <c r="J68" s="4" t="s">
        <v>44</v>
      </c>
      <c r="K68" s="4">
        <f t="shared" si="3"/>
        <v>0</v>
      </c>
    </row>
    <row r="69" spans="10:11" x14ac:dyDescent="0.25">
      <c r="J69" s="4" t="s">
        <v>45</v>
      </c>
      <c r="K69" s="4">
        <f t="shared" si="3"/>
        <v>0</v>
      </c>
    </row>
    <row r="70" spans="10:11" x14ac:dyDescent="0.25">
      <c r="J70" s="5" t="s">
        <v>108</v>
      </c>
      <c r="K70" s="5">
        <f>SUM(B49:B53)</f>
        <v>0</v>
      </c>
    </row>
    <row r="71" spans="10:11" x14ac:dyDescent="0.25">
      <c r="J71" s="5" t="s">
        <v>46</v>
      </c>
      <c r="K71" s="5">
        <f>B49</f>
        <v>0</v>
      </c>
    </row>
    <row r="72" spans="10:11" x14ac:dyDescent="0.25">
      <c r="J72" s="5" t="s">
        <v>47</v>
      </c>
      <c r="K72" s="5">
        <f>B50</f>
        <v>0</v>
      </c>
    </row>
    <row r="73" spans="10:11" x14ac:dyDescent="0.25">
      <c r="J73" s="5" t="s">
        <v>48</v>
      </c>
      <c r="K73" s="5">
        <f>B51</f>
        <v>0</v>
      </c>
    </row>
    <row r="74" spans="10:11" x14ac:dyDescent="0.25">
      <c r="J74" s="5" t="s">
        <v>49</v>
      </c>
      <c r="K74" s="5">
        <f>B52</f>
        <v>0</v>
      </c>
    </row>
    <row r="75" spans="10:11" x14ac:dyDescent="0.25">
      <c r="J75" s="5" t="s">
        <v>45</v>
      </c>
      <c r="K75" s="5">
        <f>B53</f>
        <v>0</v>
      </c>
    </row>
    <row r="76" spans="10:11" x14ac:dyDescent="0.25">
      <c r="J76" s="6" t="s">
        <v>109</v>
      </c>
      <c r="K76" s="6">
        <f>SUM(B54:B64)</f>
        <v>0</v>
      </c>
    </row>
    <row r="77" spans="10:11" x14ac:dyDescent="0.25">
      <c r="J77" s="6" t="s">
        <v>50</v>
      </c>
      <c r="K77" s="6">
        <f t="shared" ref="K77:K87" si="4">B54</f>
        <v>0</v>
      </c>
    </row>
    <row r="78" spans="10:11" x14ac:dyDescent="0.25">
      <c r="J78" s="6" t="s">
        <v>51</v>
      </c>
      <c r="K78" s="6">
        <f t="shared" si="4"/>
        <v>0</v>
      </c>
    </row>
    <row r="79" spans="10:11" x14ac:dyDescent="0.25">
      <c r="J79" s="6" t="s">
        <v>52</v>
      </c>
      <c r="K79" s="6">
        <f t="shared" si="4"/>
        <v>0</v>
      </c>
    </row>
    <row r="80" spans="10:11" x14ac:dyDescent="0.25">
      <c r="J80" s="6" t="s">
        <v>53</v>
      </c>
      <c r="K80" s="6">
        <f t="shared" si="4"/>
        <v>0</v>
      </c>
    </row>
    <row r="81" spans="10:11" x14ac:dyDescent="0.25">
      <c r="J81" s="6" t="s">
        <v>54</v>
      </c>
      <c r="K81" s="6">
        <f t="shared" si="4"/>
        <v>0</v>
      </c>
    </row>
    <row r="82" spans="10:11" x14ac:dyDescent="0.25">
      <c r="J82" s="6" t="s">
        <v>55</v>
      </c>
      <c r="K82" s="6">
        <f t="shared" si="4"/>
        <v>0</v>
      </c>
    </row>
    <row r="83" spans="10:11" x14ac:dyDescent="0.25">
      <c r="J83" s="6" t="s">
        <v>56</v>
      </c>
      <c r="K83" s="6">
        <f t="shared" si="4"/>
        <v>0</v>
      </c>
    </row>
    <row r="84" spans="10:11" x14ac:dyDescent="0.25">
      <c r="J84" s="6" t="s">
        <v>57</v>
      </c>
      <c r="K84" s="6">
        <f t="shared" si="4"/>
        <v>0</v>
      </c>
    </row>
    <row r="85" spans="10:11" x14ac:dyDescent="0.25">
      <c r="J85" s="6" t="s">
        <v>58</v>
      </c>
      <c r="K85" s="6">
        <f t="shared" si="4"/>
        <v>0</v>
      </c>
    </row>
    <row r="86" spans="10:11" x14ac:dyDescent="0.25">
      <c r="J86" s="6" t="s">
        <v>59</v>
      </c>
      <c r="K86" s="6">
        <f t="shared" si="4"/>
        <v>0</v>
      </c>
    </row>
    <row r="87" spans="10:11" x14ac:dyDescent="0.25">
      <c r="J87" s="6" t="s">
        <v>60</v>
      </c>
      <c r="K87" s="6">
        <f t="shared" si="4"/>
        <v>0</v>
      </c>
    </row>
    <row r="88" spans="10:11" x14ac:dyDescent="0.25">
      <c r="J88" s="13" t="s">
        <v>110</v>
      </c>
      <c r="K88" s="13">
        <f>K27+K43+K53+K70+K76</f>
        <v>0</v>
      </c>
    </row>
    <row r="89" spans="10:11" x14ac:dyDescent="0.25">
      <c r="J89" s="13" t="s">
        <v>66</v>
      </c>
      <c r="K89" s="13">
        <f>IF(K12="True",K88/2,K88)</f>
        <v>0</v>
      </c>
    </row>
  </sheetData>
  <mergeCells count="1"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F701-9287-40F9-90AB-C2C0F9551640}">
  <dimension ref="A1:K89"/>
  <sheetViews>
    <sheetView workbookViewId="0">
      <selection activeCell="E15" sqref="E15"/>
    </sheetView>
  </sheetViews>
  <sheetFormatPr baseColWidth="10" defaultRowHeight="15" x14ac:dyDescent="0.25"/>
  <cols>
    <col min="1" max="1" width="24" bestFit="1" customWidth="1"/>
    <col min="2" max="2" width="19.140625" bestFit="1" customWidth="1"/>
    <col min="4" max="4" width="27.42578125" bestFit="1" customWidth="1"/>
    <col min="5" max="5" width="19.140625" bestFit="1" customWidth="1"/>
    <col min="7" max="7" width="28.42578125" bestFit="1" customWidth="1"/>
    <col min="8" max="8" width="19.140625" bestFit="1" customWidth="1"/>
    <col min="10" max="10" width="28.42578125" bestFit="1" customWidth="1"/>
    <col min="11" max="11" width="19.140625" bestFit="1" customWidth="1"/>
  </cols>
  <sheetData>
    <row r="1" spans="1:11" ht="21.75" thickBot="1" x14ac:dyDescent="0.4">
      <c r="A1" s="8" t="s">
        <v>0</v>
      </c>
      <c r="B1" s="9" t="s">
        <v>1</v>
      </c>
      <c r="D1" t="s">
        <v>61</v>
      </c>
    </row>
    <row r="2" spans="1:11" ht="45" x14ac:dyDescent="0.25">
      <c r="A2" s="7" t="s">
        <v>2</v>
      </c>
      <c r="B2" s="31" t="s">
        <v>163</v>
      </c>
    </row>
    <row r="3" spans="1:11" x14ac:dyDescent="0.25">
      <c r="A3" s="1" t="s">
        <v>3</v>
      </c>
      <c r="B3" s="1" t="s">
        <v>115</v>
      </c>
      <c r="D3" s="36" t="s">
        <v>62</v>
      </c>
      <c r="E3" s="36"/>
      <c r="G3" s="11" t="s">
        <v>68</v>
      </c>
      <c r="H3" s="11"/>
      <c r="J3" s="11" t="s">
        <v>92</v>
      </c>
      <c r="K3" s="11"/>
    </row>
    <row r="4" spans="1:11" x14ac:dyDescent="0.25">
      <c r="A4" s="1" t="s">
        <v>4</v>
      </c>
      <c r="B4" s="1" t="s">
        <v>134</v>
      </c>
      <c r="D4" s="14" t="s">
        <v>0</v>
      </c>
      <c r="E4" s="14" t="s">
        <v>1</v>
      </c>
      <c r="F4" s="10"/>
      <c r="G4" s="14" t="s">
        <v>0</v>
      </c>
      <c r="H4" s="14" t="s">
        <v>1</v>
      </c>
      <c r="I4" s="10"/>
      <c r="J4" s="14" t="s">
        <v>0</v>
      </c>
      <c r="K4" s="14" t="s">
        <v>1</v>
      </c>
    </row>
    <row r="5" spans="1:11" ht="45.75" customHeight="1" x14ac:dyDescent="0.25">
      <c r="A5" s="1" t="s">
        <v>5</v>
      </c>
      <c r="B5" s="1">
        <v>1.5</v>
      </c>
      <c r="D5" s="1" t="s">
        <v>2</v>
      </c>
      <c r="E5" s="29" t="str">
        <f>B2</f>
        <v>Prueba B4 consumo_medio_moto a 0</v>
      </c>
      <c r="G5" s="1" t="s">
        <v>2</v>
      </c>
      <c r="H5" s="29" t="str">
        <f>B2</f>
        <v>Prueba B4 consumo_medio_moto a 0</v>
      </c>
      <c r="J5" s="1" t="s">
        <v>2</v>
      </c>
      <c r="K5" s="29" t="str">
        <f>B2</f>
        <v>Prueba B4 consumo_medio_moto a 0</v>
      </c>
    </row>
    <row r="6" spans="1:11" x14ac:dyDescent="0.25">
      <c r="A6" s="1" t="s">
        <v>6</v>
      </c>
      <c r="B6" s="1">
        <v>0</v>
      </c>
      <c r="D6" s="1" t="s">
        <v>3</v>
      </c>
      <c r="E6" s="1" t="str">
        <f>B3</f>
        <v>Velfique</v>
      </c>
      <c r="G6" s="1" t="s">
        <v>3</v>
      </c>
      <c r="H6" s="1" t="str">
        <f>B3</f>
        <v>Velfique</v>
      </c>
      <c r="J6" s="1" t="s">
        <v>3</v>
      </c>
      <c r="K6" s="1" t="str">
        <f>B3</f>
        <v>Velfique</v>
      </c>
    </row>
    <row r="7" spans="1:11" x14ac:dyDescent="0.25">
      <c r="A7" s="2" t="s">
        <v>7</v>
      </c>
      <c r="B7" s="16">
        <v>45796</v>
      </c>
      <c r="D7" s="1" t="s">
        <v>63</v>
      </c>
      <c r="E7" s="1">
        <f>B10</f>
        <v>248</v>
      </c>
      <c r="G7" s="1" t="s">
        <v>63</v>
      </c>
      <c r="H7" s="1">
        <f>E7</f>
        <v>248</v>
      </c>
      <c r="J7" s="1" t="s">
        <v>63</v>
      </c>
      <c r="K7" s="1">
        <f>B10</f>
        <v>248</v>
      </c>
    </row>
    <row r="8" spans="1:11" x14ac:dyDescent="0.25">
      <c r="A8" s="2" t="s">
        <v>8</v>
      </c>
      <c r="B8" s="2" t="s">
        <v>117</v>
      </c>
      <c r="D8" s="1" t="s">
        <v>64</v>
      </c>
      <c r="E8" s="1">
        <v>1</v>
      </c>
      <c r="G8" s="1" t="s">
        <v>69</v>
      </c>
      <c r="H8" s="1">
        <f>H7/H9</f>
        <v>248</v>
      </c>
      <c r="J8" s="1" t="s">
        <v>69</v>
      </c>
      <c r="K8" s="1">
        <f>B10/K9</f>
        <v>248</v>
      </c>
    </row>
    <row r="9" spans="1:11" x14ac:dyDescent="0.25">
      <c r="A9" s="2" t="s">
        <v>9</v>
      </c>
      <c r="B9" s="2" t="s">
        <v>118</v>
      </c>
      <c r="D9" s="13" t="s">
        <v>65</v>
      </c>
      <c r="E9" s="13">
        <f>SUM(B12:B64)+H19</f>
        <v>4106</v>
      </c>
      <c r="G9" s="1" t="s">
        <v>64</v>
      </c>
      <c r="H9" s="1">
        <f>E8</f>
        <v>1</v>
      </c>
      <c r="J9" s="1" t="s">
        <v>64</v>
      </c>
      <c r="K9" s="1">
        <v>1</v>
      </c>
    </row>
    <row r="10" spans="1:11" x14ac:dyDescent="0.25">
      <c r="A10" s="2" t="s">
        <v>10</v>
      </c>
      <c r="B10" s="2">
        <v>248</v>
      </c>
      <c r="D10" s="13" t="s">
        <v>66</v>
      </c>
      <c r="E10" s="13">
        <f>IF(E11="True",E9/2,E9)</f>
        <v>2053</v>
      </c>
      <c r="G10" s="1" t="s">
        <v>4</v>
      </c>
      <c r="H10" s="1" t="str">
        <f>B4</f>
        <v>True</v>
      </c>
      <c r="J10" s="1" t="s">
        <v>70</v>
      </c>
      <c r="K10" s="17">
        <f>B7</f>
        <v>45796</v>
      </c>
    </row>
    <row r="11" spans="1:11" x14ac:dyDescent="0.25">
      <c r="A11" s="2" t="s">
        <v>11</v>
      </c>
      <c r="B11" s="2">
        <v>70</v>
      </c>
      <c r="D11" s="1" t="s">
        <v>4</v>
      </c>
      <c r="E11" s="1" t="str">
        <f>B4</f>
        <v>True</v>
      </c>
      <c r="G11" s="1" t="s">
        <v>70</v>
      </c>
      <c r="H11" s="17">
        <f>B7</f>
        <v>45796</v>
      </c>
      <c r="J11" s="1" t="s">
        <v>71</v>
      </c>
      <c r="K11" s="17">
        <f>B7</f>
        <v>45796</v>
      </c>
    </row>
    <row r="12" spans="1:11" x14ac:dyDescent="0.25">
      <c r="A12" s="15" t="s">
        <v>112</v>
      </c>
      <c r="B12" s="2">
        <v>75</v>
      </c>
      <c r="G12" s="1" t="s">
        <v>71</v>
      </c>
      <c r="H12" s="17">
        <f>B7</f>
        <v>45796</v>
      </c>
      <c r="J12" s="12" t="s">
        <v>4</v>
      </c>
      <c r="K12" s="1" t="str">
        <f>B4</f>
        <v>True</v>
      </c>
    </row>
    <row r="13" spans="1:11" x14ac:dyDescent="0.25">
      <c r="A13" s="2" t="s">
        <v>12</v>
      </c>
      <c r="B13" s="2">
        <v>4</v>
      </c>
      <c r="G13" s="1" t="s">
        <v>5</v>
      </c>
      <c r="H13" s="1">
        <f>B5</f>
        <v>1.5</v>
      </c>
      <c r="J13" s="1" t="s">
        <v>5</v>
      </c>
      <c r="K13" s="1">
        <f>B5</f>
        <v>1.5</v>
      </c>
    </row>
    <row r="14" spans="1:11" x14ac:dyDescent="0.25">
      <c r="A14" s="2" t="s">
        <v>13</v>
      </c>
      <c r="B14" s="2">
        <v>5</v>
      </c>
      <c r="D14" t="s">
        <v>137</v>
      </c>
      <c r="E14" t="s">
        <v>164</v>
      </c>
      <c r="G14" s="1" t="s">
        <v>6</v>
      </c>
      <c r="H14" s="1">
        <f>B6</f>
        <v>0</v>
      </c>
      <c r="J14" s="1" t="s">
        <v>6</v>
      </c>
      <c r="K14" s="1">
        <f>B6</f>
        <v>0</v>
      </c>
    </row>
    <row r="15" spans="1:11" x14ac:dyDescent="0.25">
      <c r="A15" s="2" t="s">
        <v>14</v>
      </c>
      <c r="B15" s="2">
        <v>20</v>
      </c>
      <c r="D15" t="s">
        <v>142</v>
      </c>
      <c r="G15" s="1" t="s">
        <v>72</v>
      </c>
      <c r="H15" s="1">
        <f>H8*(H14/100)</f>
        <v>0</v>
      </c>
      <c r="J15" s="1" t="s">
        <v>72</v>
      </c>
      <c r="K15" s="1">
        <f>B10*B6/100</f>
        <v>0</v>
      </c>
    </row>
    <row r="16" spans="1:11" x14ac:dyDescent="0.25">
      <c r="A16" s="2" t="s">
        <v>15</v>
      </c>
      <c r="B16" s="2">
        <v>7</v>
      </c>
      <c r="D16" s="30" t="s">
        <v>155</v>
      </c>
      <c r="G16" s="1" t="s">
        <v>73</v>
      </c>
      <c r="H16" s="1">
        <f>B11</f>
        <v>70</v>
      </c>
      <c r="J16" s="12" t="s">
        <v>113</v>
      </c>
      <c r="K16" s="1">
        <f>K15*B5</f>
        <v>0</v>
      </c>
    </row>
    <row r="17" spans="1:11" x14ac:dyDescent="0.25">
      <c r="A17" s="2" t="s">
        <v>16</v>
      </c>
      <c r="B17" s="2">
        <v>20</v>
      </c>
      <c r="D17" t="s">
        <v>150</v>
      </c>
      <c r="G17" s="1" t="s">
        <v>74</v>
      </c>
      <c r="H17" s="18">
        <f>H7/H16</f>
        <v>3.5428571428571427</v>
      </c>
      <c r="J17" s="1" t="s">
        <v>73</v>
      </c>
      <c r="K17" s="1">
        <f>B11</f>
        <v>70</v>
      </c>
    </row>
    <row r="18" spans="1:11" x14ac:dyDescent="0.25">
      <c r="A18" s="2" t="s">
        <v>17</v>
      </c>
      <c r="B18" s="2">
        <v>5</v>
      </c>
      <c r="D18" t="s">
        <v>145</v>
      </c>
      <c r="G18" s="1" t="s">
        <v>75</v>
      </c>
      <c r="H18" s="18">
        <f>H17</f>
        <v>3.5428571428571427</v>
      </c>
      <c r="J18" s="1" t="s">
        <v>74</v>
      </c>
      <c r="K18" s="18">
        <f>K7/K17</f>
        <v>3.5428571428571427</v>
      </c>
    </row>
    <row r="19" spans="1:11" x14ac:dyDescent="0.25">
      <c r="A19" s="2" t="s">
        <v>18</v>
      </c>
      <c r="B19" s="2">
        <v>5</v>
      </c>
      <c r="D19" t="s">
        <v>143</v>
      </c>
      <c r="G19" s="1" t="s">
        <v>76</v>
      </c>
      <c r="H19" s="1">
        <f>H15*H13</f>
        <v>0</v>
      </c>
      <c r="J19" s="1" t="s">
        <v>75</v>
      </c>
      <c r="K19" s="18">
        <f>B10/B11</f>
        <v>3.5428571428571427</v>
      </c>
    </row>
    <row r="20" spans="1:11" x14ac:dyDescent="0.25">
      <c r="A20" s="2" t="s">
        <v>19</v>
      </c>
      <c r="B20" s="2">
        <v>10</v>
      </c>
      <c r="G20" s="2" t="s">
        <v>77</v>
      </c>
      <c r="H20" s="2">
        <f>B12</f>
        <v>75</v>
      </c>
      <c r="J20" s="2" t="s">
        <v>93</v>
      </c>
      <c r="K20" s="2">
        <v>1</v>
      </c>
    </row>
    <row r="21" spans="1:11" x14ac:dyDescent="0.25">
      <c r="A21" s="2" t="s">
        <v>20</v>
      </c>
      <c r="B21" s="2">
        <v>10</v>
      </c>
      <c r="G21" s="2" t="s">
        <v>78</v>
      </c>
      <c r="H21" s="2">
        <f>SUM(B13:B18)</f>
        <v>61</v>
      </c>
      <c r="J21" s="2" t="s">
        <v>94</v>
      </c>
      <c r="K21" s="2" t="str">
        <f>B8</f>
        <v>Murcia</v>
      </c>
    </row>
    <row r="22" spans="1:11" x14ac:dyDescent="0.25">
      <c r="A22" s="2" t="s">
        <v>21</v>
      </c>
      <c r="B22" s="2">
        <v>10</v>
      </c>
      <c r="G22" s="2" t="s">
        <v>79</v>
      </c>
      <c r="H22" s="2">
        <f t="shared" ref="H22:H28" si="0">B19</f>
        <v>5</v>
      </c>
      <c r="J22" s="2" t="s">
        <v>95</v>
      </c>
      <c r="K22" s="2" t="str">
        <f>B9</f>
        <v>Velefique</v>
      </c>
    </row>
    <row r="23" spans="1:11" x14ac:dyDescent="0.25">
      <c r="A23" s="2" t="s">
        <v>22</v>
      </c>
      <c r="B23" s="2">
        <v>10</v>
      </c>
      <c r="G23" s="2" t="s">
        <v>80</v>
      </c>
      <c r="H23" s="2">
        <f t="shared" si="0"/>
        <v>10</v>
      </c>
      <c r="J23" s="2" t="s">
        <v>96</v>
      </c>
      <c r="K23" s="2">
        <f>B10</f>
        <v>248</v>
      </c>
    </row>
    <row r="24" spans="1:11" x14ac:dyDescent="0.25">
      <c r="A24" s="3" t="s">
        <v>23</v>
      </c>
      <c r="B24" s="3">
        <v>25</v>
      </c>
      <c r="G24" s="2" t="s">
        <v>81</v>
      </c>
      <c r="H24" s="2">
        <f t="shared" si="0"/>
        <v>10</v>
      </c>
      <c r="J24" s="2" t="s">
        <v>97</v>
      </c>
      <c r="K24" s="16">
        <f>B7</f>
        <v>45796</v>
      </c>
    </row>
    <row r="25" spans="1:11" x14ac:dyDescent="0.25">
      <c r="A25" s="3" t="s">
        <v>24</v>
      </c>
      <c r="B25" s="3">
        <v>10</v>
      </c>
      <c r="G25" s="2" t="s">
        <v>82</v>
      </c>
      <c r="H25" s="2">
        <f t="shared" si="0"/>
        <v>10</v>
      </c>
      <c r="J25" s="2" t="s">
        <v>98</v>
      </c>
      <c r="K25" s="2">
        <f>B11</f>
        <v>70</v>
      </c>
    </row>
    <row r="26" spans="1:11" x14ac:dyDescent="0.25">
      <c r="A26" s="3" t="s">
        <v>25</v>
      </c>
      <c r="B26" s="3">
        <v>10</v>
      </c>
      <c r="G26" s="2" t="s">
        <v>83</v>
      </c>
      <c r="H26" s="2">
        <f t="shared" si="0"/>
        <v>10</v>
      </c>
      <c r="J26" s="2" t="s">
        <v>99</v>
      </c>
      <c r="K26" s="19">
        <f>B10/B11</f>
        <v>3.5428571428571427</v>
      </c>
    </row>
    <row r="27" spans="1:11" x14ac:dyDescent="0.25">
      <c r="A27" s="3" t="s">
        <v>26</v>
      </c>
      <c r="B27" s="3">
        <v>10</v>
      </c>
      <c r="G27" s="3" t="s">
        <v>84</v>
      </c>
      <c r="H27" s="3">
        <f t="shared" si="0"/>
        <v>25</v>
      </c>
      <c r="J27" s="2" t="s">
        <v>100</v>
      </c>
      <c r="K27" s="2">
        <f>SUM(B12:B23)+K28</f>
        <v>181</v>
      </c>
    </row>
    <row r="28" spans="1:11" x14ac:dyDescent="0.25">
      <c r="A28" s="3" t="s">
        <v>27</v>
      </c>
      <c r="B28" s="3">
        <v>10</v>
      </c>
      <c r="G28" s="3" t="s">
        <v>85</v>
      </c>
      <c r="H28" s="3">
        <f t="shared" si="0"/>
        <v>10</v>
      </c>
      <c r="J28" s="2" t="s">
        <v>119</v>
      </c>
      <c r="K28" s="2">
        <f>K16</f>
        <v>0</v>
      </c>
    </row>
    <row r="29" spans="1:11" x14ac:dyDescent="0.25">
      <c r="A29" s="3" t="s">
        <v>28</v>
      </c>
      <c r="B29" s="3">
        <v>10</v>
      </c>
      <c r="G29" s="3" t="s">
        <v>86</v>
      </c>
      <c r="H29" s="3">
        <f>SUM(B26:B28)</f>
        <v>30</v>
      </c>
      <c r="J29" s="2" t="s">
        <v>101</v>
      </c>
      <c r="K29" s="2">
        <f>B10*B6/100</f>
        <v>0</v>
      </c>
    </row>
    <row r="30" spans="1:11" x14ac:dyDescent="0.25">
      <c r="A30" s="3" t="s">
        <v>29</v>
      </c>
      <c r="B30" s="3">
        <v>10</v>
      </c>
      <c r="G30" s="3" t="s">
        <v>87</v>
      </c>
      <c r="H30" s="3">
        <f>SUM(B29:B32)</f>
        <v>40</v>
      </c>
      <c r="J30" s="2" t="s">
        <v>77</v>
      </c>
      <c r="K30" s="2">
        <f>B12</f>
        <v>75</v>
      </c>
    </row>
    <row r="31" spans="1:11" x14ac:dyDescent="0.25">
      <c r="A31" s="3" t="s">
        <v>30</v>
      </c>
      <c r="B31" s="3">
        <v>10</v>
      </c>
      <c r="G31" s="4" t="s">
        <v>88</v>
      </c>
      <c r="H31" s="4">
        <f>SUM(B33:B48)</f>
        <v>2730</v>
      </c>
      <c r="J31" s="2" t="s">
        <v>102</v>
      </c>
      <c r="K31" s="2">
        <f>SUM(B13:B18)</f>
        <v>61</v>
      </c>
    </row>
    <row r="32" spans="1:11" x14ac:dyDescent="0.25">
      <c r="A32" s="3" t="s">
        <v>31</v>
      </c>
      <c r="B32" s="3">
        <v>10</v>
      </c>
      <c r="G32" s="5" t="s">
        <v>89</v>
      </c>
      <c r="H32" s="5">
        <f>SUM(B49:B53)</f>
        <v>365</v>
      </c>
      <c r="J32" s="2" t="s">
        <v>12</v>
      </c>
      <c r="K32" s="2">
        <f t="shared" ref="K32:K42" si="1">B13</f>
        <v>4</v>
      </c>
    </row>
    <row r="33" spans="1:11" x14ac:dyDescent="0.25">
      <c r="A33" s="4" t="s">
        <v>32</v>
      </c>
      <c r="B33" s="4">
        <v>300</v>
      </c>
      <c r="G33" s="6" t="s">
        <v>90</v>
      </c>
      <c r="H33" s="6">
        <f>SUM(B54:B64)</f>
        <v>725</v>
      </c>
      <c r="J33" s="2" t="s">
        <v>13</v>
      </c>
      <c r="K33" s="2">
        <f t="shared" si="1"/>
        <v>5</v>
      </c>
    </row>
    <row r="34" spans="1:11" x14ac:dyDescent="0.25">
      <c r="A34" s="4" t="s">
        <v>33</v>
      </c>
      <c r="B34" s="4">
        <v>130</v>
      </c>
      <c r="G34" s="13" t="s">
        <v>91</v>
      </c>
      <c r="H34" s="13">
        <f>H19+H20+H21+H22+H23+H24+H25+H26+H27+H28+H29+H30+H31+H32+H33</f>
        <v>4106</v>
      </c>
      <c r="J34" s="2" t="s">
        <v>14</v>
      </c>
      <c r="K34" s="2">
        <f t="shared" si="1"/>
        <v>20</v>
      </c>
    </row>
    <row r="35" spans="1:11" x14ac:dyDescent="0.25">
      <c r="A35" s="4" t="s">
        <v>34</v>
      </c>
      <c r="B35" s="4">
        <v>50</v>
      </c>
      <c r="G35" s="13" t="s">
        <v>66</v>
      </c>
      <c r="H35" s="13">
        <f>IF(H10="True",H34/2,H34)</f>
        <v>2053</v>
      </c>
      <c r="J35" s="2" t="s">
        <v>15</v>
      </c>
      <c r="K35" s="2">
        <f t="shared" si="1"/>
        <v>7</v>
      </c>
    </row>
    <row r="36" spans="1:11" x14ac:dyDescent="0.25">
      <c r="A36" s="4" t="s">
        <v>35</v>
      </c>
      <c r="B36" s="4">
        <v>150</v>
      </c>
      <c r="J36" s="2" t="s">
        <v>16</v>
      </c>
      <c r="K36" s="2">
        <f t="shared" si="1"/>
        <v>20</v>
      </c>
    </row>
    <row r="37" spans="1:11" x14ac:dyDescent="0.25">
      <c r="A37" s="4" t="s">
        <v>36</v>
      </c>
      <c r="B37" s="4">
        <v>65</v>
      </c>
      <c r="J37" s="2" t="s">
        <v>17</v>
      </c>
      <c r="K37" s="2">
        <f t="shared" si="1"/>
        <v>5</v>
      </c>
    </row>
    <row r="38" spans="1:11" x14ac:dyDescent="0.25">
      <c r="A38" s="4" t="s">
        <v>37</v>
      </c>
      <c r="B38" s="4">
        <v>325</v>
      </c>
      <c r="J38" s="2" t="s">
        <v>79</v>
      </c>
      <c r="K38" s="2">
        <f t="shared" si="1"/>
        <v>5</v>
      </c>
    </row>
    <row r="39" spans="1:11" x14ac:dyDescent="0.25">
      <c r="A39" s="4" t="s">
        <v>111</v>
      </c>
      <c r="B39" s="4">
        <v>225</v>
      </c>
      <c r="J39" s="2" t="s">
        <v>80</v>
      </c>
      <c r="K39" s="2">
        <f t="shared" si="1"/>
        <v>10</v>
      </c>
    </row>
    <row r="40" spans="1:11" x14ac:dyDescent="0.25">
      <c r="A40" s="4" t="s">
        <v>106</v>
      </c>
      <c r="B40" s="4">
        <v>190</v>
      </c>
      <c r="J40" s="2" t="s">
        <v>81</v>
      </c>
      <c r="K40" s="2">
        <f t="shared" si="1"/>
        <v>10</v>
      </c>
    </row>
    <row r="41" spans="1:11" x14ac:dyDescent="0.25">
      <c r="A41" s="4" t="s">
        <v>38</v>
      </c>
      <c r="B41" s="4">
        <v>150</v>
      </c>
      <c r="J41" s="2" t="s">
        <v>82</v>
      </c>
      <c r="K41" s="2">
        <f t="shared" si="1"/>
        <v>10</v>
      </c>
    </row>
    <row r="42" spans="1:11" x14ac:dyDescent="0.25">
      <c r="A42" s="4" t="s">
        <v>39</v>
      </c>
      <c r="B42" s="4">
        <v>70</v>
      </c>
      <c r="J42" s="2" t="s">
        <v>83</v>
      </c>
      <c r="K42" s="2">
        <f t="shared" si="1"/>
        <v>10</v>
      </c>
    </row>
    <row r="43" spans="1:11" x14ac:dyDescent="0.25">
      <c r="A43" s="4" t="s">
        <v>40</v>
      </c>
      <c r="B43" s="4">
        <v>40</v>
      </c>
      <c r="J43" s="3" t="s">
        <v>103</v>
      </c>
      <c r="K43" s="3">
        <f>SUM(B24:B32)</f>
        <v>105</v>
      </c>
    </row>
    <row r="44" spans="1:11" x14ac:dyDescent="0.25">
      <c r="A44" s="4" t="s">
        <v>41</v>
      </c>
      <c r="B44" s="4">
        <v>650</v>
      </c>
      <c r="J44" s="3" t="s">
        <v>84</v>
      </c>
      <c r="K44" s="3">
        <f t="shared" ref="K44:K52" si="2">B24</f>
        <v>25</v>
      </c>
    </row>
    <row r="45" spans="1:11" x14ac:dyDescent="0.25">
      <c r="A45" s="4" t="s">
        <v>42</v>
      </c>
      <c r="B45" s="4">
        <v>250</v>
      </c>
      <c r="J45" s="3" t="s">
        <v>85</v>
      </c>
      <c r="K45" s="3">
        <f t="shared" si="2"/>
        <v>10</v>
      </c>
    </row>
    <row r="46" spans="1:11" x14ac:dyDescent="0.25">
      <c r="A46" s="4" t="s">
        <v>43</v>
      </c>
      <c r="B46" s="4">
        <v>35</v>
      </c>
      <c r="J46" s="3" t="s">
        <v>104</v>
      </c>
      <c r="K46" s="3">
        <f t="shared" si="2"/>
        <v>10</v>
      </c>
    </row>
    <row r="47" spans="1:11" x14ac:dyDescent="0.25">
      <c r="A47" s="4" t="s">
        <v>44</v>
      </c>
      <c r="B47" s="4">
        <v>90</v>
      </c>
      <c r="J47" s="3" t="s">
        <v>26</v>
      </c>
      <c r="K47" s="3">
        <f t="shared" si="2"/>
        <v>10</v>
      </c>
    </row>
    <row r="48" spans="1:11" x14ac:dyDescent="0.25">
      <c r="A48" s="4" t="s">
        <v>45</v>
      </c>
      <c r="B48" s="4">
        <v>10</v>
      </c>
      <c r="J48" s="3" t="s">
        <v>27</v>
      </c>
      <c r="K48" s="3">
        <f t="shared" si="2"/>
        <v>10</v>
      </c>
    </row>
    <row r="49" spans="1:11" x14ac:dyDescent="0.25">
      <c r="A49" s="5" t="s">
        <v>46</v>
      </c>
      <c r="B49" s="5">
        <v>250</v>
      </c>
      <c r="J49" s="3" t="s">
        <v>28</v>
      </c>
      <c r="K49" s="3">
        <f t="shared" si="2"/>
        <v>10</v>
      </c>
    </row>
    <row r="50" spans="1:11" x14ac:dyDescent="0.25">
      <c r="A50" s="5" t="s">
        <v>47</v>
      </c>
      <c r="B50" s="5">
        <v>50</v>
      </c>
      <c r="J50" s="3" t="s">
        <v>29</v>
      </c>
      <c r="K50" s="3">
        <f t="shared" si="2"/>
        <v>10</v>
      </c>
    </row>
    <row r="51" spans="1:11" x14ac:dyDescent="0.25">
      <c r="A51" s="5" t="s">
        <v>48</v>
      </c>
      <c r="B51" s="5">
        <v>20</v>
      </c>
      <c r="J51" s="3" t="s">
        <v>30</v>
      </c>
      <c r="K51" s="3">
        <f t="shared" si="2"/>
        <v>10</v>
      </c>
    </row>
    <row r="52" spans="1:11" x14ac:dyDescent="0.25">
      <c r="A52" s="5" t="s">
        <v>49</v>
      </c>
      <c r="B52" s="5">
        <v>35</v>
      </c>
      <c r="J52" s="3" t="s">
        <v>31</v>
      </c>
      <c r="K52" s="3">
        <f t="shared" si="2"/>
        <v>10</v>
      </c>
    </row>
    <row r="53" spans="1:11" x14ac:dyDescent="0.25">
      <c r="A53" s="5" t="s">
        <v>45</v>
      </c>
      <c r="B53" s="5">
        <v>10</v>
      </c>
      <c r="J53" s="4" t="s">
        <v>105</v>
      </c>
      <c r="K53" s="4">
        <f>SUM(B33:B48)</f>
        <v>2730</v>
      </c>
    </row>
    <row r="54" spans="1:11" x14ac:dyDescent="0.25">
      <c r="A54" s="6" t="s">
        <v>50</v>
      </c>
      <c r="B54" s="6">
        <v>20</v>
      </c>
      <c r="J54" s="4" t="s">
        <v>32</v>
      </c>
      <c r="K54" s="4">
        <f t="shared" ref="K54:K69" si="3">B33</f>
        <v>300</v>
      </c>
    </row>
    <row r="55" spans="1:11" x14ac:dyDescent="0.25">
      <c r="A55" s="6" t="s">
        <v>51</v>
      </c>
      <c r="B55" s="6">
        <v>20</v>
      </c>
      <c r="J55" s="4" t="s">
        <v>33</v>
      </c>
      <c r="K55" s="4">
        <f t="shared" si="3"/>
        <v>130</v>
      </c>
    </row>
    <row r="56" spans="1:11" x14ac:dyDescent="0.25">
      <c r="A56" s="6" t="s">
        <v>52</v>
      </c>
      <c r="B56" s="6">
        <v>50</v>
      </c>
      <c r="J56" s="4" t="s">
        <v>34</v>
      </c>
      <c r="K56" s="4">
        <f t="shared" si="3"/>
        <v>50</v>
      </c>
    </row>
    <row r="57" spans="1:11" x14ac:dyDescent="0.25">
      <c r="A57" s="6" t="s">
        <v>53</v>
      </c>
      <c r="B57" s="6">
        <v>35</v>
      </c>
      <c r="J57" s="4" t="s">
        <v>35</v>
      </c>
      <c r="K57" s="4">
        <f t="shared" si="3"/>
        <v>150</v>
      </c>
    </row>
    <row r="58" spans="1:11" x14ac:dyDescent="0.25">
      <c r="A58" s="6" t="s">
        <v>54</v>
      </c>
      <c r="B58" s="6">
        <v>20</v>
      </c>
      <c r="J58" s="4" t="s">
        <v>36</v>
      </c>
      <c r="K58" s="4">
        <f t="shared" si="3"/>
        <v>65</v>
      </c>
    </row>
    <row r="59" spans="1:11" x14ac:dyDescent="0.25">
      <c r="A59" s="6" t="s">
        <v>55</v>
      </c>
      <c r="B59" s="6">
        <v>50</v>
      </c>
      <c r="J59" s="4" t="s">
        <v>37</v>
      </c>
      <c r="K59" s="4">
        <f t="shared" si="3"/>
        <v>325</v>
      </c>
    </row>
    <row r="60" spans="1:11" x14ac:dyDescent="0.25">
      <c r="A60" s="6" t="s">
        <v>56</v>
      </c>
      <c r="B60" s="6">
        <v>350</v>
      </c>
      <c r="J60" s="4" t="s">
        <v>111</v>
      </c>
      <c r="K60" s="4">
        <f t="shared" si="3"/>
        <v>225</v>
      </c>
    </row>
    <row r="61" spans="1:11" x14ac:dyDescent="0.25">
      <c r="A61" s="6" t="s">
        <v>57</v>
      </c>
      <c r="B61" s="6">
        <v>60</v>
      </c>
      <c r="J61" s="4" t="s">
        <v>106</v>
      </c>
      <c r="K61" s="4">
        <f t="shared" si="3"/>
        <v>190</v>
      </c>
    </row>
    <row r="62" spans="1:11" x14ac:dyDescent="0.25">
      <c r="A62" s="6" t="s">
        <v>58</v>
      </c>
      <c r="B62" s="6">
        <v>60</v>
      </c>
      <c r="J62" s="4" t="s">
        <v>38</v>
      </c>
      <c r="K62" s="4">
        <f t="shared" si="3"/>
        <v>150</v>
      </c>
    </row>
    <row r="63" spans="1:11" x14ac:dyDescent="0.25">
      <c r="A63" s="6" t="s">
        <v>59</v>
      </c>
      <c r="B63" s="6">
        <v>10</v>
      </c>
      <c r="J63" s="4" t="s">
        <v>39</v>
      </c>
      <c r="K63" s="4">
        <f t="shared" si="3"/>
        <v>70</v>
      </c>
    </row>
    <row r="64" spans="1:11" x14ac:dyDescent="0.25">
      <c r="A64" s="6" t="s">
        <v>60</v>
      </c>
      <c r="B64" s="6">
        <v>50</v>
      </c>
      <c r="J64" s="4" t="s">
        <v>40</v>
      </c>
      <c r="K64" s="4">
        <f t="shared" si="3"/>
        <v>40</v>
      </c>
    </row>
    <row r="65" spans="10:11" x14ac:dyDescent="0.25">
      <c r="J65" s="4" t="s">
        <v>107</v>
      </c>
      <c r="K65" s="4">
        <f t="shared" si="3"/>
        <v>650</v>
      </c>
    </row>
    <row r="66" spans="10:11" x14ac:dyDescent="0.25">
      <c r="J66" s="4" t="s">
        <v>42</v>
      </c>
      <c r="K66" s="4">
        <f t="shared" si="3"/>
        <v>250</v>
      </c>
    </row>
    <row r="67" spans="10:11" x14ac:dyDescent="0.25">
      <c r="J67" s="4" t="s">
        <v>43</v>
      </c>
      <c r="K67" s="4">
        <f t="shared" si="3"/>
        <v>35</v>
      </c>
    </row>
    <row r="68" spans="10:11" x14ac:dyDescent="0.25">
      <c r="J68" s="4" t="s">
        <v>44</v>
      </c>
      <c r="K68" s="4">
        <f t="shared" si="3"/>
        <v>90</v>
      </c>
    </row>
    <row r="69" spans="10:11" x14ac:dyDescent="0.25">
      <c r="J69" s="4" t="s">
        <v>45</v>
      </c>
      <c r="K69" s="4">
        <f t="shared" si="3"/>
        <v>10</v>
      </c>
    </row>
    <row r="70" spans="10:11" x14ac:dyDescent="0.25">
      <c r="J70" s="5" t="s">
        <v>108</v>
      </c>
      <c r="K70" s="5">
        <f>SUM(B49:B53)</f>
        <v>365</v>
      </c>
    </row>
    <row r="71" spans="10:11" x14ac:dyDescent="0.25">
      <c r="J71" s="5" t="s">
        <v>46</v>
      </c>
      <c r="K71" s="5">
        <f>B49</f>
        <v>250</v>
      </c>
    </row>
    <row r="72" spans="10:11" x14ac:dyDescent="0.25">
      <c r="J72" s="5" t="s">
        <v>47</v>
      </c>
      <c r="K72" s="5">
        <f>B50</f>
        <v>50</v>
      </c>
    </row>
    <row r="73" spans="10:11" x14ac:dyDescent="0.25">
      <c r="J73" s="5" t="s">
        <v>48</v>
      </c>
      <c r="K73" s="5">
        <f>B51</f>
        <v>20</v>
      </c>
    </row>
    <row r="74" spans="10:11" x14ac:dyDescent="0.25">
      <c r="J74" s="5" t="s">
        <v>49</v>
      </c>
      <c r="K74" s="5">
        <f>B52</f>
        <v>35</v>
      </c>
    </row>
    <row r="75" spans="10:11" x14ac:dyDescent="0.25">
      <c r="J75" s="5" t="s">
        <v>45</v>
      </c>
      <c r="K75" s="5">
        <f>B53</f>
        <v>10</v>
      </c>
    </row>
    <row r="76" spans="10:11" x14ac:dyDescent="0.25">
      <c r="J76" s="6" t="s">
        <v>109</v>
      </c>
      <c r="K76" s="6">
        <f>SUM(B54:B64)</f>
        <v>725</v>
      </c>
    </row>
    <row r="77" spans="10:11" x14ac:dyDescent="0.25">
      <c r="J77" s="6" t="s">
        <v>50</v>
      </c>
      <c r="K77" s="6">
        <f t="shared" ref="K77:K87" si="4">B54</f>
        <v>20</v>
      </c>
    </row>
    <row r="78" spans="10:11" x14ac:dyDescent="0.25">
      <c r="J78" s="6" t="s">
        <v>51</v>
      </c>
      <c r="K78" s="6">
        <f t="shared" si="4"/>
        <v>20</v>
      </c>
    </row>
    <row r="79" spans="10:11" x14ac:dyDescent="0.25">
      <c r="J79" s="6" t="s">
        <v>52</v>
      </c>
      <c r="K79" s="6">
        <f t="shared" si="4"/>
        <v>50</v>
      </c>
    </row>
    <row r="80" spans="10:11" x14ac:dyDescent="0.25">
      <c r="J80" s="6" t="s">
        <v>53</v>
      </c>
      <c r="K80" s="6">
        <f t="shared" si="4"/>
        <v>35</v>
      </c>
    </row>
    <row r="81" spans="10:11" x14ac:dyDescent="0.25">
      <c r="J81" s="6" t="s">
        <v>54</v>
      </c>
      <c r="K81" s="6">
        <f t="shared" si="4"/>
        <v>20</v>
      </c>
    </row>
    <row r="82" spans="10:11" x14ac:dyDescent="0.25">
      <c r="J82" s="6" t="s">
        <v>55</v>
      </c>
      <c r="K82" s="6">
        <f t="shared" si="4"/>
        <v>50</v>
      </c>
    </row>
    <row r="83" spans="10:11" x14ac:dyDescent="0.25">
      <c r="J83" s="6" t="s">
        <v>56</v>
      </c>
      <c r="K83" s="6">
        <f t="shared" si="4"/>
        <v>350</v>
      </c>
    </row>
    <row r="84" spans="10:11" x14ac:dyDescent="0.25">
      <c r="J84" s="6" t="s">
        <v>57</v>
      </c>
      <c r="K84" s="6">
        <f t="shared" si="4"/>
        <v>60</v>
      </c>
    </row>
    <row r="85" spans="10:11" x14ac:dyDescent="0.25">
      <c r="J85" s="6" t="s">
        <v>58</v>
      </c>
      <c r="K85" s="6">
        <f t="shared" si="4"/>
        <v>60</v>
      </c>
    </row>
    <row r="86" spans="10:11" x14ac:dyDescent="0.25">
      <c r="J86" s="6" t="s">
        <v>59</v>
      </c>
      <c r="K86" s="6">
        <f t="shared" si="4"/>
        <v>10</v>
      </c>
    </row>
    <row r="87" spans="10:11" x14ac:dyDescent="0.25">
      <c r="J87" s="6" t="s">
        <v>60</v>
      </c>
      <c r="K87" s="6">
        <f t="shared" si="4"/>
        <v>50</v>
      </c>
    </row>
    <row r="88" spans="10:11" x14ac:dyDescent="0.25">
      <c r="J88" s="13" t="s">
        <v>110</v>
      </c>
      <c r="K88" s="13">
        <f>K27+K43+K53+K70+K76</f>
        <v>4106</v>
      </c>
    </row>
    <row r="89" spans="10:11" x14ac:dyDescent="0.25">
      <c r="J89" s="13" t="s">
        <v>66</v>
      </c>
      <c r="K89" s="13">
        <f>IF(K12="True",K88/2,K88)</f>
        <v>2053</v>
      </c>
    </row>
  </sheetData>
  <mergeCells count="1">
    <mergeCell ref="D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fd6488-0a8b-41d7-a3e5-0104f15d7f3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389E2B9E93C674C9725EC436D841368" ma:contentTypeVersion="6" ma:contentTypeDescription="Crear nuevo documento." ma:contentTypeScope="" ma:versionID="979f484538b17cfd710d16f6234bef30">
  <xsd:schema xmlns:xsd="http://www.w3.org/2001/XMLSchema" xmlns:xs="http://www.w3.org/2001/XMLSchema" xmlns:p="http://schemas.microsoft.com/office/2006/metadata/properties" xmlns:ns3="b3fd6488-0a8b-41d7-a3e5-0104f15d7f3a" targetNamespace="http://schemas.microsoft.com/office/2006/metadata/properties" ma:root="true" ma:fieldsID="a42a61fc442ef6a449c977fc9c716c12" ns3:_="">
    <xsd:import namespace="b3fd6488-0a8b-41d7-a3e5-0104f15d7f3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d6488-0a8b-41d7-a3e5-0104f15d7f3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0CC61B-D385-465D-BFC0-27A26A3C89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07D66F-9CF3-4D3C-8E6E-9CBC50ACC064}">
  <ds:schemaRefs>
    <ds:schemaRef ds:uri="http://schemas.microsoft.com/office/2006/documentManagement/types"/>
    <ds:schemaRef ds:uri="http://schemas.microsoft.com/office/infopath/2007/PartnerControls"/>
    <ds:schemaRef ds:uri="b3fd6488-0a8b-41d7-a3e5-0104f15d7f3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D24B28-EB40-4875-BA5E-871832DEE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d6488-0a8b-41d7-a3e5-0104f15d7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PLANTILLA DATOS ENTRADA</vt:lpstr>
      <vt:lpstr>PLANTILLA RESULTADOS</vt:lpstr>
      <vt:lpstr>PRUEBA A1 VIAJE 1 ETAPA</vt:lpstr>
      <vt:lpstr>PRUEBA A2 VIAJE 4 ETAPAS</vt:lpstr>
      <vt:lpstr>PRUEBA A3 VIAJE 9 ETAPAS</vt:lpstr>
      <vt:lpstr>PRUEBA B1</vt:lpstr>
      <vt:lpstr>Prueba  B2</vt:lpstr>
      <vt:lpstr>Prueba B3</vt:lpstr>
      <vt:lpstr>Prueba B4</vt:lpstr>
      <vt:lpstr>Prueba 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lora  espinosa</dc:creator>
  <cp:lastModifiedBy>carlos lora  espinosa</cp:lastModifiedBy>
  <dcterms:created xsi:type="dcterms:W3CDTF">2025-05-18T17:01:42Z</dcterms:created>
  <dcterms:modified xsi:type="dcterms:W3CDTF">2025-05-25T17:26:42Z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0x010100B389E2B9E93C674C9725EC436D841368</vt:lpwstr>
  </property>
</Properties>
</file>