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7635" yWindow="-15" windowWidth="7680" windowHeight="7620" tabRatio="721" activeTab="3"/>
  </bookViews>
  <sheets>
    <sheet name="Graf" sheetId="38941" r:id="rId1"/>
    <sheet name="katanilai" sheetId="38945" r:id="rId2"/>
    <sheet name="NILAI (X)" sheetId="82" state="hidden" r:id="rId3"/>
    <sheet name="kelas A" sheetId="38971" r:id="rId4"/>
  </sheets>
  <externalReferences>
    <externalReference r:id="rId5"/>
  </externalReferences>
  <definedNames>
    <definedName name="_Fill" localSheetId="3" hidden="1">#REF!</definedName>
    <definedName name="_Fill" hidden="1">#REF!</definedName>
    <definedName name="_xlnm._FilterDatabase" localSheetId="3" hidden="1">'kelas A'!#REF!</definedName>
    <definedName name="_xlnm._FilterDatabase" localSheetId="2" hidden="1">'NILAI (X)'!#REF!</definedName>
    <definedName name="_Key1" localSheetId="3" hidden="1">#REF!</definedName>
    <definedName name="_Key1" hidden="1">#REF!</definedName>
    <definedName name="_Order1" hidden="1">255</definedName>
    <definedName name="_Sort" localSheetId="3" hidden="1">#REF!</definedName>
    <definedName name="_Sort" hidden="1">#REF!</definedName>
    <definedName name="baruk" localSheetId="3">[1]katanilai!$C$2:$D$101</definedName>
    <definedName name="baruk">katanilai!$C$2:$D$101</definedName>
    <definedName name="_xlnm.Criteria" localSheetId="3">'kelas A'!#REF!</definedName>
    <definedName name="_xlnm.Criteria" localSheetId="2">'NILAI (X)'!#REF!</definedName>
    <definedName name="depan" localSheetId="3">[1]katanilai!$A$2:$B$102</definedName>
    <definedName name="depan">katanilai!$A$2:$B$102</definedName>
    <definedName name="kpp" localSheetId="3">#REF!</definedName>
    <definedName name="kpp">#REF!</definedName>
    <definedName name="nama" localSheetId="3">#REF!</definedName>
    <definedName name="nama">#REF!</definedName>
    <definedName name="oke" localSheetId="3">#REF!</definedName>
    <definedName name="oke">#REF!</definedName>
    <definedName name="Pakenama" localSheetId="3">'kelas A'!$C$1:$BN$52</definedName>
    <definedName name="Pakenama">'NILAI (X)'!$D$1:$BQ$48</definedName>
    <definedName name="PRINT" localSheetId="3">#REF!</definedName>
    <definedName name="PRINT">#REF!</definedName>
    <definedName name="_xlnm.Print_Area" localSheetId="3">'kelas A'!$C$1:$AN$63</definedName>
    <definedName name="_xlnm.Print_Area" localSheetId="2">'NILAI (X)'!$D$1:$BP$49</definedName>
    <definedName name="PRINTM" localSheetId="3">#REF!</definedName>
    <definedName name="PRINTM">#REF!</definedName>
    <definedName name="PRINTTL" localSheetId="3">#REF!</definedName>
    <definedName name="PRINTTL">#REF!</definedName>
  </definedNames>
  <calcPr calcId="125725"/>
</workbook>
</file>

<file path=xl/calcChain.xml><?xml version="1.0" encoding="utf-8"?>
<calcChain xmlns="http://schemas.openxmlformats.org/spreadsheetml/2006/main">
  <c r="AQ19" i="38971"/>
  <c r="AS19"/>
  <c r="AQ20"/>
  <c r="AS20"/>
  <c r="AQ21"/>
  <c r="AS21"/>
  <c r="AQ22"/>
  <c r="AS22"/>
  <c r="AQ23"/>
  <c r="AS23"/>
  <c r="AQ24"/>
  <c r="AS24"/>
  <c r="AQ25"/>
  <c r="AS25"/>
  <c r="AQ26"/>
  <c r="AS26"/>
  <c r="AQ27"/>
  <c r="AS27"/>
  <c r="AQ28"/>
  <c r="AS28"/>
  <c r="AQ29"/>
  <c r="AS29"/>
  <c r="AQ30"/>
  <c r="AS30"/>
  <c r="AQ31"/>
  <c r="AS31"/>
  <c r="AQ32"/>
  <c r="AS32"/>
  <c r="AQ33"/>
  <c r="AS33"/>
  <c r="AQ34"/>
  <c r="AS34"/>
  <c r="AQ35"/>
  <c r="AS35"/>
  <c r="AQ36"/>
  <c r="AS36"/>
  <c r="AQ37"/>
  <c r="AS37"/>
  <c r="AQ38"/>
  <c r="AS38"/>
  <c r="AQ39"/>
  <c r="AS39"/>
  <c r="AQ40"/>
  <c r="AS40"/>
  <c r="AQ41"/>
  <c r="AS41"/>
  <c r="AQ42"/>
  <c r="AS42"/>
  <c r="AQ43"/>
  <c r="AS43"/>
  <c r="AQ44"/>
  <c r="AS44"/>
  <c r="AQ45"/>
  <c r="AS45"/>
  <c r="AQ46"/>
  <c r="AS46"/>
  <c r="AQ47"/>
  <c r="AS47"/>
  <c r="AS18"/>
  <c r="AQ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18"/>
  <c r="CA19"/>
  <c r="CA29"/>
  <c r="CA40"/>
  <c r="CA22"/>
  <c r="CA24"/>
  <c r="CA28"/>
  <c r="CA34"/>
  <c r="CA30"/>
  <c r="CA32"/>
  <c r="CA41"/>
  <c r="CA18"/>
  <c r="CA23"/>
  <c r="CA31"/>
  <c r="CA42"/>
  <c r="CA35"/>
  <c r="CA38"/>
  <c r="CA25"/>
  <c r="CA43"/>
  <c r="CA37"/>
  <c r="CA27"/>
  <c r="CA33"/>
  <c r="CA45"/>
  <c r="CA36"/>
  <c r="CA21"/>
  <c r="CA44"/>
  <c r="CA26"/>
  <c r="CA39"/>
  <c r="CA20"/>
  <c r="CA47"/>
  <c r="CA46"/>
  <c r="CL47" l="1"/>
  <c r="CL46"/>
  <c r="CL45"/>
  <c r="CL44"/>
  <c r="CL43"/>
  <c r="CL42"/>
  <c r="CL41"/>
  <c r="CL40"/>
  <c r="CL39"/>
  <c r="CL38"/>
  <c r="CL37"/>
  <c r="CL36"/>
  <c r="CL35"/>
  <c r="CL34"/>
  <c r="CL33"/>
  <c r="CL32"/>
  <c r="CL31"/>
  <c r="CL30"/>
  <c r="CL29"/>
  <c r="CL28"/>
  <c r="CL27"/>
  <c r="CL26"/>
  <c r="CL25"/>
  <c r="CL24"/>
  <c r="CL23"/>
  <c r="CL22"/>
  <c r="CL21"/>
  <c r="CL20"/>
  <c r="CL19"/>
  <c r="CL18"/>
  <c r="AE8"/>
  <c r="CB47"/>
  <c r="CM47" l="1"/>
  <c r="BD47"/>
  <c r="AD47"/>
  <c r="Z47"/>
  <c r="V47"/>
  <c r="R47"/>
  <c r="N47"/>
  <c r="J47"/>
  <c r="BP47"/>
  <c r="AZ47"/>
  <c r="BR47"/>
  <c r="BM47"/>
  <c r="CB46"/>
  <c r="BQ47"/>
  <c r="AY47"/>
  <c r="BO47"/>
  <c r="BN47"/>
  <c r="AX47"/>
  <c r="CM46" l="1"/>
  <c r="BD46"/>
  <c r="AD46"/>
  <c r="Z46"/>
  <c r="V46"/>
  <c r="R46"/>
  <c r="N46"/>
  <c r="J46"/>
  <c r="AY46"/>
  <c r="BQ46"/>
  <c r="BR46"/>
  <c r="AV46"/>
  <c r="BO46"/>
  <c r="AZ46"/>
  <c r="BM46"/>
  <c r="CB45"/>
  <c r="BP46"/>
  <c r="BN46"/>
  <c r="AX46"/>
  <c r="AW46"/>
  <c r="BA47"/>
  <c r="BA46"/>
  <c r="AV47"/>
  <c r="AW47"/>
  <c r="CM45" l="1"/>
  <c r="BD45"/>
  <c r="AD45"/>
  <c r="Z45"/>
  <c r="V45"/>
  <c r="R45"/>
  <c r="N45"/>
  <c r="J45"/>
  <c r="BO45"/>
  <c r="AW45"/>
  <c r="CB44"/>
  <c r="BM45"/>
  <c r="BP45"/>
  <c r="BN45"/>
  <c r="AY45"/>
  <c r="BQ45"/>
  <c r="BR45"/>
  <c r="AV45"/>
  <c r="CM44" l="1"/>
  <c r="BD44"/>
  <c r="AD44"/>
  <c r="Z44"/>
  <c r="V44"/>
  <c r="R44"/>
  <c r="N44"/>
  <c r="J44"/>
  <c r="BR44"/>
  <c r="BA44"/>
  <c r="AZ45"/>
  <c r="BP44"/>
  <c r="BQ44"/>
  <c r="AZ44"/>
  <c r="AV44"/>
  <c r="BA45"/>
  <c r="AX45"/>
  <c r="BM44"/>
  <c r="AX44"/>
  <c r="CB43"/>
  <c r="AW44"/>
  <c r="AY44"/>
  <c r="BO44"/>
  <c r="BN44"/>
  <c r="CM43" l="1"/>
  <c r="BD43"/>
  <c r="AD43"/>
  <c r="Z43"/>
  <c r="V43"/>
  <c r="R43"/>
  <c r="N43"/>
  <c r="J43"/>
  <c r="AY43"/>
  <c r="BO43"/>
  <c r="BN43"/>
  <c r="BP43"/>
  <c r="BQ43"/>
  <c r="BR43"/>
  <c r="AW43"/>
  <c r="AV43"/>
  <c r="BM43"/>
  <c r="BA43"/>
  <c r="AZ43"/>
  <c r="CB42"/>
  <c r="AX43"/>
  <c r="CM42" l="1"/>
  <c r="BD42"/>
  <c r="AD42"/>
  <c r="Z42"/>
  <c r="V42"/>
  <c r="R42"/>
  <c r="N42"/>
  <c r="J42"/>
  <c r="BM42"/>
  <c r="BQ42"/>
  <c r="CB41"/>
  <c r="AV42"/>
  <c r="BO42"/>
  <c r="BN42"/>
  <c r="BR42"/>
  <c r="AY42"/>
  <c r="BA42"/>
  <c r="AX42"/>
  <c r="AW42"/>
  <c r="BP42"/>
  <c r="AZ42"/>
  <c r="CM41" l="1"/>
  <c r="BD41"/>
  <c r="AD41"/>
  <c r="Z41"/>
  <c r="V41"/>
  <c r="R41"/>
  <c r="N41"/>
  <c r="J41"/>
  <c r="BP41"/>
  <c r="BN41"/>
  <c r="AW41"/>
  <c r="AX41"/>
  <c r="AZ41"/>
  <c r="BQ41"/>
  <c r="BM41"/>
  <c r="BA41"/>
  <c r="CB40"/>
  <c r="BR41"/>
  <c r="BO41"/>
  <c r="CM40" l="1"/>
  <c r="BD40"/>
  <c r="AD40"/>
  <c r="Z40"/>
  <c r="V40"/>
  <c r="R40"/>
  <c r="N40"/>
  <c r="J40"/>
  <c r="BM40"/>
  <c r="AX40"/>
  <c r="BP40"/>
  <c r="BQ40"/>
  <c r="AW40"/>
  <c r="CB39"/>
  <c r="AV40"/>
  <c r="BA40"/>
  <c r="AV41"/>
  <c r="BR40"/>
  <c r="BN40"/>
  <c r="BO40"/>
  <c r="AY40"/>
  <c r="AZ40"/>
  <c r="AY41"/>
  <c r="CM39" l="1"/>
  <c r="BD39"/>
  <c r="AD39"/>
  <c r="Z39"/>
  <c r="V39"/>
  <c r="R39"/>
  <c r="N39"/>
  <c r="J39"/>
  <c r="BR39"/>
  <c r="BA39"/>
  <c r="AY39"/>
  <c r="BM39"/>
  <c r="BN39"/>
  <c r="CB38"/>
  <c r="AX39"/>
  <c r="BP39"/>
  <c r="BQ39"/>
  <c r="BO39"/>
  <c r="CM38" l="1"/>
  <c r="BD38"/>
  <c r="AD38"/>
  <c r="Z38"/>
  <c r="V38"/>
  <c r="R38"/>
  <c r="N38"/>
  <c r="J38"/>
  <c r="BR38"/>
  <c r="AX38"/>
  <c r="BO38"/>
  <c r="AZ39"/>
  <c r="AW39"/>
  <c r="BM38"/>
  <c r="BA38"/>
  <c r="BP38"/>
  <c r="CB37"/>
  <c r="BQ38"/>
  <c r="AZ38"/>
  <c r="BN38"/>
  <c r="AY38"/>
  <c r="AV39"/>
  <c r="AW38"/>
  <c r="CM37" l="1"/>
  <c r="BD37"/>
  <c r="AD37"/>
  <c r="Z37"/>
  <c r="V37"/>
  <c r="R37"/>
  <c r="N37"/>
  <c r="J37"/>
  <c r="BP37"/>
  <c r="BN37"/>
  <c r="BM37"/>
  <c r="BR37"/>
  <c r="AY37"/>
  <c r="CB36"/>
  <c r="AV38"/>
  <c r="BQ37"/>
  <c r="AV37"/>
  <c r="BO37"/>
  <c r="AX37"/>
  <c r="CM36" l="1"/>
  <c r="BD36"/>
  <c r="AD36"/>
  <c r="Z36"/>
  <c r="V36"/>
  <c r="R36"/>
  <c r="N36"/>
  <c r="J36"/>
  <c r="BO36"/>
  <c r="BQ36"/>
  <c r="BP36"/>
  <c r="AV36"/>
  <c r="CB35"/>
  <c r="AX36"/>
  <c r="BN36"/>
  <c r="BM36"/>
  <c r="AZ37"/>
  <c r="AZ36"/>
  <c r="BA37"/>
  <c r="AW37"/>
  <c r="BR36"/>
  <c r="BA36"/>
  <c r="AW36"/>
  <c r="AY36"/>
  <c r="CM35" l="1"/>
  <c r="BD35"/>
  <c r="AD35"/>
  <c r="Z35"/>
  <c r="V35"/>
  <c r="R35"/>
  <c r="N35"/>
  <c r="J35"/>
  <c r="AZ35"/>
  <c r="BP35"/>
  <c r="BO35"/>
  <c r="BN35"/>
  <c r="BR35"/>
  <c r="AV35"/>
  <c r="BQ35"/>
  <c r="AX35"/>
  <c r="CB34"/>
  <c r="BM35"/>
  <c r="CM34" l="1"/>
  <c r="BD34"/>
  <c r="AD34"/>
  <c r="Z34"/>
  <c r="V34"/>
  <c r="R34"/>
  <c r="N34"/>
  <c r="J34"/>
  <c r="BA34"/>
  <c r="AY34"/>
  <c r="BP34"/>
  <c r="AX34"/>
  <c r="BO34"/>
  <c r="BR34"/>
  <c r="BQ34"/>
  <c r="AW34"/>
  <c r="CB33"/>
  <c r="AV34"/>
  <c r="BM34"/>
  <c r="BN34"/>
  <c r="AW35"/>
  <c r="AZ34"/>
  <c r="BA35"/>
  <c r="AY35"/>
  <c r="CM33" l="1"/>
  <c r="BD33"/>
  <c r="AD33"/>
  <c r="Z33"/>
  <c r="V33"/>
  <c r="R33"/>
  <c r="N33"/>
  <c r="J33"/>
  <c r="AY33"/>
  <c r="AZ33"/>
  <c r="CB32"/>
  <c r="BN33"/>
  <c r="BQ33"/>
  <c r="BO33"/>
  <c r="BR33"/>
  <c r="AW33"/>
  <c r="BA33"/>
  <c r="BP33"/>
  <c r="BM33"/>
  <c r="CM32" l="1"/>
  <c r="BD32"/>
  <c r="AD32"/>
  <c r="Z32"/>
  <c r="V32"/>
  <c r="R32"/>
  <c r="N32"/>
  <c r="J32"/>
  <c r="AZ32"/>
  <c r="CB31"/>
  <c r="AW32"/>
  <c r="AX32"/>
  <c r="BP32"/>
  <c r="BO32"/>
  <c r="BQ32"/>
  <c r="BR32"/>
  <c r="BA32"/>
  <c r="BM32"/>
  <c r="AY32"/>
  <c r="AV32"/>
  <c r="BN32"/>
  <c r="AV33"/>
  <c r="AX33"/>
  <c r="CM31" l="1"/>
  <c r="BD31"/>
  <c r="AD31"/>
  <c r="Z31"/>
  <c r="V31"/>
  <c r="R31"/>
  <c r="N31"/>
  <c r="J31"/>
  <c r="BQ31"/>
  <c r="BN31"/>
  <c r="BM31"/>
  <c r="AZ31"/>
  <c r="BO31"/>
  <c r="BP31"/>
  <c r="CB30"/>
  <c r="BR31"/>
  <c r="AX31"/>
  <c r="CM30" l="1"/>
  <c r="BD30"/>
  <c r="AD30"/>
  <c r="Z30"/>
  <c r="V30"/>
  <c r="R30"/>
  <c r="N30"/>
  <c r="J30"/>
  <c r="AW30"/>
  <c r="BA31"/>
  <c r="AV31"/>
  <c r="BN30"/>
  <c r="AW31"/>
  <c r="BO30"/>
  <c r="AZ30"/>
  <c r="BA30"/>
  <c r="BM30"/>
  <c r="BR30"/>
  <c r="BQ30"/>
  <c r="BP30"/>
  <c r="AV30"/>
  <c r="AY31"/>
  <c r="CB29"/>
  <c r="CM29" l="1"/>
  <c r="BD29"/>
  <c r="AD29"/>
  <c r="Z29"/>
  <c r="V29"/>
  <c r="R29"/>
  <c r="N29"/>
  <c r="J29"/>
  <c r="BA29"/>
  <c r="AX30"/>
  <c r="AX29"/>
  <c r="CB28"/>
  <c r="AY29"/>
  <c r="BR29"/>
  <c r="AV29"/>
  <c r="BQ29"/>
  <c r="BN29"/>
  <c r="BO29"/>
  <c r="BM29"/>
  <c r="AW29"/>
  <c r="BP29"/>
  <c r="AY30"/>
  <c r="AZ29"/>
  <c r="CM28" l="1"/>
  <c r="BD28"/>
  <c r="AD28"/>
  <c r="Z28"/>
  <c r="V28"/>
  <c r="R28"/>
  <c r="N28"/>
  <c r="J28"/>
  <c r="BP28"/>
  <c r="BN28"/>
  <c r="AW28"/>
  <c r="AY28"/>
  <c r="CB27"/>
  <c r="BM28"/>
  <c r="AX28"/>
  <c r="BR28"/>
  <c r="AV28"/>
  <c r="AZ28"/>
  <c r="BO28"/>
  <c r="BA28"/>
  <c r="BQ28"/>
  <c r="CM27" l="1"/>
  <c r="BD27"/>
  <c r="AD27"/>
  <c r="Z27"/>
  <c r="V27"/>
  <c r="R27"/>
  <c r="N27"/>
  <c r="J27"/>
  <c r="BR27"/>
  <c r="CB26"/>
  <c r="AW27"/>
  <c r="BQ27"/>
  <c r="AZ27"/>
  <c r="BN27"/>
  <c r="BM27"/>
  <c r="AY27"/>
  <c r="BA27"/>
  <c r="BP27"/>
  <c r="BO27"/>
  <c r="AV27"/>
  <c r="CM26" l="1"/>
  <c r="BD26"/>
  <c r="AD26"/>
  <c r="Z26"/>
  <c r="V26"/>
  <c r="R26"/>
  <c r="N26"/>
  <c r="J26"/>
  <c r="BM26"/>
  <c r="BO26"/>
  <c r="CB25"/>
  <c r="BP26"/>
  <c r="BQ26"/>
  <c r="AX27"/>
  <c r="AX26"/>
  <c r="BA26"/>
  <c r="BR26"/>
  <c r="AY26"/>
  <c r="AZ26"/>
  <c r="BN26"/>
  <c r="AV26"/>
  <c r="CM25" l="1"/>
  <c r="BD25"/>
  <c r="AD25"/>
  <c r="Z25"/>
  <c r="V25"/>
  <c r="R25"/>
  <c r="N25"/>
  <c r="J25"/>
  <c r="BO25"/>
  <c r="BR25"/>
  <c r="AZ25"/>
  <c r="BA25"/>
  <c r="AV25"/>
  <c r="AX25"/>
  <c r="BM25"/>
  <c r="AW26"/>
  <c r="AY25"/>
  <c r="AW25"/>
  <c r="BQ25"/>
  <c r="CB24"/>
  <c r="BP25"/>
  <c r="BN25"/>
  <c r="CM24" l="1"/>
  <c r="BD24"/>
  <c r="AD24"/>
  <c r="Z24"/>
  <c r="V24"/>
  <c r="R24"/>
  <c r="N24"/>
  <c r="J24"/>
  <c r="BP24"/>
  <c r="AZ24"/>
  <c r="CB23"/>
  <c r="AX24"/>
  <c r="AV24"/>
  <c r="BO24"/>
  <c r="BQ24"/>
  <c r="BM24"/>
  <c r="BN24"/>
  <c r="AW24"/>
  <c r="BR24"/>
  <c r="CM23" l="1"/>
  <c r="BD23"/>
  <c r="AD23"/>
  <c r="Z23"/>
  <c r="V23"/>
  <c r="R23"/>
  <c r="N23"/>
  <c r="J23"/>
  <c r="BP23"/>
  <c r="AZ23"/>
  <c r="AY23"/>
  <c r="BA23"/>
  <c r="AX23"/>
  <c r="BM23"/>
  <c r="AV23"/>
  <c r="CB22"/>
  <c r="BQ23"/>
  <c r="AW23"/>
  <c r="BN23"/>
  <c r="BA24"/>
  <c r="AY24"/>
  <c r="BR23"/>
  <c r="BO23"/>
  <c r="CM22" l="1"/>
  <c r="BD22"/>
  <c r="AD22"/>
  <c r="Z22"/>
  <c r="V22"/>
  <c r="R22"/>
  <c r="N22"/>
  <c r="J22"/>
  <c r="BN22"/>
  <c r="BM22"/>
  <c r="BA22"/>
  <c r="BO22"/>
  <c r="CB21"/>
  <c r="AY22"/>
  <c r="BQ22"/>
  <c r="AX22"/>
  <c r="AZ22"/>
  <c r="BP22"/>
  <c r="BR22"/>
  <c r="AW22"/>
  <c r="CM21" l="1"/>
  <c r="BD21"/>
  <c r="AD21"/>
  <c r="Z21"/>
  <c r="V21"/>
  <c r="R21"/>
  <c r="N21"/>
  <c r="J21"/>
  <c r="AX21"/>
  <c r="BN21"/>
  <c r="AV22"/>
  <c r="AY21"/>
  <c r="AV21"/>
  <c r="AW21"/>
  <c r="BM21"/>
  <c r="BQ21"/>
  <c r="BR21"/>
  <c r="BA21"/>
  <c r="CB20"/>
  <c r="AZ21"/>
  <c r="BO21"/>
  <c r="BP21"/>
  <c r="CM20" l="1"/>
  <c r="BD20"/>
  <c r="AD20"/>
  <c r="Z20"/>
  <c r="V20"/>
  <c r="R20"/>
  <c r="N20"/>
  <c r="J20"/>
  <c r="AZ20"/>
  <c r="AV20"/>
  <c r="AW20"/>
  <c r="BR20"/>
  <c r="BM20"/>
  <c r="BO20"/>
  <c r="CB19"/>
  <c r="BP20"/>
  <c r="AY20"/>
  <c r="BA20"/>
  <c r="BQ20"/>
  <c r="BN20"/>
  <c r="CM19" l="1"/>
  <c r="BD19"/>
  <c r="AD19"/>
  <c r="Z19"/>
  <c r="V19"/>
  <c r="R19"/>
  <c r="N19"/>
  <c r="J19"/>
  <c r="BA19"/>
  <c r="CB18"/>
  <c r="BR19"/>
  <c r="AZ19"/>
  <c r="BM19"/>
  <c r="BQ19"/>
  <c r="BN19"/>
  <c r="AX20"/>
  <c r="AX19"/>
  <c r="AY19"/>
  <c r="BO19"/>
  <c r="AW19"/>
  <c r="AV19"/>
  <c r="BP19"/>
  <c r="CM18" l="1"/>
  <c r="BD18"/>
  <c r="AD18"/>
  <c r="Z18"/>
  <c r="V18"/>
  <c r="R18"/>
  <c r="N18"/>
  <c r="J18"/>
  <c r="F15"/>
  <c r="G15" s="1"/>
  <c r="H15" s="1"/>
  <c r="I15" s="1"/>
  <c r="J15" s="1"/>
  <c r="K15" s="1"/>
  <c r="L15" s="1"/>
  <c r="M15" s="1"/>
  <c r="N15" s="1"/>
  <c r="O15" s="1"/>
  <c r="P15" s="1"/>
  <c r="Q15" s="1"/>
  <c r="R15" s="1"/>
  <c r="S15" s="1"/>
  <c r="T15" s="1"/>
  <c r="U15" s="1"/>
  <c r="V15" s="1"/>
  <c r="W15" s="1"/>
  <c r="X15" s="1"/>
  <c r="Y15" s="1"/>
  <c r="Z15" s="1"/>
  <c r="AA15" s="1"/>
  <c r="AB15" s="1"/>
  <c r="AC15" s="1"/>
  <c r="AD15" s="1"/>
  <c r="AE15" s="1"/>
  <c r="AD13"/>
  <c r="V13"/>
  <c r="N13"/>
  <c r="AD11"/>
  <c r="AC12" s="1"/>
  <c r="Z11"/>
  <c r="Y12" s="1"/>
  <c r="V11"/>
  <c r="U12" s="1"/>
  <c r="R11"/>
  <c r="Q12" s="1"/>
  <c r="N11"/>
  <c r="M12" s="1"/>
  <c r="J11"/>
  <c r="I12" s="1"/>
  <c r="AD10"/>
  <c r="Z10"/>
  <c r="V10"/>
  <c r="R10"/>
  <c r="N10"/>
  <c r="J10"/>
  <c r="AK9"/>
  <c r="Z13"/>
  <c r="R7"/>
  <c r="N7"/>
  <c r="J7"/>
  <c r="BX26"/>
  <c r="BU47"/>
  <c r="BU29"/>
  <c r="BW24"/>
  <c r="BX25"/>
  <c r="BW18"/>
  <c r="BU41"/>
  <c r="BX47"/>
  <c r="BY41"/>
  <c r="BX23"/>
  <c r="BW38"/>
  <c r="BW19"/>
  <c r="BY43"/>
  <c r="BW37"/>
  <c r="BX41"/>
  <c r="BU27"/>
  <c r="BW20"/>
  <c r="BX35"/>
  <c r="BY18"/>
  <c r="BU45"/>
  <c r="BW42"/>
  <c r="BW44"/>
  <c r="BW22"/>
  <c r="BY27"/>
  <c r="BU33"/>
  <c r="BX43"/>
  <c r="BY29"/>
  <c r="BY39"/>
  <c r="BW47"/>
  <c r="BU36"/>
  <c r="BY20"/>
  <c r="BY37"/>
  <c r="BW35"/>
  <c r="BY44"/>
  <c r="BY30"/>
  <c r="BY22"/>
  <c r="BX21"/>
  <c r="BW25"/>
  <c r="BY35"/>
  <c r="BW45"/>
  <c r="BU38"/>
  <c r="BW39"/>
  <c r="BM18"/>
  <c r="BW32"/>
  <c r="BU30"/>
  <c r="BY31"/>
  <c r="BY17"/>
  <c r="BU20"/>
  <c r="BW27"/>
  <c r="BX20"/>
  <c r="BW30"/>
  <c r="BY33"/>
  <c r="BX46"/>
  <c r="BX29"/>
  <c r="BY24"/>
  <c r="BU28"/>
  <c r="BX28"/>
  <c r="BX42"/>
  <c r="BW36"/>
  <c r="BU37"/>
  <c r="BW34"/>
  <c r="BY38"/>
  <c r="BW43"/>
  <c r="BX44"/>
  <c r="BN18"/>
  <c r="BX24"/>
  <c r="BY25"/>
  <c r="BX38"/>
  <c r="BW33"/>
  <c r="BU42"/>
  <c r="BX34"/>
  <c r="AW18"/>
  <c r="BW23"/>
  <c r="BU19"/>
  <c r="BU17"/>
  <c r="BX40"/>
  <c r="BX19"/>
  <c r="BU32"/>
  <c r="BY21"/>
  <c r="BY45"/>
  <c r="BW26"/>
  <c r="BX17"/>
  <c r="BO18"/>
  <c r="BU22"/>
  <c r="BX45"/>
  <c r="BY46"/>
  <c r="BU23"/>
  <c r="BU44"/>
  <c r="BY32"/>
  <c r="BY28"/>
  <c r="BY42"/>
  <c r="BQ18"/>
  <c r="BX31"/>
  <c r="BU18"/>
  <c r="BY47"/>
  <c r="BW41"/>
  <c r="BW17"/>
  <c r="BP18"/>
  <c r="BU35"/>
  <c r="BY34"/>
  <c r="BX30"/>
  <c r="BY19"/>
  <c r="AV18"/>
  <c r="BW29"/>
  <c r="BX39"/>
  <c r="BU26"/>
  <c r="BU21"/>
  <c r="BY40"/>
  <c r="BW46"/>
  <c r="BU34"/>
  <c r="BU39"/>
  <c r="BU24"/>
  <c r="BW28"/>
  <c r="BU46"/>
  <c r="BW21"/>
  <c r="BX37"/>
  <c r="BU31"/>
  <c r="BY26"/>
  <c r="BW31"/>
  <c r="BY23"/>
  <c r="BW40"/>
  <c r="BY36"/>
  <c r="BX27"/>
  <c r="BR18"/>
  <c r="BX36"/>
  <c r="BX33"/>
  <c r="BX32"/>
  <c r="BU40"/>
  <c r="BU25"/>
  <c r="BX22"/>
  <c r="BU43"/>
  <c r="BX18"/>
  <c r="AX18"/>
  <c r="AK44" l="1"/>
  <c r="AK45"/>
  <c r="AK47"/>
  <c r="AK43"/>
  <c r="AK46"/>
  <c r="AF15"/>
  <c r="AG15" s="1"/>
  <c r="AH15" s="1"/>
  <c r="AI15" s="1"/>
  <c r="AJ15" s="1"/>
  <c r="AK15" s="1"/>
  <c r="AL15" s="1"/>
  <c r="AM15" s="1"/>
  <c r="AN15" s="1"/>
  <c r="AO15" s="1"/>
  <c r="AP15" s="1"/>
  <c r="AQ15" s="1"/>
  <c r="AR15" s="1"/>
  <c r="AS15" s="1"/>
  <c r="AT15" s="1"/>
  <c r="AU15" s="1"/>
  <c r="AV15" s="1"/>
  <c r="AW15" s="1"/>
  <c r="AX15" s="1"/>
  <c r="AY15" s="1"/>
  <c r="AZ15" s="1"/>
  <c r="BA15" s="1"/>
  <c r="BB15" s="1"/>
  <c r="BC15" s="1"/>
  <c r="BD15" s="1"/>
  <c r="BE15" s="1"/>
  <c r="BF15" s="1"/>
  <c r="BG15" s="1"/>
  <c r="BH15" s="1"/>
  <c r="BI15" s="1"/>
  <c r="BJ15" s="1"/>
  <c r="BK15" s="1"/>
  <c r="BL15" s="1"/>
  <c r="BM13" s="1"/>
  <c r="BN13" s="1"/>
  <c r="BO13" s="1"/>
  <c r="BP13" s="1"/>
  <c r="BQ13" s="1"/>
  <c r="BR13" s="1"/>
  <c r="BS13" s="1"/>
  <c r="BT13" s="1"/>
  <c r="BU13" s="1"/>
  <c r="BV13" s="1"/>
  <c r="BW13" s="1"/>
  <c r="BX13" s="1"/>
  <c r="BY13" s="1"/>
  <c r="BZ13" s="1"/>
  <c r="CB13" s="1"/>
  <c r="CC13" s="1"/>
  <c r="CD13" s="1"/>
  <c r="CE13" s="1"/>
  <c r="CF13" s="1"/>
  <c r="CG13" s="1"/>
  <c r="CH13" s="1"/>
  <c r="CI13" s="1"/>
  <c r="CJ13" s="1"/>
  <c r="CK13" s="1"/>
  <c r="CL13" s="1"/>
  <c r="CM13" s="1"/>
  <c r="CN13" s="1"/>
  <c r="CF47"/>
  <c r="CI27"/>
  <c r="CI33"/>
  <c r="CF26"/>
  <c r="CJ32"/>
  <c r="CJ38"/>
  <c r="CH32"/>
  <c r="CH29"/>
  <c r="CI42"/>
  <c r="CH41"/>
  <c r="CF42"/>
  <c r="CF21"/>
  <c r="CJ29"/>
  <c r="CF44"/>
  <c r="CF41"/>
  <c r="CH27"/>
  <c r="CI34"/>
  <c r="CH19"/>
  <c r="CH26"/>
  <c r="CI30"/>
  <c r="CH34"/>
  <c r="CI35"/>
  <c r="CF25"/>
  <c r="CJ40"/>
  <c r="CI28"/>
  <c r="CH33"/>
  <c r="CI23"/>
  <c r="CF31"/>
  <c r="CH47"/>
  <c r="CF34"/>
  <c r="CJ47"/>
  <c r="CF37"/>
  <c r="CF29"/>
  <c r="CF46"/>
  <c r="CF30"/>
  <c r="CF23"/>
  <c r="CJ37"/>
  <c r="CI20"/>
  <c r="CJ34"/>
  <c r="CF35"/>
  <c r="CI43"/>
  <c r="CI37"/>
  <c r="CJ33"/>
  <c r="CI44"/>
  <c r="CJ36"/>
  <c r="CJ31"/>
  <c r="CF40"/>
  <c r="CJ23"/>
  <c r="CJ35"/>
  <c r="CI39"/>
  <c r="CI38"/>
  <c r="CF27"/>
  <c r="CI22"/>
  <c r="CJ30"/>
  <c r="CF38"/>
  <c r="CI41"/>
  <c r="CH24"/>
  <c r="CI46"/>
  <c r="CJ25"/>
  <c r="CJ42"/>
  <c r="CI31"/>
  <c r="CH45"/>
  <c r="CI21"/>
  <c r="CH35"/>
  <c r="CI25"/>
  <c r="CJ26"/>
  <c r="CH30"/>
  <c r="CH20"/>
  <c r="CI45"/>
  <c r="CH25"/>
  <c r="CH37"/>
  <c r="CF22"/>
  <c r="CH40"/>
  <c r="CH21"/>
  <c r="CI47"/>
  <c r="CJ22"/>
  <c r="CJ28"/>
  <c r="CJ21"/>
  <c r="CH46"/>
  <c r="CH38"/>
  <c r="CJ41"/>
  <c r="CI19"/>
  <c r="CF43"/>
  <c r="CJ39"/>
  <c r="CH44"/>
  <c r="CI32"/>
  <c r="CI40"/>
  <c r="CF36"/>
  <c r="CJ27"/>
  <c r="CJ43"/>
  <c r="CH22"/>
  <c r="CH43"/>
  <c r="CF39"/>
  <c r="CF19"/>
  <c r="CF28"/>
  <c r="CH36"/>
  <c r="CF32"/>
  <c r="CH28"/>
  <c r="CJ19"/>
  <c r="CJ20"/>
  <c r="CF45"/>
  <c r="CJ44"/>
  <c r="CH42"/>
  <c r="CI29"/>
  <c r="CI24"/>
  <c r="CH39"/>
  <c r="CH23"/>
  <c r="CH31"/>
  <c r="CI36"/>
  <c r="CI26"/>
  <c r="CJ45"/>
  <c r="CF20"/>
  <c r="CJ24"/>
  <c r="CF24"/>
  <c r="CJ46"/>
  <c r="CF33"/>
  <c r="J12"/>
  <c r="Z12"/>
  <c r="R12"/>
  <c r="CI18"/>
  <c r="CF18"/>
  <c r="CH18"/>
  <c r="CJ18"/>
  <c r="AK42"/>
  <c r="AK41"/>
  <c r="AK40"/>
  <c r="AK39"/>
  <c r="AK38"/>
  <c r="AK37"/>
  <c r="AK36"/>
  <c r="AK35"/>
  <c r="AK34"/>
  <c r="AK33"/>
  <c r="AK32"/>
  <c r="AK31"/>
  <c r="AK30"/>
  <c r="AK29"/>
  <c r="AK28"/>
  <c r="AK27"/>
  <c r="AK26"/>
  <c r="AK25"/>
  <c r="AK24"/>
  <c r="AK23"/>
  <c r="AK22"/>
  <c r="AK21"/>
  <c r="AK20"/>
  <c r="AK19"/>
  <c r="AK18"/>
  <c r="N12"/>
  <c r="V12"/>
  <c r="AD12"/>
  <c r="J13"/>
  <c r="R13"/>
  <c r="AE13" s="1"/>
  <c r="AY18"/>
  <c r="BT40"/>
  <c r="BV37"/>
  <c r="BV24"/>
  <c r="BT43"/>
  <c r="BV21"/>
  <c r="BV32"/>
  <c r="BV27"/>
  <c r="BT21"/>
  <c r="BV47"/>
  <c r="BT29"/>
  <c r="BT22"/>
  <c r="BV20"/>
  <c r="BT31"/>
  <c r="BV40"/>
  <c r="BT25"/>
  <c r="BV33"/>
  <c r="BT24"/>
  <c r="BT28"/>
  <c r="BV46"/>
  <c r="BT36"/>
  <c r="BT44"/>
  <c r="BV36"/>
  <c r="BV39"/>
  <c r="BT41"/>
  <c r="BV17"/>
  <c r="BT20"/>
  <c r="BT39"/>
  <c r="BV35"/>
  <c r="BV18"/>
  <c r="BT45"/>
  <c r="BT47"/>
  <c r="BV23"/>
  <c r="BV26"/>
  <c r="BT17"/>
  <c r="BT34"/>
  <c r="BV43"/>
  <c r="BT46"/>
  <c r="BT26"/>
  <c r="BV30"/>
  <c r="BV19"/>
  <c r="BT37"/>
  <c r="BV22"/>
  <c r="BT32"/>
  <c r="BT30"/>
  <c r="BT35"/>
  <c r="BT38"/>
  <c r="BV34"/>
  <c r="BT27"/>
  <c r="BT18"/>
  <c r="BT42"/>
  <c r="BV38"/>
  <c r="BV28"/>
  <c r="BV29"/>
  <c r="BV31"/>
  <c r="BV25"/>
  <c r="BV41"/>
  <c r="BT19"/>
  <c r="BV45"/>
  <c r="BA18"/>
  <c r="BV44"/>
  <c r="AZ18"/>
  <c r="BT33"/>
  <c r="BT23"/>
  <c r="BV42"/>
  <c r="CG44" l="1"/>
  <c r="CG30"/>
  <c r="CG19"/>
  <c r="CG21"/>
  <c r="CG31"/>
  <c r="CG26"/>
  <c r="CG46"/>
  <c r="CG36"/>
  <c r="CG34"/>
  <c r="CG25"/>
  <c r="CG42"/>
  <c r="CG38"/>
  <c r="CG29"/>
  <c r="CG47"/>
  <c r="CG33"/>
  <c r="CG28"/>
  <c r="CG23"/>
  <c r="CG39"/>
  <c r="CG35"/>
  <c r="CG22"/>
  <c r="CG41"/>
  <c r="CG24"/>
  <c r="CG27"/>
  <c r="CG20"/>
  <c r="CG32"/>
  <c r="CG37"/>
  <c r="CG40"/>
  <c r="CG43"/>
  <c r="CG45"/>
  <c r="CE24"/>
  <c r="CE37"/>
  <c r="CE22"/>
  <c r="CE39"/>
  <c r="CE44"/>
  <c r="CE38"/>
  <c r="CE46"/>
  <c r="CE29"/>
  <c r="CE47"/>
  <c r="CE20"/>
  <c r="CE35"/>
  <c r="CE25"/>
  <c r="CE21"/>
  <c r="CE40"/>
  <c r="CE28"/>
  <c r="CE27"/>
  <c r="CE34"/>
  <c r="CE36"/>
  <c r="CE23"/>
  <c r="CE32"/>
  <c r="CE45"/>
  <c r="CE30"/>
  <c r="CE31"/>
  <c r="CE33"/>
  <c r="CE19"/>
  <c r="CE41"/>
  <c r="CE26"/>
  <c r="CE42"/>
  <c r="CE43"/>
  <c r="CE18"/>
  <c r="CG18"/>
  <c r="AE19"/>
  <c r="AJ19" s="1"/>
  <c r="AE21"/>
  <c r="AJ21" s="1"/>
  <c r="AE23"/>
  <c r="AJ23" s="1"/>
  <c r="AE25"/>
  <c r="AJ25" s="1"/>
  <c r="AE27"/>
  <c r="AJ27" s="1"/>
  <c r="AE29"/>
  <c r="AJ29" s="1"/>
  <c r="AE31"/>
  <c r="AJ31" s="1"/>
  <c r="AE33"/>
  <c r="AJ33" s="1"/>
  <c r="AE35"/>
  <c r="AJ35" s="1"/>
  <c r="AE37"/>
  <c r="AJ37" s="1"/>
  <c r="AE39"/>
  <c r="AJ39" s="1"/>
  <c r="AE41"/>
  <c r="AJ41" s="1"/>
  <c r="AE43"/>
  <c r="AJ43" s="1"/>
  <c r="AE45"/>
  <c r="AJ45" s="1"/>
  <c r="AE47"/>
  <c r="AJ47" s="1"/>
  <c r="AE18"/>
  <c r="AE20"/>
  <c r="AJ20" s="1"/>
  <c r="AE22"/>
  <c r="AJ22" s="1"/>
  <c r="AE24"/>
  <c r="AJ24" s="1"/>
  <c r="AE26"/>
  <c r="AJ26" s="1"/>
  <c r="AE28"/>
  <c r="AJ28" s="1"/>
  <c r="AE30"/>
  <c r="AJ30" s="1"/>
  <c r="AE32"/>
  <c r="AJ32" s="1"/>
  <c r="AE34"/>
  <c r="AJ34" s="1"/>
  <c r="AE36"/>
  <c r="AJ36" s="1"/>
  <c r="AE38"/>
  <c r="AJ38" s="1"/>
  <c r="AE40"/>
  <c r="AJ40" s="1"/>
  <c r="AE42"/>
  <c r="AJ42" s="1"/>
  <c r="AE44"/>
  <c r="AJ44" s="1"/>
  <c r="AE46"/>
  <c r="AJ46" s="1"/>
  <c r="BZ22"/>
  <c r="BZ43"/>
  <c r="BZ30"/>
  <c r="BZ46"/>
  <c r="BZ23"/>
  <c r="BZ45"/>
  <c r="BZ40"/>
  <c r="BZ41"/>
  <c r="BZ47"/>
  <c r="BZ26"/>
  <c r="BZ24"/>
  <c r="BZ35"/>
  <c r="BZ37"/>
  <c r="BZ19"/>
  <c r="BZ34"/>
  <c r="BZ18"/>
  <c r="BZ32"/>
  <c r="BZ31"/>
  <c r="BZ39"/>
  <c r="BZ21"/>
  <c r="BZ29"/>
  <c r="BZ44"/>
  <c r="BZ28"/>
  <c r="BZ42"/>
  <c r="BZ36"/>
  <c r="BZ20"/>
  <c r="BZ38"/>
  <c r="BZ27"/>
  <c r="BZ33"/>
  <c r="BZ25"/>
  <c r="AJ18" l="1"/>
  <c r="AN18" s="1"/>
  <c r="CK43"/>
  <c r="CK45"/>
  <c r="AN43"/>
  <c r="AN45"/>
  <c r="CK47"/>
  <c r="AN47"/>
  <c r="CK46"/>
  <c r="AN46"/>
  <c r="CK44"/>
  <c r="AN44"/>
  <c r="CK42"/>
  <c r="AN42"/>
  <c r="CK41"/>
  <c r="AN41"/>
  <c r="CK40"/>
  <c r="AN40"/>
  <c r="CK39"/>
  <c r="AN39"/>
  <c r="CK38"/>
  <c r="AN38"/>
  <c r="CK37"/>
  <c r="AN37"/>
  <c r="CK36"/>
  <c r="CK35"/>
  <c r="AN35"/>
  <c r="CK34"/>
  <c r="AN34"/>
  <c r="CK33"/>
  <c r="CK32"/>
  <c r="AN32"/>
  <c r="CK31"/>
  <c r="AN31"/>
  <c r="CK30"/>
  <c r="AN30"/>
  <c r="CK29"/>
  <c r="AN29"/>
  <c r="CK28"/>
  <c r="AN28"/>
  <c r="CK27"/>
  <c r="AN27"/>
  <c r="CK26"/>
  <c r="AN26"/>
  <c r="CK25"/>
  <c r="AN25"/>
  <c r="CK24"/>
  <c r="AN24"/>
  <c r="CK23"/>
  <c r="AN23"/>
  <c r="CK22"/>
  <c r="AN22"/>
  <c r="CK21"/>
  <c r="AN21"/>
  <c r="CK20"/>
  <c r="CK19"/>
  <c r="AN19"/>
  <c r="CK18"/>
  <c r="CC23"/>
  <c r="BB39"/>
  <c r="BB36"/>
  <c r="CC43"/>
  <c r="CC32"/>
  <c r="CC31"/>
  <c r="CC24"/>
  <c r="CC40"/>
  <c r="CC29"/>
  <c r="CC18"/>
  <c r="CC19"/>
  <c r="CC39"/>
  <c r="BB31"/>
  <c r="BB25"/>
  <c r="BB35"/>
  <c r="BB18"/>
  <c r="CC26"/>
  <c r="CC33"/>
  <c r="CC22"/>
  <c r="BB40"/>
  <c r="BB37"/>
  <c r="BB41"/>
  <c r="CC34"/>
  <c r="BB21"/>
  <c r="CC45"/>
  <c r="BB46"/>
  <c r="CC27"/>
  <c r="BB22"/>
  <c r="BB33"/>
  <c r="CC35"/>
  <c r="BB44"/>
  <c r="CC20"/>
  <c r="CC46"/>
  <c r="CC30"/>
  <c r="BB20"/>
  <c r="BB34"/>
  <c r="CC21"/>
  <c r="BB28"/>
  <c r="CC28"/>
  <c r="CC38"/>
  <c r="CC41"/>
  <c r="BB26"/>
  <c r="BB24"/>
  <c r="CC25"/>
  <c r="BB27"/>
  <c r="CC37"/>
  <c r="BB38"/>
  <c r="BB42"/>
  <c r="BB30"/>
  <c r="CC47"/>
  <c r="CC44"/>
  <c r="BB19"/>
  <c r="BB43"/>
  <c r="BB23"/>
  <c r="BB32"/>
  <c r="BB45"/>
  <c r="BB29"/>
  <c r="CC42"/>
  <c r="CC36"/>
  <c r="BB47"/>
  <c r="AD49" l="1"/>
  <c r="AD52"/>
  <c r="AD51"/>
  <c r="AD50"/>
  <c r="CN21"/>
  <c r="BC21"/>
  <c r="AM21" s="1"/>
  <c r="CN37"/>
  <c r="BC37"/>
  <c r="AM37" s="1"/>
  <c r="CN45"/>
  <c r="BC45"/>
  <c r="CN30"/>
  <c r="BC30"/>
  <c r="AM30" s="1"/>
  <c r="CN46"/>
  <c r="BC46"/>
  <c r="CN36"/>
  <c r="BC36"/>
  <c r="AM36" s="1"/>
  <c r="CN27"/>
  <c r="BC27"/>
  <c r="AM27" s="1"/>
  <c r="CN47"/>
  <c r="BC47"/>
  <c r="CN25"/>
  <c r="BC25"/>
  <c r="AM25" s="1"/>
  <c r="CN33"/>
  <c r="BC33"/>
  <c r="AM33" s="1"/>
  <c r="CN41"/>
  <c r="BC41"/>
  <c r="AM41" s="1"/>
  <c r="CN18"/>
  <c r="BC18"/>
  <c r="CN26"/>
  <c r="BC26"/>
  <c r="AM26" s="1"/>
  <c r="CN34"/>
  <c r="BC34"/>
  <c r="AM34" s="1"/>
  <c r="CN42"/>
  <c r="BC42"/>
  <c r="AM42" s="1"/>
  <c r="CN43"/>
  <c r="BC43"/>
  <c r="CN28"/>
  <c r="BC28"/>
  <c r="AM28" s="1"/>
  <c r="CN40"/>
  <c r="BC40"/>
  <c r="AM40" s="1"/>
  <c r="CN23"/>
  <c r="BC23"/>
  <c r="AM23" s="1"/>
  <c r="CN31"/>
  <c r="BC31"/>
  <c r="AM31" s="1"/>
  <c r="CN39"/>
  <c r="BC39"/>
  <c r="AM39" s="1"/>
  <c r="CN24"/>
  <c r="BC24"/>
  <c r="AM24" s="1"/>
  <c r="CN44"/>
  <c r="BC44"/>
  <c r="CN29"/>
  <c r="BC29"/>
  <c r="AM29" s="1"/>
  <c r="CN22"/>
  <c r="BC22"/>
  <c r="AM22" s="1"/>
  <c r="CN38"/>
  <c r="BC38"/>
  <c r="AM38" s="1"/>
  <c r="CN20"/>
  <c r="BC20"/>
  <c r="AM20" s="1"/>
  <c r="CN19"/>
  <c r="BC19"/>
  <c r="AM19" s="1"/>
  <c r="CN35"/>
  <c r="BC35"/>
  <c r="AM35" s="1"/>
  <c r="CN32"/>
  <c r="BC32"/>
  <c r="AM32" s="1"/>
  <c r="AT21"/>
  <c r="AU21"/>
  <c r="AT37"/>
  <c r="AU37"/>
  <c r="AT45"/>
  <c r="AU45"/>
  <c r="AT30"/>
  <c r="AU30"/>
  <c r="AT46"/>
  <c r="AU46"/>
  <c r="AT36"/>
  <c r="AU36"/>
  <c r="AT27"/>
  <c r="AU27"/>
  <c r="AT47"/>
  <c r="AU47"/>
  <c r="AT25"/>
  <c r="AU25"/>
  <c r="AT33"/>
  <c r="AU33"/>
  <c r="AT41"/>
  <c r="AU41"/>
  <c r="AT18"/>
  <c r="AT26"/>
  <c r="AU26"/>
  <c r="AT34"/>
  <c r="AU34"/>
  <c r="AT42"/>
  <c r="AU42"/>
  <c r="AT43"/>
  <c r="AU43"/>
  <c r="AT28"/>
  <c r="AU28"/>
  <c r="AT40"/>
  <c r="AU40"/>
  <c r="AT23"/>
  <c r="AU23"/>
  <c r="AT31"/>
  <c r="AU31"/>
  <c r="AT39"/>
  <c r="AU39"/>
  <c r="AT24"/>
  <c r="AU24"/>
  <c r="AT44"/>
  <c r="AU44"/>
  <c r="AT29"/>
  <c r="AU29"/>
  <c r="AT22"/>
  <c r="AU22"/>
  <c r="AT38"/>
  <c r="AU38"/>
  <c r="AT20"/>
  <c r="AU20"/>
  <c r="AT19"/>
  <c r="AU19"/>
  <c r="AT35"/>
  <c r="AU35"/>
  <c r="AT32"/>
  <c r="AU32"/>
  <c r="AM43" l="1"/>
  <c r="AL43" s="1"/>
  <c r="AM45"/>
  <c r="AL45" s="1"/>
  <c r="AM44"/>
  <c r="AL44" s="1"/>
  <c r="AM47"/>
  <c r="AL47" s="1"/>
  <c r="AM46"/>
  <c r="AL46" s="1"/>
  <c r="AL32"/>
  <c r="AL35"/>
  <c r="AL19"/>
  <c r="AL20"/>
  <c r="AL38"/>
  <c r="AL22"/>
  <c r="AL29"/>
  <c r="AL24"/>
  <c r="AL39"/>
  <c r="AL31"/>
  <c r="AL23"/>
  <c r="AL40"/>
  <c r="AL28"/>
  <c r="AL42"/>
  <c r="AL34"/>
  <c r="AL26"/>
  <c r="AL41"/>
  <c r="AL33"/>
  <c r="AL25"/>
  <c r="AL27"/>
  <c r="AL36"/>
  <c r="AL30"/>
  <c r="AL37"/>
  <c r="AL21"/>
  <c r="AM18"/>
  <c r="AL18" s="1"/>
  <c r="AU18"/>
  <c r="AI50" l="1"/>
  <c r="AI52"/>
  <c r="AI49"/>
  <c r="AD53" s="1"/>
  <c r="AI51"/>
  <c r="G1" i="82"/>
  <c r="G2"/>
  <c r="K6"/>
  <c r="O6"/>
  <c r="S6"/>
  <c r="W6"/>
  <c r="AA6"/>
  <c r="AE6"/>
  <c r="AI6"/>
  <c r="AM6"/>
  <c r="AQ6"/>
  <c r="AU6"/>
  <c r="AY6"/>
  <c r="BC6"/>
  <c r="BG6"/>
  <c r="BK6"/>
  <c r="BL7"/>
  <c r="O12" s="1"/>
  <c r="BM8"/>
  <c r="BM27" s="1"/>
  <c r="BO27" s="1"/>
  <c r="K9"/>
  <c r="O9"/>
  <c r="S9"/>
  <c r="S11" s="1"/>
  <c r="W9"/>
  <c r="AA9"/>
  <c r="AE9"/>
  <c r="AI9"/>
  <c r="AM9"/>
  <c r="AQ9"/>
  <c r="AU9"/>
  <c r="AY9"/>
  <c r="BC9"/>
  <c r="BG9"/>
  <c r="BK9"/>
  <c r="K10"/>
  <c r="K11" s="1"/>
  <c r="O10"/>
  <c r="N11" s="1"/>
  <c r="S10"/>
  <c r="R11" s="1"/>
  <c r="W10"/>
  <c r="V11" s="1"/>
  <c r="W11" s="1"/>
  <c r="AA10"/>
  <c r="Z11" s="1"/>
  <c r="AE10"/>
  <c r="AD11" s="1"/>
  <c r="AI10"/>
  <c r="AM10"/>
  <c r="AL11" s="1"/>
  <c r="AQ10"/>
  <c r="AP11" s="1"/>
  <c r="AQ11" s="1"/>
  <c r="AU10"/>
  <c r="AT11" s="1"/>
  <c r="AY10"/>
  <c r="BC10"/>
  <c r="BB11" s="1"/>
  <c r="BG10"/>
  <c r="BF11" s="1"/>
  <c r="BK10"/>
  <c r="BJ11" s="1"/>
  <c r="AH11"/>
  <c r="AX11"/>
  <c r="S12"/>
  <c r="H13"/>
  <c r="L13"/>
  <c r="P13"/>
  <c r="T13"/>
  <c r="X13"/>
  <c r="AB13"/>
  <c r="AF13"/>
  <c r="AJ13"/>
  <c r="AN13"/>
  <c r="AR13"/>
  <c r="AV13"/>
  <c r="AZ13"/>
  <c r="BD13"/>
  <c r="BH13"/>
  <c r="E14"/>
  <c r="G14"/>
  <c r="H14" s="1"/>
  <c r="I14" s="1"/>
  <c r="J14" s="1"/>
  <c r="K14" s="1"/>
  <c r="L14" s="1"/>
  <c r="M14" s="1"/>
  <c r="N14" s="1"/>
  <c r="O14" s="1"/>
  <c r="P14" s="1"/>
  <c r="Q14" s="1"/>
  <c r="R14" s="1"/>
  <c r="S14" s="1"/>
  <c r="T14" s="1"/>
  <c r="U14" s="1"/>
  <c r="V14" s="1"/>
  <c r="W14" s="1"/>
  <c r="X14" s="1"/>
  <c r="Y14" s="1"/>
  <c r="Z14" s="1"/>
  <c r="AA14" s="1"/>
  <c r="AB14" s="1"/>
  <c r="AC14" s="1"/>
  <c r="AD14" s="1"/>
  <c r="AE14" s="1"/>
  <c r="BO14"/>
  <c r="BQ14" s="1"/>
  <c r="BR14" s="1"/>
  <c r="BS14" s="1"/>
  <c r="BT14" s="1"/>
  <c r="BU14" s="1"/>
  <c r="BV14" s="1"/>
  <c r="BW14" s="1"/>
  <c r="BX14" s="1"/>
  <c r="BY14" s="1"/>
  <c r="BZ14" s="1"/>
  <c r="CA14" s="1"/>
  <c r="CB14" s="1"/>
  <c r="CC14" s="1"/>
  <c r="CD14" s="1"/>
  <c r="CE14" s="1"/>
  <c r="CF14" s="1"/>
  <c r="CG14" s="1"/>
  <c r="CH14" s="1"/>
  <c r="CI14" s="1"/>
  <c r="CJ14" s="1"/>
  <c r="CK14" s="1"/>
  <c r="CL14" s="1"/>
  <c r="CM14" s="1"/>
  <c r="CN14" s="1"/>
  <c r="CO14" s="1"/>
  <c r="CP14" s="1"/>
  <c r="CQ14" s="1"/>
  <c r="CR14" s="1"/>
  <c r="CS14" s="1"/>
  <c r="CT14" s="1"/>
  <c r="CU14" s="1"/>
  <c r="CV14" s="1"/>
  <c r="CW14" s="1"/>
  <c r="CX12" s="1"/>
  <c r="CY12" s="1"/>
  <c r="CZ12" s="1"/>
  <c r="DA12" s="1"/>
  <c r="DB12" s="1"/>
  <c r="DC12" s="1"/>
  <c r="DD12" s="1"/>
  <c r="DE12" s="1"/>
  <c r="DF12" s="1"/>
  <c r="DG12" s="1"/>
  <c r="DH12" s="1"/>
  <c r="DI12" s="1"/>
  <c r="DJ12" s="1"/>
  <c r="DK12" s="1"/>
  <c r="DL12" s="1"/>
  <c r="DM12" s="1"/>
  <c r="DN12" s="1"/>
  <c r="DO12" s="1"/>
  <c r="DP12" s="1"/>
  <c r="DQ12" s="1"/>
  <c r="DR12" s="1"/>
  <c r="DS12" s="1"/>
  <c r="DT12" s="1"/>
  <c r="DU12" s="1"/>
  <c r="DV12" s="1"/>
  <c r="DW12" s="1"/>
  <c r="DX12" s="1"/>
  <c r="DY12" s="1"/>
  <c r="DZ12" s="1"/>
  <c r="EA12" s="1"/>
  <c r="EB12" s="1"/>
  <c r="EC12" s="1"/>
  <c r="ED12" s="1"/>
  <c r="EE12" s="1"/>
  <c r="EF12" s="1"/>
  <c r="EG12" s="1"/>
  <c r="EH12" s="1"/>
  <c r="EI12" s="1"/>
  <c r="EJ12" s="1"/>
  <c r="EK12" s="1"/>
  <c r="H15"/>
  <c r="L15"/>
  <c r="P15"/>
  <c r="T15"/>
  <c r="X15"/>
  <c r="AB15"/>
  <c r="AF15"/>
  <c r="AJ15"/>
  <c r="AN15"/>
  <c r="AR15"/>
  <c r="AV15"/>
  <c r="AZ15"/>
  <c r="BD15"/>
  <c r="BH15"/>
  <c r="K17"/>
  <c r="O17"/>
  <c r="S17"/>
  <c r="AI17"/>
  <c r="AU17"/>
  <c r="AY17"/>
  <c r="BC17"/>
  <c r="BM17"/>
  <c r="BO17" s="1"/>
  <c r="BS17"/>
  <c r="BT17"/>
  <c r="BU17"/>
  <c r="CO17"/>
  <c r="K18"/>
  <c r="S18"/>
  <c r="AE18"/>
  <c r="AI18"/>
  <c r="AU18"/>
  <c r="AY18"/>
  <c r="BC18"/>
  <c r="BK18"/>
  <c r="BS18"/>
  <c r="BT18"/>
  <c r="BU18"/>
  <c r="CO18"/>
  <c r="K19"/>
  <c r="O19"/>
  <c r="S19"/>
  <c r="W19"/>
  <c r="AE19"/>
  <c r="AI19"/>
  <c r="AM19"/>
  <c r="AU19"/>
  <c r="AY19"/>
  <c r="BC19"/>
  <c r="BK19"/>
  <c r="BM19"/>
  <c r="BO19" s="1"/>
  <c r="BS19"/>
  <c r="BT19"/>
  <c r="BU19"/>
  <c r="CO19"/>
  <c r="K20"/>
  <c r="O20"/>
  <c r="S20"/>
  <c r="W20"/>
  <c r="AE20"/>
  <c r="AI20"/>
  <c r="AM20"/>
  <c r="AU20"/>
  <c r="AY20"/>
  <c r="BC20"/>
  <c r="BK20"/>
  <c r="BM20"/>
  <c r="BO20" s="1"/>
  <c r="BS20"/>
  <c r="BT20"/>
  <c r="BU20"/>
  <c r="CO20"/>
  <c r="K21"/>
  <c r="S21"/>
  <c r="AI21"/>
  <c r="AQ21"/>
  <c r="AU21"/>
  <c r="AY21"/>
  <c r="BC21"/>
  <c r="BG21"/>
  <c r="BK21"/>
  <c r="BS21"/>
  <c r="BT21"/>
  <c r="BU21"/>
  <c r="CO21"/>
  <c r="K22"/>
  <c r="O22"/>
  <c r="S22"/>
  <c r="AE22"/>
  <c r="AI22"/>
  <c r="AU22"/>
  <c r="AY22"/>
  <c r="BC22"/>
  <c r="BM22"/>
  <c r="BO22" s="1"/>
  <c r="BS22"/>
  <c r="BT22"/>
  <c r="BU22"/>
  <c r="CO22"/>
  <c r="K23"/>
  <c r="S23"/>
  <c r="AE23"/>
  <c r="AI23"/>
  <c r="AU23"/>
  <c r="AY23"/>
  <c r="BC23"/>
  <c r="BK23"/>
  <c r="BS23"/>
  <c r="BT23"/>
  <c r="BU23"/>
  <c r="CO23"/>
  <c r="K24"/>
  <c r="O24"/>
  <c r="S24"/>
  <c r="AI24"/>
  <c r="AU24"/>
  <c r="AY24"/>
  <c r="BC24"/>
  <c r="BM24"/>
  <c r="BO24" s="1"/>
  <c r="BS24"/>
  <c r="BT24"/>
  <c r="BU24"/>
  <c r="CO24"/>
  <c r="K25"/>
  <c r="S25"/>
  <c r="AE25"/>
  <c r="AI25"/>
  <c r="AU25"/>
  <c r="AY25"/>
  <c r="BC25"/>
  <c r="BK25"/>
  <c r="BS25"/>
  <c r="BT25"/>
  <c r="BU25"/>
  <c r="CO25"/>
  <c r="K26"/>
  <c r="O26"/>
  <c r="S26"/>
  <c r="AI26"/>
  <c r="AU26"/>
  <c r="AY26"/>
  <c r="BC26"/>
  <c r="BM26"/>
  <c r="BO26" s="1"/>
  <c r="BS26"/>
  <c r="BT26"/>
  <c r="BU26"/>
  <c r="CO26"/>
  <c r="K27"/>
  <c r="S27"/>
  <c r="W27"/>
  <c r="AI27"/>
  <c r="AM27"/>
  <c r="AU27"/>
  <c r="AY27"/>
  <c r="BC27"/>
  <c r="BS27"/>
  <c r="BT27"/>
  <c r="BU27"/>
  <c r="CO27"/>
  <c r="K28"/>
  <c r="S28"/>
  <c r="W28"/>
  <c r="AI28"/>
  <c r="AM28"/>
  <c r="AU28"/>
  <c r="AY28"/>
  <c r="BC28"/>
  <c r="BS28"/>
  <c r="BT28"/>
  <c r="BU28"/>
  <c r="CO28"/>
  <c r="K29"/>
  <c r="O29"/>
  <c r="S29"/>
  <c r="AE29"/>
  <c r="AI29"/>
  <c r="AU29"/>
  <c r="AY29"/>
  <c r="BC29"/>
  <c r="BM29"/>
  <c r="BO29" s="1"/>
  <c r="BS29"/>
  <c r="BT29"/>
  <c r="BU29"/>
  <c r="CO29"/>
  <c r="K30"/>
  <c r="S30"/>
  <c r="AI30"/>
  <c r="AQ30"/>
  <c r="AU30"/>
  <c r="AY30"/>
  <c r="BC30"/>
  <c r="BG30"/>
  <c r="BK30"/>
  <c r="BS30"/>
  <c r="BT30"/>
  <c r="BU30"/>
  <c r="CO30"/>
  <c r="K31"/>
  <c r="O31"/>
  <c r="S31"/>
  <c r="AI31"/>
  <c r="AU31"/>
  <c r="AY31"/>
  <c r="BC31"/>
  <c r="BM31"/>
  <c r="BO31" s="1"/>
  <c r="BS31"/>
  <c r="BT31"/>
  <c r="BU31"/>
  <c r="CO31"/>
  <c r="K32"/>
  <c r="S32"/>
  <c r="AE32"/>
  <c r="AI32"/>
  <c r="AU32"/>
  <c r="AY32"/>
  <c r="BC32"/>
  <c r="BK32"/>
  <c r="BS32"/>
  <c r="BT32"/>
  <c r="BU32"/>
  <c r="CO32"/>
  <c r="K33"/>
  <c r="O33"/>
  <c r="S33"/>
  <c r="AI33"/>
  <c r="AU33"/>
  <c r="AY33"/>
  <c r="BC33"/>
  <c r="BM33"/>
  <c r="BO33" s="1"/>
  <c r="BS33"/>
  <c r="BT33"/>
  <c r="BU33"/>
  <c r="CO33"/>
  <c r="K34"/>
  <c r="S34"/>
  <c r="AE34"/>
  <c r="AI34"/>
  <c r="AU34"/>
  <c r="AY34"/>
  <c r="BC34"/>
  <c r="BK34"/>
  <c r="BS34"/>
  <c r="BT34"/>
  <c r="BU34"/>
  <c r="CO34"/>
  <c r="K35"/>
  <c r="O35"/>
  <c r="S35"/>
  <c r="W35"/>
  <c r="AE35"/>
  <c r="AI35"/>
  <c r="AM35"/>
  <c r="AU35"/>
  <c r="AY35"/>
  <c r="BC35"/>
  <c r="BK35"/>
  <c r="BM35"/>
  <c r="BO35" s="1"/>
  <c r="BS35"/>
  <c r="BT35"/>
  <c r="BU35"/>
  <c r="CO35"/>
  <c r="K36"/>
  <c r="O36"/>
  <c r="S36"/>
  <c r="W36"/>
  <c r="AE36"/>
  <c r="AI36"/>
  <c r="AM36"/>
  <c r="AU36"/>
  <c r="AY36"/>
  <c r="BC36"/>
  <c r="BK36"/>
  <c r="BM36"/>
  <c r="BO36" s="1"/>
  <c r="BS36"/>
  <c r="BT36"/>
  <c r="BU36"/>
  <c r="CO36"/>
  <c r="K37"/>
  <c r="S37"/>
  <c r="AI37"/>
  <c r="AQ37"/>
  <c r="AU37"/>
  <c r="AY37"/>
  <c r="BC37"/>
  <c r="BG37"/>
  <c r="BK37"/>
  <c r="BS37"/>
  <c r="BT37"/>
  <c r="BU37"/>
  <c r="CO37"/>
  <c r="K38"/>
  <c r="O38"/>
  <c r="S38"/>
  <c r="AE38"/>
  <c r="AI38"/>
  <c r="AU38"/>
  <c r="AY38"/>
  <c r="BC38"/>
  <c r="BM38"/>
  <c r="BO38" s="1"/>
  <c r="BS38"/>
  <c r="BT38"/>
  <c r="BU38"/>
  <c r="CO38"/>
  <c r="K39"/>
  <c r="S39"/>
  <c r="AE39"/>
  <c r="AI39"/>
  <c r="AU39"/>
  <c r="AY39"/>
  <c r="BC39"/>
  <c r="BK39"/>
  <c r="BS39"/>
  <c r="BT39"/>
  <c r="BU39"/>
  <c r="CO39"/>
  <c r="K40"/>
  <c r="O40"/>
  <c r="S40"/>
  <c r="AI40"/>
  <c r="AU40"/>
  <c r="AY40"/>
  <c r="BC40"/>
  <c r="BM40"/>
  <c r="BO40" s="1"/>
  <c r="BS40"/>
  <c r="BT40"/>
  <c r="BU40"/>
  <c r="CO40"/>
  <c r="K41"/>
  <c r="S41"/>
  <c r="AE41"/>
  <c r="AI41"/>
  <c r="AU41"/>
  <c r="AY41"/>
  <c r="BC41"/>
  <c r="BK41"/>
  <c r="BS41"/>
  <c r="BT41"/>
  <c r="BU41"/>
  <c r="CO41"/>
  <c r="K42"/>
  <c r="O42"/>
  <c r="S42"/>
  <c r="AI42"/>
  <c r="AU42"/>
  <c r="AY42"/>
  <c r="BC42"/>
  <c r="BM42"/>
  <c r="BO42" s="1"/>
  <c r="BS42"/>
  <c r="BT42"/>
  <c r="BU42"/>
  <c r="CO42"/>
  <c r="K43"/>
  <c r="S43"/>
  <c r="W43"/>
  <c r="AI43"/>
  <c r="AM43"/>
  <c r="AU43"/>
  <c r="AY43"/>
  <c r="BC43"/>
  <c r="BS43"/>
  <c r="BT43"/>
  <c r="BU43"/>
  <c r="CO43"/>
  <c r="CO44"/>
  <c r="CO45"/>
  <c r="F3" i="38945"/>
  <c r="F4"/>
  <c r="F5"/>
  <c r="F6"/>
  <c r="F7"/>
  <c r="F8"/>
  <c r="F9"/>
  <c r="L5" i="38941"/>
  <c r="E58" s="1"/>
  <c r="K58" s="1"/>
  <c r="J6"/>
  <c r="I7"/>
  <c r="I8"/>
  <c r="I9"/>
  <c r="I10"/>
  <c r="I11"/>
  <c r="I12"/>
  <c r="I13"/>
  <c r="I14"/>
  <c r="I15"/>
  <c r="I16"/>
  <c r="I17"/>
  <c r="I18"/>
  <c r="I19"/>
  <c r="I20"/>
  <c r="I21"/>
  <c r="I22"/>
  <c r="L39"/>
  <c r="L40" s="1"/>
  <c r="L41" s="1"/>
  <c r="I56"/>
  <c r="H58"/>
  <c r="L58"/>
  <c r="O68"/>
  <c r="Q68" s="1"/>
  <c r="O69"/>
  <c r="Q69" s="1"/>
  <c r="O70"/>
  <c r="O71"/>
  <c r="O72"/>
  <c r="Q72" s="1"/>
  <c r="O73"/>
  <c r="O74"/>
  <c r="O75"/>
  <c r="O76"/>
  <c r="Q76" s="1"/>
  <c r="O77"/>
  <c r="O78"/>
  <c r="O79"/>
  <c r="O80"/>
  <c r="Q80" s="1"/>
  <c r="O81"/>
  <c r="O82"/>
  <c r="Q82" s="1"/>
  <c r="O83"/>
  <c r="O84"/>
  <c r="R67"/>
  <c r="AQ43" i="82" l="1"/>
  <c r="AA37"/>
  <c r="AA30"/>
  <c r="BG28"/>
  <c r="AA28"/>
  <c r="AQ27"/>
  <c r="AA27"/>
  <c r="BK43"/>
  <c r="AE43"/>
  <c r="O43"/>
  <c r="AE42"/>
  <c r="BM41"/>
  <c r="BO41" s="1"/>
  <c r="O41"/>
  <c r="AE40"/>
  <c r="BM39"/>
  <c r="BO39" s="1"/>
  <c r="O39"/>
  <c r="BG38"/>
  <c r="AQ38"/>
  <c r="BM37"/>
  <c r="BO37" s="1"/>
  <c r="AE37"/>
  <c r="BM34"/>
  <c r="BO34" s="1"/>
  <c r="O34"/>
  <c r="AE33"/>
  <c r="BM32"/>
  <c r="BO32" s="1"/>
  <c r="O32"/>
  <c r="AE31"/>
  <c r="BM30"/>
  <c r="BO30" s="1"/>
  <c r="AE30"/>
  <c r="BG29"/>
  <c r="AQ29"/>
  <c r="BK28"/>
  <c r="AE28"/>
  <c r="O28"/>
  <c r="BK27"/>
  <c r="AE27"/>
  <c r="O27"/>
  <c r="AE26"/>
  <c r="BM25"/>
  <c r="BO25" s="1"/>
  <c r="O25"/>
  <c r="AE24"/>
  <c r="BM23"/>
  <c r="BO23" s="1"/>
  <c r="O23"/>
  <c r="BG22"/>
  <c r="AQ22"/>
  <c r="BM21"/>
  <c r="BO21" s="1"/>
  <c r="AE21"/>
  <c r="BM18"/>
  <c r="BO18" s="1"/>
  <c r="O18"/>
  <c r="AE17"/>
  <c r="AY12"/>
  <c r="BC11"/>
  <c r="O11"/>
  <c r="Q79" i="38941"/>
  <c r="BG43" i="82"/>
  <c r="AA43"/>
  <c r="AQ28"/>
  <c r="BG27"/>
  <c r="AA21"/>
  <c r="AA12"/>
  <c r="Q83" i="38941"/>
  <c r="Q75"/>
  <c r="BM43" i="82"/>
  <c r="BO43" s="1"/>
  <c r="BK42"/>
  <c r="BK40"/>
  <c r="BK38"/>
  <c r="AA38"/>
  <c r="O37"/>
  <c r="BG36"/>
  <c r="AQ36"/>
  <c r="AA36"/>
  <c r="BG35"/>
  <c r="AQ35"/>
  <c r="AA35"/>
  <c r="BK33"/>
  <c r="BK31"/>
  <c r="O30"/>
  <c r="BK29"/>
  <c r="AA29"/>
  <c r="BM28"/>
  <c r="BO28" s="1"/>
  <c r="BK26"/>
  <c r="BK24"/>
  <c r="BK22"/>
  <c r="AA22"/>
  <c r="O21"/>
  <c r="BG20"/>
  <c r="AQ20"/>
  <c r="AA20"/>
  <c r="BG19"/>
  <c r="AQ19"/>
  <c r="AA19"/>
  <c r="BK17"/>
  <c r="BG12"/>
  <c r="BG11"/>
  <c r="BK11"/>
  <c r="AU11"/>
  <c r="AE11"/>
  <c r="AI53" i="38971"/>
  <c r="AM42" i="82"/>
  <c r="AM41"/>
  <c r="W41"/>
  <c r="W34"/>
  <c r="AM26"/>
  <c r="W26"/>
  <c r="AM25"/>
  <c r="W25"/>
  <c r="AM18"/>
  <c r="W17"/>
  <c r="AM11"/>
  <c r="Q71" i="38941"/>
  <c r="Q74"/>
  <c r="BG40" i="82"/>
  <c r="AQ40"/>
  <c r="AA40"/>
  <c r="BG39"/>
  <c r="AQ39"/>
  <c r="AA39"/>
  <c r="AM38"/>
  <c r="W38"/>
  <c r="AM37"/>
  <c r="W37"/>
  <c r="BG32"/>
  <c r="AQ32"/>
  <c r="AA32"/>
  <c r="BG31"/>
  <c r="AQ31"/>
  <c r="AA31"/>
  <c r="AM30"/>
  <c r="W30"/>
  <c r="AM29"/>
  <c r="W29"/>
  <c r="BG24"/>
  <c r="AQ24"/>
  <c r="AA24"/>
  <c r="BG23"/>
  <c r="AQ23"/>
  <c r="AA23"/>
  <c r="AM22"/>
  <c r="W22"/>
  <c r="AM21"/>
  <c r="W21"/>
  <c r="AQ12"/>
  <c r="K12"/>
  <c r="J11"/>
  <c r="AY11"/>
  <c r="AI11"/>
  <c r="W42"/>
  <c r="AM34"/>
  <c r="AM33"/>
  <c r="W33"/>
  <c r="W18"/>
  <c r="AM17"/>
  <c r="Q73" i="38941"/>
  <c r="Q77"/>
  <c r="BG42" i="82"/>
  <c r="AQ42"/>
  <c r="AA42"/>
  <c r="BG41"/>
  <c r="AQ41"/>
  <c r="AA41"/>
  <c r="AM40"/>
  <c r="W40"/>
  <c r="AM39"/>
  <c r="W39"/>
  <c r="BG34"/>
  <c r="AQ34"/>
  <c r="AA34"/>
  <c r="BG33"/>
  <c r="AQ33"/>
  <c r="AA33"/>
  <c r="AM32"/>
  <c r="W32"/>
  <c r="AM31"/>
  <c r="W31"/>
  <c r="BG26"/>
  <c r="AQ26"/>
  <c r="AA26"/>
  <c r="BG25"/>
  <c r="AQ25"/>
  <c r="AA25"/>
  <c r="AM24"/>
  <c r="W24"/>
  <c r="AM23"/>
  <c r="W23"/>
  <c r="BG18"/>
  <c r="AQ18"/>
  <c r="AA18"/>
  <c r="BG17"/>
  <c r="AQ17"/>
  <c r="AA17"/>
  <c r="AI12"/>
  <c r="AA11"/>
  <c r="L42" i="38941"/>
  <c r="AF14" i="82"/>
  <c r="AG14" s="1"/>
  <c r="AH14" s="1"/>
  <c r="AI14" s="1"/>
  <c r="AN14" s="1"/>
  <c r="AO14" s="1"/>
  <c r="AP14" s="1"/>
  <c r="AQ14" s="1"/>
  <c r="AJ14"/>
  <c r="AK14" s="1"/>
  <c r="AL14" s="1"/>
  <c r="AM14" s="1"/>
  <c r="Q81" i="38941" l="1"/>
  <c r="Q78"/>
  <c r="Q70"/>
  <c r="BK12" i="82"/>
  <c r="BC12"/>
  <c r="AU12"/>
  <c r="AM12"/>
  <c r="AE12"/>
  <c r="W12"/>
  <c r="AR14"/>
  <c r="AS14" s="1"/>
  <c r="AT14" s="1"/>
  <c r="AU14" s="1"/>
  <c r="AV14" s="1"/>
  <c r="AW14" s="1"/>
  <c r="AX14" s="1"/>
  <c r="AY14" s="1"/>
  <c r="AZ14" s="1"/>
  <c r="BA14" s="1"/>
  <c r="BB14" s="1"/>
  <c r="BC14" s="1"/>
  <c r="BD14" s="1"/>
  <c r="BE14" s="1"/>
  <c r="BF14" s="1"/>
  <c r="BG14" s="1"/>
  <c r="BH14" s="1"/>
  <c r="BI14" s="1"/>
  <c r="BJ14" s="1"/>
  <c r="BK14" s="1"/>
  <c r="BL14"/>
  <c r="BM14" s="1"/>
  <c r="L43" i="38941"/>
  <c r="BL17" i="82" l="1"/>
  <c r="BV17" s="1"/>
  <c r="BL18"/>
  <c r="BL40"/>
  <c r="BL36"/>
  <c r="BL32"/>
  <c r="BL28"/>
  <c r="BL24"/>
  <c r="BL20"/>
  <c r="BL41"/>
  <c r="BL37"/>
  <c r="BL33"/>
  <c r="BL29"/>
  <c r="BL25"/>
  <c r="BL21"/>
  <c r="BL42"/>
  <c r="BL38"/>
  <c r="BL34"/>
  <c r="BL30"/>
  <c r="BL26"/>
  <c r="BL22"/>
  <c r="BL43"/>
  <c r="BL39"/>
  <c r="BL35"/>
  <c r="BL31"/>
  <c r="BL27"/>
  <c r="BL23"/>
  <c r="BL19"/>
  <c r="BL12"/>
  <c r="L44" i="38941"/>
  <c r="BP17" i="82" l="1"/>
  <c r="AX48" s="1"/>
  <c r="BP19"/>
  <c r="BW19" s="1"/>
  <c r="BV19"/>
  <c r="BP27"/>
  <c r="BW27" s="1"/>
  <c r="BV27"/>
  <c r="BP35"/>
  <c r="BW35" s="1"/>
  <c r="BV35"/>
  <c r="BP43"/>
  <c r="BW43" s="1"/>
  <c r="BV43"/>
  <c r="BP26"/>
  <c r="BW26" s="1"/>
  <c r="BV26"/>
  <c r="BP34"/>
  <c r="BW34" s="1"/>
  <c r="BV34"/>
  <c r="BP42"/>
  <c r="BW42" s="1"/>
  <c r="BV42"/>
  <c r="BP25"/>
  <c r="BW25" s="1"/>
  <c r="BV25"/>
  <c r="BP33"/>
  <c r="BW33" s="1"/>
  <c r="BV33"/>
  <c r="BP41"/>
  <c r="BW41" s="1"/>
  <c r="BV41"/>
  <c r="BP24"/>
  <c r="BW24" s="1"/>
  <c r="BV24"/>
  <c r="BP32"/>
  <c r="BW32" s="1"/>
  <c r="BV32"/>
  <c r="BP40"/>
  <c r="BW40" s="1"/>
  <c r="BV40"/>
  <c r="BP23"/>
  <c r="BW23" s="1"/>
  <c r="BV23"/>
  <c r="BP31"/>
  <c r="BW31" s="1"/>
  <c r="BV31"/>
  <c r="BP39"/>
  <c r="BW39" s="1"/>
  <c r="BV39"/>
  <c r="BP22"/>
  <c r="BW22" s="1"/>
  <c r="BV22"/>
  <c r="BP30"/>
  <c r="BW30" s="1"/>
  <c r="BV30"/>
  <c r="BP38"/>
  <c r="BW38" s="1"/>
  <c r="BV38"/>
  <c r="BP21"/>
  <c r="BW21" s="1"/>
  <c r="BV21"/>
  <c r="BP29"/>
  <c r="BW29" s="1"/>
  <c r="BV29"/>
  <c r="BP37"/>
  <c r="BW37" s="1"/>
  <c r="BV37"/>
  <c r="BP20"/>
  <c r="BW20" s="1"/>
  <c r="BV20"/>
  <c r="BP28"/>
  <c r="BW28" s="1"/>
  <c r="BV28"/>
  <c r="BP36"/>
  <c r="BW36" s="1"/>
  <c r="BV36"/>
  <c r="BP18"/>
  <c r="BW18" s="1"/>
  <c r="BV18"/>
  <c r="AX47"/>
  <c r="L45" i="38941"/>
  <c r="BW17" i="82" l="1"/>
  <c r="AX45"/>
  <c r="AX46"/>
  <c r="L46" i="38941"/>
  <c r="L47" l="1"/>
  <c r="L48" l="1"/>
  <c r="L49" l="1"/>
  <c r="L50" l="1"/>
  <c r="L51" l="1"/>
  <c r="L52" l="1"/>
  <c r="L53" l="1"/>
  <c r="L54" l="1"/>
  <c r="CG41" i="82" l="1"/>
  <c r="DC20"/>
  <c r="CD32"/>
  <c r="BZ27"/>
  <c r="DT17"/>
  <c r="CE24"/>
  <c r="DI27"/>
  <c r="DC43"/>
  <c r="B15" i="38941"/>
  <c r="BX31" i="82"/>
  <c r="DA17"/>
  <c r="CY22"/>
  <c r="DM34"/>
  <c r="DW24"/>
  <c r="DE39"/>
  <c r="CZ40"/>
  <c r="CG39"/>
  <c r="BZ24"/>
  <c r="CG24"/>
  <c r="DQ42"/>
  <c r="CC41"/>
  <c r="DP30"/>
  <c r="DI28"/>
  <c r="DI24"/>
  <c r="DG27"/>
  <c r="G50" i="38941"/>
  <c r="DK43" i="82"/>
  <c r="CX31"/>
  <c r="CH41"/>
  <c r="CB37"/>
  <c r="DS38"/>
  <c r="BY38"/>
  <c r="DG18"/>
  <c r="DA39"/>
  <c r="DQ40"/>
  <c r="BX36"/>
  <c r="CC35"/>
  <c r="DA30"/>
  <c r="DP20"/>
  <c r="DO22"/>
  <c r="BY40"/>
  <c r="DO39"/>
  <c r="DD19"/>
  <c r="CX29"/>
  <c r="DO38"/>
  <c r="DR26"/>
  <c r="CY30"/>
  <c r="DC37"/>
  <c r="DP25"/>
  <c r="DC31"/>
  <c r="CH42"/>
  <c r="CX39"/>
  <c r="DT32"/>
  <c r="DW23"/>
  <c r="DN22"/>
  <c r="CH19"/>
  <c r="DL25"/>
  <c r="DL33"/>
  <c r="DN20"/>
  <c r="DM39"/>
  <c r="CC33"/>
  <c r="BY18"/>
  <c r="BX43"/>
  <c r="DB40"/>
  <c r="DH19"/>
  <c r="B6" i="38941"/>
  <c r="DP39" i="82"/>
  <c r="CH38"/>
  <c r="G51" i="38941"/>
  <c r="DD33" i="82"/>
  <c r="DD36"/>
  <c r="DF39"/>
  <c r="DD42"/>
  <c r="BY37"/>
  <c r="CY28"/>
  <c r="DB25"/>
  <c r="J39" i="38941"/>
  <c r="DA36" i="82"/>
  <c r="DV30"/>
  <c r="DU38"/>
  <c r="DR25"/>
  <c r="CB34"/>
  <c r="BX21"/>
  <c r="H49" i="38941"/>
  <c r="CB40" i="82"/>
  <c r="DH26"/>
  <c r="DQ24"/>
  <c r="DR16"/>
  <c r="CC23"/>
  <c r="DV23"/>
  <c r="CD36"/>
  <c r="DU35"/>
  <c r="CJ40"/>
  <c r="DP29"/>
  <c r="CG35"/>
  <c r="DT31"/>
  <c r="DW34"/>
  <c r="CG23"/>
  <c r="DE24"/>
  <c r="CG30"/>
  <c r="B7" i="38941"/>
  <c r="DQ16" i="82"/>
  <c r="B22" i="38941"/>
  <c r="DK33" i="82"/>
  <c r="DD37"/>
  <c r="CX17"/>
  <c r="CJ34"/>
  <c r="DL31"/>
  <c r="DT38"/>
  <c r="DS36"/>
  <c r="H38" i="38941"/>
  <c r="BZ20" i="82"/>
  <c r="DW16"/>
  <c r="CC29"/>
  <c r="CF38"/>
  <c r="DT24"/>
  <c r="CD35"/>
  <c r="DS22"/>
  <c r="DU21"/>
  <c r="DP17"/>
  <c r="DC33"/>
  <c r="DG32"/>
  <c r="DH41"/>
  <c r="CH23"/>
  <c r="DG24"/>
  <c r="CA20"/>
  <c r="DL35"/>
  <c r="J49" i="38941"/>
  <c r="DI41" i="82"/>
  <c r="DU42"/>
  <c r="DF25"/>
  <c r="BX38"/>
  <c r="CI21"/>
  <c r="CJ22"/>
  <c r="H46" i="38941"/>
  <c r="BZ33" i="82"/>
  <c r="CA24"/>
  <c r="CB42"/>
  <c r="CA42"/>
  <c r="DB19"/>
  <c r="BZ35"/>
  <c r="CE40"/>
  <c r="DU25"/>
  <c r="CC21"/>
  <c r="DP16"/>
  <c r="DF19"/>
  <c r="CD39"/>
  <c r="H45" i="38941"/>
  <c r="B30"/>
  <c r="DK20" i="82"/>
  <c r="DM32"/>
  <c r="DO29"/>
  <c r="DL43"/>
  <c r="CH28"/>
  <c r="CD34"/>
  <c r="CI24"/>
  <c r="DK17"/>
  <c r="CB27"/>
  <c r="DF36"/>
  <c r="H52" i="38941"/>
  <c r="DI35" i="82"/>
  <c r="DM38"/>
  <c r="DB29"/>
  <c r="CD31"/>
  <c r="DE32"/>
  <c r="DQ28"/>
  <c r="H53" i="38941"/>
  <c r="DI32" i="82"/>
  <c r="DT37"/>
  <c r="DE38"/>
  <c r="H44" i="38941"/>
  <c r="CZ31" i="82"/>
  <c r="DP27"/>
  <c r="DN33"/>
  <c r="DT28"/>
  <c r="DP32"/>
  <c r="DR20"/>
  <c r="CC20"/>
  <c r="DW37"/>
  <c r="DP37"/>
  <c r="CA23"/>
  <c r="DC34"/>
  <c r="CX40"/>
  <c r="DG29"/>
  <c r="DU18"/>
  <c r="CG37"/>
  <c r="B10" i="38941"/>
  <c r="BY26" i="82"/>
  <c r="DC29"/>
  <c r="B23" i="38941"/>
  <c r="CG18" i="82"/>
  <c r="DU24"/>
  <c r="CH24"/>
  <c r="CY18"/>
  <c r="CA31"/>
  <c r="CG33"/>
  <c r="CE34"/>
  <c r="DV27"/>
  <c r="DT27"/>
  <c r="H39" i="38941"/>
  <c r="DQ20" i="82"/>
  <c r="DG36"/>
  <c r="CA18"/>
  <c r="CC28"/>
  <c r="DU40"/>
  <c r="DV31"/>
  <c r="DR31"/>
  <c r="DS24"/>
  <c r="DO35"/>
  <c r="B20" i="38941"/>
  <c r="CG42" i="82"/>
  <c r="DK34"/>
  <c r="CJ25"/>
  <c r="CA30"/>
  <c r="DN43"/>
  <c r="CZ19"/>
  <c r="DR38"/>
  <c r="DI37"/>
  <c r="DN28"/>
  <c r="CB43"/>
  <c r="DW25"/>
  <c r="DW36"/>
  <c r="DG23"/>
  <c r="DO42"/>
  <c r="DL39"/>
  <c r="G42" i="38941"/>
  <c r="F42"/>
  <c r="DG17" i="82"/>
  <c r="CF20"/>
  <c r="DG31"/>
  <c r="DQ38"/>
  <c r="DK19"/>
  <c r="DL36"/>
  <c r="CH36"/>
  <c r="DE31"/>
  <c r="DP42"/>
  <c r="DH32"/>
  <c r="BZ34"/>
  <c r="BY22"/>
  <c r="DI20"/>
  <c r="DG20"/>
  <c r="CA41"/>
  <c r="DS37"/>
  <c r="B31" i="38941"/>
  <c r="DR29" i="82"/>
  <c r="G46" i="38941"/>
  <c r="DE26" i="82"/>
  <c r="G40" i="38941"/>
  <c r="DD43" i="82"/>
  <c r="DP21"/>
  <c r="G52" i="38941"/>
  <c r="CY25" i="82"/>
  <c r="CH34"/>
  <c r="DF33"/>
  <c r="DO40"/>
  <c r="DO16"/>
  <c r="J40" i="38941"/>
  <c r="DC30" i="82"/>
  <c r="DG41"/>
  <c r="F48" i="38941"/>
  <c r="DO17" i="82"/>
  <c r="CY42"/>
  <c r="CD42"/>
  <c r="BX28"/>
  <c r="G41" i="38941"/>
  <c r="DW19" i="82"/>
  <c r="DD41"/>
  <c r="CZ25"/>
  <c r="CX24"/>
  <c r="B16" i="38941"/>
  <c r="CD18" i="82"/>
  <c r="CB30"/>
  <c r="BX23"/>
  <c r="CI33"/>
  <c r="DV19"/>
  <c r="CA29"/>
  <c r="BZ25"/>
  <c r="DC17"/>
  <c r="DQ17"/>
  <c r="CI23"/>
  <c r="CD21"/>
  <c r="DN26"/>
  <c r="DF22"/>
  <c r="CI30"/>
  <c r="DQ26"/>
  <c r="BZ30"/>
  <c r="CZ35"/>
  <c r="DM31"/>
  <c r="CY39"/>
  <c r="DC27"/>
  <c r="CE20"/>
  <c r="J47" i="38941"/>
  <c r="CE30" i="82"/>
  <c r="CD29"/>
  <c r="DI38"/>
  <c r="BY25"/>
  <c r="DE29"/>
  <c r="DD22"/>
  <c r="BY31"/>
  <c r="CB25"/>
  <c r="CJ41"/>
  <c r="CI31"/>
  <c r="CJ23"/>
  <c r="DM37"/>
  <c r="DC42"/>
  <c r="CA36"/>
  <c r="CE31"/>
  <c r="DI29"/>
  <c r="DG40"/>
  <c r="CA26"/>
  <c r="CI43"/>
  <c r="DA28"/>
  <c r="DS29"/>
  <c r="DP19"/>
  <c r="DN31"/>
  <c r="CH40"/>
  <c r="DB32"/>
  <c r="B2" i="38941"/>
  <c r="CJ37" i="82"/>
  <c r="DQ36"/>
  <c r="DV16"/>
  <c r="DS16"/>
  <c r="DL41"/>
  <c r="DU27"/>
  <c r="G45" i="38941"/>
  <c r="CZ37" i="82"/>
  <c r="DU19"/>
  <c r="DB35"/>
  <c r="DQ34"/>
  <c r="CC27"/>
  <c r="DQ19"/>
  <c r="B21" i="38941"/>
  <c r="CH25" i="82"/>
  <c r="CC19"/>
  <c r="DM41"/>
  <c r="DV43"/>
  <c r="DB22"/>
  <c r="BX34"/>
  <c r="BY34"/>
  <c r="DF18"/>
  <c r="DD23"/>
  <c r="DK27"/>
  <c r="DU28"/>
  <c r="J50" i="38941"/>
  <c r="DN21" i="82"/>
  <c r="CE22"/>
  <c r="CZ26"/>
  <c r="DC35"/>
  <c r="CD25"/>
  <c r="CI41"/>
  <c r="DM33"/>
  <c r="CB41"/>
  <c r="BZ38"/>
  <c r="CJ29"/>
  <c r="DD21"/>
  <c r="CJ20"/>
  <c r="DF32"/>
  <c r="DL22"/>
  <c r="DT23"/>
  <c r="DM18"/>
  <c r="DH31"/>
  <c r="DH24"/>
  <c r="CD22"/>
  <c r="CB39"/>
  <c r="DM22"/>
  <c r="DN25"/>
  <c r="H48" i="38941"/>
  <c r="DF20" i="82"/>
  <c r="DV34"/>
  <c r="CI18"/>
  <c r="CH32"/>
  <c r="DO18"/>
  <c r="DB34"/>
  <c r="DB24"/>
  <c r="DU29"/>
  <c r="DP31"/>
  <c r="DS26"/>
  <c r="BY42"/>
  <c r="BX33"/>
  <c r="CH35"/>
  <c r="CE27"/>
  <c r="J52" i="38941"/>
  <c r="CC38" i="82"/>
  <c r="CG28"/>
  <c r="CY38"/>
  <c r="DD32"/>
  <c r="DB37"/>
  <c r="CY31"/>
  <c r="DE37"/>
  <c r="DG33"/>
  <c r="CI29"/>
  <c r="DH27"/>
  <c r="DS28"/>
  <c r="BZ26"/>
  <c r="DF40"/>
  <c r="BX41"/>
  <c r="BZ39"/>
  <c r="DU26"/>
  <c r="DF17"/>
  <c r="CZ21"/>
  <c r="DI19"/>
  <c r="DI25"/>
  <c r="B13" i="38941"/>
  <c r="CB35" i="82"/>
  <c r="CE32"/>
  <c r="CX43"/>
  <c r="CA28"/>
  <c r="CC42"/>
  <c r="B24" i="38941"/>
  <c r="CF36" i="82"/>
  <c r="CZ27"/>
  <c r="CG17"/>
  <c r="CE35"/>
  <c r="DQ41"/>
  <c r="DP33"/>
  <c r="CJ27"/>
  <c r="DI36"/>
  <c r="CZ30"/>
  <c r="DK36"/>
  <c r="F46" i="38941"/>
  <c r="BY17" i="82"/>
  <c r="CC17"/>
  <c r="CG22"/>
  <c r="CA34"/>
  <c r="DQ18"/>
  <c r="CD43"/>
  <c r="BX17"/>
  <c r="DO19"/>
  <c r="CI34"/>
  <c r="DT35"/>
  <c r="G38" i="38941"/>
  <c r="DB38" i="82"/>
  <c r="DA32"/>
  <c r="BX18"/>
  <c r="CH22"/>
  <c r="DK39"/>
  <c r="CY40"/>
  <c r="DC38"/>
  <c r="DW42"/>
  <c r="CB22"/>
  <c r="CJ26"/>
  <c r="DN36"/>
  <c r="BY33"/>
  <c r="DD17"/>
  <c r="DU41"/>
  <c r="CB36"/>
  <c r="CA21"/>
  <c r="CG25"/>
  <c r="CH31"/>
  <c r="DS18"/>
  <c r="G53" i="38941"/>
  <c r="CZ39" i="82"/>
  <c r="CZ20"/>
  <c r="B14" i="38941"/>
  <c r="BY32" i="82"/>
  <c r="DO34"/>
  <c r="CY21"/>
  <c r="CY23"/>
  <c r="CA22"/>
  <c r="F39" i="38941"/>
  <c r="CC25" i="82"/>
  <c r="CB33"/>
  <c r="BX40"/>
  <c r="DO21"/>
  <c r="DG21"/>
  <c r="DF23"/>
  <c r="CX32"/>
  <c r="BY23"/>
  <c r="DN35"/>
  <c r="J42" i="38941"/>
  <c r="CH37" i="82"/>
  <c r="CF19"/>
  <c r="DK22"/>
  <c r="DN38"/>
  <c r="CY32"/>
  <c r="CA27"/>
  <c r="CG36"/>
  <c r="CY41"/>
  <c r="DH21"/>
  <c r="DR35"/>
  <c r="DK32"/>
  <c r="CE26"/>
  <c r="CY26"/>
  <c r="CJ36"/>
  <c r="DG42"/>
  <c r="DR22"/>
  <c r="DV38"/>
  <c r="CC18"/>
  <c r="DI26"/>
  <c r="DT40"/>
  <c r="DQ35"/>
  <c r="CG43"/>
  <c r="CB19"/>
  <c r="DM28"/>
  <c r="DD26"/>
  <c r="CX23"/>
  <c r="CZ42"/>
  <c r="CE39"/>
  <c r="CY37"/>
  <c r="DE41"/>
  <c r="DD35"/>
  <c r="DG38"/>
  <c r="DC39"/>
  <c r="DG22"/>
  <c r="CZ34"/>
  <c r="CJ24"/>
  <c r="DO36"/>
  <c r="DM30"/>
  <c r="DP41"/>
  <c r="DV21"/>
  <c r="CC34"/>
  <c r="DR40"/>
  <c r="DL32"/>
  <c r="F53" i="38941"/>
  <c r="DW20" i="82"/>
  <c r="CG19"/>
  <c r="DA29"/>
  <c r="DH29"/>
  <c r="CZ33"/>
  <c r="DL40"/>
  <c r="BY19"/>
  <c r="CY43"/>
  <c r="DC40"/>
  <c r="DH23"/>
  <c r="CZ38"/>
  <c r="DB43"/>
  <c r="DO28"/>
  <c r="DL16"/>
  <c r="DP38"/>
  <c r="DC36"/>
  <c r="DQ25"/>
  <c r="CX30"/>
  <c r="DF35"/>
  <c r="CI40"/>
  <c r="CY36"/>
  <c r="BX32"/>
  <c r="CX22"/>
  <c r="G43" i="38941"/>
  <c r="DF26" i="82"/>
  <c r="BZ18"/>
  <c r="G44" i="38941"/>
  <c r="DE40" i="82"/>
  <c r="DA35"/>
  <c r="DK26"/>
  <c r="DC23"/>
  <c r="H41" i="38941"/>
  <c r="CF29" i="82"/>
  <c r="CH29"/>
  <c r="CI39"/>
  <c r="CI27"/>
  <c r="CH20"/>
  <c r="BZ41"/>
  <c r="DH42"/>
  <c r="DK21"/>
  <c r="CA32"/>
  <c r="DC32"/>
  <c r="DM43"/>
  <c r="DG19"/>
  <c r="DM27"/>
  <c r="CX34"/>
  <c r="DI22"/>
  <c r="CE38"/>
  <c r="CJ43"/>
  <c r="BX20"/>
  <c r="CZ36"/>
  <c r="CI36"/>
  <c r="CF32"/>
  <c r="DT21"/>
  <c r="DM35"/>
  <c r="DW28"/>
  <c r="DR33"/>
  <c r="DW17"/>
  <c r="DN30"/>
  <c r="DK16"/>
  <c r="DT33"/>
  <c r="DQ31"/>
  <c r="B19" i="38941"/>
  <c r="DO32" i="82"/>
  <c r="DD31"/>
  <c r="DH37"/>
  <c r="DP43"/>
  <c r="DR43"/>
  <c r="DA24"/>
  <c r="CE42"/>
  <c r="CA37"/>
  <c r="DE30"/>
  <c r="B29" i="38941"/>
  <c r="CF41" i="82"/>
  <c r="BX24"/>
  <c r="DR24"/>
  <c r="DK35"/>
  <c r="DB18"/>
  <c r="DK28"/>
  <c r="DW40"/>
  <c r="DK23"/>
  <c r="F41" i="38941"/>
  <c r="DN24" i="82"/>
  <c r="CB21"/>
  <c r="B27" i="38941"/>
  <c r="DS25" i="82"/>
  <c r="DT41"/>
  <c r="BY20"/>
  <c r="H47" i="38941"/>
  <c r="BY39" i="82"/>
  <c r="DI42"/>
  <c r="DN41"/>
  <c r="BY41"/>
  <c r="CA19"/>
  <c r="DL29"/>
  <c r="CD19"/>
  <c r="DC41"/>
  <c r="DM29"/>
  <c r="DR28"/>
  <c r="F45" i="38941"/>
  <c r="B8"/>
  <c r="CC37" i="82"/>
  <c r="DS39"/>
  <c r="CE19"/>
  <c r="DB42"/>
  <c r="DS19"/>
  <c r="CC24"/>
  <c r="DU34"/>
  <c r="DT36"/>
  <c r="DL21"/>
  <c r="CX18"/>
  <c r="CJ35"/>
  <c r="CF34"/>
  <c r="DA21"/>
  <c r="DO41"/>
  <c r="CH21"/>
  <c r="DW21"/>
  <c r="DQ21"/>
  <c r="CG34"/>
  <c r="DS40"/>
  <c r="CA17"/>
  <c r="B25" i="38941"/>
  <c r="BX39" i="82"/>
  <c r="DL26"/>
  <c r="DQ23"/>
  <c r="DK42"/>
  <c r="BZ17"/>
  <c r="DM24"/>
  <c r="DM42"/>
  <c r="G39" i="38941"/>
  <c r="CB17" i="82"/>
  <c r="CF21"/>
  <c r="DL38"/>
  <c r="DQ37"/>
  <c r="CY24"/>
  <c r="DC26"/>
  <c r="CX35"/>
  <c r="CB28"/>
  <c r="CI19"/>
  <c r="DK40"/>
  <c r="DR39"/>
  <c r="CG26"/>
  <c r="DK25"/>
  <c r="CF35"/>
  <c r="BZ28"/>
  <c r="CX41"/>
  <c r="DL20"/>
  <c r="DW30"/>
  <c r="DD28"/>
  <c r="CA40"/>
  <c r="DH25"/>
  <c r="DP18"/>
  <c r="DR41"/>
  <c r="DP22"/>
  <c r="DH28"/>
  <c r="BX35"/>
  <c r="DH35"/>
  <c r="DQ29"/>
  <c r="DW35"/>
  <c r="DQ33"/>
  <c r="DW22"/>
  <c r="CF17"/>
  <c r="DT42"/>
  <c r="BZ23"/>
  <c r="DF38"/>
  <c r="DU31"/>
  <c r="BX19"/>
  <c r="H42" i="38941"/>
  <c r="CZ17" i="82"/>
  <c r="DE19"/>
  <c r="CZ28"/>
  <c r="DW43"/>
  <c r="CI20"/>
  <c r="CY20"/>
  <c r="DE25"/>
  <c r="BY27"/>
  <c r="DP34"/>
  <c r="DV40"/>
  <c r="DS17"/>
  <c r="CB31"/>
  <c r="CZ22"/>
  <c r="DA40"/>
  <c r="DV29"/>
  <c r="CI22"/>
  <c r="DW38"/>
  <c r="BZ36"/>
  <c r="DO30"/>
  <c r="DQ43"/>
  <c r="DO26"/>
  <c r="BY30"/>
  <c r="CI26"/>
  <c r="CE37"/>
  <c r="DU37"/>
  <c r="DC19"/>
  <c r="DC21"/>
  <c r="DH33"/>
  <c r="B28" i="38941"/>
  <c r="DV41" i="82"/>
  <c r="BZ19"/>
  <c r="BY29"/>
  <c r="DS31"/>
  <c r="DK31"/>
  <c r="DO31"/>
  <c r="DQ39"/>
  <c r="CZ32"/>
  <c r="DD25"/>
  <c r="DG39"/>
  <c r="CF30"/>
  <c r="CD27"/>
  <c r="DF31"/>
  <c r="DH38"/>
  <c r="DM20"/>
  <c r="CD41"/>
  <c r="DW18"/>
  <c r="DE21"/>
  <c r="CJ38"/>
  <c r="H43" i="38941"/>
  <c r="DA41" i="82"/>
  <c r="DV33"/>
  <c r="BX29"/>
  <c r="DT34"/>
  <c r="DV42"/>
  <c r="DP23"/>
  <c r="DA20"/>
  <c r="DT16"/>
  <c r="DE34"/>
  <c r="DB39"/>
  <c r="CC36"/>
  <c r="DG43"/>
  <c r="CG38"/>
  <c r="DU16"/>
  <c r="DU43"/>
  <c r="J43" i="38941"/>
  <c r="CE25" i="82"/>
  <c r="DP40"/>
  <c r="BY28"/>
  <c r="CF39"/>
  <c r="CI42"/>
  <c r="CD38"/>
  <c r="CH30"/>
  <c r="DR21"/>
  <c r="CJ17"/>
  <c r="DB41"/>
  <c r="J51" i="38941"/>
  <c r="CC43" i="82"/>
  <c r="BY35"/>
  <c r="CF26"/>
  <c r="B18" i="38941"/>
  <c r="DU39" i="82"/>
  <c r="DP24"/>
  <c r="DD40"/>
  <c r="BZ32"/>
  <c r="J45" i="38941"/>
  <c r="DS27" i="82"/>
  <c r="DM21"/>
  <c r="DE27"/>
  <c r="DQ30"/>
  <c r="CA33"/>
  <c r="DW41"/>
  <c r="DV37"/>
  <c r="DW27"/>
  <c r="J41" i="38941"/>
  <c r="CF31" i="82"/>
  <c r="DF28"/>
  <c r="BZ22"/>
  <c r="DA38"/>
  <c r="CC40"/>
  <c r="B5" i="38941"/>
  <c r="DH22" i="82"/>
  <c r="DQ27"/>
  <c r="DA33"/>
  <c r="DN40"/>
  <c r="DA34"/>
  <c r="DA25"/>
  <c r="DH30"/>
  <c r="DO25"/>
  <c r="DR30"/>
  <c r="DW29"/>
  <c r="CE33"/>
  <c r="DE35"/>
  <c r="CJ19"/>
  <c r="CE18"/>
  <c r="BX30"/>
  <c r="DH39"/>
  <c r="J46" i="38941"/>
  <c r="F44"/>
  <c r="DO37" i="82"/>
  <c r="DI21"/>
  <c r="CJ30"/>
  <c r="CX19"/>
  <c r="CI17"/>
  <c r="DR36"/>
  <c r="DC25"/>
  <c r="CE23"/>
  <c r="DE28"/>
  <c r="DE20"/>
  <c r="DN27"/>
  <c r="DS23"/>
  <c r="DL19"/>
  <c r="DN37"/>
  <c r="CF40"/>
  <c r="DI40"/>
  <c r="DI34"/>
  <c r="DP35"/>
  <c r="DF34"/>
  <c r="CH27"/>
  <c r="CC30"/>
  <c r="DA19"/>
  <c r="CX37"/>
  <c r="F50" i="38941"/>
  <c r="DL37" i="82"/>
  <c r="DN39"/>
  <c r="DW32"/>
  <c r="CX42"/>
  <c r="DN19"/>
  <c r="DH43"/>
  <c r="DK24"/>
  <c r="DU36"/>
  <c r="B12" i="38941"/>
  <c r="CG21" i="82"/>
  <c r="DU33"/>
  <c r="CD20"/>
  <c r="CH43"/>
  <c r="DB31"/>
  <c r="DK30"/>
  <c r="DL24"/>
  <c r="DW33"/>
  <c r="CH18"/>
  <c r="CZ23"/>
  <c r="CX27"/>
  <c r="DT43"/>
  <c r="CH17"/>
  <c r="BZ40"/>
  <c r="DM25"/>
  <c r="DA18"/>
  <c r="DU30"/>
  <c r="DK37"/>
  <c r="DG35"/>
  <c r="DD38"/>
  <c r="DA42"/>
  <c r="DA43"/>
  <c r="DI30"/>
  <c r="DN34"/>
  <c r="DO23"/>
  <c r="DM19"/>
  <c r="CJ39"/>
  <c r="BZ43"/>
  <c r="CE28"/>
  <c r="CD17"/>
  <c r="CB23"/>
  <c r="DD24"/>
  <c r="DS35"/>
  <c r="DD34"/>
  <c r="CY19"/>
  <c r="DV24"/>
  <c r="DE36"/>
  <c r="BY43"/>
  <c r="DT29"/>
  <c r="DN18"/>
  <c r="DI39"/>
  <c r="B17" i="38941"/>
  <c r="CX21" i="82"/>
  <c r="DD27"/>
  <c r="DO43"/>
  <c r="DR27"/>
  <c r="DP26"/>
  <c r="DV22"/>
  <c r="DW26"/>
  <c r="DL42"/>
  <c r="DK38"/>
  <c r="CY34"/>
  <c r="CY17"/>
  <c r="CZ43"/>
  <c r="CZ18"/>
  <c r="CC26"/>
  <c r="DM26"/>
  <c r="DA37"/>
  <c r="DO20"/>
  <c r="DS34"/>
  <c r="CA38"/>
  <c r="DV18"/>
  <c r="CF22"/>
  <c r="CY35"/>
  <c r="F49" i="38941"/>
  <c r="CB26" i="82"/>
  <c r="DU32"/>
  <c r="DF41"/>
  <c r="DA22"/>
  <c r="DE22"/>
  <c r="DI31"/>
  <c r="CG27"/>
  <c r="DH36"/>
  <c r="F43" i="38941"/>
  <c r="CJ33" i="82"/>
  <c r="CX26"/>
  <c r="F38" i="38941"/>
  <c r="BZ21" i="82"/>
  <c r="DG28"/>
  <c r="CY29"/>
  <c r="BY24"/>
  <c r="DM23"/>
  <c r="G48" i="38941"/>
  <c r="CE41" i="82"/>
  <c r="CC31"/>
  <c r="CF25"/>
  <c r="B3" i="38941"/>
  <c r="F40"/>
  <c r="CG20" i="82"/>
  <c r="H40" i="38941"/>
  <c r="G47"/>
  <c r="DB30" i="82"/>
  <c r="F54" i="38941"/>
  <c r="DD39" i="82"/>
  <c r="CB32"/>
  <c r="DO33"/>
  <c r="F52" i="38941"/>
  <c r="BX37" i="82"/>
  <c r="BX25"/>
  <c r="CA39"/>
  <c r="DT26"/>
  <c r="CD23"/>
  <c r="DB28"/>
  <c r="DU20"/>
  <c r="DD30"/>
  <c r="DI17"/>
  <c r="DR37"/>
  <c r="DW39"/>
  <c r="CX25"/>
  <c r="DT22"/>
  <c r="DI33"/>
  <c r="DV36"/>
  <c r="BX22"/>
  <c r="B4" i="38941"/>
  <c r="DB21" i="82"/>
  <c r="CB18"/>
  <c r="DG26"/>
  <c r="DG25"/>
  <c r="CZ29"/>
  <c r="BY36"/>
  <c r="CF37"/>
  <c r="DV28"/>
  <c r="CJ42"/>
  <c r="CI28"/>
  <c r="DP36"/>
  <c r="CF28"/>
  <c r="DC18"/>
  <c r="DS21"/>
  <c r="CX20"/>
  <c r="DP28"/>
  <c r="F51" i="38941"/>
  <c r="DN42" i="82"/>
  <c r="CJ32"/>
  <c r="DE42"/>
  <c r="DR17"/>
  <c r="DH18"/>
  <c r="CI32"/>
  <c r="DB33"/>
  <c r="DU23"/>
  <c r="DS41"/>
  <c r="DL23"/>
  <c r="CG31"/>
  <c r="DT30"/>
  <c r="DK18"/>
  <c r="DN23"/>
  <c r="DL30"/>
  <c r="CD37"/>
  <c r="DB27"/>
  <c r="BZ31"/>
  <c r="CX36"/>
  <c r="DF27"/>
  <c r="CJ21"/>
  <c r="DS33"/>
  <c r="CI38"/>
  <c r="DU17"/>
  <c r="DC28"/>
  <c r="DS43"/>
  <c r="CF33"/>
  <c r="F47" i="38941"/>
  <c r="DQ22" i="82"/>
  <c r="DH34"/>
  <c r="DT19"/>
  <c r="DV26"/>
  <c r="BY21"/>
  <c r="DF37"/>
  <c r="CB29"/>
  <c r="DR34"/>
  <c r="CF24"/>
  <c r="CX28"/>
  <c r="DO24"/>
  <c r="DS42"/>
  <c r="DV35"/>
  <c r="DB26"/>
  <c r="CG29"/>
  <c r="CC39"/>
  <c r="DF30"/>
  <c r="DE23"/>
  <c r="DK41"/>
  <c r="DL27"/>
  <c r="DI18"/>
  <c r="DD18"/>
  <c r="DV25"/>
  <c r="CF23"/>
  <c r="J38" i="38941"/>
  <c r="DM36" i="82"/>
  <c r="DA27"/>
  <c r="CZ41"/>
  <c r="DR32"/>
  <c r="CA35"/>
  <c r="CD26"/>
  <c r="DE43"/>
  <c r="CD28"/>
  <c r="DG30"/>
  <c r="DV17"/>
  <c r="DB17"/>
  <c r="BX42"/>
  <c r="DG37"/>
  <c r="DV20"/>
  <c r="DL28"/>
  <c r="DC24"/>
  <c r="BZ37"/>
  <c r="CB20"/>
  <c r="DL18"/>
  <c r="CD33"/>
  <c r="CE36"/>
  <c r="G49" i="38941"/>
  <c r="DW31" i="82"/>
  <c r="J53" i="38941"/>
  <c r="DD20" i="82"/>
  <c r="BZ42"/>
  <c r="CJ28"/>
  <c r="H51" i="38941"/>
  <c r="CC32" i="82"/>
  <c r="DE18"/>
  <c r="DV32"/>
  <c r="CF27"/>
  <c r="DS20"/>
  <c r="DF43"/>
  <c r="CY27"/>
  <c r="DI43"/>
  <c r="DB20"/>
  <c r="CC22"/>
  <c r="DM16"/>
  <c r="CB24"/>
  <c r="CF42"/>
  <c r="CH39"/>
  <c r="DL17"/>
  <c r="CJ31"/>
  <c r="CE29"/>
  <c r="J48" i="38941"/>
  <c r="DU22" i="82"/>
  <c r="DB36"/>
  <c r="DR42"/>
  <c r="BX27"/>
  <c r="DH20"/>
  <c r="DK29"/>
  <c r="DM40"/>
  <c r="CY33"/>
  <c r="DA31"/>
  <c r="DF29"/>
  <c r="DE33"/>
  <c r="DN32"/>
  <c r="DC22"/>
  <c r="DF42"/>
  <c r="DV39"/>
  <c r="CJ18"/>
  <c r="H50" i="38941"/>
  <c r="CX33" i="82"/>
  <c r="DR19"/>
  <c r="DQ32"/>
  <c r="DT20"/>
  <c r="DS30"/>
  <c r="DI23"/>
  <c r="CI25"/>
  <c r="CX38"/>
  <c r="DH40"/>
  <c r="CE17"/>
  <c r="DE17"/>
  <c r="DA23"/>
  <c r="CZ24"/>
  <c r="DN17"/>
  <c r="DM17"/>
  <c r="DS32"/>
  <c r="CB38"/>
  <c r="DG34"/>
  <c r="CI35"/>
  <c r="B9" i="38941"/>
  <c r="DT39" i="82"/>
  <c r="B11" i="38941"/>
  <c r="CF43" i="82"/>
  <c r="CD40"/>
  <c r="CA43"/>
  <c r="CD30"/>
  <c r="CF18"/>
  <c r="DD29"/>
  <c r="J44" i="38941"/>
  <c r="DN29" i="82"/>
  <c r="DL34"/>
  <c r="CG32"/>
  <c r="CH33"/>
  <c r="DT25"/>
  <c r="DO27"/>
  <c r="CH26"/>
  <c r="DR18"/>
  <c r="DR23"/>
  <c r="BZ29"/>
  <c r="DB23"/>
  <c r="DF24"/>
  <c r="DT18"/>
  <c r="BX26"/>
  <c r="DH17"/>
  <c r="DA26"/>
  <c r="CA25"/>
  <c r="CE21"/>
  <c r="CI37"/>
  <c r="CE43"/>
  <c r="CG40"/>
  <c r="CD24"/>
  <c r="DF21"/>
  <c r="DN16"/>
  <c r="B26" i="38941"/>
  <c r="EH18" i="82" l="1"/>
  <c r="EF23"/>
  <c r="EF18"/>
  <c r="EC27"/>
  <c r="EH25"/>
  <c r="DZ34"/>
  <c r="EB29"/>
  <c r="EH39"/>
  <c r="EG32"/>
  <c r="EA17"/>
  <c r="EB17"/>
  <c r="EG30"/>
  <c r="EH20"/>
  <c r="EE32"/>
  <c r="EF19"/>
  <c r="CK18"/>
  <c r="BN18" s="1"/>
  <c r="EJ39"/>
  <c r="EB32"/>
  <c r="EA40"/>
  <c r="DY29"/>
  <c r="EF42"/>
  <c r="EI22"/>
  <c r="CK31"/>
  <c r="BN31" s="1"/>
  <c r="DZ17"/>
  <c r="EG20"/>
  <c r="EJ32"/>
  <c r="CK28"/>
  <c r="BN28" s="1"/>
  <c r="EK31"/>
  <c r="DZ18"/>
  <c r="DZ28"/>
  <c r="EJ20"/>
  <c r="EJ17"/>
  <c r="EF32"/>
  <c r="EA36"/>
  <c r="F2" i="38941"/>
  <c r="E35" s="1"/>
  <c r="EJ25" i="82"/>
  <c r="DZ27"/>
  <c r="DY41"/>
  <c r="EJ35"/>
  <c r="EG42"/>
  <c r="EC24"/>
  <c r="EF34"/>
  <c r="EJ26"/>
  <c r="EH19"/>
  <c r="EE22"/>
  <c r="EG43"/>
  <c r="EI17"/>
  <c r="EG33"/>
  <c r="CK21"/>
  <c r="BN21" s="1"/>
  <c r="DZ30"/>
  <c r="EB23"/>
  <c r="DY18"/>
  <c r="EH30"/>
  <c r="DZ23"/>
  <c r="EG41"/>
  <c r="EI23"/>
  <c r="EF17"/>
  <c r="CK32"/>
  <c r="BN32" s="1"/>
  <c r="EB42"/>
  <c r="ED28"/>
  <c r="EG21"/>
  <c r="ED36"/>
  <c r="CK42"/>
  <c r="BN42" s="1"/>
  <c r="EJ28"/>
  <c r="EJ36"/>
  <c r="EH22"/>
  <c r="EK39"/>
  <c r="EF37"/>
  <c r="EI20"/>
  <c r="EH26"/>
  <c r="EC33"/>
  <c r="EA23"/>
  <c r="H3" i="38941"/>
  <c r="R65" s="1"/>
  <c r="CK33" i="82"/>
  <c r="BN33" s="1"/>
  <c r="EI32"/>
  <c r="EJ18"/>
  <c r="EG34"/>
  <c r="EC20"/>
  <c r="EA26"/>
  <c r="DY38"/>
  <c r="DZ42"/>
  <c r="EK26"/>
  <c r="EJ22"/>
  <c r="ED26"/>
  <c r="EF27"/>
  <c r="EC43"/>
  <c r="EB18"/>
  <c r="EH29"/>
  <c r="EJ24"/>
  <c r="EG35"/>
  <c r="CK39"/>
  <c r="BN39" s="1"/>
  <c r="EA19"/>
  <c r="EC23"/>
  <c r="EB34"/>
  <c r="DY37"/>
  <c r="EI30"/>
  <c r="EA25"/>
  <c r="EH43"/>
  <c r="EK33"/>
  <c r="DZ24"/>
  <c r="DY30"/>
  <c r="EI33"/>
  <c r="EI36"/>
  <c r="DY24"/>
  <c r="EB19"/>
  <c r="EK32"/>
  <c r="EB39"/>
  <c r="DZ37"/>
  <c r="ED35"/>
  <c r="EB37"/>
  <c r="DZ19"/>
  <c r="EG23"/>
  <c r="EB27"/>
  <c r="EF36"/>
  <c r="CK30"/>
  <c r="BN30" s="1"/>
  <c r="EC37"/>
  <c r="CK19"/>
  <c r="BN19" s="1"/>
  <c r="EK29"/>
  <c r="EF30"/>
  <c r="EC25"/>
  <c r="EB40"/>
  <c r="EE27"/>
  <c r="EK27"/>
  <c r="EJ37"/>
  <c r="EK41"/>
  <c r="EE30"/>
  <c r="EA21"/>
  <c r="EG27"/>
  <c r="ED24"/>
  <c r="EI39"/>
  <c r="CK17"/>
  <c r="BN17" s="1"/>
  <c r="EF21"/>
  <c r="ED40"/>
  <c r="EI43"/>
  <c r="ED23"/>
  <c r="EJ42"/>
  <c r="EH34"/>
  <c r="EJ33"/>
  <c r="CK38"/>
  <c r="BN38" s="1"/>
  <c r="EK18"/>
  <c r="EA20"/>
  <c r="EE39"/>
  <c r="EC31"/>
  <c r="DY31"/>
  <c r="EG31"/>
  <c r="EJ41"/>
  <c r="EI37"/>
  <c r="EC26"/>
  <c r="EE43"/>
  <c r="EC30"/>
  <c r="EK38"/>
  <c r="EJ29"/>
  <c r="EG17"/>
  <c r="EJ40"/>
  <c r="ED34"/>
  <c r="EK43"/>
  <c r="EI31"/>
  <c r="EH42"/>
  <c r="EK22"/>
  <c r="EE33"/>
  <c r="EK35"/>
  <c r="EE29"/>
  <c r="ED22"/>
  <c r="EF41"/>
  <c r="ED18"/>
  <c r="EK30"/>
  <c r="DZ20"/>
  <c r="DY25"/>
  <c r="EF39"/>
  <c r="DY40"/>
  <c r="EE37"/>
  <c r="DZ38"/>
  <c r="EA42"/>
  <c r="EA24"/>
  <c r="DY42"/>
  <c r="EE23"/>
  <c r="DZ26"/>
  <c r="EG40"/>
  <c r="EE21"/>
  <c r="EK21"/>
  <c r="EC41"/>
  <c r="CK35"/>
  <c r="BN35" s="1"/>
  <c r="DZ21"/>
  <c r="EH36"/>
  <c r="EI34"/>
  <c r="EG19"/>
  <c r="EG39"/>
  <c r="EF28"/>
  <c r="EA29"/>
  <c r="DZ29"/>
  <c r="EB41"/>
  <c r="EH41"/>
  <c r="EG25"/>
  <c r="EB24"/>
  <c r="DY23"/>
  <c r="EK40"/>
  <c r="DY28"/>
  <c r="DY35"/>
  <c r="EF24"/>
  <c r="EF43"/>
  <c r="ED43"/>
  <c r="EC32"/>
  <c r="EE31"/>
  <c r="EH33"/>
  <c r="EB30"/>
  <c r="EK17"/>
  <c r="EF33"/>
  <c r="EK28"/>
  <c r="EA35"/>
  <c r="EH21"/>
  <c r="CK43"/>
  <c r="BN43" s="1"/>
  <c r="EA27"/>
  <c r="EA43"/>
  <c r="DY21"/>
  <c r="DY26"/>
  <c r="EE25"/>
  <c r="ED38"/>
  <c r="EC28"/>
  <c r="DZ40"/>
  <c r="EK20"/>
  <c r="DZ32"/>
  <c r="EF40"/>
  <c r="EJ21"/>
  <c r="ED41"/>
  <c r="EA30"/>
  <c r="EC36"/>
  <c r="CK24"/>
  <c r="BN24" s="1"/>
  <c r="EA28"/>
  <c r="EE35"/>
  <c r="EH40"/>
  <c r="EJ38"/>
  <c r="EF22"/>
  <c r="CK36"/>
  <c r="BN36" s="1"/>
  <c r="DY32"/>
  <c r="EF35"/>
  <c r="EB38"/>
  <c r="DY22"/>
  <c r="EB35"/>
  <c r="EC21"/>
  <c r="EC34"/>
  <c r="EG18"/>
  <c r="EI41"/>
  <c r="EB36"/>
  <c r="CK26"/>
  <c r="BN26" s="1"/>
  <c r="EK42"/>
  <c r="DY39"/>
  <c r="EH35"/>
  <c r="EC19"/>
  <c r="EE18"/>
  <c r="L3" i="38941"/>
  <c r="DY36" i="82"/>
  <c r="CK27"/>
  <c r="BN27" s="1"/>
  <c r="ED33"/>
  <c r="EE41"/>
  <c r="EI26"/>
  <c r="EG28"/>
  <c r="EG26"/>
  <c r="ED31"/>
  <c r="EI29"/>
  <c r="EC18"/>
  <c r="EJ34"/>
  <c r="EB25"/>
  <c r="EA22"/>
  <c r="EA18"/>
  <c r="EH23"/>
  <c r="DZ22"/>
  <c r="CK20"/>
  <c r="BN20" s="1"/>
  <c r="CK29"/>
  <c r="BN29" s="1"/>
  <c r="EA33"/>
  <c r="EB21"/>
  <c r="EI28"/>
  <c r="DY27"/>
  <c r="EJ43"/>
  <c r="EA41"/>
  <c r="EE19"/>
  <c r="EE34"/>
  <c r="EI19"/>
  <c r="EI27"/>
  <c r="DZ41"/>
  <c r="EE36"/>
  <c r="CK37"/>
  <c r="BN37" s="1"/>
  <c r="EB31"/>
  <c r="ED19"/>
  <c r="EG29"/>
  <c r="EA37"/>
  <c r="CK23"/>
  <c r="BN23" s="1"/>
  <c r="CK41"/>
  <c r="BN41" s="1"/>
  <c r="EA31"/>
  <c r="EE26"/>
  <c r="EB26"/>
  <c r="EE17"/>
  <c r="EJ19"/>
  <c r="EK19"/>
  <c r="EC17"/>
  <c r="EC40"/>
  <c r="ED21"/>
  <c r="EF29"/>
  <c r="EG37"/>
  <c r="ED42"/>
  <c r="DZ36"/>
  <c r="DY19"/>
  <c r="EE38"/>
  <c r="DZ39"/>
  <c r="EC42"/>
  <c r="EK36"/>
  <c r="EK25"/>
  <c r="EB28"/>
  <c r="EF38"/>
  <c r="EB43"/>
  <c r="CK25"/>
  <c r="BN25" s="1"/>
  <c r="DY34"/>
  <c r="EC35"/>
  <c r="EG24"/>
  <c r="EF31"/>
  <c r="EJ31"/>
  <c r="EI40"/>
  <c r="EE20"/>
  <c r="EH27"/>
  <c r="EJ27"/>
  <c r="EI24"/>
  <c r="EI18"/>
  <c r="ED37"/>
  <c r="EK37"/>
  <c r="EF20"/>
  <c r="ED32"/>
  <c r="EH28"/>
  <c r="EB33"/>
  <c r="ED27"/>
  <c r="EH37"/>
  <c r="EE28"/>
  <c r="EA38"/>
  <c r="DY17"/>
  <c r="DZ43"/>
  <c r="EC29"/>
  <c r="EA32"/>
  <c r="DY20"/>
  <c r="EI25"/>
  <c r="CK22"/>
  <c r="BN22" s="1"/>
  <c r="EI42"/>
  <c r="DZ35"/>
  <c r="ED17"/>
  <c r="EI21"/>
  <c r="EG22"/>
  <c r="EH24"/>
  <c r="EG36"/>
  <c r="EH38"/>
  <c r="DZ31"/>
  <c r="CK34"/>
  <c r="BN34" s="1"/>
  <c r="DY33"/>
  <c r="EK34"/>
  <c r="EH31"/>
  <c r="ED29"/>
  <c r="CK40"/>
  <c r="BN40" s="1"/>
  <c r="EI35"/>
  <c r="EJ23"/>
  <c r="EE24"/>
  <c r="EF25"/>
  <c r="EI38"/>
  <c r="EJ30"/>
  <c r="ED39"/>
  <c r="EA39"/>
  <c r="EB20"/>
  <c r="DZ33"/>
  <c r="DZ25"/>
  <c r="EB22"/>
  <c r="EK23"/>
  <c r="EH32"/>
  <c r="ED25"/>
  <c r="EF26"/>
  <c r="EC38"/>
  <c r="EC39"/>
  <c r="EC22"/>
  <c r="ED20"/>
  <c r="EE40"/>
  <c r="EG38"/>
  <c r="DY43"/>
  <c r="ED30"/>
  <c r="EE42"/>
  <c r="EK24"/>
  <c r="EA34"/>
  <c r="EH17"/>
  <c r="C1" i="38941" l="1"/>
  <c r="BO46" i="82"/>
  <c r="BQ12"/>
  <c r="BO47"/>
  <c r="BO45"/>
  <c r="C28" i="38941"/>
  <c r="C30"/>
  <c r="C12"/>
  <c r="C5"/>
  <c r="C9"/>
  <c r="C18"/>
  <c r="C4"/>
  <c r="C17"/>
  <c r="C31"/>
  <c r="C11"/>
  <c r="C26"/>
  <c r="C14"/>
  <c r="C10"/>
  <c r="C25"/>
  <c r="C20"/>
  <c r="C27"/>
  <c r="C19"/>
  <c r="C13"/>
  <c r="C21"/>
  <c r="C6"/>
  <c r="C22"/>
  <c r="C15"/>
  <c r="C3"/>
  <c r="C24"/>
  <c r="C29"/>
  <c r="C8"/>
  <c r="C2"/>
  <c r="C7"/>
  <c r="C16"/>
  <c r="C23"/>
  <c r="D23" l="1"/>
  <c r="D16"/>
  <c r="D7"/>
  <c r="D2"/>
  <c r="D8"/>
  <c r="D29"/>
  <c r="D24"/>
  <c r="D3"/>
  <c r="D15"/>
  <c r="D22"/>
  <c r="D6"/>
  <c r="D21"/>
  <c r="D13"/>
  <c r="D19"/>
  <c r="D27"/>
  <c r="D20"/>
  <c r="D25"/>
  <c r="D10"/>
  <c r="D14"/>
  <c r="D26"/>
  <c r="D11"/>
  <c r="D31"/>
  <c r="D17"/>
  <c r="D4"/>
  <c r="D18"/>
  <c r="D9"/>
  <c r="D5"/>
  <c r="D12"/>
  <c r="D30"/>
  <c r="D28"/>
  <c r="BO48" i="82"/>
  <c r="P79" i="38941"/>
  <c r="P83"/>
  <c r="L9"/>
  <c r="G12"/>
  <c r="P78"/>
  <c r="G22"/>
  <c r="P80"/>
  <c r="G20"/>
  <c r="P72"/>
  <c r="G13"/>
  <c r="G24"/>
  <c r="P81"/>
  <c r="G15"/>
  <c r="G7"/>
  <c r="P68"/>
  <c r="G14"/>
  <c r="G17"/>
  <c r="P76"/>
  <c r="G21"/>
  <c r="G8"/>
  <c r="P82"/>
  <c r="G23"/>
  <c r="P74"/>
  <c r="G16"/>
  <c r="G19"/>
  <c r="P69"/>
  <c r="G10"/>
  <c r="G11"/>
  <c r="P77"/>
  <c r="P71"/>
  <c r="G18"/>
  <c r="L10"/>
  <c r="P75"/>
  <c r="P73"/>
  <c r="P70"/>
  <c r="G9"/>
  <c r="P84"/>
  <c r="R83" l="1"/>
  <c r="J8"/>
  <c r="R69"/>
  <c r="R72"/>
  <c r="R74"/>
  <c r="J17"/>
  <c r="R70"/>
  <c r="R76"/>
  <c r="J10"/>
  <c r="J9"/>
  <c r="R68"/>
  <c r="Q84" s="1"/>
  <c r="J18"/>
  <c r="J15"/>
  <c r="R73"/>
  <c r="J22"/>
  <c r="R81"/>
  <c r="J7"/>
  <c r="J23" s="1"/>
  <c r="J24" s="1"/>
  <c r="J20"/>
  <c r="R75"/>
  <c r="J16"/>
  <c r="J13"/>
  <c r="J14"/>
  <c r="R80"/>
  <c r="J12"/>
  <c r="R71"/>
  <c r="J19"/>
  <c r="R79"/>
  <c r="J21"/>
  <c r="R77"/>
  <c r="J11"/>
  <c r="H4"/>
  <c r="R66" s="1"/>
  <c r="R82"/>
  <c r="R78"/>
  <c r="G1"/>
  <c r="F1"/>
</calcChain>
</file>

<file path=xl/sharedStrings.xml><?xml version="1.0" encoding="utf-8"?>
<sst xmlns="http://schemas.openxmlformats.org/spreadsheetml/2006/main" count="1340" uniqueCount="744">
  <si>
    <t xml:space="preserve"> </t>
  </si>
  <si>
    <t>L</t>
  </si>
  <si>
    <t>KETERANGAN</t>
  </si>
  <si>
    <t>NIP</t>
  </si>
  <si>
    <t>No.</t>
  </si>
  <si>
    <t>Nama</t>
  </si>
  <si>
    <t>P</t>
  </si>
  <si>
    <t>Q</t>
  </si>
  <si>
    <t>R</t>
  </si>
  <si>
    <t>NPR</t>
  </si>
  <si>
    <t>NT</t>
  </si>
  <si>
    <t>.</t>
  </si>
  <si>
    <t>Ketentuan Syarat Lulus:</t>
  </si>
  <si>
    <t xml:space="preserve">LULUS                      </t>
  </si>
  <si>
    <t xml:space="preserve">MENGULANG UJIAN </t>
  </si>
  <si>
    <t>NO.</t>
  </si>
  <si>
    <t>KANTOR ASAL</t>
  </si>
  <si>
    <t>NPP</t>
  </si>
  <si>
    <t>A</t>
  </si>
  <si>
    <t>B</t>
  </si>
  <si>
    <t>C</t>
  </si>
  <si>
    <t>D</t>
  </si>
  <si>
    <t>E</t>
  </si>
  <si>
    <t>F</t>
  </si>
  <si>
    <t>G</t>
  </si>
  <si>
    <t>H</t>
  </si>
  <si>
    <t>(nt)</t>
  </si>
  <si>
    <t>Jamlat Mata Pelajaran Realisasi</t>
  </si>
  <si>
    <t>Nilai Maximum</t>
  </si>
  <si>
    <t>Nilai Minimum</t>
  </si>
  <si>
    <t>%</t>
  </si>
  <si>
    <t>(npp)</t>
  </si>
  <si>
    <t>Diisikan</t>
  </si>
  <si>
    <t>Batasan Layak</t>
  </si>
  <si>
    <t>PERSEN REAL PER MP</t>
  </si>
  <si>
    <t>BOBOT MP</t>
  </si>
  <si>
    <t>MIN</t>
  </si>
  <si>
    <t>PERSEN REAL PER MP PROPORSIONAL</t>
  </si>
  <si>
    <t>NOMOR URUT ASLI</t>
  </si>
  <si>
    <t>KODE</t>
  </si>
  <si>
    <t>NILAI INTEGER</t>
  </si>
  <si>
    <t>Min</t>
  </si>
  <si>
    <t>Max</t>
  </si>
  <si>
    <t>MP :</t>
  </si>
  <si>
    <t>Diklat</t>
  </si>
  <si>
    <t>PENGAJAR :</t>
  </si>
  <si>
    <t>Kode MP</t>
  </si>
  <si>
    <t>TALLY</t>
  </si>
  <si>
    <t>NILAI</t>
  </si>
  <si>
    <t>Pengajar col</t>
  </si>
  <si>
    <t>Kode Pengajar col</t>
  </si>
  <si>
    <t>Kode Pst col</t>
  </si>
  <si>
    <t>TOTAL POPULASI</t>
  </si>
  <si>
    <t>Nilai!</t>
  </si>
  <si>
    <t>KOLOM P</t>
  </si>
  <si>
    <t>KODE MP</t>
  </si>
  <si>
    <t>MP</t>
  </si>
  <si>
    <t>PENGAJAR</t>
  </si>
  <si>
    <t>KOLOM R</t>
  </si>
  <si>
    <t>KOLOM MP</t>
  </si>
  <si>
    <t>Dosen ROW</t>
  </si>
  <si>
    <t>J</t>
  </si>
  <si>
    <t>N</t>
  </si>
  <si>
    <t>T</t>
  </si>
  <si>
    <t>X</t>
  </si>
  <si>
    <t>V</t>
  </si>
  <si>
    <t>AB</t>
  </si>
  <si>
    <t>Z</t>
  </si>
  <si>
    <t>AF</t>
  </si>
  <si>
    <t>AD</t>
  </si>
  <si>
    <t>AJ</t>
  </si>
  <si>
    <t>AH</t>
  </si>
  <si>
    <t>AL</t>
  </si>
  <si>
    <t>DATA GRAFIK KELULUSAN</t>
  </si>
  <si>
    <t>ROW :</t>
  </si>
  <si>
    <t>WorkSheet DatFreq</t>
  </si>
  <si>
    <t>dari</t>
  </si>
  <si>
    <t>s.d.</t>
  </si>
  <si>
    <t>CrossCheck</t>
  </si>
  <si>
    <t>RANGE NILAI KELAS</t>
  </si>
  <si>
    <t>NIL</t>
  </si>
  <si>
    <t>FORMULA</t>
  </si>
  <si>
    <t>DATA FREQ</t>
  </si>
  <si>
    <t>TREND EVALUASI MASING-MASING PENGAJAR TERHADAP HASIL PESERTA DIDIK UNTUK MATA PELAJARAN TERTENTU</t>
  </si>
  <si>
    <t>MP A</t>
  </si>
  <si>
    <t>VARIABLE SATU KELAS DGN PESERTA =30 org</t>
  </si>
  <si>
    <t>MP B</t>
  </si>
  <si>
    <t>Kolom Nilai R</t>
  </si>
  <si>
    <t>Baris MP row</t>
  </si>
  <si>
    <t>KOLOM NPR</t>
  </si>
  <si>
    <t>K</t>
  </si>
  <si>
    <t>O</t>
  </si>
  <si>
    <t>S</t>
  </si>
  <si>
    <t>W</t>
  </si>
  <si>
    <t>AA</t>
  </si>
  <si>
    <t>AE</t>
  </si>
  <si>
    <t>AI</t>
  </si>
  <si>
    <t>AM</t>
  </si>
  <si>
    <t>TABEL DATA FREKWENSI</t>
  </si>
  <si>
    <t>SEBARAN NILAI UJIAN</t>
  </si>
  <si>
    <t>MP C</t>
  </si>
  <si>
    <t>GRAFIK KELULUSAN</t>
  </si>
  <si>
    <t xml:space="preserve">MP: </t>
  </si>
  <si>
    <t xml:space="preserve">Grafik Nilai R </t>
  </si>
  <si>
    <t>MP Singkat col</t>
  </si>
  <si>
    <t>MP Singkat</t>
  </si>
  <si>
    <t xml:space="preserve">  = arsir hijau artinya cell yg harus diisikan / Edit manually</t>
  </si>
  <si>
    <t>NPR PERMATAPELAJARAN</t>
  </si>
  <si>
    <t>NILAI TERTIMBANG PERMATAPELAJARAN</t>
  </si>
  <si>
    <t>KATA NILAI TERTIMBANG PERMATAPELAJARAN</t>
  </si>
  <si>
    <t>NTA</t>
  </si>
  <si>
    <t>NTB</t>
  </si>
  <si>
    <t>NTC</t>
  </si>
  <si>
    <t>NTD</t>
  </si>
  <si>
    <t>NTE</t>
  </si>
  <si>
    <t>NTF</t>
  </si>
  <si>
    <t>NTG</t>
  </si>
  <si>
    <t>NTH</t>
  </si>
  <si>
    <t>KNTA</t>
  </si>
  <si>
    <t>KNTB</t>
  </si>
  <si>
    <t>KNTC</t>
  </si>
  <si>
    <t>KNTD</t>
  </si>
  <si>
    <t>KNTE</t>
  </si>
  <si>
    <t>KNTF</t>
  </si>
  <si>
    <t>KNTG</t>
  </si>
  <si>
    <t>KNTH</t>
  </si>
  <si>
    <t>KNT</t>
  </si>
  <si>
    <t>AN</t>
  </si>
  <si>
    <t>I</t>
  </si>
  <si>
    <t>AV</t>
  </si>
  <si>
    <t>AP</t>
  </si>
  <si>
    <t>AQ</t>
  </si>
  <si>
    <t>MP D</t>
  </si>
  <si>
    <t>MP E</t>
  </si>
  <si>
    <t>AR</t>
  </si>
  <si>
    <t>NTI</t>
  </si>
  <si>
    <t>KNTI</t>
  </si>
  <si>
    <t>Peserta Rapat :</t>
  </si>
  <si>
    <t>Tanda tangan</t>
  </si>
  <si>
    <t>.......................................</t>
  </si>
  <si>
    <t>Pimpinan Rapat</t>
  </si>
  <si>
    <t>Intranet Portal</t>
  </si>
  <si>
    <t>Aplikasi SIG</t>
  </si>
  <si>
    <t>SQL Plus</t>
  </si>
  <si>
    <t>M</t>
  </si>
  <si>
    <t>BX</t>
  </si>
  <si>
    <t>BY</t>
  </si>
  <si>
    <t>AZ</t>
  </si>
  <si>
    <t>BD</t>
  </si>
  <si>
    <t>BH</t>
  </si>
  <si>
    <t>BL</t>
  </si>
  <si>
    <t>BP</t>
  </si>
  <si>
    <t>AT</t>
  </si>
  <si>
    <t>AX</t>
  </si>
  <si>
    <t>BB</t>
  </si>
  <si>
    <t>BF</t>
  </si>
  <si>
    <t>BJ</t>
  </si>
  <si>
    <t>BN</t>
  </si>
  <si>
    <t>BR</t>
  </si>
  <si>
    <t>AU</t>
  </si>
  <si>
    <t>AY</t>
  </si>
  <si>
    <t>BC</t>
  </si>
  <si>
    <t>BG</t>
  </si>
  <si>
    <t>BK</t>
  </si>
  <si>
    <t>BO</t>
  </si>
  <si>
    <t>BS</t>
  </si>
  <si>
    <t>DEPAN KOMA</t>
  </si>
  <si>
    <t>BELAKANG KOMA</t>
  </si>
  <si>
    <t>CONTOH</t>
  </si>
  <si>
    <t>0</t>
  </si>
  <si>
    <t>Nol</t>
  </si>
  <si>
    <t>00</t>
  </si>
  <si>
    <t xml:space="preserve"> nol nol</t>
  </si>
  <si>
    <t>Angka</t>
  </si>
  <si>
    <t>Sebutan</t>
  </si>
  <si>
    <t>1</t>
  </si>
  <si>
    <t>Satu</t>
  </si>
  <si>
    <t>01</t>
  </si>
  <si>
    <t xml:space="preserve"> nol satu</t>
  </si>
  <si>
    <t>100,00</t>
  </si>
  <si>
    <t>2</t>
  </si>
  <si>
    <t>Dua</t>
  </si>
  <si>
    <t>02</t>
  </si>
  <si>
    <t xml:space="preserve"> nol dua</t>
  </si>
  <si>
    <t>65,29</t>
  </si>
  <si>
    <t>3</t>
  </si>
  <si>
    <t>Tiga</t>
  </si>
  <si>
    <t>03</t>
  </si>
  <si>
    <t xml:space="preserve"> nol tiga</t>
  </si>
  <si>
    <t>0,01</t>
  </si>
  <si>
    <t>4</t>
  </si>
  <si>
    <t>Empat</t>
  </si>
  <si>
    <t>04</t>
  </si>
  <si>
    <t xml:space="preserve"> nol empat</t>
  </si>
  <si>
    <t>98,01</t>
  </si>
  <si>
    <t>5</t>
  </si>
  <si>
    <t>Lima</t>
  </si>
  <si>
    <t>05</t>
  </si>
  <si>
    <t xml:space="preserve"> nol lima</t>
  </si>
  <si>
    <t>2,11</t>
  </si>
  <si>
    <t>6</t>
  </si>
  <si>
    <t>Enam</t>
  </si>
  <si>
    <t>06</t>
  </si>
  <si>
    <t xml:space="preserve"> nol enam</t>
  </si>
  <si>
    <t>32,56</t>
  </si>
  <si>
    <t>7</t>
  </si>
  <si>
    <t>Tujuh</t>
  </si>
  <si>
    <t>07</t>
  </si>
  <si>
    <t xml:space="preserve"> nol tujuh</t>
  </si>
  <si>
    <t>7,26</t>
  </si>
  <si>
    <t>8</t>
  </si>
  <si>
    <t>Delapan</t>
  </si>
  <si>
    <t>08</t>
  </si>
  <si>
    <t xml:space="preserve"> nol delapan</t>
  </si>
  <si>
    <t>9</t>
  </si>
  <si>
    <t>Sembilan</t>
  </si>
  <si>
    <t>09</t>
  </si>
  <si>
    <t xml:space="preserve"> nol sembilan</t>
  </si>
  <si>
    <t>10</t>
  </si>
  <si>
    <t>Sepuluh</t>
  </si>
  <si>
    <t xml:space="preserve"> satu nol</t>
  </si>
  <si>
    <t>11</t>
  </si>
  <si>
    <t>Sebelas</t>
  </si>
  <si>
    <t xml:space="preserve"> satu satu</t>
  </si>
  <si>
    <t>12</t>
  </si>
  <si>
    <t>Dua belas</t>
  </si>
  <si>
    <t xml:space="preserve"> satu dua</t>
  </si>
  <si>
    <t>13</t>
  </si>
  <si>
    <t>Tiga belas</t>
  </si>
  <si>
    <t xml:space="preserve"> satu tiga</t>
  </si>
  <si>
    <t>14</t>
  </si>
  <si>
    <t>Empat belas</t>
  </si>
  <si>
    <t xml:space="preserve"> satu empat</t>
  </si>
  <si>
    <t>15</t>
  </si>
  <si>
    <t>Lima belas</t>
  </si>
  <si>
    <t xml:space="preserve"> satu lima</t>
  </si>
  <si>
    <t>16</t>
  </si>
  <si>
    <t>Enam belas</t>
  </si>
  <si>
    <t xml:space="preserve"> satu enam </t>
  </si>
  <si>
    <t>17</t>
  </si>
  <si>
    <t>Tujuh belas</t>
  </si>
  <si>
    <t xml:space="preserve"> satu tujuh</t>
  </si>
  <si>
    <t>18</t>
  </si>
  <si>
    <t>Delapan belas</t>
  </si>
  <si>
    <t xml:space="preserve"> satu delapan</t>
  </si>
  <si>
    <t>19</t>
  </si>
  <si>
    <t>Sembilan belas</t>
  </si>
  <si>
    <t xml:space="preserve"> satu sembilan</t>
  </si>
  <si>
    <t>20</t>
  </si>
  <si>
    <t>Dua puluh</t>
  </si>
  <si>
    <t xml:space="preserve"> dua nol</t>
  </si>
  <si>
    <t>21</t>
  </si>
  <si>
    <t>Dua puluh satu</t>
  </si>
  <si>
    <t xml:space="preserve"> dua satu</t>
  </si>
  <si>
    <t>22</t>
  </si>
  <si>
    <t>Dua puluh dua</t>
  </si>
  <si>
    <t xml:space="preserve"> dua dua</t>
  </si>
  <si>
    <t>23</t>
  </si>
  <si>
    <t>Dua puluh tiga</t>
  </si>
  <si>
    <t xml:space="preserve"> dua tiga</t>
  </si>
  <si>
    <t>24</t>
  </si>
  <si>
    <t>Dua puluh empat</t>
  </si>
  <si>
    <t xml:space="preserve"> dua empat</t>
  </si>
  <si>
    <t>25</t>
  </si>
  <si>
    <t>Dua puluh lima</t>
  </si>
  <si>
    <t xml:space="preserve"> dua lima</t>
  </si>
  <si>
    <t>26</t>
  </si>
  <si>
    <t>Dua puluh enam</t>
  </si>
  <si>
    <t xml:space="preserve"> dua enam </t>
  </si>
  <si>
    <t>27</t>
  </si>
  <si>
    <t>Dua puluh tujuh</t>
  </si>
  <si>
    <t xml:space="preserve"> dua tujuh</t>
  </si>
  <si>
    <t>28</t>
  </si>
  <si>
    <t>Dua puluh delapan</t>
  </si>
  <si>
    <t xml:space="preserve"> dua delapan</t>
  </si>
  <si>
    <t>29</t>
  </si>
  <si>
    <t>Dua puluh sembilan</t>
  </si>
  <si>
    <t xml:space="preserve"> dua sembilan</t>
  </si>
  <si>
    <t>30</t>
  </si>
  <si>
    <t>Tiga puluh</t>
  </si>
  <si>
    <t xml:space="preserve"> tiga nol</t>
  </si>
  <si>
    <t>31</t>
  </si>
  <si>
    <t>Tiga puluh satu</t>
  </si>
  <si>
    <t xml:space="preserve"> tiga satu</t>
  </si>
  <si>
    <t>32</t>
  </si>
  <si>
    <t>Tiga puluh dua</t>
  </si>
  <si>
    <t xml:space="preserve"> tiga dua</t>
  </si>
  <si>
    <t>33</t>
  </si>
  <si>
    <t>Tiga puluh tiga</t>
  </si>
  <si>
    <t xml:space="preserve"> tiga tiga</t>
  </si>
  <si>
    <t>34</t>
  </si>
  <si>
    <t>Tiga puluh empat</t>
  </si>
  <si>
    <t xml:space="preserve"> tiga empat</t>
  </si>
  <si>
    <t>35</t>
  </si>
  <si>
    <t>Tiga puluh lima</t>
  </si>
  <si>
    <t xml:space="preserve"> tiga lima</t>
  </si>
  <si>
    <t>36</t>
  </si>
  <si>
    <t>Tiga puluh enam</t>
  </si>
  <si>
    <t xml:space="preserve"> tiga enam </t>
  </si>
  <si>
    <t>37</t>
  </si>
  <si>
    <t>Tiga puluh tujuh</t>
  </si>
  <si>
    <t xml:space="preserve"> tiga tujuh</t>
  </si>
  <si>
    <t>38</t>
  </si>
  <si>
    <t>Tiga puluh delapan</t>
  </si>
  <si>
    <t xml:space="preserve"> tiga delapan</t>
  </si>
  <si>
    <t>39</t>
  </si>
  <si>
    <t>Tiga puluh sembilan</t>
  </si>
  <si>
    <t xml:space="preserve"> tiga sembilan</t>
  </si>
  <si>
    <t>40</t>
  </si>
  <si>
    <t>Empat puluh</t>
  </si>
  <si>
    <t xml:space="preserve"> empat nol</t>
  </si>
  <si>
    <t>41</t>
  </si>
  <si>
    <t>Empat puluh satu</t>
  </si>
  <si>
    <t xml:space="preserve"> empat satu</t>
  </si>
  <si>
    <t>42</t>
  </si>
  <si>
    <t>Empat puluh dua</t>
  </si>
  <si>
    <t xml:space="preserve"> empat dua</t>
  </si>
  <si>
    <t>43</t>
  </si>
  <si>
    <t>Empat puluh tiga</t>
  </si>
  <si>
    <t xml:space="preserve"> empat tiga</t>
  </si>
  <si>
    <t>44</t>
  </si>
  <si>
    <t>Empat puluh empat</t>
  </si>
  <si>
    <t xml:space="preserve"> empat empat</t>
  </si>
  <si>
    <t>45</t>
  </si>
  <si>
    <t>Empat puluh lima</t>
  </si>
  <si>
    <t xml:space="preserve"> empat lima</t>
  </si>
  <si>
    <t>46</t>
  </si>
  <si>
    <t>Empat puluh enam</t>
  </si>
  <si>
    <t xml:space="preserve"> empat enam </t>
  </si>
  <si>
    <t>47</t>
  </si>
  <si>
    <t>Empat puluh tujuh</t>
  </si>
  <si>
    <t xml:space="preserve"> empat tujuh</t>
  </si>
  <si>
    <t>48</t>
  </si>
  <si>
    <t>Empat puluh delapan</t>
  </si>
  <si>
    <t xml:space="preserve"> empat delapan</t>
  </si>
  <si>
    <t>49</t>
  </si>
  <si>
    <t>Empat puluh sembilan</t>
  </si>
  <si>
    <t xml:space="preserve"> empat sembilan</t>
  </si>
  <si>
    <t>50</t>
  </si>
  <si>
    <t>Lima puluh</t>
  </si>
  <si>
    <t xml:space="preserve"> lima nol</t>
  </si>
  <si>
    <t>51</t>
  </si>
  <si>
    <t>Lima puluh satu</t>
  </si>
  <si>
    <t xml:space="preserve"> lima satu</t>
  </si>
  <si>
    <t>52</t>
  </si>
  <si>
    <t>Lima puluh dua</t>
  </si>
  <si>
    <t xml:space="preserve"> lima dua</t>
  </si>
  <si>
    <t>53</t>
  </si>
  <si>
    <t>Lima puluh tiga</t>
  </si>
  <si>
    <t xml:space="preserve"> lima tiga</t>
  </si>
  <si>
    <t>54</t>
  </si>
  <si>
    <t>Lima puluh empat</t>
  </si>
  <si>
    <t xml:space="preserve"> lima empat</t>
  </si>
  <si>
    <t>55</t>
  </si>
  <si>
    <t>Lima puluh lima</t>
  </si>
  <si>
    <t xml:space="preserve"> lima lima</t>
  </si>
  <si>
    <t>56</t>
  </si>
  <si>
    <t>Lima puluh enam</t>
  </si>
  <si>
    <t xml:space="preserve"> lima enam </t>
  </si>
  <si>
    <t>57</t>
  </si>
  <si>
    <t>Lima puluh tujuh</t>
  </si>
  <si>
    <t xml:space="preserve"> lima tujuh</t>
  </si>
  <si>
    <t>58</t>
  </si>
  <si>
    <t>Lima puluh delapan</t>
  </si>
  <si>
    <t xml:space="preserve"> lima delapan</t>
  </si>
  <si>
    <t>59</t>
  </si>
  <si>
    <t>Lima puluh sembilan</t>
  </si>
  <si>
    <t xml:space="preserve"> lima sembilan</t>
  </si>
  <si>
    <t>60</t>
  </si>
  <si>
    <t>Enam puluh</t>
  </si>
  <si>
    <t xml:space="preserve"> enam nol</t>
  </si>
  <si>
    <t>61</t>
  </si>
  <si>
    <t>Enam puluh satu</t>
  </si>
  <si>
    <t xml:space="preserve"> enam satu</t>
  </si>
  <si>
    <t>62</t>
  </si>
  <si>
    <t>Enam puluh dua</t>
  </si>
  <si>
    <t xml:space="preserve"> enam dua</t>
  </si>
  <si>
    <t>63</t>
  </si>
  <si>
    <t>Enam puluh tiga</t>
  </si>
  <si>
    <t xml:space="preserve"> enam tiga</t>
  </si>
  <si>
    <t>64</t>
  </si>
  <si>
    <t>Enam puluh empat</t>
  </si>
  <si>
    <t xml:space="preserve"> enam empat</t>
  </si>
  <si>
    <t>65</t>
  </si>
  <si>
    <t>Enam puluh lima</t>
  </si>
  <si>
    <t xml:space="preserve"> enam lima</t>
  </si>
  <si>
    <t>66</t>
  </si>
  <si>
    <t>Enam puluh enam</t>
  </si>
  <si>
    <t xml:space="preserve"> enam enam </t>
  </si>
  <si>
    <t>67</t>
  </si>
  <si>
    <t>Enam puluh tujuh</t>
  </si>
  <si>
    <t xml:space="preserve"> enam tujuh</t>
  </si>
  <si>
    <t>68</t>
  </si>
  <si>
    <t>Enam puluh delapan</t>
  </si>
  <si>
    <t xml:space="preserve"> enam delapan</t>
  </si>
  <si>
    <t>69</t>
  </si>
  <si>
    <t>Enam puluh sembilan</t>
  </si>
  <si>
    <t xml:space="preserve"> enam sembilan</t>
  </si>
  <si>
    <t>70</t>
  </si>
  <si>
    <t>Tujuh puluh</t>
  </si>
  <si>
    <t xml:space="preserve"> tujuh nol</t>
  </si>
  <si>
    <t>71</t>
  </si>
  <si>
    <t>Tujuh puluh satu</t>
  </si>
  <si>
    <t xml:space="preserve"> tujuh satu</t>
  </si>
  <si>
    <t>72</t>
  </si>
  <si>
    <t>Tujuh puluh dua</t>
  </si>
  <si>
    <t xml:space="preserve"> tujuh dua</t>
  </si>
  <si>
    <t>73</t>
  </si>
  <si>
    <t>Tujuh puluh tiga</t>
  </si>
  <si>
    <t xml:space="preserve"> tujuh tiga</t>
  </si>
  <si>
    <t>74</t>
  </si>
  <si>
    <t>Tujuh puluh empat</t>
  </si>
  <si>
    <t xml:space="preserve"> tujuh empat</t>
  </si>
  <si>
    <t>75</t>
  </si>
  <si>
    <t>Tujuh puluh lima</t>
  </si>
  <si>
    <t xml:space="preserve"> tujuh lima</t>
  </si>
  <si>
    <t>76</t>
  </si>
  <si>
    <t>Tujuh puluh enam</t>
  </si>
  <si>
    <t xml:space="preserve"> tujuh enam </t>
  </si>
  <si>
    <t>77</t>
  </si>
  <si>
    <t>Tujuh puluh tujuh</t>
  </si>
  <si>
    <t xml:space="preserve"> tujuh tujuh</t>
  </si>
  <si>
    <t>78</t>
  </si>
  <si>
    <t>Tujuh puluh delapan</t>
  </si>
  <si>
    <t xml:space="preserve"> tujuh delapan</t>
  </si>
  <si>
    <t>79</t>
  </si>
  <si>
    <t>Tujuh puluh sembilan</t>
  </si>
  <si>
    <t xml:space="preserve"> tujuh sembilan</t>
  </si>
  <si>
    <t>80</t>
  </si>
  <si>
    <t>Delapan puluh</t>
  </si>
  <si>
    <t xml:space="preserve"> delapan nol</t>
  </si>
  <si>
    <t>81</t>
  </si>
  <si>
    <t>Delapan puluh satu</t>
  </si>
  <si>
    <t xml:space="preserve"> delapan satu</t>
  </si>
  <si>
    <t>82</t>
  </si>
  <si>
    <t>Delapan puluh dua</t>
  </si>
  <si>
    <t xml:space="preserve"> delapan dua</t>
  </si>
  <si>
    <t>83</t>
  </si>
  <si>
    <t>Delapan puluh tiga</t>
  </si>
  <si>
    <t xml:space="preserve"> delapan tiga</t>
  </si>
  <si>
    <t>84</t>
  </si>
  <si>
    <t>Delapan puluh empat</t>
  </si>
  <si>
    <t xml:space="preserve"> delapan empat</t>
  </si>
  <si>
    <t>85</t>
  </si>
  <si>
    <t>Delapan puluh lima</t>
  </si>
  <si>
    <t xml:space="preserve"> delapan lima</t>
  </si>
  <si>
    <t>86</t>
  </si>
  <si>
    <t>Delapan puluh enam</t>
  </si>
  <si>
    <t xml:space="preserve"> delapan enam </t>
  </si>
  <si>
    <t>87</t>
  </si>
  <si>
    <t>Delapan puluh tujuh</t>
  </si>
  <si>
    <t xml:space="preserve"> delapan tujuh</t>
  </si>
  <si>
    <t>88</t>
  </si>
  <si>
    <t>Delapan puluh delapan</t>
  </si>
  <si>
    <t xml:space="preserve"> delapan delapan</t>
  </si>
  <si>
    <t>89</t>
  </si>
  <si>
    <t>Delapan puluh sembilan</t>
  </si>
  <si>
    <t xml:space="preserve"> delapan sembilan</t>
  </si>
  <si>
    <t>90</t>
  </si>
  <si>
    <t>Sembilan puluh</t>
  </si>
  <si>
    <t xml:space="preserve"> sembilan nol</t>
  </si>
  <si>
    <t>91</t>
  </si>
  <si>
    <t xml:space="preserve">Sembilan puluh satu </t>
  </si>
  <si>
    <t xml:space="preserve"> sembilan satu</t>
  </si>
  <si>
    <t>92</t>
  </si>
  <si>
    <t>Sembilan puluh dua</t>
  </si>
  <si>
    <t xml:space="preserve"> sembilan dua</t>
  </si>
  <si>
    <t>93</t>
  </si>
  <si>
    <t>Sembilan puluh tiga</t>
  </si>
  <si>
    <t xml:space="preserve"> sembilan tiga</t>
  </si>
  <si>
    <t>94</t>
  </si>
  <si>
    <t>Sembilan puluh empat</t>
  </si>
  <si>
    <t xml:space="preserve"> sembilan empat</t>
  </si>
  <si>
    <t>95</t>
  </si>
  <si>
    <t>Sembilan puluh lima</t>
  </si>
  <si>
    <t xml:space="preserve"> sembilan lima</t>
  </si>
  <si>
    <t>96</t>
  </si>
  <si>
    <t>Sembilan puluh enam</t>
  </si>
  <si>
    <t xml:space="preserve"> sembilan enam </t>
  </si>
  <si>
    <t>97</t>
  </si>
  <si>
    <t>Sembilan puluh tujuh</t>
  </si>
  <si>
    <t xml:space="preserve"> sembilan tujuh</t>
  </si>
  <si>
    <t>98</t>
  </si>
  <si>
    <t>Sembilan puluh delapan</t>
  </si>
  <si>
    <t xml:space="preserve"> sembilan delapan</t>
  </si>
  <si>
    <t>99</t>
  </si>
  <si>
    <t>Sembilan puluh sembilan</t>
  </si>
  <si>
    <t xml:space="preserve"> sembilan sembilan</t>
  </si>
  <si>
    <t>100</t>
  </si>
  <si>
    <t>Seratus</t>
  </si>
  <si>
    <t>NAMA</t>
  </si>
  <si>
    <t>UNIT</t>
  </si>
  <si>
    <t>UNTUK LAMPIRAN SK</t>
  </si>
  <si>
    <t>Mata Pelajaran Minimal Lulus</t>
  </si>
  <si>
    <t>Mata Pelajaran Batas Nilai Mati</t>
  </si>
  <si>
    <t>tl</t>
  </si>
  <si>
    <t>NTJ</t>
  </si>
  <si>
    <t>NTK</t>
  </si>
  <si>
    <t>NTL</t>
  </si>
  <si>
    <t>KNTK</t>
  </si>
  <si>
    <t>KNTJ</t>
  </si>
  <si>
    <t>KNTL</t>
  </si>
  <si>
    <t>TEMPAT LAHIR</t>
  </si>
  <si>
    <t>TANGGAL LAHIR</t>
  </si>
  <si>
    <t>JABATAN</t>
  </si>
  <si>
    <t>GOL</t>
  </si>
  <si>
    <t>NOMOR</t>
  </si>
  <si>
    <t>SERI</t>
  </si>
  <si>
    <t>HANYA DIGUNAKAN APABILA PERSONAL RECORD BELUM SEMPAT DIINPUT DI SIPEDE</t>
  </si>
  <si>
    <t>Untuk Sertifikat</t>
  </si>
  <si>
    <t>Hardware dan Win Server 2003</t>
  </si>
  <si>
    <t>Networking, VPN IP dan DIAL</t>
  </si>
  <si>
    <t>SIP MOD</t>
  </si>
  <si>
    <t>Aplikasi i-SISMIOP</t>
  </si>
  <si>
    <t>Pengantar MapInfo dan MapBasic</t>
  </si>
  <si>
    <t>e-BPHTB</t>
  </si>
  <si>
    <t>SIDJP</t>
  </si>
  <si>
    <t>A. Konsep Teknologi Informasi dan Komunikasi</t>
  </si>
  <si>
    <t>B. Hardware dan Windows Server 2003</t>
  </si>
  <si>
    <t>C. Networking, VPN IP dan DIAL</t>
  </si>
  <si>
    <t>D. Pemprograman Komputer SQL Plus</t>
  </si>
  <si>
    <t>Konsep ICT</t>
  </si>
  <si>
    <t>Hardware dan win server 2003</t>
  </si>
  <si>
    <t>Networking</t>
  </si>
  <si>
    <t>e-SPT/Loader/e-filing</t>
  </si>
  <si>
    <t>e-reg dan PWPM</t>
  </si>
  <si>
    <t>SETELAH RAPAT SELESAI</t>
  </si>
  <si>
    <t>REKAP INI MOHON SEGERA DIKEMBALIKAN</t>
  </si>
  <si>
    <t>E. Aplikasi i-SISMIOP</t>
  </si>
  <si>
    <t>F. Pengantar MapInfo dan MapBasic</t>
  </si>
  <si>
    <t>G. Aplikasi SIG, Scanning dan Editing</t>
  </si>
  <si>
    <t>H. e-BPHTB</t>
  </si>
  <si>
    <t>I. SIDJP/SIPMOD</t>
  </si>
  <si>
    <t>J. Intranet Portal dan MPN</t>
  </si>
  <si>
    <t>K. Pengenalan Aplikasi e-SPT/Loader/E-Filing</t>
  </si>
  <si>
    <t>L. Pengenalan Aplikasi e-registration dan PWPM</t>
  </si>
  <si>
    <t>1.  Memenuhi Syarat Kehadiran, yaitu 80% dari seluruh kegiatan yang terjadwal</t>
  </si>
  <si>
    <t>2.  NPR untuk tiap mata pelajaran yang diujikan minimal 65</t>
  </si>
  <si>
    <t>Kehadiran</t>
  </si>
  <si>
    <t>Ket</t>
  </si>
  <si>
    <t>JUMLAH</t>
  </si>
  <si>
    <t>Jamlat Mata Pelajaran</t>
  </si>
  <si>
    <t>Nilai Mengulang</t>
  </si>
  <si>
    <r>
      <t>3.  Total Nilai Tertimbang (</t>
    </r>
    <r>
      <rPr>
        <sz val="11"/>
        <rFont val="Arial"/>
        <family val="2"/>
      </rPr>
      <t>∑</t>
    </r>
    <r>
      <rPr>
        <sz val="11"/>
        <rFont val="Arial Narrow"/>
        <family val="2"/>
      </rPr>
      <t>NT) minimal  65</t>
    </r>
  </si>
  <si>
    <t>.......................................................................</t>
  </si>
  <si>
    <t>dtss oc khusus akt 1 jkt</t>
  </si>
  <si>
    <t>Kanwil DJP Jawa Timur III</t>
  </si>
  <si>
    <t>L/TL</t>
  </si>
  <si>
    <t>Predikat</t>
  </si>
  <si>
    <t>PREDIKAT</t>
  </si>
  <si>
    <t>Amat Baik</t>
  </si>
  <si>
    <t>Baik</t>
  </si>
  <si>
    <t>Cukup</t>
  </si>
  <si>
    <t>Kurang</t>
  </si>
  <si>
    <t>MENGUNDURKAN DIRI</t>
  </si>
  <si>
    <t>DIKLAT TEKNIS SUBSTANTIF SPESIALISASI OPERATOR CONSOLE PAJAK</t>
  </si>
  <si>
    <t>Achmad Ginanjar</t>
  </si>
  <si>
    <t>Abdul Kharis Ghozali</t>
  </si>
  <si>
    <t>Aflakha Aqil Haqiqi</t>
  </si>
  <si>
    <t>Aldila Falriansyah</t>
  </si>
  <si>
    <t>Anjar Priantara</t>
  </si>
  <si>
    <t>Arief Laksana</t>
  </si>
  <si>
    <t>Arif Rahmanudin</t>
  </si>
  <si>
    <t>Ario Makaribi</t>
  </si>
  <si>
    <t>Arip Sudarmaji</t>
  </si>
  <si>
    <t>Chozin Anshori</t>
  </si>
  <si>
    <t>Deden Mochamad Saban Firmansyah</t>
  </si>
  <si>
    <t>Desi Nugroho</t>
  </si>
  <si>
    <t>Dicky Grecius Waruwu</t>
  </si>
  <si>
    <t>Elisabeth Reni Herawati Suseno</t>
  </si>
  <si>
    <t>Francois Prima</t>
  </si>
  <si>
    <t>Gilang Yogi Firmansyah</t>
  </si>
  <si>
    <t>Indra Miftahudin</t>
  </si>
  <si>
    <t>Luthfi Apriandi</t>
  </si>
  <si>
    <t>M. Yudha Oktariza</t>
  </si>
  <si>
    <t>Mimar Astriani</t>
  </si>
  <si>
    <t>Muhammad Mukhtar Muttaqin</t>
  </si>
  <si>
    <t>Panji Jaya Karta</t>
  </si>
  <si>
    <t>Ramos Lumban Gaol</t>
  </si>
  <si>
    <t>Rizky Choirizal</t>
  </si>
  <si>
    <t>Saofa Ichwan</t>
  </si>
  <si>
    <t>Yudha Pratama Sumadi</t>
  </si>
  <si>
    <t>Yuni Wahyuningsih</t>
  </si>
  <si>
    <t>198402192006021001</t>
  </si>
  <si>
    <t>060116233</t>
  </si>
  <si>
    <t>198706152008121002</t>
  </si>
  <si>
    <t>198606132006021002</t>
  </si>
  <si>
    <t>198610212008121004</t>
  </si>
  <si>
    <t>198606092007011003</t>
  </si>
  <si>
    <t>198212262004121001</t>
  </si>
  <si>
    <t>198502102004121001</t>
  </si>
  <si>
    <t>198602222004121002</t>
  </si>
  <si>
    <t>198702112008121001</t>
  </si>
  <si>
    <t>198405302006021002</t>
  </si>
  <si>
    <t>198712162006021002</t>
  </si>
  <si>
    <t>198504182004121002</t>
  </si>
  <si>
    <t>198002282000012001</t>
  </si>
  <si>
    <t>198608152006021001</t>
  </si>
  <si>
    <t>19870927200912003</t>
  </si>
  <si>
    <t>198609032007101001</t>
  </si>
  <si>
    <t>198704142007011001</t>
  </si>
  <si>
    <t>198210302003121002</t>
  </si>
  <si>
    <t>198111172000122001</t>
  </si>
  <si>
    <t>198505032004121001</t>
  </si>
  <si>
    <t>198805232007101001</t>
  </si>
  <si>
    <t>198503152004121002</t>
  </si>
  <si>
    <t>198908212008121001</t>
  </si>
  <si>
    <t>198704202009121006</t>
  </si>
  <si>
    <t>198005302000022001</t>
  </si>
  <si>
    <t>198406192009012000</t>
  </si>
  <si>
    <t>Kanwil DJP Jakarta Barat</t>
  </si>
  <si>
    <t>KPP Pratama Pekalongan</t>
  </si>
  <si>
    <t>KPP Pratama Kudus</t>
  </si>
  <si>
    <t>KPP Pratama Karawang Selatan</t>
  </si>
  <si>
    <t>KPP Pratama Majalaya</t>
  </si>
  <si>
    <t>KPP Pratama Pati</t>
  </si>
  <si>
    <t>KPP Pratama Jakarta Grogol Petamburan</t>
  </si>
  <si>
    <t>KPP Pratama Sumedang</t>
  </si>
  <si>
    <t>KPP Pratama Jakarta Tamansari Dua</t>
  </si>
  <si>
    <t>KPP Pratama Tasikmalaya</t>
  </si>
  <si>
    <t>KPP Pratama Jakarta Duren Sawit</t>
  </si>
  <si>
    <t>KPP Pratama Wonosari</t>
  </si>
  <si>
    <t>KPP Pratama Jakarta Cengkareng</t>
  </si>
  <si>
    <t>KPP Pratama Purworejo</t>
  </si>
  <si>
    <t>KPP Pratama Garut</t>
  </si>
  <si>
    <t>KPP Pratama Jakarta Kelapa Gading</t>
  </si>
  <si>
    <t>KPP Pratama Semarang Gayamsari</t>
  </si>
  <si>
    <t>Direktorat Kitsda</t>
  </si>
  <si>
    <t>KPP Pratama Semarang Tengah Dua</t>
  </si>
  <si>
    <t>KPP Pratama Indramayu</t>
  </si>
  <si>
    <t>KPP Pratama Semarang Selatan</t>
  </si>
  <si>
    <t>KPP Pratama Soreang</t>
  </si>
  <si>
    <t>KPP Pratama Jakarta Menteng Satu</t>
  </si>
  <si>
    <t>KPP Pratama Jakarta Menteng Dua</t>
  </si>
  <si>
    <t>ANGKATAN I TAHUN ANGGARAN 2011</t>
  </si>
  <si>
    <t>MFD</t>
  </si>
  <si>
    <t>NA</t>
  </si>
  <si>
    <t>KNA</t>
  </si>
  <si>
    <t>MENGULANG  UJIAN</t>
  </si>
  <si>
    <t>MP F</t>
  </si>
  <si>
    <t>Karakteristik, Perkembangan Objek Pajak, Subjek Pajak PPN</t>
  </si>
  <si>
    <t>Hari Sugiharto</t>
  </si>
  <si>
    <t>Dasar Pengenaan Pajak dan Tarif PPN</t>
  </si>
  <si>
    <t>Faktur Pajak Pengkreditan Pajak Masukan</t>
  </si>
  <si>
    <t>Anang Mury</t>
  </si>
  <si>
    <t>Pajak Penjualan Atas Barang Mewah, Pemungut PPN</t>
  </si>
  <si>
    <t>Fasilitas dan Restitusi PPN</t>
  </si>
  <si>
    <t>KNUK</t>
  </si>
  <si>
    <t>NUK</t>
  </si>
  <si>
    <t>UJIAN KOMPREHENSIF</t>
  </si>
  <si>
    <t>Tanda Tangan</t>
  </si>
  <si>
    <t>:</t>
  </si>
  <si>
    <t>1.  Memenuhi Syarat Kehadiran, yaitu 80% dari seluruh kegiatan diklat</t>
  </si>
  <si>
    <t>2.  Nilai Akhir (NA) minimal 65</t>
  </si>
  <si>
    <t>ujian komprehensif</t>
  </si>
  <si>
    <t>Inovasi dan Teamwork</t>
  </si>
  <si>
    <t>Karakteristik, Perkembangan 
Objek, dan Subjek PPN</t>
  </si>
  <si>
    <t>Faktur Pajak dan Pengkreditan Pajak Masukan</t>
  </si>
  <si>
    <t>Pajak Penjualan Atas Barang Mewah dan  Pemungut PPN</t>
  </si>
  <si>
    <t>A. Inovasi dan Teamwork</t>
  </si>
  <si>
    <t>B. Karakteristik, Perkembangan 
Objek, dan Subjek PPN</t>
  </si>
  <si>
    <t>C. Dasar Pengenaan Pajak dan Tarif PPN</t>
  </si>
  <si>
    <t>D. Faktur Pajak dan Pengkreditan Pajak Masukan</t>
  </si>
  <si>
    <t>E. Pajak Penjualan Atas Barang Mewah dan  Pemungut PPN</t>
  </si>
  <si>
    <t>F. Fasilitas dan Restitusi PPN</t>
  </si>
  <si>
    <t>MENGULANG DIKLAT</t>
  </si>
  <si>
    <t>JUMLAH PESERTA</t>
  </si>
  <si>
    <t xml:space="preserve">TIDAK DIUJIKAN </t>
  </si>
  <si>
    <t>DIUJIKAN KOMPREHENSIF</t>
  </si>
  <si>
    <t xml:space="preserve">∑NT(Materi Diujikan) </t>
  </si>
  <si>
    <t>TAHUN ANGGARAN 2013</t>
  </si>
  <si>
    <t>TIDAK HADIR</t>
  </si>
  <si>
    <t>No</t>
  </si>
  <si>
    <t>NMFD</t>
  </si>
  <si>
    <t>KNMFD</t>
  </si>
  <si>
    <t>Total</t>
  </si>
  <si>
    <t>PG</t>
  </si>
  <si>
    <t>(PG X 0,4) + E</t>
  </si>
  <si>
    <t>Kantor</t>
  </si>
  <si>
    <t>% Min Baik</t>
  </si>
  <si>
    <t>DTSS PPN Tingkat Menengah Angkatan IV</t>
  </si>
  <si>
    <t>198205252004121001</t>
  </si>
  <si>
    <t>197305171994021001</t>
  </si>
  <si>
    <t>196701081986021001</t>
  </si>
  <si>
    <t>196902151992031001</t>
  </si>
  <si>
    <t>197803041998032001</t>
  </si>
  <si>
    <t>197006131992011001</t>
  </si>
  <si>
    <t>198502172004121003</t>
  </si>
  <si>
    <t>197702161999031002</t>
  </si>
  <si>
    <t>198302102009012017</t>
  </si>
  <si>
    <t>198310212004121003</t>
  </si>
  <si>
    <t>197905311999031001</t>
  </si>
  <si>
    <t>198403142006021002</t>
  </si>
  <si>
    <t>197407161994031001</t>
  </si>
  <si>
    <t>198506162009012008</t>
  </si>
  <si>
    <t>198212162009011012</t>
  </si>
  <si>
    <t>196203031986031002</t>
  </si>
  <si>
    <t>060102537</t>
  </si>
  <si>
    <t>197408011994021001</t>
  </si>
  <si>
    <t>197604071996032001</t>
  </si>
  <si>
    <t>198306072009012007</t>
  </si>
  <si>
    <t>198205262003121006</t>
  </si>
  <si>
    <t>198311302003121004</t>
  </si>
  <si>
    <t xml:space="preserve">198406172003121004 </t>
  </si>
  <si>
    <t>197610051997032001</t>
  </si>
  <si>
    <t>198805312009121002</t>
  </si>
  <si>
    <t>198201132002121001</t>
  </si>
  <si>
    <t>197404011994021003</t>
  </si>
  <si>
    <t>197511131999031002</t>
  </si>
  <si>
    <t>197902012002121001</t>
  </si>
  <si>
    <t>197211131993021001</t>
  </si>
  <si>
    <t>C. 013</t>
  </si>
  <si>
    <t>C. 014</t>
  </si>
  <si>
    <t>C. 015</t>
  </si>
  <si>
    <t>C. 016</t>
  </si>
  <si>
    <t>C. 017</t>
  </si>
  <si>
    <t>C. 018</t>
  </si>
  <si>
    <t>C. 019</t>
  </si>
  <si>
    <t>C. 020</t>
  </si>
  <si>
    <t>C. 021</t>
  </si>
  <si>
    <t>C. 022</t>
  </si>
  <si>
    <t>C. 023</t>
  </si>
  <si>
    <t>C. 024</t>
  </si>
  <si>
    <t>C. 025</t>
  </si>
  <si>
    <t>C. 026</t>
  </si>
  <si>
    <t>C. 027</t>
  </si>
  <si>
    <t>C. 028</t>
  </si>
  <si>
    <t>C. 029</t>
  </si>
  <si>
    <t>C. 030</t>
  </si>
  <si>
    <t>C. 031</t>
  </si>
  <si>
    <t>C. 032</t>
  </si>
  <si>
    <t>C. 033</t>
  </si>
  <si>
    <t>C. 034</t>
  </si>
  <si>
    <t>C. 035</t>
  </si>
  <si>
    <t>C. 036</t>
  </si>
  <si>
    <t>C. 037</t>
  </si>
  <si>
    <t>C. 038</t>
  </si>
  <si>
    <t>C. 039</t>
  </si>
  <si>
    <t>C. 040</t>
  </si>
  <si>
    <t>C. 041</t>
  </si>
  <si>
    <t>C. 042</t>
  </si>
  <si>
    <t>-</t>
  </si>
  <si>
    <t>REKAPITULASI NILAI DTSS XXXX</t>
  </si>
  <si>
    <t>TAHUN ANGGARAN 1111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</si>
</sst>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0_)"/>
    <numFmt numFmtId="165" formatCode="0.0"/>
    <numFmt numFmtId="166" formatCode="_(* #,##0.00_);_(* \(#,##0.00\);_(* &quot;-&quot;_);_(@_)"/>
    <numFmt numFmtId="167" formatCode="[$-421]dd\ mmmm\ yyyy;@"/>
    <numFmt numFmtId="168" formatCode="#,##0.00;[Red]#,##0.00"/>
  </numFmts>
  <fonts count="99">
    <font>
      <sz val="12"/>
      <name val="Times New Roman"/>
      <family val="1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11"/>
      <name val="Verdana"/>
      <family val="2"/>
    </font>
    <font>
      <sz val="11"/>
      <name val="Arial"/>
      <family val="2"/>
    </font>
    <font>
      <sz val="11"/>
      <color indexed="9"/>
      <name val="Arial Narrow"/>
      <family val="2"/>
    </font>
    <font>
      <sz val="11"/>
      <name val="Times New Roman"/>
      <family val="1"/>
    </font>
    <font>
      <sz val="18"/>
      <name val="Bookman Old Style"/>
      <family val="1"/>
    </font>
    <font>
      <u val="double"/>
      <sz val="18"/>
      <name val="Bookman Old Style"/>
      <family val="1"/>
    </font>
    <font>
      <sz val="11"/>
      <name val="Clarendon Condensed"/>
      <family val="1"/>
    </font>
    <font>
      <sz val="9"/>
      <name val="Gill Sans Condensed"/>
    </font>
    <font>
      <b/>
      <sz val="11"/>
      <name val="Verdana"/>
      <family val="2"/>
    </font>
    <font>
      <b/>
      <sz val="11"/>
      <color indexed="10"/>
      <name val="Verdana"/>
      <family val="2"/>
    </font>
    <font>
      <b/>
      <sz val="10"/>
      <name val="Verdana"/>
      <family val="2"/>
    </font>
    <font>
      <b/>
      <sz val="9"/>
      <name val="Gill Sans Condensed"/>
    </font>
    <font>
      <b/>
      <sz val="9"/>
      <name val="Verdana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sz val="9"/>
      <color indexed="10"/>
      <name val="Times New Roman"/>
      <family val="1"/>
    </font>
    <font>
      <b/>
      <sz val="11"/>
      <color indexed="10"/>
      <name val="Arial Narrow"/>
      <family val="2"/>
    </font>
    <font>
      <b/>
      <sz val="11"/>
      <color indexed="8"/>
      <name val="Verdana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9"/>
      <name val="Arial"/>
      <family val="2"/>
    </font>
    <font>
      <b/>
      <sz val="12"/>
      <color indexed="9"/>
      <name val="Verdana"/>
      <family val="2"/>
    </font>
    <font>
      <b/>
      <sz val="12"/>
      <color indexed="8"/>
      <name val="Verdana"/>
      <family val="2"/>
    </font>
    <font>
      <sz val="10"/>
      <color indexed="9"/>
      <name val="Arial"/>
      <family val="2"/>
    </font>
    <font>
      <sz val="10"/>
      <color indexed="55"/>
      <name val="Arial"/>
      <family val="2"/>
    </font>
    <font>
      <sz val="12"/>
      <name val="Concorde"/>
    </font>
    <font>
      <b/>
      <sz val="10"/>
      <color indexed="9"/>
      <name val="Verdana"/>
      <family val="2"/>
    </font>
    <font>
      <b/>
      <vertAlign val="subscript"/>
      <sz val="12"/>
      <name val="Verdana"/>
      <family val="2"/>
    </font>
    <font>
      <u/>
      <sz val="11"/>
      <name val="Arial Narrow"/>
      <family val="2"/>
    </font>
    <font>
      <b/>
      <sz val="12"/>
      <name val="Times New Roman"/>
      <family val="1"/>
    </font>
    <font>
      <b/>
      <sz val="48"/>
      <color indexed="10"/>
      <name val="Arial"/>
      <family val="2"/>
    </font>
    <font>
      <sz val="9"/>
      <color indexed="20"/>
      <name val="Gill Sans Condensed"/>
    </font>
    <font>
      <sz val="10"/>
      <name val="Times New Roman"/>
      <family val="1"/>
    </font>
    <font>
      <b/>
      <sz val="9"/>
      <color indexed="41"/>
      <name val="Times New Roman"/>
      <family val="1"/>
    </font>
    <font>
      <sz val="9"/>
      <color indexed="9"/>
      <name val="Gill Sans Condensed"/>
    </font>
    <font>
      <sz val="12"/>
      <name val="Arial Narrow"/>
      <family val="2"/>
    </font>
    <font>
      <sz val="10"/>
      <color indexed="8"/>
      <name val="Arial"/>
      <family val="2"/>
    </font>
    <font>
      <b/>
      <sz val="24"/>
      <color indexed="10"/>
      <name val="Times New Roman"/>
      <family val="1"/>
    </font>
    <font>
      <sz val="20"/>
      <color indexed="10"/>
      <name val="Times New Roman"/>
      <family val="1"/>
    </font>
    <font>
      <b/>
      <sz val="12"/>
      <color indexed="10"/>
      <name val="Bookman Old Style"/>
      <family val="1"/>
    </font>
    <font>
      <b/>
      <sz val="12"/>
      <color indexed="8"/>
      <name val="Bookman Old Style"/>
      <family val="1"/>
    </font>
    <font>
      <b/>
      <sz val="11"/>
      <color indexed="8"/>
      <name val="Arial Narrow"/>
      <family val="2"/>
    </font>
    <font>
      <b/>
      <sz val="12"/>
      <name val="Verdana"/>
      <family val="2"/>
    </font>
    <font>
      <b/>
      <sz val="14"/>
      <name val="Book Antiqua"/>
      <family val="1"/>
    </font>
    <font>
      <sz val="9"/>
      <name val="Arial Black"/>
      <family val="2"/>
    </font>
    <font>
      <b/>
      <sz val="12"/>
      <name val="Arial Narrow"/>
      <family val="2"/>
    </font>
    <font>
      <sz val="12"/>
      <name val="Book Antiqua"/>
      <family val="1"/>
    </font>
    <font>
      <sz val="12"/>
      <name val="Verdana"/>
      <family val="2"/>
    </font>
    <font>
      <b/>
      <sz val="12"/>
      <color indexed="10"/>
      <name val="Arial Narrow"/>
      <family val="2"/>
    </font>
    <font>
      <b/>
      <sz val="12"/>
      <name val="Book Antiqua"/>
      <family val="1"/>
    </font>
    <font>
      <sz val="12"/>
      <color indexed="9"/>
      <name val="Gill Sans Condensed"/>
    </font>
    <font>
      <sz val="12"/>
      <color indexed="10"/>
      <name val="Westminster"/>
      <family val="5"/>
    </font>
    <font>
      <sz val="12"/>
      <name val="Gill Sans Condensed"/>
    </font>
    <font>
      <b/>
      <sz val="12"/>
      <name val="Gill Sans Condensed"/>
      <charset val="1"/>
    </font>
    <font>
      <sz val="11"/>
      <color indexed="63"/>
      <name val="Verdana"/>
      <family val="2"/>
    </font>
    <font>
      <sz val="11"/>
      <color indexed="8"/>
      <name val="Verdana"/>
      <family val="2"/>
    </font>
    <font>
      <b/>
      <sz val="11"/>
      <color indexed="18"/>
      <name val="Times New Roman"/>
      <family val="1"/>
    </font>
    <font>
      <sz val="10"/>
      <name val="MS Sans Serif"/>
      <family val="2"/>
    </font>
    <font>
      <b/>
      <sz val="9"/>
      <color indexed="9"/>
      <name val="Verdana"/>
      <family val="2"/>
    </font>
    <font>
      <sz val="9"/>
      <color indexed="9"/>
      <name val="Arial Narrow"/>
      <family val="2"/>
    </font>
    <font>
      <b/>
      <sz val="9"/>
      <color indexed="9"/>
      <name val="Times New Roman"/>
      <family val="1"/>
    </font>
    <font>
      <b/>
      <sz val="8"/>
      <color indexed="9"/>
      <name val="Times New Roman"/>
      <family val="1"/>
    </font>
    <font>
      <b/>
      <sz val="11"/>
      <color indexed="9"/>
      <name val="Verdana"/>
      <family val="2"/>
    </font>
    <font>
      <b/>
      <i/>
      <sz val="11"/>
      <name val="Arial Black"/>
      <family val="2"/>
    </font>
    <font>
      <sz val="11"/>
      <name val="Arial Black"/>
      <family val="2"/>
    </font>
    <font>
      <sz val="11"/>
      <color indexed="8"/>
      <name val="Arial"/>
      <family val="2"/>
    </font>
    <font>
      <b/>
      <i/>
      <sz val="11"/>
      <name val="Arial Narrow"/>
      <family val="2"/>
    </font>
    <font>
      <i/>
      <sz val="11"/>
      <name val="Arial Narrow"/>
      <family val="2"/>
    </font>
    <font>
      <sz val="12"/>
      <name val="Westminster"/>
      <family val="5"/>
    </font>
    <font>
      <sz val="11"/>
      <color rgb="FFFF0000"/>
      <name val="Arial Narrow"/>
      <family val="2"/>
    </font>
    <font>
      <sz val="11"/>
      <color theme="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i/>
      <sz val="14"/>
      <name val="Arial Narrow"/>
      <family val="2"/>
    </font>
    <font>
      <sz val="16"/>
      <name val="Arial Narrow"/>
      <family val="2"/>
    </font>
    <font>
      <sz val="11"/>
      <color theme="1"/>
      <name val="Arial"/>
      <family val="2"/>
    </font>
    <font>
      <sz val="16"/>
      <color indexed="63"/>
      <name val="Arial"/>
      <family val="2"/>
    </font>
    <font>
      <sz val="16"/>
      <color theme="1"/>
      <name val="Arial"/>
      <family val="2"/>
    </font>
    <font>
      <b/>
      <sz val="16"/>
      <name val="Arial"/>
      <family val="2"/>
    </font>
    <font>
      <sz val="16"/>
      <name val="Verdana"/>
      <family val="2"/>
    </font>
    <font>
      <b/>
      <sz val="16"/>
      <name val="Verdana"/>
      <family val="2"/>
    </font>
    <font>
      <b/>
      <i/>
      <sz val="16"/>
      <name val="Arial Black"/>
      <family val="2"/>
    </font>
    <font>
      <sz val="16"/>
      <name val="Arial Black"/>
      <family val="2"/>
    </font>
    <font>
      <sz val="16"/>
      <color theme="1"/>
      <name val="Verdana"/>
      <family val="2"/>
    </font>
    <font>
      <b/>
      <sz val="16"/>
      <color theme="1"/>
      <name val="Verdana"/>
      <family val="2"/>
    </font>
    <font>
      <b/>
      <sz val="24"/>
      <name val="Arial Narrow"/>
      <family val="2"/>
    </font>
    <font>
      <b/>
      <sz val="16"/>
      <name val="Arial Narrow"/>
      <family val="2"/>
    </font>
    <font>
      <sz val="14"/>
      <color theme="1"/>
      <name val="Arial"/>
      <family val="2"/>
    </font>
    <font>
      <b/>
      <sz val="18"/>
      <name val="Arial Narrow"/>
      <family val="2"/>
    </font>
    <font>
      <b/>
      <sz val="14"/>
      <name val="Gill Sans Condensed"/>
      <charset val="1"/>
    </font>
  </fonts>
  <fills count="2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Dashed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Dashed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mediumDashed">
        <color indexed="64"/>
      </top>
      <bottom style="hair">
        <color indexed="64"/>
      </bottom>
      <diagonal/>
    </border>
    <border>
      <left style="mediumDashed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8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hair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dashed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Dash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Dashed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Dashed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Dashed">
        <color indexed="64"/>
      </right>
      <top style="hair">
        <color indexed="64"/>
      </top>
      <bottom/>
      <diagonal/>
    </border>
    <border>
      <left style="mediumDash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Dashed">
        <color indexed="64"/>
      </right>
      <top/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9">
    <xf numFmtId="0" fontId="0" fillId="0" borderId="0"/>
    <xf numFmtId="41" fontId="3" fillId="0" borderId="0" applyFont="0" applyFill="0" applyBorder="0" applyAlignment="0" applyProtection="0"/>
    <xf numFmtId="0" fontId="66" fillId="0" borderId="0"/>
    <xf numFmtId="0" fontId="3" fillId="0" borderId="0"/>
    <xf numFmtId="0" fontId="45" fillId="0" borderId="0"/>
    <xf numFmtId="0" fontId="2" fillId="0" borderId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508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3" xfId="0" applyFont="1" applyBorder="1"/>
    <xf numFmtId="0" fontId="4" fillId="0" borderId="4" xfId="0" applyFont="1" applyBorder="1" applyAlignment="1">
      <alignment horizontal="centerContinuous"/>
    </xf>
    <xf numFmtId="0" fontId="4" fillId="0" borderId="0" xfId="0" applyFont="1" applyBorder="1"/>
    <xf numFmtId="37" fontId="4" fillId="0" borderId="0" xfId="0" applyNumberFormat="1" applyFont="1"/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Fill="1" applyBorder="1"/>
    <xf numFmtId="0" fontId="4" fillId="0" borderId="0" xfId="0" quotePrefix="1" applyFont="1" applyFill="1" applyBorder="1" applyAlignment="1">
      <alignment horizontal="left"/>
    </xf>
    <xf numFmtId="37" fontId="10" fillId="0" borderId="0" xfId="0" applyNumberFormat="1" applyFont="1" applyFill="1" applyBorder="1" applyProtection="1"/>
    <xf numFmtId="0" fontId="4" fillId="0" borderId="7" xfId="0" applyFont="1" applyBorder="1" applyAlignment="1">
      <alignment horizontal="centerContinuous"/>
    </xf>
    <xf numFmtId="0" fontId="12" fillId="0" borderId="0" xfId="0" quotePrefix="1" applyFont="1" applyAlignment="1" applyProtection="1">
      <alignment horizontal="left"/>
    </xf>
    <xf numFmtId="0" fontId="13" fillId="0" borderId="0" xfId="0" quotePrefix="1" applyFont="1" applyAlignment="1" applyProtection="1">
      <alignment horizontal="left"/>
    </xf>
    <xf numFmtId="0" fontId="4" fillId="0" borderId="0" xfId="0" applyFont="1" applyBorder="1" applyAlignment="1">
      <alignment horizontal="left"/>
    </xf>
    <xf numFmtId="0" fontId="4" fillId="0" borderId="7" xfId="0" applyFont="1" applyBorder="1"/>
    <xf numFmtId="0" fontId="4" fillId="0" borderId="8" xfId="0" quotePrefix="1" applyFont="1" applyBorder="1" applyAlignment="1">
      <alignment horizontal="left"/>
    </xf>
    <xf numFmtId="0" fontId="5" fillId="0" borderId="4" xfId="0" applyFont="1" applyBorder="1" applyAlignment="1">
      <alignment horizontal="centerContinuous"/>
    </xf>
    <xf numFmtId="0" fontId="4" fillId="2" borderId="9" xfId="0" applyFont="1" applyFill="1" applyBorder="1"/>
    <xf numFmtId="0" fontId="4" fillId="2" borderId="10" xfId="0" applyFont="1" applyFill="1" applyBorder="1"/>
    <xf numFmtId="0" fontId="4" fillId="0" borderId="3" xfId="0" applyFont="1" applyFill="1" applyBorder="1"/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21" fillId="2" borderId="9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4" fillId="3" borderId="0" xfId="0" applyFont="1" applyFill="1"/>
    <xf numFmtId="0" fontId="4" fillId="3" borderId="0" xfId="0" applyFont="1" applyFill="1"/>
    <xf numFmtId="0" fontId="4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4" borderId="0" xfId="0" applyFont="1" applyFill="1" applyAlignment="1">
      <alignment horizontal="right"/>
    </xf>
    <xf numFmtId="0" fontId="0" fillId="2" borderId="0" xfId="0" applyFill="1" applyAlignment="1">
      <alignment horizontal="right" textRotation="180" wrapText="1"/>
    </xf>
    <xf numFmtId="0" fontId="0" fillId="2" borderId="0" xfId="0" applyFill="1" applyAlignment="1">
      <alignment horizontal="left"/>
    </xf>
    <xf numFmtId="0" fontId="0" fillId="2" borderId="0" xfId="0" applyFill="1"/>
    <xf numFmtId="1" fontId="0" fillId="2" borderId="0" xfId="0" applyNumberFormat="1" applyFill="1"/>
    <xf numFmtId="0" fontId="26" fillId="5" borderId="0" xfId="0" applyFont="1" applyFill="1" applyAlignment="1">
      <alignment horizontal="right"/>
    </xf>
    <xf numFmtId="1" fontId="26" fillId="5" borderId="0" xfId="0" applyNumberFormat="1" applyFont="1" applyFill="1" applyAlignment="1">
      <alignment horizontal="left"/>
    </xf>
    <xf numFmtId="0" fontId="0" fillId="2" borderId="0" xfId="0" applyFill="1" applyAlignment="1">
      <alignment horizontal="left" textRotation="180" wrapText="1"/>
    </xf>
    <xf numFmtId="1" fontId="26" fillId="5" borderId="0" xfId="0" applyNumberFormat="1" applyFont="1" applyFill="1"/>
    <xf numFmtId="0" fontId="26" fillId="5" borderId="0" xfId="0" applyFont="1" applyFill="1"/>
    <xf numFmtId="1" fontId="0" fillId="5" borderId="0" xfId="0" applyNumberFormat="1" applyFill="1"/>
    <xf numFmtId="0" fontId="27" fillId="5" borderId="0" xfId="0" applyFont="1" applyFill="1" applyAlignment="1">
      <alignment horizontal="right" vertic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27" fillId="5" borderId="0" xfId="0" applyFont="1" applyFill="1"/>
    <xf numFmtId="0" fontId="28" fillId="5" borderId="0" xfId="0" applyFont="1" applyFill="1"/>
    <xf numFmtId="0" fontId="28" fillId="5" borderId="0" xfId="0" applyFont="1" applyFill="1" applyAlignment="1">
      <alignment horizontal="right"/>
    </xf>
    <xf numFmtId="0" fontId="27" fillId="5" borderId="0" xfId="0" applyFont="1" applyFill="1" applyAlignment="1">
      <alignment horizontal="left"/>
    </xf>
    <xf numFmtId="0" fontId="0" fillId="5" borderId="0" xfId="0" applyFill="1" applyAlignment="1">
      <alignment horizontal="right"/>
    </xf>
    <xf numFmtId="0" fontId="28" fillId="5" borderId="0" xfId="0" applyFon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9" fillId="5" borderId="0" xfId="0" applyFont="1" applyFill="1" applyAlignment="1">
      <alignment horizontal="right"/>
    </xf>
    <xf numFmtId="0" fontId="28" fillId="5" borderId="0" xfId="0" applyFont="1" applyFill="1" applyAlignment="1">
      <alignment horizontal="left"/>
    </xf>
    <xf numFmtId="0" fontId="28" fillId="0" borderId="0" xfId="0" applyFont="1"/>
    <xf numFmtId="1" fontId="0" fillId="0" borderId="0" xfId="0" applyNumberFormat="1"/>
    <xf numFmtId="0" fontId="0" fillId="0" borderId="0" xfId="0" applyAlignment="1">
      <alignment horizontal="center"/>
    </xf>
    <xf numFmtId="0" fontId="28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38" fillId="2" borderId="0" xfId="0" applyFont="1" applyFill="1" applyAlignment="1">
      <alignment horizontal="right" textRotation="180" wrapText="1"/>
    </xf>
    <xf numFmtId="0" fontId="0" fillId="0" borderId="0" xfId="0" applyAlignment="1">
      <alignment horizontal="right"/>
    </xf>
    <xf numFmtId="1" fontId="0" fillId="5" borderId="0" xfId="0" applyNumberFormat="1" applyFill="1" applyAlignment="1">
      <alignment horizontal="right"/>
    </xf>
    <xf numFmtId="0" fontId="39" fillId="4" borderId="0" xfId="0" applyFont="1" applyFill="1" applyAlignment="1">
      <alignment horizontal="right" vertical="center"/>
    </xf>
    <xf numFmtId="0" fontId="38" fillId="5" borderId="0" xfId="0" applyFont="1" applyFill="1" applyAlignment="1">
      <alignment horizontal="right"/>
    </xf>
    <xf numFmtId="1" fontId="0" fillId="4" borderId="0" xfId="0" applyNumberFormat="1" applyFill="1"/>
    <xf numFmtId="0" fontId="0" fillId="4" borderId="0" xfId="0" applyFill="1" applyAlignment="1">
      <alignment horizontal="right"/>
    </xf>
    <xf numFmtId="0" fontId="0" fillId="4" borderId="0" xfId="0" applyFill="1"/>
    <xf numFmtId="0" fontId="28" fillId="0" borderId="0" xfId="0" applyFont="1" applyAlignment="1">
      <alignment vertical="center"/>
    </xf>
    <xf numFmtId="0" fontId="4" fillId="0" borderId="12" xfId="0" applyFont="1" applyFill="1" applyBorder="1"/>
    <xf numFmtId="0" fontId="4" fillId="0" borderId="3" xfId="0" quotePrefix="1" applyFont="1" applyBorder="1" applyAlignment="1">
      <alignment horizontal="left"/>
    </xf>
    <xf numFmtId="0" fontId="15" fillId="0" borderId="13" xfId="0" applyFont="1" applyFill="1" applyBorder="1"/>
    <xf numFmtId="0" fontId="15" fillId="0" borderId="1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21" fillId="0" borderId="9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6" borderId="0" xfId="0" quotePrefix="1" applyFill="1"/>
    <xf numFmtId="0" fontId="0" fillId="6" borderId="0" xfId="0" applyFill="1"/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15" fillId="0" borderId="16" xfId="0" applyFont="1" applyFill="1" applyBorder="1" applyAlignment="1"/>
    <xf numFmtId="0" fontId="4" fillId="0" borderId="17" xfId="0" applyFont="1" applyFill="1" applyBorder="1"/>
    <xf numFmtId="0" fontId="20" fillId="7" borderId="18" xfId="0" applyNumberFormat="1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7" fillId="7" borderId="18" xfId="0" applyFont="1" applyFill="1" applyBorder="1" applyAlignment="1">
      <alignment horizontal="center" vertical="center"/>
    </xf>
    <xf numFmtId="0" fontId="20" fillId="2" borderId="19" xfId="0" applyNumberFormat="1" applyFont="1" applyFill="1" applyBorder="1" applyAlignment="1">
      <alignment horizontal="center" vertical="center"/>
    </xf>
    <xf numFmtId="0" fontId="17" fillId="8" borderId="20" xfId="0" applyFont="1" applyFill="1" applyBorder="1" applyAlignment="1">
      <alignment horizontal="center" vertical="center"/>
    </xf>
    <xf numFmtId="0" fontId="22" fillId="2" borderId="19" xfId="0" applyNumberFormat="1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  <xf numFmtId="0" fontId="25" fillId="9" borderId="20" xfId="0" applyFont="1" applyFill="1" applyBorder="1" applyAlignment="1">
      <alignment horizontal="center" vertical="center"/>
    </xf>
    <xf numFmtId="0" fontId="42" fillId="2" borderId="19" xfId="0" applyNumberFormat="1" applyFont="1" applyFill="1" applyBorder="1" applyAlignment="1">
      <alignment horizontal="center" vertical="center"/>
    </xf>
    <xf numFmtId="1" fontId="17" fillId="7" borderId="19" xfId="0" applyNumberFormat="1" applyFont="1" applyFill="1" applyBorder="1" applyAlignment="1">
      <alignment horizontal="center" vertical="center"/>
    </xf>
    <xf numFmtId="9" fontId="22" fillId="2" borderId="19" xfId="0" applyNumberFormat="1" applyFont="1" applyFill="1" applyBorder="1" applyAlignment="1">
      <alignment horizontal="center" vertical="center"/>
    </xf>
    <xf numFmtId="0" fontId="22" fillId="2" borderId="19" xfId="0" applyFont="1" applyFill="1" applyBorder="1" applyAlignment="1">
      <alignment horizontal="center" vertical="center"/>
    </xf>
    <xf numFmtId="0" fontId="23" fillId="7" borderId="19" xfId="0" applyFont="1" applyFill="1" applyBorder="1" applyAlignment="1">
      <alignment horizontal="center" vertical="center"/>
    </xf>
    <xf numFmtId="1" fontId="16" fillId="2" borderId="19" xfId="0" applyNumberFormat="1" applyFont="1" applyFill="1" applyBorder="1" applyAlignment="1">
      <alignment horizontal="center" vertical="center"/>
    </xf>
    <xf numFmtId="9" fontId="22" fillId="0" borderId="19" xfId="0" applyNumberFormat="1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1" fontId="17" fillId="0" borderId="19" xfId="0" applyNumberFormat="1" applyFont="1" applyFill="1" applyBorder="1" applyAlignment="1">
      <alignment horizontal="center" vertical="center"/>
    </xf>
    <xf numFmtId="1" fontId="16" fillId="0" borderId="19" xfId="0" applyNumberFormat="1" applyFont="1" applyFill="1" applyBorder="1" applyAlignment="1">
      <alignment horizontal="center" vertical="center"/>
    </xf>
    <xf numFmtId="0" fontId="15" fillId="0" borderId="21" xfId="0" applyNumberFormat="1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Continuous"/>
    </xf>
    <xf numFmtId="0" fontId="43" fillId="0" borderId="9" xfId="0" applyFont="1" applyFill="1" applyBorder="1"/>
    <xf numFmtId="0" fontId="43" fillId="0" borderId="19" xfId="0" applyNumberFormat="1" applyFont="1" applyFill="1" applyBorder="1" applyAlignment="1">
      <alignment horizontal="center"/>
    </xf>
    <xf numFmtId="9" fontId="18" fillId="3" borderId="13" xfId="0" applyNumberFormat="1" applyFont="1" applyFill="1" applyBorder="1" applyAlignment="1">
      <alignment horizontal="center"/>
    </xf>
    <xf numFmtId="0" fontId="4" fillId="7" borderId="0" xfId="0" applyFont="1" applyFill="1"/>
    <xf numFmtId="0" fontId="4" fillId="2" borderId="0" xfId="0" applyFont="1" applyFill="1"/>
    <xf numFmtId="9" fontId="18" fillId="3" borderId="10" xfId="0" applyNumberFormat="1" applyFont="1" applyFill="1" applyBorder="1" applyAlignment="1">
      <alignment horizontal="center"/>
    </xf>
    <xf numFmtId="0" fontId="4" fillId="0" borderId="10" xfId="0" applyFont="1" applyBorder="1"/>
    <xf numFmtId="2" fontId="4" fillId="0" borderId="9" xfId="0" applyNumberFormat="1" applyFont="1" applyBorder="1"/>
    <xf numFmtId="0" fontId="4" fillId="0" borderId="9" xfId="0" applyFont="1" applyBorder="1"/>
    <xf numFmtId="0" fontId="4" fillId="6" borderId="0" xfId="0" applyFont="1" applyFill="1"/>
    <xf numFmtId="0" fontId="46" fillId="3" borderId="23" xfId="0" applyFont="1" applyFill="1" applyBorder="1" applyAlignment="1">
      <alignment horizontal="center"/>
    </xf>
    <xf numFmtId="0" fontId="47" fillId="3" borderId="0" xfId="0" applyFont="1" applyFill="1" applyAlignment="1">
      <alignment horizontal="center"/>
    </xf>
    <xf numFmtId="0" fontId="0" fillId="10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4" fillId="2" borderId="24" xfId="0" applyFont="1" applyFill="1" applyBorder="1"/>
    <xf numFmtId="0" fontId="4" fillId="2" borderId="25" xfId="0" applyFont="1" applyFill="1" applyBorder="1"/>
    <xf numFmtId="0" fontId="4" fillId="2" borderId="25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horizontal="center" vertical="center"/>
    </xf>
    <xf numFmtId="0" fontId="43" fillId="0" borderId="25" xfId="0" applyFont="1" applyFill="1" applyBorder="1" applyAlignment="1">
      <alignment horizontal="right" vertical="center"/>
    </xf>
    <xf numFmtId="0" fontId="15" fillId="0" borderId="26" xfId="0" applyFont="1" applyFill="1" applyBorder="1"/>
    <xf numFmtId="0" fontId="5" fillId="0" borderId="27" xfId="0" applyFont="1" applyBorder="1" applyAlignment="1">
      <alignment horizontal="center"/>
    </xf>
    <xf numFmtId="0" fontId="0" fillId="11" borderId="2" xfId="0" applyFill="1" applyBorder="1"/>
    <xf numFmtId="1" fontId="0" fillId="11" borderId="2" xfId="0" applyNumberFormat="1" applyFill="1" applyBorder="1"/>
    <xf numFmtId="0" fontId="2" fillId="0" borderId="0" xfId="5"/>
    <xf numFmtId="0" fontId="32" fillId="12" borderId="28" xfId="5" quotePrefix="1" applyFont="1" applyFill="1" applyBorder="1"/>
    <xf numFmtId="0" fontId="32" fillId="12" borderId="28" xfId="5" applyFont="1" applyFill="1" applyBorder="1"/>
    <xf numFmtId="0" fontId="33" fillId="11" borderId="28" xfId="5" quotePrefix="1" applyFont="1" applyFill="1" applyBorder="1"/>
    <xf numFmtId="0" fontId="33" fillId="11" borderId="28" xfId="5" applyFont="1" applyFill="1" applyBorder="1"/>
    <xf numFmtId="0" fontId="35" fillId="13" borderId="29" xfId="5" applyFont="1" applyFill="1" applyBorder="1" applyAlignment="1">
      <alignment horizontal="center"/>
    </xf>
    <xf numFmtId="0" fontId="35" fillId="13" borderId="30" xfId="5" applyFont="1" applyFill="1" applyBorder="1" applyAlignment="1">
      <alignment horizontal="center"/>
    </xf>
    <xf numFmtId="49" fontId="33" fillId="11" borderId="28" xfId="5" applyNumberFormat="1" applyFont="1" applyFill="1" applyBorder="1"/>
    <xf numFmtId="0" fontId="2" fillId="5" borderId="29" xfId="5" quotePrefix="1" applyFill="1" applyBorder="1" applyAlignment="1">
      <alignment horizontal="right"/>
    </xf>
    <xf numFmtId="0" fontId="2" fillId="2" borderId="30" xfId="5" applyFill="1" applyBorder="1"/>
    <xf numFmtId="166" fontId="41" fillId="5" borderId="29" xfId="1" quotePrefix="1" applyNumberFormat="1" applyFont="1" applyFill="1" applyBorder="1" applyAlignment="1" applyProtection="1">
      <alignment horizontal="right"/>
    </xf>
    <xf numFmtId="0" fontId="2" fillId="0" borderId="28" xfId="5" applyBorder="1"/>
    <xf numFmtId="0" fontId="4" fillId="0" borderId="0" xfId="0" applyFont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17" fillId="7" borderId="31" xfId="0" applyFont="1" applyFill="1" applyBorder="1" applyAlignment="1">
      <alignment horizontal="center" vertical="center"/>
    </xf>
    <xf numFmtId="0" fontId="17" fillId="8" borderId="0" xfId="0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0" fontId="25" fillId="9" borderId="0" xfId="0" applyFont="1" applyFill="1" applyBorder="1" applyAlignment="1">
      <alignment horizontal="center" vertical="center"/>
    </xf>
    <xf numFmtId="1" fontId="16" fillId="2" borderId="0" xfId="0" applyNumberFormat="1" applyFont="1" applyFill="1" applyBorder="1" applyAlignment="1">
      <alignment horizontal="center" vertical="center"/>
    </xf>
    <xf numFmtId="1" fontId="16" fillId="0" borderId="0" xfId="0" applyNumberFormat="1" applyFont="1" applyFill="1" applyBorder="1" applyAlignment="1">
      <alignment horizontal="center" vertical="center"/>
    </xf>
    <xf numFmtId="0" fontId="36" fillId="14" borderId="32" xfId="0" applyFont="1" applyFill="1" applyBorder="1" applyAlignment="1">
      <alignment horizontal="center"/>
    </xf>
    <xf numFmtId="0" fontId="4" fillId="3" borderId="10" xfId="0" applyFont="1" applyFill="1" applyBorder="1"/>
    <xf numFmtId="39" fontId="4" fillId="3" borderId="10" xfId="0" applyNumberFormat="1" applyFont="1" applyFill="1" applyBorder="1"/>
    <xf numFmtId="0" fontId="37" fillId="0" borderId="0" xfId="0" applyFont="1" applyBorder="1"/>
    <xf numFmtId="0" fontId="4" fillId="0" borderId="0" xfId="0" applyFont="1" applyBorder="1" applyAlignment="1">
      <alignment horizontal="center"/>
    </xf>
    <xf numFmtId="0" fontId="15" fillId="4" borderId="16" xfId="0" applyFont="1" applyFill="1" applyBorder="1" applyAlignment="1">
      <alignment horizontal="centerContinuous"/>
    </xf>
    <xf numFmtId="0" fontId="40" fillId="0" borderId="19" xfId="0" applyNumberFormat="1" applyFont="1" applyFill="1" applyBorder="1" applyAlignment="1">
      <alignment horizontal="center"/>
    </xf>
    <xf numFmtId="39" fontId="4" fillId="0" borderId="0" xfId="0" applyNumberFormat="1" applyFont="1" applyFill="1" applyBorder="1"/>
    <xf numFmtId="0" fontId="25" fillId="9" borderId="0" xfId="0" applyFont="1" applyFill="1" applyBorder="1" applyAlignment="1">
      <alignment horizontal="right" vertical="center"/>
    </xf>
    <xf numFmtId="0" fontId="48" fillId="2" borderId="33" xfId="0" applyFont="1" applyFill="1" applyBorder="1"/>
    <xf numFmtId="0" fontId="49" fillId="10" borderId="34" xfId="0" applyFont="1" applyFill="1" applyBorder="1"/>
    <xf numFmtId="0" fontId="4" fillId="2" borderId="35" xfId="0" applyFont="1" applyFill="1" applyBorder="1"/>
    <xf numFmtId="0" fontId="50" fillId="6" borderId="36" xfId="0" applyFont="1" applyFill="1" applyBorder="1"/>
    <xf numFmtId="0" fontId="4" fillId="2" borderId="34" xfId="0" applyFont="1" applyFill="1" applyBorder="1"/>
    <xf numFmtId="0" fontId="24" fillId="2" borderId="33" xfId="0" applyFont="1" applyFill="1" applyBorder="1"/>
    <xf numFmtId="165" fontId="5" fillId="15" borderId="37" xfId="0" applyNumberFormat="1" applyFont="1" applyFill="1" applyBorder="1"/>
    <xf numFmtId="0" fontId="0" fillId="11" borderId="0" xfId="0" applyFill="1" applyAlignment="1">
      <alignment horizontal="center"/>
    </xf>
    <xf numFmtId="0" fontId="0" fillId="11" borderId="31" xfId="0" applyFill="1" applyBorder="1" applyAlignment="1">
      <alignment horizontal="center"/>
    </xf>
    <xf numFmtId="0" fontId="4" fillId="0" borderId="31" xfId="0" applyFont="1" applyBorder="1" applyAlignment="1">
      <alignment horizontal="right"/>
    </xf>
    <xf numFmtId="0" fontId="4" fillId="0" borderId="23" xfId="0" applyFont="1" applyFill="1" applyBorder="1"/>
    <xf numFmtId="0" fontId="18" fillId="16" borderId="13" xfId="0" applyFont="1" applyFill="1" applyBorder="1" applyAlignment="1">
      <alignment horizontal="center"/>
    </xf>
    <xf numFmtId="0" fontId="4" fillId="12" borderId="38" xfId="0" applyFont="1" applyFill="1" applyBorder="1"/>
    <xf numFmtId="0" fontId="4" fillId="12" borderId="39" xfId="0" applyFont="1" applyFill="1" applyBorder="1"/>
    <xf numFmtId="0" fontId="4" fillId="12" borderId="40" xfId="0" applyFont="1" applyFill="1" applyBorder="1"/>
    <xf numFmtId="0" fontId="4" fillId="12" borderId="41" xfId="0" applyFont="1" applyFill="1" applyBorder="1"/>
    <xf numFmtId="0" fontId="4" fillId="12" borderId="32" xfId="0" applyFont="1" applyFill="1" applyBorder="1"/>
    <xf numFmtId="0" fontId="4" fillId="12" borderId="42" xfId="0" applyFont="1" applyFill="1" applyBorder="1"/>
    <xf numFmtId="0" fontId="4" fillId="9" borderId="41" xfId="0" applyFont="1" applyFill="1" applyBorder="1" applyAlignment="1">
      <alignment horizontal="center"/>
    </xf>
    <xf numFmtId="0" fontId="4" fillId="9" borderId="32" xfId="0" applyFont="1" applyFill="1" applyBorder="1" applyAlignment="1">
      <alignment horizontal="center"/>
    </xf>
    <xf numFmtId="0" fontId="4" fillId="9" borderId="42" xfId="0" applyFont="1" applyFill="1" applyBorder="1" applyAlignment="1">
      <alignment horizontal="center"/>
    </xf>
    <xf numFmtId="49" fontId="4" fillId="12" borderId="41" xfId="0" applyNumberFormat="1" applyFont="1" applyFill="1" applyBorder="1"/>
    <xf numFmtId="49" fontId="4" fillId="12" borderId="32" xfId="0" quotePrefix="1" applyNumberFormat="1" applyFont="1" applyFill="1" applyBorder="1"/>
    <xf numFmtId="49" fontId="4" fillId="12" borderId="32" xfId="0" applyNumberFormat="1" applyFont="1" applyFill="1" applyBorder="1"/>
    <xf numFmtId="49" fontId="4" fillId="12" borderId="42" xfId="0" applyNumberFormat="1" applyFont="1" applyFill="1" applyBorder="1"/>
    <xf numFmtId="49" fontId="4" fillId="12" borderId="42" xfId="0" quotePrefix="1" applyNumberFormat="1" applyFont="1" applyFill="1" applyBorder="1"/>
    <xf numFmtId="0" fontId="4" fillId="0" borderId="0" xfId="0" applyFont="1" applyBorder="1" applyAlignment="1">
      <alignment horizontal="right"/>
    </xf>
    <xf numFmtId="49" fontId="4" fillId="0" borderId="0" xfId="0" applyNumberFormat="1" applyFont="1" applyFill="1" applyBorder="1"/>
    <xf numFmtId="49" fontId="4" fillId="0" borderId="0" xfId="0" quotePrefix="1" applyNumberFormat="1" applyFont="1" applyFill="1" applyBorder="1"/>
    <xf numFmtId="164" fontId="4" fillId="0" borderId="23" xfId="0" applyNumberFormat="1" applyFont="1" applyBorder="1" applyProtection="1"/>
    <xf numFmtId="49" fontId="4" fillId="12" borderId="46" xfId="0" quotePrefix="1" applyNumberFormat="1" applyFont="1" applyFill="1" applyBorder="1"/>
    <xf numFmtId="0" fontId="45" fillId="0" borderId="47" xfId="4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Continuous"/>
    </xf>
    <xf numFmtId="0" fontId="45" fillId="0" borderId="49" xfId="4" applyFont="1" applyFill="1" applyBorder="1" applyAlignment="1">
      <alignment horizontal="center"/>
    </xf>
    <xf numFmtId="0" fontId="5" fillId="0" borderId="50" xfId="0" applyFont="1" applyFill="1" applyBorder="1" applyAlignment="1">
      <alignment horizontal="center" vertical="center"/>
    </xf>
    <xf numFmtId="0" fontId="53" fillId="0" borderId="11" xfId="0" applyFont="1" applyBorder="1" applyAlignment="1">
      <alignment horizontal="center" shrinkToFit="1"/>
    </xf>
    <xf numFmtId="0" fontId="4" fillId="0" borderId="6" xfId="0" applyFont="1" applyBorder="1" applyAlignment="1">
      <alignment horizontal="center"/>
    </xf>
    <xf numFmtId="0" fontId="5" fillId="0" borderId="0" xfId="0" applyFont="1" applyBorder="1"/>
    <xf numFmtId="0" fontId="4" fillId="0" borderId="5" xfId="0" applyFont="1" applyBorder="1" applyAlignment="1">
      <alignment horizontal="left"/>
    </xf>
    <xf numFmtId="0" fontId="0" fillId="0" borderId="0" xfId="0" applyFont="1" applyAlignment="1">
      <alignment horizontal="center"/>
    </xf>
    <xf numFmtId="49" fontId="5" fillId="0" borderId="45" xfId="0" applyNumberFormat="1" applyFont="1" applyBorder="1" applyAlignment="1" applyProtection="1">
      <alignment horizontal="center"/>
    </xf>
    <xf numFmtId="49" fontId="5" fillId="0" borderId="5" xfId="0" applyNumberFormat="1" applyFont="1" applyBorder="1" applyAlignment="1" applyProtection="1">
      <alignment horizontal="center"/>
    </xf>
    <xf numFmtId="0" fontId="5" fillId="0" borderId="4" xfId="0" applyFont="1" applyBorder="1" applyAlignment="1">
      <alignment horizontal="center"/>
    </xf>
    <xf numFmtId="0" fontId="5" fillId="0" borderId="44" xfId="0" applyFont="1" applyBorder="1" applyAlignment="1">
      <alignment horizontal="center"/>
    </xf>
    <xf numFmtId="0" fontId="7" fillId="0" borderId="51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9" fontId="6" fillId="0" borderId="22" xfId="0" applyNumberFormat="1" applyFont="1" applyFill="1" applyBorder="1" applyAlignment="1" applyProtection="1">
      <alignment horizontal="center"/>
    </xf>
    <xf numFmtId="0" fontId="7" fillId="0" borderId="22" xfId="0" applyFont="1" applyFill="1" applyBorder="1" applyAlignment="1">
      <alignment horizontal="center"/>
    </xf>
    <xf numFmtId="0" fontId="6" fillId="0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44" fillId="0" borderId="44" xfId="0" applyFont="1" applyBorder="1" applyAlignment="1">
      <alignment horizontal="centerContinuous"/>
    </xf>
    <xf numFmtId="0" fontId="44" fillId="0" borderId="27" xfId="0" applyFont="1" applyBorder="1" applyAlignment="1">
      <alignment horizontal="centerContinuous"/>
    </xf>
    <xf numFmtId="0" fontId="54" fillId="0" borderId="43" xfId="0" applyFont="1" applyBorder="1" applyAlignment="1">
      <alignment horizontal="center" vertical="center"/>
    </xf>
    <xf numFmtId="0" fontId="54" fillId="0" borderId="44" xfId="0" applyFont="1" applyBorder="1" applyAlignment="1">
      <alignment horizontal="centerContinuous"/>
    </xf>
    <xf numFmtId="0" fontId="54" fillId="0" borderId="27" xfId="0" applyFont="1" applyBorder="1" applyAlignment="1">
      <alignment horizontal="center"/>
    </xf>
    <xf numFmtId="0" fontId="54" fillId="0" borderId="53" xfId="0" applyFont="1" applyBorder="1" applyAlignment="1">
      <alignment horizontal="center" vertical="center"/>
    </xf>
    <xf numFmtId="0" fontId="44" fillId="0" borderId="0" xfId="0" applyFont="1" applyAlignment="1">
      <alignment horizontal="center"/>
    </xf>
    <xf numFmtId="0" fontId="44" fillId="0" borderId="54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44" fillId="0" borderId="51" xfId="0" applyFont="1" applyBorder="1" applyAlignment="1">
      <alignment horizontal="centerContinuous"/>
    </xf>
    <xf numFmtId="0" fontId="44" fillId="0" borderId="55" xfId="0" applyFont="1" applyBorder="1" applyAlignment="1">
      <alignment horizontal="centerContinuous"/>
    </xf>
    <xf numFmtId="0" fontId="54" fillId="0" borderId="56" xfId="0" applyFont="1" applyBorder="1" applyAlignment="1">
      <alignment horizontal="center" vertical="center"/>
    </xf>
    <xf numFmtId="9" fontId="44" fillId="0" borderId="3" xfId="0" applyNumberFormat="1" applyFont="1" applyBorder="1" applyAlignment="1" applyProtection="1">
      <alignment horizontal="center"/>
    </xf>
    <xf numFmtId="9" fontId="44" fillId="0" borderId="51" xfId="0" applyNumberFormat="1" applyFont="1" applyBorder="1" applyAlignment="1" applyProtection="1">
      <alignment horizontal="center"/>
    </xf>
    <xf numFmtId="0" fontId="44" fillId="2" borderId="57" xfId="0" applyFont="1" applyFill="1" applyBorder="1" applyAlignment="1">
      <alignment horizontal="centerContinuous"/>
    </xf>
    <xf numFmtId="0" fontId="44" fillId="2" borderId="10" xfId="0" applyFont="1" applyFill="1" applyBorder="1" applyAlignment="1">
      <alignment horizontal="centerContinuous"/>
    </xf>
    <xf numFmtId="0" fontId="55" fillId="2" borderId="58" xfId="0" applyFont="1" applyFill="1" applyBorder="1" applyAlignment="1">
      <alignment horizontal="centerContinuous" shrinkToFit="1"/>
    </xf>
    <xf numFmtId="0" fontId="56" fillId="2" borderId="59" xfId="0" applyNumberFormat="1" applyFont="1" applyFill="1" applyBorder="1" applyAlignment="1">
      <alignment horizontal="center" vertical="center"/>
    </xf>
    <xf numFmtId="0" fontId="56" fillId="2" borderId="59" xfId="0" applyNumberFormat="1" applyFont="1" applyFill="1" applyBorder="1" applyAlignment="1" applyProtection="1">
      <alignment horizontal="center" vertical="center"/>
    </xf>
    <xf numFmtId="0" fontId="56" fillId="2" borderId="60" xfId="0" applyNumberFormat="1" applyFont="1" applyFill="1" applyBorder="1" applyAlignment="1" applyProtection="1">
      <alignment horizontal="center" vertical="center"/>
    </xf>
    <xf numFmtId="0" fontId="56" fillId="2" borderId="61" xfId="0" applyNumberFormat="1" applyFont="1" applyFill="1" applyBorder="1" applyAlignment="1" applyProtection="1">
      <alignment horizontal="center" vertical="center"/>
    </xf>
    <xf numFmtId="0" fontId="56" fillId="2" borderId="62" xfId="0" applyNumberFormat="1" applyFont="1" applyFill="1" applyBorder="1" applyAlignment="1" applyProtection="1">
      <alignment horizontal="center" vertical="center"/>
    </xf>
    <xf numFmtId="0" fontId="56" fillId="2" borderId="58" xfId="0" applyNumberFormat="1" applyFont="1" applyFill="1" applyBorder="1" applyAlignment="1" applyProtection="1">
      <alignment horizontal="center" vertical="center"/>
    </xf>
    <xf numFmtId="0" fontId="44" fillId="2" borderId="63" xfId="0" applyFont="1" applyFill="1" applyBorder="1" applyAlignment="1">
      <alignment horizontal="centerContinuous"/>
    </xf>
    <xf numFmtId="0" fontId="57" fillId="2" borderId="9" xfId="0" applyFont="1" applyFill="1" applyBorder="1" applyAlignment="1">
      <alignment horizontal="centerContinuous"/>
    </xf>
    <xf numFmtId="0" fontId="58" fillId="8" borderId="25" xfId="0" applyFont="1" applyFill="1" applyBorder="1" applyAlignment="1">
      <alignment horizontal="centerContinuous"/>
    </xf>
    <xf numFmtId="0" fontId="51" fillId="2" borderId="64" xfId="0" applyNumberFormat="1" applyFont="1" applyFill="1" applyBorder="1" applyAlignment="1">
      <alignment horizontal="center" vertical="center"/>
    </xf>
    <xf numFmtId="0" fontId="51" fillId="2" borderId="64" xfId="0" applyNumberFormat="1" applyFont="1" applyFill="1" applyBorder="1" applyAlignment="1" applyProtection="1">
      <alignment horizontal="center" vertical="center"/>
    </xf>
    <xf numFmtId="0" fontId="51" fillId="2" borderId="65" xfId="0" applyNumberFormat="1" applyFont="1" applyFill="1" applyBorder="1" applyAlignment="1" applyProtection="1">
      <alignment horizontal="center" vertical="center"/>
    </xf>
    <xf numFmtId="0" fontId="51" fillId="2" borderId="66" xfId="0" applyNumberFormat="1" applyFont="1" applyFill="1" applyBorder="1" applyAlignment="1" applyProtection="1">
      <alignment horizontal="center" vertical="center"/>
    </xf>
    <xf numFmtId="0" fontId="51" fillId="8" borderId="67" xfId="0" applyNumberFormat="1" applyFont="1" applyFill="1" applyBorder="1" applyAlignment="1" applyProtection="1">
      <alignment horizontal="center" vertical="center"/>
    </xf>
    <xf numFmtId="0" fontId="51" fillId="8" borderId="25" xfId="0" applyNumberFormat="1" applyFont="1" applyFill="1" applyBorder="1" applyAlignment="1" applyProtection="1">
      <alignment horizontal="center" vertical="center"/>
    </xf>
    <xf numFmtId="0" fontId="44" fillId="2" borderId="9" xfId="0" applyFont="1" applyFill="1" applyBorder="1" applyAlignment="1">
      <alignment horizontal="centerContinuous"/>
    </xf>
    <xf numFmtId="0" fontId="55" fillId="2" borderId="25" xfId="0" applyFont="1" applyFill="1" applyBorder="1" applyAlignment="1">
      <alignment horizontal="right"/>
    </xf>
    <xf numFmtId="0" fontId="0" fillId="2" borderId="64" xfId="0" applyNumberFormat="1" applyFont="1" applyFill="1" applyBorder="1" applyAlignment="1">
      <alignment horizontal="center" vertical="center"/>
    </xf>
    <xf numFmtId="0" fontId="0" fillId="2" borderId="64" xfId="0" applyNumberFormat="1" applyFont="1" applyFill="1" applyBorder="1" applyAlignment="1" applyProtection="1">
      <alignment horizontal="center" vertical="center"/>
    </xf>
    <xf numFmtId="0" fontId="0" fillId="2" borderId="65" xfId="0" applyNumberFormat="1" applyFont="1" applyFill="1" applyBorder="1" applyAlignment="1" applyProtection="1">
      <alignment horizontal="center" vertical="center"/>
    </xf>
    <xf numFmtId="0" fontId="0" fillId="2" borderId="66" xfId="0" applyNumberFormat="1" applyFont="1" applyFill="1" applyBorder="1" applyAlignment="1" applyProtection="1">
      <alignment horizontal="center" vertical="center"/>
    </xf>
    <xf numFmtId="9" fontId="0" fillId="2" borderId="67" xfId="0" applyNumberFormat="1" applyFont="1" applyFill="1" applyBorder="1" applyAlignment="1" applyProtection="1">
      <alignment horizontal="center" vertical="center"/>
    </xf>
    <xf numFmtId="9" fontId="0" fillId="2" borderId="25" xfId="0" applyNumberFormat="1" applyFont="1" applyFill="1" applyBorder="1" applyAlignment="1" applyProtection="1">
      <alignment horizontal="center" vertical="center"/>
    </xf>
    <xf numFmtId="0" fontId="55" fillId="2" borderId="25" xfId="0" applyFont="1" applyFill="1" applyBorder="1" applyAlignment="1">
      <alignment horizontal="centerContinuous"/>
    </xf>
    <xf numFmtId="1" fontId="0" fillId="2" borderId="63" xfId="0" applyNumberFormat="1" applyFont="1" applyFill="1" applyBorder="1" applyAlignment="1" applyProtection="1">
      <alignment horizontal="center" vertical="center"/>
    </xf>
    <xf numFmtId="1" fontId="0" fillId="2" borderId="9" xfId="0" applyNumberFormat="1" applyFont="1" applyFill="1" applyBorder="1" applyAlignment="1" applyProtection="1">
      <alignment horizontal="center" vertical="center"/>
    </xf>
    <xf numFmtId="0" fontId="38" fillId="3" borderId="9" xfId="0" applyNumberFormat="1" applyFont="1" applyFill="1" applyBorder="1" applyAlignment="1" applyProtection="1">
      <alignment horizontal="center" vertical="center"/>
    </xf>
    <xf numFmtId="9" fontId="38" fillId="3" borderId="9" xfId="0" applyNumberFormat="1" applyFont="1" applyFill="1" applyBorder="1" applyAlignment="1" applyProtection="1">
      <alignment horizontal="center" vertical="center"/>
    </xf>
    <xf numFmtId="0" fontId="38" fillId="2" borderId="63" xfId="0" applyFont="1" applyFill="1" applyBorder="1" applyAlignment="1">
      <alignment horizontal="center" vertical="center"/>
    </xf>
    <xf numFmtId="0" fontId="38" fillId="2" borderId="9" xfId="0" applyFont="1" applyFill="1" applyBorder="1" applyAlignment="1">
      <alignment horizontal="center" vertical="center"/>
    </xf>
    <xf numFmtId="0" fontId="0" fillId="2" borderId="64" xfId="0" applyFont="1" applyFill="1" applyBorder="1" applyAlignment="1">
      <alignment horizontal="center" vertical="center"/>
    </xf>
    <xf numFmtId="9" fontId="0" fillId="2" borderId="63" xfId="0" applyNumberFormat="1" applyFont="1" applyFill="1" applyBorder="1" applyAlignment="1" applyProtection="1">
      <alignment horizontal="center" vertical="center"/>
    </xf>
    <xf numFmtId="0" fontId="0" fillId="2" borderId="9" xfId="0" applyNumberFormat="1" applyFont="1" applyFill="1" applyBorder="1" applyAlignment="1" applyProtection="1">
      <alignment horizontal="center" vertical="center"/>
    </xf>
    <xf numFmtId="0" fontId="38" fillId="0" borderId="63" xfId="0" applyFont="1" applyFill="1" applyBorder="1" applyAlignment="1">
      <alignment horizontal="center" vertical="center"/>
    </xf>
    <xf numFmtId="0" fontId="38" fillId="0" borderId="9" xfId="0" applyFont="1" applyFill="1" applyBorder="1" applyAlignment="1">
      <alignment horizontal="center" vertical="center"/>
    </xf>
    <xf numFmtId="0" fontId="55" fillId="0" borderId="25" xfId="0" applyFont="1" applyFill="1" applyBorder="1" applyAlignment="1">
      <alignment horizontal="right" vertical="center"/>
    </xf>
    <xf numFmtId="0" fontId="0" fillId="0" borderId="64" xfId="0" applyFont="1" applyFill="1" applyBorder="1" applyAlignment="1">
      <alignment horizontal="center" vertical="center"/>
    </xf>
    <xf numFmtId="0" fontId="59" fillId="0" borderId="63" xfId="0" applyNumberFormat="1" applyFont="1" applyFill="1" applyBorder="1" applyAlignment="1">
      <alignment horizontal="center"/>
    </xf>
    <xf numFmtId="0" fontId="59" fillId="0" borderId="9" xfId="0" applyNumberFormat="1" applyFont="1" applyFill="1" applyBorder="1" applyAlignment="1">
      <alignment horizontal="center"/>
    </xf>
    <xf numFmtId="0" fontId="60" fillId="5" borderId="25" xfId="0" applyNumberFormat="1" applyFont="1" applyFill="1" applyBorder="1" applyAlignment="1">
      <alignment horizontal="center" wrapText="1"/>
    </xf>
    <xf numFmtId="0" fontId="59" fillId="0" borderId="64" xfId="0" applyNumberFormat="1" applyFont="1" applyFill="1" applyBorder="1" applyAlignment="1">
      <alignment horizontal="center"/>
    </xf>
    <xf numFmtId="0" fontId="59" fillId="0" borderId="67" xfId="0" applyNumberFormat="1" applyFont="1" applyFill="1" applyBorder="1" applyAlignment="1">
      <alignment horizontal="center"/>
    </xf>
    <xf numFmtId="0" fontId="59" fillId="0" borderId="25" xfId="0" applyNumberFormat="1" applyFont="1" applyFill="1" applyBorder="1" applyAlignment="1">
      <alignment horizontal="center"/>
    </xf>
    <xf numFmtId="0" fontId="61" fillId="0" borderId="68" xfId="0" applyNumberFormat="1" applyFont="1" applyFill="1" applyBorder="1" applyAlignment="1">
      <alignment horizontal="center"/>
    </xf>
    <xf numFmtId="0" fontId="61" fillId="0" borderId="13" xfId="0" applyNumberFormat="1" applyFont="1" applyFill="1" applyBorder="1" applyAlignment="1">
      <alignment horizontal="center"/>
    </xf>
    <xf numFmtId="0" fontId="61" fillId="0" borderId="26" xfId="0" applyNumberFormat="1" applyFont="1" applyFill="1" applyBorder="1" applyAlignment="1">
      <alignment horizontal="center"/>
    </xf>
    <xf numFmtId="0" fontId="61" fillId="0" borderId="69" xfId="0" applyNumberFormat="1" applyFont="1" applyFill="1" applyBorder="1" applyAlignment="1">
      <alignment horizontal="center"/>
    </xf>
    <xf numFmtId="0" fontId="62" fillId="0" borderId="21" xfId="0" applyNumberFormat="1" applyFont="1" applyFill="1" applyBorder="1" applyAlignment="1">
      <alignment horizontal="center"/>
    </xf>
    <xf numFmtId="0" fontId="51" fillId="2" borderId="1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63" fillId="0" borderId="6" xfId="0" applyFont="1" applyBorder="1" applyAlignment="1">
      <alignment horizontal="center"/>
    </xf>
    <xf numFmtId="49" fontId="64" fillId="0" borderId="70" xfId="4" applyNumberFormat="1" applyFont="1" applyFill="1" applyBorder="1" applyAlignment="1">
      <alignment horizontal="center" wrapText="1"/>
    </xf>
    <xf numFmtId="0" fontId="65" fillId="11" borderId="23" xfId="0" applyFont="1" applyFill="1" applyBorder="1" applyAlignment="1">
      <alignment horizontal="center"/>
    </xf>
    <xf numFmtId="1" fontId="8" fillId="0" borderId="23" xfId="0" applyNumberFormat="1" applyFont="1" applyBorder="1" applyAlignment="1" applyProtection="1">
      <alignment horizontal="center"/>
    </xf>
    <xf numFmtId="1" fontId="8" fillId="0" borderId="23" xfId="0" applyNumberFormat="1" applyFont="1" applyBorder="1" applyAlignment="1">
      <alignment horizontal="center"/>
    </xf>
    <xf numFmtId="1" fontId="16" fillId="0" borderId="8" xfId="0" applyNumberFormat="1" applyFont="1" applyBorder="1" applyAlignment="1" applyProtection="1">
      <alignment horizontal="center"/>
    </xf>
    <xf numFmtId="1" fontId="8" fillId="0" borderId="8" xfId="0" applyNumberFormat="1" applyFont="1" applyBorder="1" applyAlignment="1" applyProtection="1">
      <alignment horizontal="center"/>
    </xf>
    <xf numFmtId="1" fontId="8" fillId="0" borderId="71" xfId="0" applyNumberFormat="1" applyFont="1" applyBorder="1" applyAlignment="1">
      <alignment horizontal="center"/>
    </xf>
    <xf numFmtId="39" fontId="16" fillId="0" borderId="8" xfId="0" applyNumberFormat="1" applyFont="1" applyBorder="1" applyAlignment="1" applyProtection="1">
      <alignment horizontal="center"/>
    </xf>
    <xf numFmtId="9" fontId="16" fillId="0" borderId="72" xfId="0" applyNumberFormat="1" applyFont="1" applyFill="1" applyBorder="1" applyAlignment="1" applyProtection="1">
      <alignment horizontal="center"/>
    </xf>
    <xf numFmtId="0" fontId="63" fillId="0" borderId="23" xfId="0" applyFont="1" applyBorder="1" applyAlignment="1">
      <alignment horizontal="center"/>
    </xf>
    <xf numFmtId="49" fontId="64" fillId="0" borderId="23" xfId="4" applyNumberFormat="1" applyFont="1" applyFill="1" applyBorder="1" applyAlignment="1">
      <alignment horizontal="center" wrapText="1"/>
    </xf>
    <xf numFmtId="0" fontId="67" fillId="8" borderId="19" xfId="0" applyNumberFormat="1" applyFont="1" applyFill="1" applyBorder="1" applyAlignment="1">
      <alignment horizontal="center" vertical="center"/>
    </xf>
    <xf numFmtId="0" fontId="68" fillId="2" borderId="19" xfId="0" applyFont="1" applyFill="1" applyBorder="1" applyAlignment="1">
      <alignment horizontal="center" vertical="center"/>
    </xf>
    <xf numFmtId="9" fontId="67" fillId="8" borderId="19" xfId="0" applyNumberFormat="1" applyFont="1" applyFill="1" applyBorder="1" applyAlignment="1">
      <alignment horizontal="center" vertical="center"/>
    </xf>
    <xf numFmtId="9" fontId="67" fillId="5" borderId="19" xfId="0" applyNumberFormat="1" applyFont="1" applyFill="1" applyBorder="1" applyAlignment="1">
      <alignment horizontal="center" vertical="center"/>
    </xf>
    <xf numFmtId="9" fontId="69" fillId="17" borderId="19" xfId="0" applyNumberFormat="1" applyFont="1" applyFill="1" applyBorder="1" applyAlignment="1">
      <alignment horizontal="center" vertical="center"/>
    </xf>
    <xf numFmtId="9" fontId="67" fillId="9" borderId="19" xfId="6" applyNumberFormat="1" applyFont="1" applyFill="1" applyBorder="1" applyAlignment="1">
      <alignment horizontal="center" vertical="center"/>
    </xf>
    <xf numFmtId="9" fontId="70" fillId="4" borderId="19" xfId="0" applyNumberFormat="1" applyFont="1" applyFill="1" applyBorder="1" applyAlignment="1" applyProtection="1">
      <alignment horizontal="center" vertical="center"/>
    </xf>
    <xf numFmtId="0" fontId="68" fillId="7" borderId="19" xfId="0" applyFont="1" applyFill="1" applyBorder="1" applyAlignment="1">
      <alignment horizontal="center" vertical="center"/>
    </xf>
    <xf numFmtId="1" fontId="71" fillId="7" borderId="19" xfId="0" applyNumberFormat="1" applyFont="1" applyFill="1" applyBorder="1" applyAlignment="1">
      <alignment horizontal="center" vertical="center"/>
    </xf>
    <xf numFmtId="0" fontId="4" fillId="0" borderId="73" xfId="0" applyFont="1" applyBorder="1"/>
    <xf numFmtId="0" fontId="4" fillId="0" borderId="74" xfId="0" applyFont="1" applyBorder="1"/>
    <xf numFmtId="0" fontId="4" fillId="0" borderId="75" xfId="0" applyFont="1" applyBorder="1"/>
    <xf numFmtId="1" fontId="8" fillId="0" borderId="76" xfId="0" applyNumberFormat="1" applyFont="1" applyBorder="1" applyAlignment="1">
      <alignment horizontal="center"/>
    </xf>
    <xf numFmtId="39" fontId="72" fillId="0" borderId="6" xfId="0" applyNumberFormat="1" applyFont="1" applyBorder="1" applyAlignment="1" applyProtection="1">
      <alignment horizontal="center"/>
    </xf>
    <xf numFmtId="39" fontId="73" fillId="0" borderId="77" xfId="0" applyNumberFormat="1" applyFont="1" applyBorder="1" applyAlignment="1" applyProtection="1">
      <alignment horizontal="center"/>
    </xf>
    <xf numFmtId="0" fontId="74" fillId="0" borderId="1" xfId="0" applyFont="1" applyFill="1" applyBorder="1" applyAlignment="1">
      <alignment horizontal="left" wrapText="1"/>
    </xf>
    <xf numFmtId="39" fontId="73" fillId="0" borderId="78" xfId="0" applyNumberFormat="1" applyFont="1" applyBorder="1" applyAlignment="1" applyProtection="1">
      <alignment horizontal="center"/>
    </xf>
    <xf numFmtId="49" fontId="4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37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75" fillId="0" borderId="0" xfId="0" applyFont="1" applyAlignment="1">
      <alignment horizontal="left"/>
    </xf>
    <xf numFmtId="0" fontId="76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1" fontId="73" fillId="0" borderId="0" xfId="0" applyNumberFormat="1" applyFont="1" applyAlignment="1">
      <alignment horizontal="left"/>
    </xf>
    <xf numFmtId="0" fontId="55" fillId="2" borderId="25" xfId="0" applyFont="1" applyFill="1" applyBorder="1" applyAlignment="1">
      <alignment horizontal="center" vertical="center"/>
    </xf>
    <xf numFmtId="9" fontId="67" fillId="8" borderId="20" xfId="0" applyNumberFormat="1" applyFont="1" applyFill="1" applyBorder="1" applyAlignment="1">
      <alignment horizontal="center" vertical="center"/>
    </xf>
    <xf numFmtId="9" fontId="67" fillId="5" borderId="20" xfId="0" applyNumberFormat="1" applyFont="1" applyFill="1" applyBorder="1" applyAlignment="1">
      <alignment horizontal="center" vertical="center"/>
    </xf>
    <xf numFmtId="9" fontId="67" fillId="9" borderId="20" xfId="6" applyNumberFormat="1" applyFont="1" applyFill="1" applyBorder="1" applyAlignment="1">
      <alignment horizontal="center" vertical="center"/>
    </xf>
    <xf numFmtId="1" fontId="71" fillId="7" borderId="20" xfId="0" applyNumberFormat="1" applyFont="1" applyFill="1" applyBorder="1" applyAlignment="1">
      <alignment horizontal="center" vertical="center"/>
    </xf>
    <xf numFmtId="39" fontId="73" fillId="0" borderId="23" xfId="0" applyNumberFormat="1" applyFont="1" applyBorder="1" applyAlignment="1" applyProtection="1">
      <alignment horizontal="center"/>
    </xf>
    <xf numFmtId="39" fontId="4" fillId="3" borderId="10" xfId="0" applyNumberFormat="1" applyFont="1" applyFill="1" applyBorder="1" applyAlignment="1">
      <alignment horizontal="center"/>
    </xf>
    <xf numFmtId="0" fontId="3" fillId="0" borderId="23" xfId="0" applyFont="1" applyFill="1" applyBorder="1" applyAlignment="1">
      <alignment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23" xfId="0" quotePrefix="1" applyNumberFormat="1" applyFont="1" applyFill="1" applyBorder="1" applyAlignment="1">
      <alignment horizontal="center" vertical="center"/>
    </xf>
    <xf numFmtId="167" fontId="3" fillId="0" borderId="23" xfId="0" applyNumberFormat="1" applyFont="1" applyFill="1" applyBorder="1" applyAlignment="1">
      <alignment vertical="center"/>
    </xf>
    <xf numFmtId="0" fontId="15" fillId="0" borderId="9" xfId="0" applyFont="1" applyFill="1" applyBorder="1"/>
    <xf numFmtId="0" fontId="15" fillId="0" borderId="25" xfId="0" applyFont="1" applyFill="1" applyBorder="1" applyAlignment="1">
      <alignment horizontal="right" vertical="center"/>
    </xf>
    <xf numFmtId="0" fontId="61" fillId="0" borderId="63" xfId="0" applyNumberFormat="1" applyFont="1" applyFill="1" applyBorder="1" applyAlignment="1">
      <alignment horizontal="center"/>
    </xf>
    <xf numFmtId="0" fontId="61" fillId="0" borderId="9" xfId="0" applyNumberFormat="1" applyFont="1" applyFill="1" applyBorder="1" applyAlignment="1">
      <alignment horizontal="center"/>
    </xf>
    <xf numFmtId="0" fontId="61" fillId="0" borderId="64" xfId="0" applyNumberFormat="1" applyFont="1" applyFill="1" applyBorder="1" applyAlignment="1">
      <alignment horizontal="center"/>
    </xf>
    <xf numFmtId="0" fontId="61" fillId="0" borderId="67" xfId="0" applyNumberFormat="1" applyFont="1" applyFill="1" applyBorder="1" applyAlignment="1">
      <alignment horizontal="center"/>
    </xf>
    <xf numFmtId="0" fontId="61" fillId="0" borderId="25" xfId="0" applyNumberFormat="1" applyFont="1" applyFill="1" applyBorder="1" applyAlignment="1">
      <alignment horizontal="center"/>
    </xf>
    <xf numFmtId="0" fontId="0" fillId="10" borderId="9" xfId="0" applyFill="1" applyBorder="1" applyAlignment="1">
      <alignment horizontal="center" wrapText="1"/>
    </xf>
    <xf numFmtId="0" fontId="4" fillId="0" borderId="0" xfId="0" applyFont="1" applyFill="1"/>
    <xf numFmtId="37" fontId="4" fillId="0" borderId="0" xfId="0" applyNumberFormat="1" applyFont="1" applyFill="1"/>
    <xf numFmtId="0" fontId="78" fillId="0" borderId="0" xfId="0" applyFont="1" applyFill="1"/>
    <xf numFmtId="0" fontId="0" fillId="10" borderId="9" xfId="0" applyFill="1" applyBorder="1" applyAlignment="1">
      <alignment horizontal="center" vertical="center" wrapText="1"/>
    </xf>
    <xf numFmtId="0" fontId="79" fillId="0" borderId="11" xfId="0" applyFont="1" applyFill="1" applyBorder="1" applyAlignment="1">
      <alignment horizontal="left"/>
    </xf>
    <xf numFmtId="0" fontId="79" fillId="0" borderId="0" xfId="0" applyFont="1" applyFill="1"/>
    <xf numFmtId="37" fontId="79" fillId="0" borderId="0" xfId="0" applyNumberFormat="1" applyFont="1" applyFill="1"/>
    <xf numFmtId="0" fontId="5" fillId="0" borderId="94" xfId="0" applyFont="1" applyBorder="1" applyAlignment="1">
      <alignment horizontal="center"/>
    </xf>
    <xf numFmtId="0" fontId="4" fillId="0" borderId="94" xfId="0" applyFont="1" applyBorder="1" applyAlignment="1">
      <alignment horizontal="centerContinuous"/>
    </xf>
    <xf numFmtId="0" fontId="45" fillId="0" borderId="13" xfId="4" applyFont="1" applyFill="1" applyBorder="1" applyAlignment="1">
      <alignment horizontal="center"/>
    </xf>
    <xf numFmtId="0" fontId="5" fillId="0" borderId="95" xfId="0" applyFont="1" applyBorder="1" applyAlignment="1">
      <alignment horizontal="center"/>
    </xf>
    <xf numFmtId="0" fontId="4" fillId="12" borderId="0" xfId="0" applyFont="1" applyFill="1" applyBorder="1"/>
    <xf numFmtId="0" fontId="0" fillId="11" borderId="0" xfId="0" applyFill="1" applyBorder="1" applyAlignment="1">
      <alignment horizontal="center"/>
    </xf>
    <xf numFmtId="0" fontId="40" fillId="0" borderId="84" xfId="0" applyNumberFormat="1" applyFont="1" applyFill="1" applyBorder="1" applyAlignment="1">
      <alignment horizontal="center"/>
    </xf>
    <xf numFmtId="9" fontId="18" fillId="3" borderId="16" xfId="0" applyNumberFormat="1" applyFont="1" applyFill="1" applyBorder="1" applyAlignment="1">
      <alignment horizontal="center"/>
    </xf>
    <xf numFmtId="2" fontId="4" fillId="0" borderId="15" xfId="0" applyNumberFormat="1" applyFont="1" applyBorder="1"/>
    <xf numFmtId="0" fontId="15" fillId="0" borderId="23" xfId="0" applyNumberFormat="1" applyFont="1" applyFill="1" applyBorder="1" applyAlignment="1">
      <alignment horizontal="center"/>
    </xf>
    <xf numFmtId="0" fontId="4" fillId="9" borderId="23" xfId="0" applyFont="1" applyFill="1" applyBorder="1" applyAlignment="1">
      <alignment horizontal="center"/>
    </xf>
    <xf numFmtId="0" fontId="74" fillId="0" borderId="23" xfId="0" applyFont="1" applyFill="1" applyBorder="1" applyAlignment="1">
      <alignment horizontal="left" wrapText="1"/>
    </xf>
    <xf numFmtId="49" fontId="4" fillId="12" borderId="23" xfId="0" quotePrefix="1" applyNumberFormat="1" applyFont="1" applyFill="1" applyBorder="1"/>
    <xf numFmtId="49" fontId="4" fillId="12" borderId="23" xfId="0" applyNumberFormat="1" applyFont="1" applyFill="1" applyBorder="1"/>
    <xf numFmtId="49" fontId="4" fillId="0" borderId="23" xfId="0" quotePrefix="1" applyNumberFormat="1" applyFont="1" applyFill="1" applyBorder="1"/>
    <xf numFmtId="49" fontId="4" fillId="0" borderId="23" xfId="0" applyNumberFormat="1" applyFont="1" applyFill="1" applyBorder="1"/>
    <xf numFmtId="49" fontId="79" fillId="0" borderId="23" xfId="0" applyNumberFormat="1" applyFont="1" applyFill="1" applyBorder="1"/>
    <xf numFmtId="49" fontId="79" fillId="0" borderId="23" xfId="0" quotePrefix="1" applyNumberFormat="1" applyFont="1" applyFill="1" applyBorder="1"/>
    <xf numFmtId="0" fontId="48" fillId="2" borderId="23" xfId="0" applyFont="1" applyFill="1" applyBorder="1"/>
    <xf numFmtId="0" fontId="24" fillId="2" borderId="23" xfId="0" applyFont="1" applyFill="1" applyBorder="1"/>
    <xf numFmtId="0" fontId="4" fillId="2" borderId="23" xfId="0" applyFont="1" applyFill="1" applyBorder="1" applyAlignment="1">
      <alignment horizontal="center" vertical="center"/>
    </xf>
    <xf numFmtId="0" fontId="49" fillId="10" borderId="23" xfId="0" applyFont="1" applyFill="1" applyBorder="1"/>
    <xf numFmtId="0" fontId="4" fillId="2" borderId="23" xfId="0" applyFont="1" applyFill="1" applyBorder="1"/>
    <xf numFmtId="0" fontId="50" fillId="6" borderId="23" xfId="0" applyFont="1" applyFill="1" applyBorder="1"/>
    <xf numFmtId="165" fontId="5" fillId="15" borderId="23" xfId="0" applyNumberFormat="1" applyFont="1" applyFill="1" applyBorder="1"/>
    <xf numFmtId="0" fontId="4" fillId="0" borderId="23" xfId="0" applyFont="1" applyBorder="1" applyAlignment="1">
      <alignment horizontal="center"/>
    </xf>
    <xf numFmtId="0" fontId="4" fillId="0" borderId="23" xfId="0" applyFont="1" applyBorder="1"/>
    <xf numFmtId="0" fontId="4" fillId="2" borderId="5" xfId="0" applyFont="1" applyFill="1" applyBorder="1"/>
    <xf numFmtId="0" fontId="19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15" fillId="4" borderId="97" xfId="0" applyFont="1" applyFill="1" applyBorder="1" applyAlignment="1">
      <alignment horizontal="centerContinuous"/>
    </xf>
    <xf numFmtId="0" fontId="15" fillId="0" borderId="98" xfId="0" applyFont="1" applyFill="1" applyBorder="1" applyAlignment="1">
      <alignment horizontal="center"/>
    </xf>
    <xf numFmtId="0" fontId="15" fillId="0" borderId="96" xfId="0" applyFont="1" applyFill="1" applyBorder="1" applyAlignment="1"/>
    <xf numFmtId="0" fontId="4" fillId="0" borderId="99" xfId="0" applyFont="1" applyFill="1" applyBorder="1"/>
    <xf numFmtId="0" fontId="15" fillId="0" borderId="100" xfId="0" applyNumberFormat="1" applyFont="1" applyFill="1" applyBorder="1" applyAlignment="1">
      <alignment horizontal="center"/>
    </xf>
    <xf numFmtId="0" fontId="15" fillId="4" borderId="23" xfId="0" applyFont="1" applyFill="1" applyBorder="1" applyAlignment="1">
      <alignment horizontal="centerContinuous"/>
    </xf>
    <xf numFmtId="0" fontId="36" fillId="14" borderId="23" xfId="0" applyFont="1" applyFill="1" applyBorder="1" applyAlignment="1">
      <alignment horizontal="center"/>
    </xf>
    <xf numFmtId="39" fontId="4" fillId="3" borderId="23" xfId="0" applyNumberFormat="1" applyFont="1" applyFill="1" applyBorder="1"/>
    <xf numFmtId="0" fontId="4" fillId="0" borderId="80" xfId="0" quotePrefix="1" applyFont="1" applyBorder="1" applyAlignment="1">
      <alignment horizontal="left"/>
    </xf>
    <xf numFmtId="39" fontId="4" fillId="3" borderId="23" xfId="0" applyNumberFormat="1" applyFont="1" applyFill="1" applyBorder="1" applyAlignment="1">
      <alignment horizontal="center"/>
    </xf>
    <xf numFmtId="0" fontId="4" fillId="0" borderId="23" xfId="0" quotePrefix="1" applyFont="1" applyBorder="1" applyAlignment="1">
      <alignment horizontal="left"/>
    </xf>
    <xf numFmtId="0" fontId="80" fillId="0" borderId="0" xfId="0" applyFont="1" applyAlignment="1">
      <alignment horizontal="left"/>
    </xf>
    <xf numFmtId="49" fontId="81" fillId="0" borderId="0" xfId="0" applyNumberFormat="1" applyFont="1" applyAlignment="1">
      <alignment horizontal="left"/>
    </xf>
    <xf numFmtId="0" fontId="81" fillId="0" borderId="0" xfId="0" applyFont="1" applyAlignment="1">
      <alignment horizontal="left"/>
    </xf>
    <xf numFmtId="0" fontId="81" fillId="0" borderId="0" xfId="0" applyFont="1"/>
    <xf numFmtId="0" fontId="82" fillId="0" borderId="0" xfId="0" applyFont="1" applyAlignment="1">
      <alignment horizontal="left"/>
    </xf>
    <xf numFmtId="0" fontId="81" fillId="0" borderId="0" xfId="0" quotePrefix="1" applyFont="1" applyAlignment="1">
      <alignment horizontal="left"/>
    </xf>
    <xf numFmtId="0" fontId="81" fillId="0" borderId="0" xfId="0" applyFont="1" applyAlignment="1">
      <alignment horizontal="center"/>
    </xf>
    <xf numFmtId="0" fontId="81" fillId="0" borderId="0" xfId="0" applyFont="1" applyBorder="1" applyAlignment="1">
      <alignment horizontal="center"/>
    </xf>
    <xf numFmtId="0" fontId="80" fillId="0" borderId="0" xfId="0" applyFont="1" applyAlignment="1">
      <alignment horizontal="center"/>
    </xf>
    <xf numFmtId="0" fontId="14" fillId="3" borderId="23" xfId="0" applyFont="1" applyFill="1" applyBorder="1"/>
    <xf numFmtId="0" fontId="84" fillId="0" borderId="23" xfId="0" applyFont="1" applyBorder="1" applyAlignment="1">
      <alignment horizontal="left" vertical="center"/>
    </xf>
    <xf numFmtId="9" fontId="0" fillId="19" borderId="11" xfId="0" applyNumberFormat="1" applyFill="1" applyBorder="1" applyAlignment="1" applyProtection="1">
      <alignment horizontal="center" vertical="center" wrapText="1" shrinkToFit="1"/>
    </xf>
    <xf numFmtId="0" fontId="4" fillId="0" borderId="0" xfId="0" applyFont="1" applyAlignment="1">
      <alignment horizontal="center"/>
    </xf>
    <xf numFmtId="0" fontId="55" fillId="2" borderId="58" xfId="0" applyFont="1" applyFill="1" applyBorder="1" applyAlignment="1">
      <alignment horizontal="left" shrinkToFit="1"/>
    </xf>
    <xf numFmtId="0" fontId="58" fillId="8" borderId="25" xfId="0" applyFont="1" applyFill="1" applyBorder="1" applyAlignment="1">
      <alignment horizontal="left"/>
    </xf>
    <xf numFmtId="0" fontId="55" fillId="2" borderId="25" xfId="0" applyFont="1" applyFill="1" applyBorder="1" applyAlignment="1">
      <alignment horizontal="left"/>
    </xf>
    <xf numFmtId="0" fontId="55" fillId="2" borderId="25" xfId="0" applyFont="1" applyFill="1" applyBorder="1" applyAlignment="1">
      <alignment horizontal="left" vertical="center"/>
    </xf>
    <xf numFmtId="0" fontId="85" fillId="0" borderId="6" xfId="0" applyFont="1" applyBorder="1" applyAlignment="1">
      <alignment horizontal="center" vertical="center"/>
    </xf>
    <xf numFmtId="0" fontId="86" fillId="0" borderId="23" xfId="0" applyFont="1" applyBorder="1" applyAlignment="1">
      <alignment horizontal="left" vertical="center"/>
    </xf>
    <xf numFmtId="0" fontId="87" fillId="0" borderId="23" xfId="0" applyFont="1" applyBorder="1" applyAlignment="1">
      <alignment horizontal="center" vertical="center" wrapText="1"/>
    </xf>
    <xf numFmtId="1" fontId="88" fillId="0" borderId="23" xfId="0" applyNumberFormat="1" applyFont="1" applyBorder="1" applyAlignment="1" applyProtection="1">
      <alignment horizontal="center" vertical="center"/>
    </xf>
    <xf numFmtId="1" fontId="88" fillId="0" borderId="23" xfId="0" applyNumberFormat="1" applyFont="1" applyBorder="1" applyAlignment="1">
      <alignment horizontal="center" vertical="center"/>
    </xf>
    <xf numFmtId="1" fontId="89" fillId="0" borderId="80" xfId="0" applyNumberFormat="1" applyFont="1" applyBorder="1" applyAlignment="1" applyProtection="1">
      <alignment horizontal="center" vertical="center"/>
    </xf>
    <xf numFmtId="1" fontId="88" fillId="0" borderId="79" xfId="0" applyNumberFormat="1" applyFont="1" applyBorder="1" applyAlignment="1" applyProtection="1">
      <alignment horizontal="center" vertical="center"/>
    </xf>
    <xf numFmtId="1" fontId="89" fillId="0" borderId="23" xfId="0" applyNumberFormat="1" applyFont="1" applyBorder="1" applyAlignment="1" applyProtection="1">
      <alignment horizontal="center" vertical="center"/>
    </xf>
    <xf numFmtId="39" fontId="89" fillId="0" borderId="71" xfId="0" applyNumberFormat="1" applyFont="1" applyBorder="1" applyAlignment="1" applyProtection="1">
      <alignment horizontal="center" vertical="center"/>
    </xf>
    <xf numFmtId="37" fontId="89" fillId="0" borderId="79" xfId="0" applyNumberFormat="1" applyFont="1" applyBorder="1" applyAlignment="1" applyProtection="1">
      <alignment horizontal="center" vertical="center"/>
    </xf>
    <xf numFmtId="168" fontId="89" fillId="0" borderId="79" xfId="0" applyNumberFormat="1" applyFont="1" applyBorder="1" applyAlignment="1" applyProtection="1">
      <alignment horizontal="center" vertical="center"/>
    </xf>
    <xf numFmtId="9" fontId="89" fillId="0" borderId="72" xfId="0" applyNumberFormat="1" applyFont="1" applyFill="1" applyBorder="1" applyAlignment="1" applyProtection="1">
      <alignment horizontal="center" vertical="center"/>
    </xf>
    <xf numFmtId="39" fontId="90" fillId="0" borderId="6" xfId="0" applyNumberFormat="1" applyFont="1" applyBorder="1" applyAlignment="1" applyProtection="1">
      <alignment horizontal="center" vertical="center"/>
    </xf>
    <xf numFmtId="39" fontId="91" fillId="0" borderId="23" xfId="0" applyNumberFormat="1" applyFont="1" applyBorder="1" applyAlignment="1" applyProtection="1">
      <alignment horizontal="center" vertical="center"/>
    </xf>
    <xf numFmtId="0" fontId="85" fillId="0" borderId="23" xfId="0" applyFont="1" applyBorder="1" applyAlignment="1">
      <alignment horizontal="center" vertical="center"/>
    </xf>
    <xf numFmtId="1" fontId="88" fillId="0" borderId="23" xfId="0" applyNumberFormat="1" applyFont="1" applyFill="1" applyBorder="1" applyAlignment="1">
      <alignment horizontal="center" vertical="center"/>
    </xf>
    <xf numFmtId="1" fontId="89" fillId="0" borderId="80" xfId="0" applyNumberFormat="1" applyFont="1" applyFill="1" applyBorder="1" applyAlignment="1" applyProtection="1">
      <alignment horizontal="center" vertical="center"/>
    </xf>
    <xf numFmtId="1" fontId="92" fillId="0" borderId="23" xfId="0" applyNumberFormat="1" applyFont="1" applyFill="1" applyBorder="1" applyAlignment="1">
      <alignment horizontal="center" vertical="center"/>
    </xf>
    <xf numFmtId="1" fontId="93" fillId="0" borderId="80" xfId="0" applyNumberFormat="1" applyFont="1" applyFill="1" applyBorder="1" applyAlignment="1" applyProtection="1">
      <alignment horizontal="center" vertical="center"/>
    </xf>
    <xf numFmtId="0" fontId="87" fillId="0" borderId="23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5" fillId="0" borderId="5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39" fontId="72" fillId="0" borderId="6" xfId="0" applyNumberFormat="1" applyFont="1" applyBorder="1" applyAlignment="1" applyProtection="1">
      <alignment horizontal="center" vertical="center"/>
    </xf>
    <xf numFmtId="0" fontId="81" fillId="0" borderId="0" xfId="0" applyFont="1" applyAlignment="1">
      <alignment horizontal="right"/>
    </xf>
    <xf numFmtId="1" fontId="88" fillId="0" borderId="79" xfId="0" applyNumberFormat="1" applyFont="1" applyFill="1" applyBorder="1" applyAlignment="1" applyProtection="1">
      <alignment horizontal="center" vertical="center"/>
    </xf>
    <xf numFmtId="0" fontId="96" fillId="0" borderId="23" xfId="0" applyFont="1" applyBorder="1" applyAlignment="1">
      <alignment horizontal="left" vertical="center"/>
    </xf>
    <xf numFmtId="0" fontId="96" fillId="0" borderId="23" xfId="0" quotePrefix="1" applyFont="1" applyBorder="1" applyAlignment="1">
      <alignment horizontal="left" vertical="center"/>
    </xf>
    <xf numFmtId="0" fontId="4" fillId="3" borderId="23" xfId="0" applyNumberFormat="1" applyFont="1" applyFill="1" applyBorder="1"/>
    <xf numFmtId="0" fontId="73" fillId="0" borderId="0" xfId="0" applyFont="1" applyAlignment="1">
      <alignment horizontal="center"/>
    </xf>
    <xf numFmtId="9" fontId="73" fillId="0" borderId="0" xfId="6" applyFont="1" applyAlignment="1">
      <alignment horizontal="center"/>
    </xf>
    <xf numFmtId="0" fontId="81" fillId="0" borderId="0" xfId="0" applyFont="1" applyAlignment="1">
      <alignment horizontal="center" vertical="center"/>
    </xf>
    <xf numFmtId="0" fontId="77" fillId="0" borderId="25" xfId="0" applyNumberFormat="1" applyFont="1" applyFill="1" applyBorder="1" applyAlignment="1">
      <alignment horizontal="center" wrapText="1"/>
    </xf>
    <xf numFmtId="0" fontId="55" fillId="20" borderId="25" xfId="0" applyFont="1" applyFill="1" applyBorder="1" applyAlignment="1">
      <alignment horizontal="left"/>
    </xf>
    <xf numFmtId="0" fontId="97" fillId="0" borderId="51" xfId="0" applyFont="1" applyBorder="1" applyAlignment="1">
      <alignment horizontal="center" vertical="center"/>
    </xf>
    <xf numFmtId="49" fontId="97" fillId="0" borderId="51" xfId="0" applyNumberFormat="1" applyFont="1" applyBorder="1" applyAlignment="1" applyProtection="1">
      <alignment horizontal="center" vertical="center" wrapText="1"/>
    </xf>
    <xf numFmtId="39" fontId="91" fillId="0" borderId="23" xfId="0" quotePrefix="1" applyNumberFormat="1" applyFont="1" applyBorder="1" applyAlignment="1" applyProtection="1">
      <alignment horizontal="center" vertical="center"/>
    </xf>
    <xf numFmtId="0" fontId="34" fillId="11" borderId="0" xfId="0" applyFont="1" applyFill="1" applyBorder="1" applyAlignment="1">
      <alignment horizontal="center" vertical="center"/>
    </xf>
    <xf numFmtId="0" fontId="30" fillId="13" borderId="28" xfId="5" applyFont="1" applyFill="1" applyBorder="1" applyAlignment="1">
      <alignment horizontal="center"/>
    </xf>
    <xf numFmtId="0" fontId="31" fillId="7" borderId="28" xfId="5" applyFont="1" applyFill="1" applyBorder="1" applyAlignment="1">
      <alignment horizontal="center"/>
    </xf>
    <xf numFmtId="0" fontId="31" fillId="6" borderId="29" xfId="5" applyFont="1" applyFill="1" applyBorder="1" applyAlignment="1">
      <alignment horizontal="center"/>
    </xf>
    <xf numFmtId="0" fontId="31" fillId="6" borderId="30" xfId="5" applyFont="1" applyFill="1" applyBorder="1" applyAlignment="1">
      <alignment horizontal="center"/>
    </xf>
    <xf numFmtId="0" fontId="54" fillId="0" borderId="91" xfId="0" applyFont="1" applyBorder="1" applyAlignment="1">
      <alignment horizontal="center"/>
    </xf>
    <xf numFmtId="0" fontId="54" fillId="0" borderId="92" xfId="0" applyFont="1" applyBorder="1" applyAlignment="1">
      <alignment horizontal="center"/>
    </xf>
    <xf numFmtId="0" fontId="54" fillId="0" borderId="93" xfId="0" applyFont="1" applyBorder="1" applyAlignment="1">
      <alignment horizontal="center"/>
    </xf>
    <xf numFmtId="9" fontId="0" fillId="0" borderId="64" xfId="0" applyNumberFormat="1" applyFont="1" applyFill="1" applyBorder="1" applyAlignment="1" applyProtection="1">
      <alignment horizontal="center" vertical="center" shrinkToFit="1"/>
    </xf>
    <xf numFmtId="0" fontId="0" fillId="0" borderId="65" xfId="0" applyFont="1" applyFill="1" applyBorder="1" applyAlignment="1">
      <alignment horizontal="center" vertical="center" shrinkToFit="1"/>
    </xf>
    <xf numFmtId="0" fontId="0" fillId="0" borderId="84" xfId="0" applyFont="1" applyFill="1" applyBorder="1" applyAlignment="1">
      <alignment horizontal="center" vertical="center" shrinkToFit="1"/>
    </xf>
    <xf numFmtId="0" fontId="61" fillId="0" borderId="64" xfId="0" applyNumberFormat="1" applyFont="1" applyFill="1" applyBorder="1" applyAlignment="1">
      <alignment horizontal="center" vertical="center" shrinkToFit="1"/>
    </xf>
    <xf numFmtId="0" fontId="61" fillId="0" borderId="65" xfId="0" applyNumberFormat="1" applyFont="1" applyFill="1" applyBorder="1" applyAlignment="1">
      <alignment horizontal="center" vertical="center" shrinkToFit="1"/>
    </xf>
    <xf numFmtId="0" fontId="61" fillId="0" borderId="84" xfId="0" applyNumberFormat="1" applyFont="1" applyFill="1" applyBorder="1" applyAlignment="1">
      <alignment horizontal="center" vertical="center" shrinkToFit="1"/>
    </xf>
    <xf numFmtId="9" fontId="0" fillId="0" borderId="64" xfId="0" applyNumberFormat="1" applyFont="1" applyFill="1" applyBorder="1" applyAlignment="1" applyProtection="1">
      <alignment horizontal="center" vertical="center" wrapText="1" shrinkToFit="1"/>
    </xf>
    <xf numFmtId="0" fontId="0" fillId="0" borderId="65" xfId="0" applyFont="1" applyFill="1" applyBorder="1" applyAlignment="1">
      <alignment horizontal="center" vertical="center" wrapText="1" shrinkToFit="1"/>
    </xf>
    <xf numFmtId="0" fontId="0" fillId="0" borderId="84" xfId="0" applyFont="1" applyFill="1" applyBorder="1" applyAlignment="1">
      <alignment horizontal="center" vertical="center" wrapText="1" shrinkToFit="1"/>
    </xf>
    <xf numFmtId="0" fontId="16" fillId="18" borderId="0" xfId="0" applyFont="1" applyFill="1" applyAlignment="1">
      <alignment horizontal="center"/>
    </xf>
    <xf numFmtId="0" fontId="50" fillId="6" borderId="85" xfId="0" applyFont="1" applyFill="1" applyBorder="1" applyAlignment="1">
      <alignment horizontal="center" wrapText="1"/>
    </xf>
    <xf numFmtId="0" fontId="50" fillId="6" borderId="86" xfId="0" applyFont="1" applyFill="1" applyBorder="1" applyAlignment="1">
      <alignment horizontal="center" wrapText="1"/>
    </xf>
    <xf numFmtId="0" fontId="50" fillId="6" borderId="87" xfId="0" applyFont="1" applyFill="1" applyBorder="1" applyAlignment="1">
      <alignment horizontal="center" wrapText="1"/>
    </xf>
    <xf numFmtId="0" fontId="50" fillId="6" borderId="88" xfId="0" applyFont="1" applyFill="1" applyBorder="1" applyAlignment="1">
      <alignment horizontal="center" wrapText="1"/>
    </xf>
    <xf numFmtId="0" fontId="50" fillId="6" borderId="89" xfId="0" applyFont="1" applyFill="1" applyBorder="1" applyAlignment="1">
      <alignment horizontal="center" wrapText="1"/>
    </xf>
    <xf numFmtId="0" fontId="50" fillId="6" borderId="90" xfId="0" applyFont="1" applyFill="1" applyBorder="1" applyAlignment="1">
      <alignment horizontal="center" wrapText="1"/>
    </xf>
    <xf numFmtId="0" fontId="16" fillId="14" borderId="0" xfId="0" applyFont="1" applyFill="1" applyAlignment="1">
      <alignment horizontal="center"/>
    </xf>
    <xf numFmtId="0" fontId="16" fillId="17" borderId="0" xfId="0" applyFont="1" applyFill="1" applyAlignment="1">
      <alignment horizontal="center"/>
    </xf>
    <xf numFmtId="0" fontId="52" fillId="2" borderId="81" xfId="0" applyFont="1" applyFill="1" applyBorder="1" applyAlignment="1">
      <alignment horizontal="center"/>
    </xf>
    <xf numFmtId="0" fontId="52" fillId="2" borderId="82" xfId="0" applyFont="1" applyFill="1" applyBorder="1" applyAlignment="1">
      <alignment horizontal="center"/>
    </xf>
    <xf numFmtId="0" fontId="52" fillId="2" borderId="8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83" fillId="0" borderId="23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/>
    </xf>
    <xf numFmtId="0" fontId="54" fillId="0" borderId="71" xfId="0" applyFont="1" applyBorder="1" applyAlignment="1">
      <alignment horizontal="center"/>
    </xf>
    <xf numFmtId="0" fontId="54" fillId="0" borderId="80" xfId="0" applyFont="1" applyBorder="1" applyAlignment="1">
      <alignment horizontal="center"/>
    </xf>
    <xf numFmtId="49" fontId="5" fillId="0" borderId="54" xfId="0" applyNumberFormat="1" applyFont="1" applyBorder="1" applyAlignment="1" applyProtection="1">
      <alignment horizontal="center" vertical="center" wrapText="1"/>
    </xf>
    <xf numFmtId="49" fontId="5" fillId="0" borderId="44" xfId="0" applyNumberFormat="1" applyFont="1" applyBorder="1" applyAlignment="1" applyProtection="1">
      <alignment horizontal="center" vertical="center" wrapText="1"/>
    </xf>
    <xf numFmtId="49" fontId="5" fillId="0" borderId="51" xfId="0" applyNumberFormat="1" applyFont="1" applyBorder="1" applyAlignment="1" applyProtection="1">
      <alignment horizontal="center" vertical="center" wrapText="1"/>
    </xf>
    <xf numFmtId="49" fontId="97" fillId="0" borderId="23" xfId="0" applyNumberFormat="1" applyFont="1" applyBorder="1" applyAlignment="1" applyProtection="1">
      <alignment horizontal="center" vertical="center" wrapText="1"/>
    </xf>
    <xf numFmtId="0" fontId="98" fillId="0" borderId="101" xfId="0" applyNumberFormat="1" applyFont="1" applyFill="1" applyBorder="1" applyAlignment="1">
      <alignment horizontal="center" vertical="center"/>
    </xf>
    <xf numFmtId="0" fontId="98" fillId="0" borderId="102" xfId="0" applyNumberFormat="1" applyFont="1" applyFill="1" applyBorder="1" applyAlignment="1">
      <alignment horizontal="center" vertical="center"/>
    </xf>
    <xf numFmtId="0" fontId="98" fillId="0" borderId="52" xfId="0" applyNumberFormat="1" applyFont="1" applyFill="1" applyBorder="1" applyAlignment="1">
      <alignment horizontal="center" vertical="center"/>
    </xf>
    <xf numFmtId="0" fontId="80" fillId="0" borderId="104" xfId="0" applyFont="1" applyBorder="1" applyAlignment="1">
      <alignment horizontal="center" vertical="center"/>
    </xf>
    <xf numFmtId="0" fontId="80" fillId="0" borderId="4" xfId="0" applyFont="1" applyBorder="1" applyAlignment="1">
      <alignment horizontal="center" vertical="center"/>
    </xf>
    <xf numFmtId="0" fontId="80" fillId="0" borderId="7" xfId="0" applyFont="1" applyBorder="1" applyAlignment="1">
      <alignment horizontal="center" vertical="center"/>
    </xf>
    <xf numFmtId="0" fontId="16" fillId="17" borderId="96" xfId="0" applyFont="1" applyFill="1" applyBorder="1" applyAlignment="1">
      <alignment horizontal="center"/>
    </xf>
    <xf numFmtId="0" fontId="16" fillId="14" borderId="96" xfId="0" applyFont="1" applyFill="1" applyBorder="1" applyAlignment="1">
      <alignment horizontal="center"/>
    </xf>
    <xf numFmtId="0" fontId="52" fillId="2" borderId="23" xfId="0" applyFont="1" applyFill="1" applyBorder="1" applyAlignment="1">
      <alignment horizontal="center"/>
    </xf>
    <xf numFmtId="0" fontId="50" fillId="6" borderId="23" xfId="0" applyFont="1" applyFill="1" applyBorder="1" applyAlignment="1">
      <alignment horizontal="center" wrapText="1"/>
    </xf>
    <xf numFmtId="9" fontId="0" fillId="19" borderId="64" xfId="0" applyNumberFormat="1" applyFont="1" applyFill="1" applyBorder="1" applyAlignment="1" applyProtection="1">
      <alignment horizontal="center" vertical="center" wrapText="1" shrinkToFit="1"/>
    </xf>
    <xf numFmtId="9" fontId="0" fillId="19" borderId="65" xfId="0" applyNumberFormat="1" applyFont="1" applyFill="1" applyBorder="1" applyAlignment="1" applyProtection="1">
      <alignment horizontal="center" vertical="center" wrapText="1" shrinkToFit="1"/>
    </xf>
    <xf numFmtId="9" fontId="0" fillId="19" borderId="84" xfId="0" applyNumberFormat="1" applyFont="1" applyFill="1" applyBorder="1" applyAlignment="1" applyProtection="1">
      <alignment horizontal="center" vertical="center" wrapText="1" shrinkToFit="1"/>
    </xf>
    <xf numFmtId="0" fontId="94" fillId="0" borderId="5" xfId="0" applyFont="1" applyBorder="1" applyAlignment="1">
      <alignment horizontal="center" vertical="center"/>
    </xf>
    <xf numFmtId="0" fontId="94" fillId="0" borderId="11" xfId="0" applyFont="1" applyBorder="1" applyAlignment="1">
      <alignment horizontal="center" vertical="center"/>
    </xf>
    <xf numFmtId="0" fontId="94" fillId="0" borderId="6" xfId="0" applyFont="1" applyBorder="1" applyAlignment="1">
      <alignment horizontal="center" vertical="center"/>
    </xf>
    <xf numFmtId="0" fontId="94" fillId="0" borderId="101" xfId="0" applyFont="1" applyBorder="1" applyAlignment="1">
      <alignment horizontal="center" vertical="center"/>
    </xf>
    <xf numFmtId="0" fontId="94" fillId="0" borderId="102" xfId="0" applyFont="1" applyBorder="1" applyAlignment="1">
      <alignment horizontal="center" vertical="center"/>
    </xf>
    <xf numFmtId="0" fontId="94" fillId="0" borderId="52" xfId="0" applyFont="1" applyBorder="1" applyAlignment="1">
      <alignment horizontal="center" vertical="center"/>
    </xf>
    <xf numFmtId="0" fontId="94" fillId="0" borderId="103" xfId="0" applyFont="1" applyBorder="1" applyAlignment="1">
      <alignment horizontal="center" vertical="center" wrapText="1"/>
    </xf>
    <xf numFmtId="0" fontId="94" fillId="0" borderId="44" xfId="0" applyFont="1" applyBorder="1" applyAlignment="1">
      <alignment horizontal="center" vertical="center" wrapText="1"/>
    </xf>
    <xf numFmtId="0" fontId="94" fillId="0" borderId="51" xfId="0" applyFont="1" applyBorder="1" applyAlignment="1">
      <alignment horizontal="center" vertical="center" wrapText="1"/>
    </xf>
    <xf numFmtId="9" fontId="0" fillId="19" borderId="19" xfId="0" applyNumberFormat="1" applyFill="1" applyBorder="1" applyAlignment="1" applyProtection="1">
      <alignment horizontal="center" vertical="center" wrapText="1" shrinkToFit="1"/>
    </xf>
    <xf numFmtId="9" fontId="0" fillId="19" borderId="18" xfId="0" applyNumberFormat="1" applyFill="1" applyBorder="1" applyAlignment="1" applyProtection="1">
      <alignment horizontal="center" vertical="center" wrapText="1" shrinkToFit="1"/>
    </xf>
    <xf numFmtId="9" fontId="0" fillId="19" borderId="19" xfId="0" applyNumberFormat="1" applyFont="1" applyFill="1" applyBorder="1" applyAlignment="1" applyProtection="1">
      <alignment horizontal="center" vertical="center" wrapText="1" shrinkToFit="1"/>
    </xf>
    <xf numFmtId="0" fontId="16" fillId="2" borderId="5" xfId="0" applyNumberFormat="1" applyFont="1" applyFill="1" applyBorder="1" applyAlignment="1">
      <alignment horizontal="center" vertical="center"/>
    </xf>
    <xf numFmtId="0" fontId="16" fillId="2" borderId="11" xfId="0" applyNumberFormat="1" applyFont="1" applyFill="1" applyBorder="1" applyAlignment="1">
      <alignment horizontal="center" vertical="center"/>
    </xf>
    <xf numFmtId="0" fontId="16" fillId="2" borderId="20" xfId="0" applyNumberFormat="1" applyFont="1" applyFill="1" applyBorder="1" applyAlignment="1">
      <alignment horizontal="center" vertical="center"/>
    </xf>
  </cellXfs>
  <cellStyles count="9">
    <cellStyle name="Comma [0]" xfId="1" builtinId="6"/>
    <cellStyle name="Normal" xfId="0" builtinId="0"/>
    <cellStyle name="Normal 2" xfId="2"/>
    <cellStyle name="Normal 3" xfId="8"/>
    <cellStyle name="Normal 4" xfId="3"/>
    <cellStyle name="Normal_NILAI" xfId="4"/>
    <cellStyle name="Normal_sebut" xfId="5"/>
    <cellStyle name="Percent" xfId="6" builtinId="5"/>
    <cellStyle name="Percent 2" xfId="7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indexed="62"/>
      </font>
      <fill>
        <patternFill patternType="solid">
          <bgColor indexed="46"/>
        </patternFill>
      </fill>
    </dxf>
    <dxf>
      <font>
        <condense val="0"/>
        <extend val="0"/>
        <color indexed="62"/>
      </font>
      <fill>
        <patternFill patternType="solid">
          <bgColor indexed="47"/>
        </patternFill>
      </fill>
    </dxf>
    <dxf>
      <font>
        <condense val="0"/>
        <extend val="0"/>
        <color indexed="10"/>
      </font>
      <fill>
        <patternFill patternType="solid">
          <bgColor indexed="42"/>
        </patternFill>
      </fill>
    </dxf>
    <dxf>
      <font>
        <condense val="0"/>
        <extend val="0"/>
        <color indexed="10"/>
      </font>
      <fill>
        <patternFill patternType="solid">
          <bgColor indexed="34"/>
        </patternFill>
      </fill>
    </dxf>
    <dxf>
      <font>
        <b/>
        <i/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indexed="10"/>
      </font>
      <fill>
        <patternFill patternType="solid">
          <bgColor indexed="42"/>
        </patternFill>
      </fill>
    </dxf>
    <dxf>
      <font>
        <condense val="0"/>
        <extend val="0"/>
        <color indexed="10"/>
      </font>
      <fill>
        <patternFill patternType="solid">
          <bgColor indexed="42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62"/>
      </font>
      <fill>
        <patternFill patternType="solid">
          <bgColor indexed="46"/>
        </patternFill>
      </fill>
    </dxf>
    <dxf>
      <font>
        <condense val="0"/>
        <extend val="0"/>
        <color indexed="62"/>
      </font>
      <fill>
        <patternFill patternType="solid">
          <bgColor indexed="47"/>
        </patternFill>
      </fill>
    </dxf>
    <dxf>
      <font>
        <condense val="0"/>
        <extend val="0"/>
        <color indexed="10"/>
      </font>
      <fill>
        <patternFill patternType="solid">
          <bgColor indexed="42"/>
        </patternFill>
      </fill>
    </dxf>
    <dxf>
      <font>
        <condense val="0"/>
        <extend val="0"/>
        <color indexed="10"/>
      </font>
      <fill>
        <patternFill patternType="solid">
          <bgColor indexed="34"/>
        </patternFill>
      </fill>
    </dxf>
    <dxf>
      <font>
        <condense val="0"/>
        <extend val="0"/>
        <color indexed="10"/>
      </font>
      <fill>
        <patternFill patternType="solid">
          <bgColor indexed="34"/>
        </patternFill>
      </fill>
    </dxf>
    <dxf>
      <font>
        <b/>
        <i/>
        <condense val="0"/>
        <extend val="0"/>
        <color indexed="10"/>
      </font>
      <fill>
        <patternFill>
          <bgColor indexed="40"/>
        </patternFill>
      </fill>
    </dxf>
    <dxf>
      <font>
        <condense val="0"/>
        <extend val="0"/>
        <color indexed="10"/>
      </font>
      <fill>
        <patternFill patternType="gray0625"/>
      </fill>
    </dxf>
    <dxf>
      <font>
        <condense val="0"/>
        <extend val="0"/>
        <color indexed="10"/>
      </font>
      <fill>
        <patternFill patternType="gray0625"/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autoTitleDeleted val="1"/>
    <c:plotArea>
      <c:layout>
        <c:manualLayout>
          <c:layoutTarget val="inner"/>
          <c:xMode val="edge"/>
          <c:yMode val="edge"/>
          <c:x val="1.8656750409482881E-2"/>
          <c:y val="3.5087919681560435E-2"/>
          <c:w val="0.96641967121121297"/>
          <c:h val="0.94737383140208964"/>
        </c:manualLayout>
      </c:layout>
      <c:scatterChart>
        <c:scatterStyle val="smoothMarker"/>
        <c:ser>
          <c:idx val="2"/>
          <c:order val="0"/>
          <c:tx>
            <c:strRef>
              <c:f>Graf!$R$68:$R$83</c:f>
              <c:strCache>
                <c:ptCount val="1"/>
                <c:pt idx="0">
                  <c:v>#N/A #N/A #N/A #N/A #N/A #N/A #N/A #N/A #N/A #N/A #N/A #N/A #N/A #N/A #N/A #N/A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Graf!$O$68:$O$84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  <c:pt idx="13">
                  <c:v>85</c:v>
                </c:pt>
                <c:pt idx="14">
                  <c:v>90</c:v>
                </c:pt>
                <c:pt idx="15">
                  <c:v>95</c:v>
                </c:pt>
                <c:pt idx="16">
                  <c:v>101</c:v>
                </c:pt>
              </c:numCache>
            </c:numRef>
          </c:xVal>
          <c:yVal>
            <c:numRef>
              <c:f>Graf!$R$68:$R$83</c:f>
              <c:numCache>
                <c:formatCode>General</c:formatCode>
                <c:ptCount val="1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</c:numCache>
            </c:numRef>
          </c:yVal>
          <c:smooth val="1"/>
        </c:ser>
        <c:dLbls>
          <c:showCatName val="1"/>
        </c:dLbls>
        <c:axId val="60662912"/>
        <c:axId val="60665216"/>
      </c:scatterChart>
      <c:valAx>
        <c:axId val="60662912"/>
        <c:scaling>
          <c:orientation val="minMax"/>
          <c:max val="100"/>
          <c:min val="0"/>
        </c:scaling>
        <c:delete val="1"/>
        <c:axPos val="b"/>
        <c:numFmt formatCode="General" sourceLinked="1"/>
        <c:tickLblPos val="none"/>
        <c:crossAx val="60665216"/>
        <c:crosses val="autoZero"/>
        <c:crossBetween val="midCat"/>
        <c:majorUnit val="5"/>
        <c:minorUnit val="1"/>
      </c:valAx>
      <c:valAx>
        <c:axId val="60665216"/>
        <c:scaling>
          <c:orientation val="minMax"/>
        </c:scaling>
        <c:delete val="1"/>
        <c:axPos val="l"/>
        <c:numFmt formatCode="General" sourceLinked="1"/>
        <c:tickLblPos val="none"/>
        <c:crossAx val="6066291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</c:chart>
  <c:spPr>
    <a:solidFill>
      <a:srgbClr val="C0C0C0"/>
    </a:solidFill>
    <a:ln w="9525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000000000001465" r="0.7500000000000146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61</xdr:row>
      <xdr:rowOff>28575</xdr:rowOff>
    </xdr:from>
    <xdr:to>
      <xdr:col>16</xdr:col>
      <xdr:colOff>542925</xdr:colOff>
      <xdr:row>61</xdr:row>
      <xdr:rowOff>1657350</xdr:rowOff>
    </xdr:to>
    <xdr:graphicFrame macro="">
      <xdr:nvGraphicFramePr>
        <xdr:cNvPr id="85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8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9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1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3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4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7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8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9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0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1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2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3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4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5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6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7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8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9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30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31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3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3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3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3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3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3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38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39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40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41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42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43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44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45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46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47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48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49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0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1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2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3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4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5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6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7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8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9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60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61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6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6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6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6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6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6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68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69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70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71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72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73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74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75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76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77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78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79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80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81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82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83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84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85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86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87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88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89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0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1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2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5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6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97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9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9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0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0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0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0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1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2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2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2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2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2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3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31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32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3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4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4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4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4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4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4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4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4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4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4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5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51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52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5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154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155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5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5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5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5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16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67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68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69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70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71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72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73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74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75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76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77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78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79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0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1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2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3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4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85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86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87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88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89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90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91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92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193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4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5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6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7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8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199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00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01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02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03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04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05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06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07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08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09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10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11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52293</xdr:rowOff>
    </xdr:to>
    <xdr:sp macro="" textlink="">
      <xdr:nvSpPr>
        <xdr:cNvPr id="212" name="Text Box 1"/>
        <xdr:cNvSpPr txBox="1">
          <a:spLocks noChangeArrowheads="1"/>
        </xdr:cNvSpPr>
      </xdr:nvSpPr>
      <xdr:spPr bwMode="auto">
        <a:xfrm>
          <a:off x="6419850" y="10591800"/>
          <a:ext cx="104775" cy="4904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3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4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5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6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7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8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19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20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21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22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104775</xdr:colOff>
      <xdr:row>32</xdr:row>
      <xdr:rowOff>65180</xdr:rowOff>
    </xdr:to>
    <xdr:sp macro="" textlink="">
      <xdr:nvSpPr>
        <xdr:cNvPr id="223" name="Text Box 1"/>
        <xdr:cNvSpPr txBox="1">
          <a:spLocks noChangeArrowheads="1"/>
        </xdr:cNvSpPr>
      </xdr:nvSpPr>
      <xdr:spPr bwMode="auto">
        <a:xfrm>
          <a:off x="6419850" y="10591800"/>
          <a:ext cx="104775" cy="5033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4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5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6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7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8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29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0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1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2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3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4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216461</xdr:rowOff>
    </xdr:to>
    <xdr:sp macro="" textlink="">
      <xdr:nvSpPr>
        <xdr:cNvPr id="235" name="Text Box 1"/>
        <xdr:cNvSpPr txBox="1">
          <a:spLocks noChangeArrowheads="1"/>
        </xdr:cNvSpPr>
      </xdr:nvSpPr>
      <xdr:spPr bwMode="auto">
        <a:xfrm>
          <a:off x="6419850" y="13658850"/>
          <a:ext cx="104775" cy="2164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36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37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38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39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40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41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4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4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4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4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4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4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48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49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50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51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52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53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54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55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56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57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58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59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60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61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62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63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64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65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66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67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68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69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70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71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7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7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7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7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7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7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78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79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80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81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82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83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84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85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86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87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88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89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90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91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92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93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294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295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296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297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298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299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300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301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302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303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304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305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306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307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08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26</xdr:row>
      <xdr:rowOff>22038</xdr:rowOff>
    </xdr:to>
    <xdr:sp macro="" textlink="">
      <xdr:nvSpPr>
        <xdr:cNvPr id="309" name="Text Box 1"/>
        <xdr:cNvSpPr txBox="1">
          <a:spLocks noChangeArrowheads="1"/>
        </xdr:cNvSpPr>
      </xdr:nvSpPr>
      <xdr:spPr bwMode="auto">
        <a:xfrm>
          <a:off x="6419850" y="75247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0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1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26</xdr:row>
      <xdr:rowOff>22038</xdr:rowOff>
    </xdr:to>
    <xdr:sp macro="" textlink="">
      <xdr:nvSpPr>
        <xdr:cNvPr id="312" name="Text Box 1"/>
        <xdr:cNvSpPr txBox="1">
          <a:spLocks noChangeArrowheads="1"/>
        </xdr:cNvSpPr>
      </xdr:nvSpPr>
      <xdr:spPr bwMode="auto">
        <a:xfrm>
          <a:off x="6419850" y="75247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3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4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26</xdr:row>
      <xdr:rowOff>22038</xdr:rowOff>
    </xdr:to>
    <xdr:sp macro="" textlink="">
      <xdr:nvSpPr>
        <xdr:cNvPr id="315" name="Text Box 1"/>
        <xdr:cNvSpPr txBox="1">
          <a:spLocks noChangeArrowheads="1"/>
        </xdr:cNvSpPr>
      </xdr:nvSpPr>
      <xdr:spPr bwMode="auto">
        <a:xfrm>
          <a:off x="6419850" y="75247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6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7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26</xdr:row>
      <xdr:rowOff>22038</xdr:rowOff>
    </xdr:to>
    <xdr:sp macro="" textlink="">
      <xdr:nvSpPr>
        <xdr:cNvPr id="318" name="Text Box 1"/>
        <xdr:cNvSpPr txBox="1">
          <a:spLocks noChangeArrowheads="1"/>
        </xdr:cNvSpPr>
      </xdr:nvSpPr>
      <xdr:spPr bwMode="auto">
        <a:xfrm>
          <a:off x="6419850" y="75247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3</xdr:col>
      <xdr:colOff>104775</xdr:colOff>
      <xdr:row>25</xdr:row>
      <xdr:rowOff>52296</xdr:rowOff>
    </xdr:to>
    <xdr:sp macro="" textlink="">
      <xdr:nvSpPr>
        <xdr:cNvPr id="319" name="Text Box 1"/>
        <xdr:cNvSpPr txBox="1">
          <a:spLocks noChangeArrowheads="1"/>
        </xdr:cNvSpPr>
      </xdr:nvSpPr>
      <xdr:spPr bwMode="auto">
        <a:xfrm>
          <a:off x="6419850" y="75247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0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1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2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5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6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7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8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29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30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331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32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33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3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35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36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3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3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3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4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4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4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4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4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5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5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5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5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5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55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56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5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5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5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6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6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6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6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6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6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6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6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6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6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7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7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7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8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8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38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38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39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40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1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02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4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05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7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08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0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1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1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1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1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2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2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2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2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24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25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2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27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28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2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3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3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3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3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34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35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3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3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3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3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4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47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48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4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5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54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5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457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458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5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46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0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71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3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74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6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77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7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8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8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8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9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9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49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93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94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9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96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497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9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49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0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0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0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03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04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0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0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0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0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0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1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16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17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1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1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2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2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2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23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24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2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526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527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2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2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53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3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4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4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4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4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4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4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4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4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4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4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5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51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52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53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54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55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56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57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58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59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60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61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62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63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64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65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66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67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68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6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7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7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7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7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7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7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7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7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7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7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8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81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82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83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84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85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86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87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88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89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90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91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92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93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594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595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596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597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598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59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60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60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60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60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60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60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60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60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60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60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61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1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612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3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4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615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6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7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618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19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20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621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622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5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6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7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8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29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30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31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32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3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63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35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36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3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3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3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4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4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4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4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4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4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4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4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4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4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5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58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59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6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6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6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6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7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8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1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82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3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4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85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6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7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88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89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90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28</xdr:row>
      <xdr:rowOff>22040</xdr:rowOff>
    </xdr:to>
    <xdr:sp macro="" textlink="">
      <xdr:nvSpPr>
        <xdr:cNvPr id="691" name="Text Box 1"/>
        <xdr:cNvSpPr txBox="1">
          <a:spLocks noChangeArrowheads="1"/>
        </xdr:cNvSpPr>
      </xdr:nvSpPr>
      <xdr:spPr bwMode="auto">
        <a:xfrm>
          <a:off x="6419850" y="84010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52295</xdr:rowOff>
    </xdr:to>
    <xdr:sp macro="" textlink="">
      <xdr:nvSpPr>
        <xdr:cNvPr id="692" name="Text Box 1"/>
        <xdr:cNvSpPr txBox="1">
          <a:spLocks noChangeArrowheads="1"/>
        </xdr:cNvSpPr>
      </xdr:nvSpPr>
      <xdr:spPr bwMode="auto">
        <a:xfrm>
          <a:off x="6419850" y="8401050"/>
          <a:ext cx="104775" cy="4904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4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5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6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7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8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699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700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701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702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104775</xdr:colOff>
      <xdr:row>27</xdr:row>
      <xdr:rowOff>65182</xdr:rowOff>
    </xdr:to>
    <xdr:sp macro="" textlink="">
      <xdr:nvSpPr>
        <xdr:cNvPr id="703" name="Text Box 1"/>
        <xdr:cNvSpPr txBox="1">
          <a:spLocks noChangeArrowheads="1"/>
        </xdr:cNvSpPr>
      </xdr:nvSpPr>
      <xdr:spPr bwMode="auto">
        <a:xfrm>
          <a:off x="6419850" y="8401050"/>
          <a:ext cx="104775" cy="5033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04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05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0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07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08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0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1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1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1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1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14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15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1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1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1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1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2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27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28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2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3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34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5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37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38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3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4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0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51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2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3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54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5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6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57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8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59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30</xdr:row>
      <xdr:rowOff>22037</xdr:rowOff>
    </xdr:to>
    <xdr:sp macro="" textlink="">
      <xdr:nvSpPr>
        <xdr:cNvPr id="760" name="Text Box 1"/>
        <xdr:cNvSpPr txBox="1">
          <a:spLocks noChangeArrowheads="1"/>
        </xdr:cNvSpPr>
      </xdr:nvSpPr>
      <xdr:spPr bwMode="auto">
        <a:xfrm>
          <a:off x="6419850" y="9277350"/>
          <a:ext cx="104775" cy="898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52292</xdr:rowOff>
    </xdr:to>
    <xdr:sp macro="" textlink="">
      <xdr:nvSpPr>
        <xdr:cNvPr id="761" name="Text Box 1"/>
        <xdr:cNvSpPr txBox="1">
          <a:spLocks noChangeArrowheads="1"/>
        </xdr:cNvSpPr>
      </xdr:nvSpPr>
      <xdr:spPr bwMode="auto">
        <a:xfrm>
          <a:off x="6419850" y="9277350"/>
          <a:ext cx="104775" cy="49044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3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4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5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6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7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8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69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70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71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28</xdr:row>
      <xdr:rowOff>0</xdr:rowOff>
    </xdr:from>
    <xdr:to>
      <xdr:col>3</xdr:col>
      <xdr:colOff>104775</xdr:colOff>
      <xdr:row>29</xdr:row>
      <xdr:rowOff>65179</xdr:rowOff>
    </xdr:to>
    <xdr:sp macro="" textlink="">
      <xdr:nvSpPr>
        <xdr:cNvPr id="772" name="Text Box 1"/>
        <xdr:cNvSpPr txBox="1">
          <a:spLocks noChangeArrowheads="1"/>
        </xdr:cNvSpPr>
      </xdr:nvSpPr>
      <xdr:spPr bwMode="auto">
        <a:xfrm>
          <a:off x="6419850" y="9277350"/>
          <a:ext cx="104775" cy="5033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73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774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7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76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777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7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7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78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8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8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783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84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8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8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8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8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8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79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96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797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9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79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0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0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0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03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04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0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06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07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0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0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1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19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20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1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2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23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4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5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26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7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28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168089</xdr:rowOff>
    </xdr:to>
    <xdr:sp macro="" textlink="">
      <xdr:nvSpPr>
        <xdr:cNvPr id="829" name="Text Box 1"/>
        <xdr:cNvSpPr txBox="1">
          <a:spLocks noChangeArrowheads="1"/>
        </xdr:cNvSpPr>
      </xdr:nvSpPr>
      <xdr:spPr bwMode="auto">
        <a:xfrm>
          <a:off x="6419850" y="6210300"/>
          <a:ext cx="104775" cy="6062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33245</xdr:rowOff>
    </xdr:to>
    <xdr:sp macro="" textlink="">
      <xdr:nvSpPr>
        <xdr:cNvPr id="830" name="Text Box 1"/>
        <xdr:cNvSpPr txBox="1">
          <a:spLocks noChangeArrowheads="1"/>
        </xdr:cNvSpPr>
      </xdr:nvSpPr>
      <xdr:spPr bwMode="auto">
        <a:xfrm>
          <a:off x="6419850" y="6210300"/>
          <a:ext cx="104775" cy="4713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2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3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4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5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6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7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8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39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40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104775</xdr:colOff>
      <xdr:row>22</xdr:row>
      <xdr:rowOff>46132</xdr:rowOff>
    </xdr:to>
    <xdr:sp macro="" textlink="">
      <xdr:nvSpPr>
        <xdr:cNvPr id="841" name="Text Box 1"/>
        <xdr:cNvSpPr txBox="1">
          <a:spLocks noChangeArrowheads="1"/>
        </xdr:cNvSpPr>
      </xdr:nvSpPr>
      <xdr:spPr bwMode="auto">
        <a:xfrm>
          <a:off x="6419850" y="6210300"/>
          <a:ext cx="104775" cy="484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42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43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44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45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46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4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48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49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5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51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52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5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5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6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6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6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6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6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65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66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6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68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69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7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71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72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7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74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75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76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7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7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7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88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88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89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1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92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4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95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6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898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899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0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1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1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12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4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15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6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18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19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2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21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22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2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3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3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3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3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34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35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36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3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38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39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4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41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42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4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44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45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4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4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4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4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5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57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58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59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0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61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2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3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64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5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6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168088</xdr:rowOff>
    </xdr:to>
    <xdr:sp macro="" textlink="">
      <xdr:nvSpPr>
        <xdr:cNvPr id="967" name="Text Box 1"/>
        <xdr:cNvSpPr txBox="1">
          <a:spLocks noChangeArrowheads="1"/>
        </xdr:cNvSpPr>
      </xdr:nvSpPr>
      <xdr:spPr bwMode="auto">
        <a:xfrm>
          <a:off x="6419850" y="11029950"/>
          <a:ext cx="104775" cy="6062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33244</xdr:rowOff>
    </xdr:to>
    <xdr:sp macro="" textlink="">
      <xdr:nvSpPr>
        <xdr:cNvPr id="968" name="Text Box 1"/>
        <xdr:cNvSpPr txBox="1">
          <a:spLocks noChangeArrowheads="1"/>
        </xdr:cNvSpPr>
      </xdr:nvSpPr>
      <xdr:spPr bwMode="auto">
        <a:xfrm>
          <a:off x="6419850" y="11029950"/>
          <a:ext cx="104775" cy="47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6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0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1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2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3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4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5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6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7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8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33</xdr:row>
      <xdr:rowOff>46131</xdr:rowOff>
    </xdr:to>
    <xdr:sp macro="" textlink="">
      <xdr:nvSpPr>
        <xdr:cNvPr id="979" name="Text Box 1"/>
        <xdr:cNvSpPr txBox="1">
          <a:spLocks noChangeArrowheads="1"/>
        </xdr:cNvSpPr>
      </xdr:nvSpPr>
      <xdr:spPr bwMode="auto">
        <a:xfrm>
          <a:off x="6419850" y="11029950"/>
          <a:ext cx="104775" cy="4842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0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981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2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3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984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5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6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987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8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89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990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991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2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3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4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5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6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7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8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999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00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01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02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03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04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05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06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07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08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09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10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11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12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13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14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15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16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17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18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19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0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1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2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3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4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26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27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28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29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30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31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32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33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34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35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31</xdr:row>
      <xdr:rowOff>28390</xdr:rowOff>
    </xdr:to>
    <xdr:sp macro="" textlink="">
      <xdr:nvSpPr>
        <xdr:cNvPr id="1036" name="Text Box 1"/>
        <xdr:cNvSpPr txBox="1">
          <a:spLocks noChangeArrowheads="1"/>
        </xdr:cNvSpPr>
      </xdr:nvSpPr>
      <xdr:spPr bwMode="auto">
        <a:xfrm>
          <a:off x="6419850" y="9715500"/>
          <a:ext cx="104775" cy="9046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58644</xdr:rowOff>
    </xdr:to>
    <xdr:sp macro="" textlink="">
      <xdr:nvSpPr>
        <xdr:cNvPr id="1037" name="Text Box 1"/>
        <xdr:cNvSpPr txBox="1">
          <a:spLocks noChangeArrowheads="1"/>
        </xdr:cNvSpPr>
      </xdr:nvSpPr>
      <xdr:spPr bwMode="auto">
        <a:xfrm>
          <a:off x="6419850" y="9715500"/>
          <a:ext cx="104775" cy="4967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38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39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0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1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2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3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4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5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6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7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29</xdr:row>
      <xdr:rowOff>0</xdr:rowOff>
    </xdr:from>
    <xdr:to>
      <xdr:col>3</xdr:col>
      <xdr:colOff>104775</xdr:colOff>
      <xdr:row>30</xdr:row>
      <xdr:rowOff>71531</xdr:rowOff>
    </xdr:to>
    <xdr:sp macro="" textlink="">
      <xdr:nvSpPr>
        <xdr:cNvPr id="1048" name="Text Box 1"/>
        <xdr:cNvSpPr txBox="1">
          <a:spLocks noChangeArrowheads="1"/>
        </xdr:cNvSpPr>
      </xdr:nvSpPr>
      <xdr:spPr bwMode="auto">
        <a:xfrm>
          <a:off x="6419850" y="9715500"/>
          <a:ext cx="104775" cy="5096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4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5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5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5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5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5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5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5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5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5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5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6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61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62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63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64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65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66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67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68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69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70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71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72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73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74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75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76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77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78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7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8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8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8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8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8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8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8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8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8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8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9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91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92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93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094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095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096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097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098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099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100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101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102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103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104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105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106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107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108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109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110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111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112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113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114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104775</xdr:colOff>
      <xdr:row>38</xdr:row>
      <xdr:rowOff>245036</xdr:rowOff>
    </xdr:to>
    <xdr:sp macro="" textlink="">
      <xdr:nvSpPr>
        <xdr:cNvPr id="1115" name="Text Box 1"/>
        <xdr:cNvSpPr txBox="1">
          <a:spLocks noChangeArrowheads="1"/>
        </xdr:cNvSpPr>
      </xdr:nvSpPr>
      <xdr:spPr bwMode="auto">
        <a:xfrm>
          <a:off x="6419850" y="13658850"/>
          <a:ext cx="104775" cy="2450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42</xdr:row>
      <xdr:rowOff>265767</xdr:rowOff>
    </xdr:to>
    <xdr:sp macro="" textlink="">
      <xdr:nvSpPr>
        <xdr:cNvPr id="1116" name="Text Box 1"/>
        <xdr:cNvSpPr txBox="1">
          <a:spLocks noChangeArrowheads="1"/>
        </xdr:cNvSpPr>
      </xdr:nvSpPr>
      <xdr:spPr bwMode="auto">
        <a:xfrm>
          <a:off x="6419850" y="14973300"/>
          <a:ext cx="104775" cy="703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43</xdr:row>
      <xdr:rowOff>286499</xdr:rowOff>
    </xdr:to>
    <xdr:sp macro="" textlink="">
      <xdr:nvSpPr>
        <xdr:cNvPr id="1117" name="Text Box 1"/>
        <xdr:cNvSpPr txBox="1">
          <a:spLocks noChangeArrowheads="1"/>
        </xdr:cNvSpPr>
      </xdr:nvSpPr>
      <xdr:spPr bwMode="auto">
        <a:xfrm>
          <a:off x="6419850" y="14973300"/>
          <a:ext cx="104775" cy="11627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44</xdr:row>
      <xdr:rowOff>262778</xdr:rowOff>
    </xdr:to>
    <xdr:sp macro="" textlink="">
      <xdr:nvSpPr>
        <xdr:cNvPr id="1118" name="Text Box 1"/>
        <xdr:cNvSpPr txBox="1">
          <a:spLocks noChangeArrowheads="1"/>
        </xdr:cNvSpPr>
      </xdr:nvSpPr>
      <xdr:spPr bwMode="auto">
        <a:xfrm>
          <a:off x="6419850" y="14973300"/>
          <a:ext cx="104775" cy="15772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45</xdr:row>
      <xdr:rowOff>283509</xdr:rowOff>
    </xdr:to>
    <xdr:sp macro="" textlink="">
      <xdr:nvSpPr>
        <xdr:cNvPr id="1119" name="Text Box 1"/>
        <xdr:cNvSpPr txBox="1">
          <a:spLocks noChangeArrowheads="1"/>
        </xdr:cNvSpPr>
      </xdr:nvSpPr>
      <xdr:spPr bwMode="auto">
        <a:xfrm>
          <a:off x="6419850" y="14973300"/>
          <a:ext cx="104775" cy="20361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104775</xdr:colOff>
      <xdr:row>46</xdr:row>
      <xdr:rowOff>358216</xdr:rowOff>
    </xdr:to>
    <xdr:sp macro="" textlink="">
      <xdr:nvSpPr>
        <xdr:cNvPr id="1120" name="Text Box 1"/>
        <xdr:cNvSpPr txBox="1">
          <a:spLocks noChangeArrowheads="1"/>
        </xdr:cNvSpPr>
      </xdr:nvSpPr>
      <xdr:spPr bwMode="auto">
        <a:xfrm>
          <a:off x="6419850" y="14973300"/>
          <a:ext cx="104775" cy="25489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1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1122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3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4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1125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6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7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1128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29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30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32</xdr:row>
      <xdr:rowOff>22038</xdr:rowOff>
    </xdr:to>
    <xdr:sp macro="" textlink="">
      <xdr:nvSpPr>
        <xdr:cNvPr id="1131" name="Text Box 1"/>
        <xdr:cNvSpPr txBox="1">
          <a:spLocks noChangeArrowheads="1"/>
        </xdr:cNvSpPr>
      </xdr:nvSpPr>
      <xdr:spPr bwMode="auto">
        <a:xfrm>
          <a:off x="6419850" y="10153650"/>
          <a:ext cx="104775" cy="8983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104775</xdr:colOff>
      <xdr:row>31</xdr:row>
      <xdr:rowOff>52296</xdr:rowOff>
    </xdr:to>
    <xdr:sp macro="" textlink="">
      <xdr:nvSpPr>
        <xdr:cNvPr id="1132" name="Text Box 1"/>
        <xdr:cNvSpPr txBox="1">
          <a:spLocks noChangeArrowheads="1"/>
        </xdr:cNvSpPr>
      </xdr:nvSpPr>
      <xdr:spPr bwMode="auto">
        <a:xfrm>
          <a:off x="6419850" y="10153650"/>
          <a:ext cx="104775" cy="4904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5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6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7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8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39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40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41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42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43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104775</xdr:colOff>
      <xdr:row>34</xdr:row>
      <xdr:rowOff>22040</xdr:rowOff>
    </xdr:to>
    <xdr:sp macro="" textlink="">
      <xdr:nvSpPr>
        <xdr:cNvPr id="1144" name="Text Box 1"/>
        <xdr:cNvSpPr txBox="1">
          <a:spLocks noChangeArrowheads="1"/>
        </xdr:cNvSpPr>
      </xdr:nvSpPr>
      <xdr:spPr bwMode="auto">
        <a:xfrm>
          <a:off x="6419850" y="11029950"/>
          <a:ext cx="104775" cy="8983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AppData/Local/Temp/Desktop/UJUL/UJIAN%20ULANGAN/REKAP%20NILAI/DTSS%20OC%20PAJAK/5%202010%20DTSS%20OC%20JAKART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atanilai"/>
      <sheetName val="NILAI (X)"/>
      <sheetName val="NILAI A"/>
      <sheetName val="NILAI B"/>
      <sheetName val="NILAI C"/>
      <sheetName val="NILAI D"/>
      <sheetName val="NILAI E"/>
      <sheetName val="BANTUAN A biasa"/>
      <sheetName val="BANTUAN A"/>
      <sheetName val="BANTUAN B"/>
      <sheetName val="BANTUAN C"/>
      <sheetName val="BANTUAN D"/>
      <sheetName val="BANTUAN E"/>
      <sheetName val="GABUNGAN"/>
      <sheetName val="ls_sk"/>
      <sheetName val="m_sk"/>
      <sheetName val="P"/>
      <sheetName val="Ls"/>
      <sheetName val="TL"/>
      <sheetName val="Me"/>
      <sheetName val="Graf"/>
      <sheetName val="NILAI"/>
      <sheetName val="Sheet1"/>
      <sheetName val="Sheet2"/>
      <sheetName val="NILAI (+Ujian Ulangan)"/>
      <sheetName val="NILAI (V)"/>
      <sheetName val="rekap nilai"/>
      <sheetName val="PPN"/>
      <sheetName val="PPh"/>
      <sheetName val="KUP"/>
      <sheetName val="TOTAL"/>
      <sheetName val="A"/>
    </sheetNames>
    <sheetDataSet>
      <sheetData sheetId="0" refreshError="1">
        <row r="2">
          <cell r="A2" t="str">
            <v>0</v>
          </cell>
          <cell r="B2" t="str">
            <v>Nol</v>
          </cell>
          <cell r="C2" t="str">
            <v>00</v>
          </cell>
          <cell r="D2" t="str">
            <v xml:space="preserve"> nol nol</v>
          </cell>
        </row>
        <row r="3">
          <cell r="A3" t="str">
            <v>1</v>
          </cell>
          <cell r="B3" t="str">
            <v>Satu</v>
          </cell>
          <cell r="C3" t="str">
            <v>01</v>
          </cell>
          <cell r="D3" t="str">
            <v xml:space="preserve"> nol satu</v>
          </cell>
        </row>
        <row r="4">
          <cell r="A4" t="str">
            <v>2</v>
          </cell>
          <cell r="B4" t="str">
            <v>Dua</v>
          </cell>
          <cell r="C4" t="str">
            <v>02</v>
          </cell>
          <cell r="D4" t="str">
            <v xml:space="preserve"> nol dua</v>
          </cell>
        </row>
        <row r="5">
          <cell r="A5" t="str">
            <v>3</v>
          </cell>
          <cell r="B5" t="str">
            <v>Tiga</v>
          </cell>
          <cell r="C5" t="str">
            <v>03</v>
          </cell>
          <cell r="D5" t="str">
            <v xml:space="preserve"> nol tiga</v>
          </cell>
        </row>
        <row r="6">
          <cell r="A6" t="str">
            <v>4</v>
          </cell>
          <cell r="B6" t="str">
            <v>Empat</v>
          </cell>
          <cell r="C6" t="str">
            <v>04</v>
          </cell>
          <cell r="D6" t="str">
            <v xml:space="preserve"> nol empat</v>
          </cell>
        </row>
        <row r="7">
          <cell r="A7" t="str">
            <v>5</v>
          </cell>
          <cell r="B7" t="str">
            <v>Lima</v>
          </cell>
          <cell r="C7" t="str">
            <v>05</v>
          </cell>
          <cell r="D7" t="str">
            <v xml:space="preserve"> nol lima</v>
          </cell>
        </row>
        <row r="8">
          <cell r="A8" t="str">
            <v>6</v>
          </cell>
          <cell r="B8" t="str">
            <v>Enam</v>
          </cell>
          <cell r="C8" t="str">
            <v>06</v>
          </cell>
          <cell r="D8" t="str">
            <v xml:space="preserve"> nol enam</v>
          </cell>
        </row>
        <row r="9">
          <cell r="A9" t="str">
            <v>7</v>
          </cell>
          <cell r="B9" t="str">
            <v>Tujuh</v>
          </cell>
          <cell r="C9" t="str">
            <v>07</v>
          </cell>
          <cell r="D9" t="str">
            <v xml:space="preserve"> nol tujuh</v>
          </cell>
        </row>
        <row r="10">
          <cell r="A10" t="str">
            <v>8</v>
          </cell>
          <cell r="B10" t="str">
            <v>Delapan</v>
          </cell>
          <cell r="C10" t="str">
            <v>08</v>
          </cell>
          <cell r="D10" t="str">
            <v xml:space="preserve"> nol delapan</v>
          </cell>
        </row>
        <row r="11">
          <cell r="A11" t="str">
            <v>9</v>
          </cell>
          <cell r="B11" t="str">
            <v>Sembilan</v>
          </cell>
          <cell r="C11" t="str">
            <v>09</v>
          </cell>
          <cell r="D11" t="str">
            <v xml:space="preserve"> nol sembilan</v>
          </cell>
        </row>
        <row r="12">
          <cell r="A12" t="str">
            <v>10</v>
          </cell>
          <cell r="B12" t="str">
            <v>Sepuluh</v>
          </cell>
          <cell r="C12" t="str">
            <v>10</v>
          </cell>
          <cell r="D12" t="str">
            <v xml:space="preserve"> satu nol</v>
          </cell>
        </row>
        <row r="13">
          <cell r="A13" t="str">
            <v>11</v>
          </cell>
          <cell r="B13" t="str">
            <v>Sebelas</v>
          </cell>
          <cell r="C13" t="str">
            <v>11</v>
          </cell>
          <cell r="D13" t="str">
            <v xml:space="preserve"> satu satu</v>
          </cell>
        </row>
        <row r="14">
          <cell r="A14" t="str">
            <v>12</v>
          </cell>
          <cell r="B14" t="str">
            <v>Dua belas</v>
          </cell>
          <cell r="C14" t="str">
            <v>12</v>
          </cell>
          <cell r="D14" t="str">
            <v xml:space="preserve"> satu dua</v>
          </cell>
        </row>
        <row r="15">
          <cell r="A15" t="str">
            <v>13</v>
          </cell>
          <cell r="B15" t="str">
            <v>Tiga belas</v>
          </cell>
          <cell r="C15" t="str">
            <v>13</v>
          </cell>
          <cell r="D15" t="str">
            <v xml:space="preserve"> satu tiga</v>
          </cell>
        </row>
        <row r="16">
          <cell r="A16" t="str">
            <v>14</v>
          </cell>
          <cell r="B16" t="str">
            <v>Empat belas</v>
          </cell>
          <cell r="C16" t="str">
            <v>14</v>
          </cell>
          <cell r="D16" t="str">
            <v xml:space="preserve"> satu empat</v>
          </cell>
        </row>
        <row r="17">
          <cell r="A17" t="str">
            <v>15</v>
          </cell>
          <cell r="B17" t="str">
            <v>Lima belas</v>
          </cell>
          <cell r="C17" t="str">
            <v>15</v>
          </cell>
          <cell r="D17" t="str">
            <v xml:space="preserve"> satu lima</v>
          </cell>
        </row>
        <row r="18">
          <cell r="A18" t="str">
            <v>16</v>
          </cell>
          <cell r="B18" t="str">
            <v>Enam belas</v>
          </cell>
          <cell r="C18" t="str">
            <v>16</v>
          </cell>
          <cell r="D18" t="str">
            <v xml:space="preserve"> satu enam </v>
          </cell>
        </row>
        <row r="19">
          <cell r="A19" t="str">
            <v>17</v>
          </cell>
          <cell r="B19" t="str">
            <v>Tujuh belas</v>
          </cell>
          <cell r="C19" t="str">
            <v>17</v>
          </cell>
          <cell r="D19" t="str">
            <v xml:space="preserve"> satu tujuh</v>
          </cell>
        </row>
        <row r="20">
          <cell r="A20" t="str">
            <v>18</v>
          </cell>
          <cell r="B20" t="str">
            <v>Delapan belas</v>
          </cell>
          <cell r="C20" t="str">
            <v>18</v>
          </cell>
          <cell r="D20" t="str">
            <v xml:space="preserve"> satu delapan</v>
          </cell>
        </row>
        <row r="21">
          <cell r="A21" t="str">
            <v>19</v>
          </cell>
          <cell r="B21" t="str">
            <v>Sembilan belas</v>
          </cell>
          <cell r="C21" t="str">
            <v>19</v>
          </cell>
          <cell r="D21" t="str">
            <v xml:space="preserve"> satu sembilan</v>
          </cell>
        </row>
        <row r="22">
          <cell r="A22" t="str">
            <v>20</v>
          </cell>
          <cell r="B22" t="str">
            <v>Dua puluh</v>
          </cell>
          <cell r="C22" t="str">
            <v>20</v>
          </cell>
          <cell r="D22" t="str">
            <v xml:space="preserve"> dua nol</v>
          </cell>
        </row>
        <row r="23">
          <cell r="A23" t="str">
            <v>21</v>
          </cell>
          <cell r="B23" t="str">
            <v>Dua puluh satu</v>
          </cell>
          <cell r="C23" t="str">
            <v>21</v>
          </cell>
          <cell r="D23" t="str">
            <v xml:space="preserve"> dua satu</v>
          </cell>
        </row>
        <row r="24">
          <cell r="A24" t="str">
            <v>22</v>
          </cell>
          <cell r="B24" t="str">
            <v>Dua puluh dua</v>
          </cell>
          <cell r="C24" t="str">
            <v>22</v>
          </cell>
          <cell r="D24" t="str">
            <v xml:space="preserve"> dua dua</v>
          </cell>
        </row>
        <row r="25">
          <cell r="A25" t="str">
            <v>23</v>
          </cell>
          <cell r="B25" t="str">
            <v>Dua puluh tiga</v>
          </cell>
          <cell r="C25" t="str">
            <v>23</v>
          </cell>
          <cell r="D25" t="str">
            <v xml:space="preserve"> dua tiga</v>
          </cell>
        </row>
        <row r="26">
          <cell r="A26" t="str">
            <v>24</v>
          </cell>
          <cell r="B26" t="str">
            <v>Dua puluh empat</v>
          </cell>
          <cell r="C26" t="str">
            <v>24</v>
          </cell>
          <cell r="D26" t="str">
            <v xml:space="preserve"> dua empat</v>
          </cell>
        </row>
        <row r="27">
          <cell r="A27" t="str">
            <v>25</v>
          </cell>
          <cell r="B27" t="str">
            <v>Dua puluh lima</v>
          </cell>
          <cell r="C27" t="str">
            <v>25</v>
          </cell>
          <cell r="D27" t="str">
            <v xml:space="preserve"> dua lima</v>
          </cell>
        </row>
        <row r="28">
          <cell r="A28" t="str">
            <v>26</v>
          </cell>
          <cell r="B28" t="str">
            <v>Dua puluh enam</v>
          </cell>
          <cell r="C28" t="str">
            <v>26</v>
          </cell>
          <cell r="D28" t="str">
            <v xml:space="preserve"> dua enam </v>
          </cell>
        </row>
        <row r="29">
          <cell r="A29" t="str">
            <v>27</v>
          </cell>
          <cell r="B29" t="str">
            <v>Dua puluh tujuh</v>
          </cell>
          <cell r="C29" t="str">
            <v>27</v>
          </cell>
          <cell r="D29" t="str">
            <v xml:space="preserve"> dua tujuh</v>
          </cell>
        </row>
        <row r="30">
          <cell r="A30" t="str">
            <v>28</v>
          </cell>
          <cell r="B30" t="str">
            <v>Dua puluh delapan</v>
          </cell>
          <cell r="C30" t="str">
            <v>28</v>
          </cell>
          <cell r="D30" t="str">
            <v xml:space="preserve"> dua delapan</v>
          </cell>
        </row>
        <row r="31">
          <cell r="A31" t="str">
            <v>29</v>
          </cell>
          <cell r="B31" t="str">
            <v>Dua puluh sembilan</v>
          </cell>
          <cell r="C31" t="str">
            <v>29</v>
          </cell>
          <cell r="D31" t="str">
            <v xml:space="preserve"> dua sembilan</v>
          </cell>
        </row>
        <row r="32">
          <cell r="A32" t="str">
            <v>30</v>
          </cell>
          <cell r="B32" t="str">
            <v>Tiga puluh</v>
          </cell>
          <cell r="C32" t="str">
            <v>30</v>
          </cell>
          <cell r="D32" t="str">
            <v xml:space="preserve"> tiga nol</v>
          </cell>
        </row>
        <row r="33">
          <cell r="A33" t="str">
            <v>31</v>
          </cell>
          <cell r="B33" t="str">
            <v>Tiga puluh satu</v>
          </cell>
          <cell r="C33" t="str">
            <v>31</v>
          </cell>
          <cell r="D33" t="str">
            <v xml:space="preserve"> tiga satu</v>
          </cell>
        </row>
        <row r="34">
          <cell r="A34" t="str">
            <v>32</v>
          </cell>
          <cell r="B34" t="str">
            <v>Tiga puluh dua</v>
          </cell>
          <cell r="C34" t="str">
            <v>32</v>
          </cell>
          <cell r="D34" t="str">
            <v xml:space="preserve"> tiga dua</v>
          </cell>
        </row>
        <row r="35">
          <cell r="A35" t="str">
            <v>33</v>
          </cell>
          <cell r="B35" t="str">
            <v>Tiga puluh tiga</v>
          </cell>
          <cell r="C35" t="str">
            <v>33</v>
          </cell>
          <cell r="D35" t="str">
            <v xml:space="preserve"> tiga tiga</v>
          </cell>
        </row>
        <row r="36">
          <cell r="A36" t="str">
            <v>34</v>
          </cell>
          <cell r="B36" t="str">
            <v>Tiga puluh empat</v>
          </cell>
          <cell r="C36" t="str">
            <v>34</v>
          </cell>
          <cell r="D36" t="str">
            <v xml:space="preserve"> tiga empat</v>
          </cell>
        </row>
        <row r="37">
          <cell r="A37" t="str">
            <v>35</v>
          </cell>
          <cell r="B37" t="str">
            <v>Tiga puluh lima</v>
          </cell>
          <cell r="C37" t="str">
            <v>35</v>
          </cell>
          <cell r="D37" t="str">
            <v xml:space="preserve"> tiga lima</v>
          </cell>
        </row>
        <row r="38">
          <cell r="A38" t="str">
            <v>36</v>
          </cell>
          <cell r="B38" t="str">
            <v>Tiga puluh enam</v>
          </cell>
          <cell r="C38" t="str">
            <v>36</v>
          </cell>
          <cell r="D38" t="str">
            <v xml:space="preserve"> tiga enam </v>
          </cell>
        </row>
        <row r="39">
          <cell r="A39" t="str">
            <v>37</v>
          </cell>
          <cell r="B39" t="str">
            <v>Tiga puluh tujuh</v>
          </cell>
          <cell r="C39" t="str">
            <v>37</v>
          </cell>
          <cell r="D39" t="str">
            <v xml:space="preserve"> tiga tujuh</v>
          </cell>
        </row>
        <row r="40">
          <cell r="A40" t="str">
            <v>38</v>
          </cell>
          <cell r="B40" t="str">
            <v>Tiga puluh delapan</v>
          </cell>
          <cell r="C40" t="str">
            <v>38</v>
          </cell>
          <cell r="D40" t="str">
            <v xml:space="preserve"> tiga delapan</v>
          </cell>
        </row>
        <row r="41">
          <cell r="A41" t="str">
            <v>39</v>
          </cell>
          <cell r="B41" t="str">
            <v>Tiga puluh sembilan</v>
          </cell>
          <cell r="C41" t="str">
            <v>39</v>
          </cell>
          <cell r="D41" t="str">
            <v xml:space="preserve"> tiga sembilan</v>
          </cell>
        </row>
        <row r="42">
          <cell r="A42" t="str">
            <v>40</v>
          </cell>
          <cell r="B42" t="str">
            <v>Empat puluh</v>
          </cell>
          <cell r="C42" t="str">
            <v>40</v>
          </cell>
          <cell r="D42" t="str">
            <v xml:space="preserve"> empat nol</v>
          </cell>
        </row>
        <row r="43">
          <cell r="A43" t="str">
            <v>41</v>
          </cell>
          <cell r="B43" t="str">
            <v>Empat puluh satu</v>
          </cell>
          <cell r="C43" t="str">
            <v>41</v>
          </cell>
          <cell r="D43" t="str">
            <v xml:space="preserve"> empat satu</v>
          </cell>
        </row>
        <row r="44">
          <cell r="A44" t="str">
            <v>42</v>
          </cell>
          <cell r="B44" t="str">
            <v>Empat puluh dua</v>
          </cell>
          <cell r="C44" t="str">
            <v>42</v>
          </cell>
          <cell r="D44" t="str">
            <v xml:space="preserve"> empat dua</v>
          </cell>
        </row>
        <row r="45">
          <cell r="A45" t="str">
            <v>43</v>
          </cell>
          <cell r="B45" t="str">
            <v>Empat puluh tiga</v>
          </cell>
          <cell r="C45" t="str">
            <v>43</v>
          </cell>
          <cell r="D45" t="str">
            <v xml:space="preserve"> empat tiga</v>
          </cell>
        </row>
        <row r="46">
          <cell r="A46" t="str">
            <v>44</v>
          </cell>
          <cell r="B46" t="str">
            <v>Empat puluh empat</v>
          </cell>
          <cell r="C46" t="str">
            <v>44</v>
          </cell>
          <cell r="D46" t="str">
            <v xml:space="preserve"> empat empat</v>
          </cell>
        </row>
        <row r="47">
          <cell r="A47" t="str">
            <v>45</v>
          </cell>
          <cell r="B47" t="str">
            <v>Empat puluh lima</v>
          </cell>
          <cell r="C47" t="str">
            <v>45</v>
          </cell>
          <cell r="D47" t="str">
            <v xml:space="preserve"> empat lima</v>
          </cell>
        </row>
        <row r="48">
          <cell r="A48" t="str">
            <v>46</v>
          </cell>
          <cell r="B48" t="str">
            <v>Empat puluh enam</v>
          </cell>
          <cell r="C48" t="str">
            <v>46</v>
          </cell>
          <cell r="D48" t="str">
            <v xml:space="preserve"> empat enam </v>
          </cell>
        </row>
        <row r="49">
          <cell r="A49" t="str">
            <v>47</v>
          </cell>
          <cell r="B49" t="str">
            <v>Empat puluh tujuh</v>
          </cell>
          <cell r="C49" t="str">
            <v>47</v>
          </cell>
          <cell r="D49" t="str">
            <v xml:space="preserve"> empat tujuh</v>
          </cell>
        </row>
        <row r="50">
          <cell r="A50" t="str">
            <v>48</v>
          </cell>
          <cell r="B50" t="str">
            <v>Empat puluh delapan</v>
          </cell>
          <cell r="C50" t="str">
            <v>48</v>
          </cell>
          <cell r="D50" t="str">
            <v xml:space="preserve"> empat delapan</v>
          </cell>
        </row>
        <row r="51">
          <cell r="A51" t="str">
            <v>49</v>
          </cell>
          <cell r="B51" t="str">
            <v>Empat puluh sembilan</v>
          </cell>
          <cell r="C51" t="str">
            <v>49</v>
          </cell>
          <cell r="D51" t="str">
            <v xml:space="preserve"> empat sembilan</v>
          </cell>
        </row>
        <row r="52">
          <cell r="A52" t="str">
            <v>50</v>
          </cell>
          <cell r="B52" t="str">
            <v>Lima puluh</v>
          </cell>
          <cell r="C52" t="str">
            <v>50</v>
          </cell>
          <cell r="D52" t="str">
            <v xml:space="preserve"> lima nol</v>
          </cell>
        </row>
        <row r="53">
          <cell r="A53" t="str">
            <v>51</v>
          </cell>
          <cell r="B53" t="str">
            <v>Lima puluh satu</v>
          </cell>
          <cell r="C53" t="str">
            <v>51</v>
          </cell>
          <cell r="D53" t="str">
            <v xml:space="preserve"> lima satu</v>
          </cell>
        </row>
        <row r="54">
          <cell r="A54" t="str">
            <v>52</v>
          </cell>
          <cell r="B54" t="str">
            <v>Lima puluh dua</v>
          </cell>
          <cell r="C54" t="str">
            <v>52</v>
          </cell>
          <cell r="D54" t="str">
            <v xml:space="preserve"> lima dua</v>
          </cell>
        </row>
        <row r="55">
          <cell r="A55" t="str">
            <v>53</v>
          </cell>
          <cell r="B55" t="str">
            <v>Lima puluh tiga</v>
          </cell>
          <cell r="C55" t="str">
            <v>53</v>
          </cell>
          <cell r="D55" t="str">
            <v xml:space="preserve"> lima tiga</v>
          </cell>
        </row>
        <row r="56">
          <cell r="A56" t="str">
            <v>54</v>
          </cell>
          <cell r="B56" t="str">
            <v>Lima puluh empat</v>
          </cell>
          <cell r="C56" t="str">
            <v>54</v>
          </cell>
          <cell r="D56" t="str">
            <v xml:space="preserve"> lima empat</v>
          </cell>
        </row>
        <row r="57">
          <cell r="A57" t="str">
            <v>55</v>
          </cell>
          <cell r="B57" t="str">
            <v>Lima puluh lima</v>
          </cell>
          <cell r="C57" t="str">
            <v>55</v>
          </cell>
          <cell r="D57" t="str">
            <v xml:space="preserve"> lima lima</v>
          </cell>
        </row>
        <row r="58">
          <cell r="A58" t="str">
            <v>56</v>
          </cell>
          <cell r="B58" t="str">
            <v>Lima puluh enam</v>
          </cell>
          <cell r="C58" t="str">
            <v>56</v>
          </cell>
          <cell r="D58" t="str">
            <v xml:space="preserve"> lima enam </v>
          </cell>
        </row>
        <row r="59">
          <cell r="A59" t="str">
            <v>57</v>
          </cell>
          <cell r="B59" t="str">
            <v>Lima puluh tujuh</v>
          </cell>
          <cell r="C59" t="str">
            <v>57</v>
          </cell>
          <cell r="D59" t="str">
            <v xml:space="preserve"> lima tujuh</v>
          </cell>
        </row>
        <row r="60">
          <cell r="A60" t="str">
            <v>58</v>
          </cell>
          <cell r="B60" t="str">
            <v>Lima puluh delapan</v>
          </cell>
          <cell r="C60" t="str">
            <v>58</v>
          </cell>
          <cell r="D60" t="str">
            <v xml:space="preserve"> lima delapan</v>
          </cell>
        </row>
        <row r="61">
          <cell r="A61" t="str">
            <v>59</v>
          </cell>
          <cell r="B61" t="str">
            <v>Lima puluh sembilan</v>
          </cell>
          <cell r="C61" t="str">
            <v>59</v>
          </cell>
          <cell r="D61" t="str">
            <v xml:space="preserve"> lima sembilan</v>
          </cell>
        </row>
        <row r="62">
          <cell r="A62" t="str">
            <v>60</v>
          </cell>
          <cell r="B62" t="str">
            <v>Enam puluh</v>
          </cell>
          <cell r="C62" t="str">
            <v>60</v>
          </cell>
          <cell r="D62" t="str">
            <v xml:space="preserve"> enam nol</v>
          </cell>
        </row>
        <row r="63">
          <cell r="A63" t="str">
            <v>61</v>
          </cell>
          <cell r="B63" t="str">
            <v>Enam puluh satu</v>
          </cell>
          <cell r="C63" t="str">
            <v>61</v>
          </cell>
          <cell r="D63" t="str">
            <v xml:space="preserve"> enam satu</v>
          </cell>
        </row>
        <row r="64">
          <cell r="A64" t="str">
            <v>62</v>
          </cell>
          <cell r="B64" t="str">
            <v>Enam puluh dua</v>
          </cell>
          <cell r="C64" t="str">
            <v>62</v>
          </cell>
          <cell r="D64" t="str">
            <v xml:space="preserve"> enam dua</v>
          </cell>
        </row>
        <row r="65">
          <cell r="A65" t="str">
            <v>63</v>
          </cell>
          <cell r="B65" t="str">
            <v>Enam puluh tiga</v>
          </cell>
          <cell r="C65" t="str">
            <v>63</v>
          </cell>
          <cell r="D65" t="str">
            <v xml:space="preserve"> enam tiga</v>
          </cell>
        </row>
        <row r="66">
          <cell r="A66" t="str">
            <v>64</v>
          </cell>
          <cell r="B66" t="str">
            <v>Enam puluh empat</v>
          </cell>
          <cell r="C66" t="str">
            <v>64</v>
          </cell>
          <cell r="D66" t="str">
            <v xml:space="preserve"> enam empat</v>
          </cell>
        </row>
        <row r="67">
          <cell r="A67" t="str">
            <v>65</v>
          </cell>
          <cell r="B67" t="str">
            <v>Enam puluh lima</v>
          </cell>
          <cell r="C67" t="str">
            <v>65</v>
          </cell>
          <cell r="D67" t="str">
            <v xml:space="preserve"> enam lima</v>
          </cell>
        </row>
        <row r="68">
          <cell r="A68" t="str">
            <v>66</v>
          </cell>
          <cell r="B68" t="str">
            <v>Enam puluh enam</v>
          </cell>
          <cell r="C68" t="str">
            <v>66</v>
          </cell>
          <cell r="D68" t="str">
            <v xml:space="preserve"> enam enam </v>
          </cell>
        </row>
        <row r="69">
          <cell r="A69" t="str">
            <v>67</v>
          </cell>
          <cell r="B69" t="str">
            <v>Enam puluh tujuh</v>
          </cell>
          <cell r="C69" t="str">
            <v>67</v>
          </cell>
          <cell r="D69" t="str">
            <v xml:space="preserve"> enam tujuh</v>
          </cell>
        </row>
        <row r="70">
          <cell r="A70" t="str">
            <v>68</v>
          </cell>
          <cell r="B70" t="str">
            <v>Enam puluh delapan</v>
          </cell>
          <cell r="C70" t="str">
            <v>68</v>
          </cell>
          <cell r="D70" t="str">
            <v xml:space="preserve"> enam delapan</v>
          </cell>
        </row>
        <row r="71">
          <cell r="A71" t="str">
            <v>69</v>
          </cell>
          <cell r="B71" t="str">
            <v>Enam puluh sembilan</v>
          </cell>
          <cell r="C71" t="str">
            <v>69</v>
          </cell>
          <cell r="D71" t="str">
            <v xml:space="preserve"> enam sembilan</v>
          </cell>
        </row>
        <row r="72">
          <cell r="A72" t="str">
            <v>70</v>
          </cell>
          <cell r="B72" t="str">
            <v>Tujuh puluh</v>
          </cell>
          <cell r="C72" t="str">
            <v>70</v>
          </cell>
          <cell r="D72" t="str">
            <v xml:space="preserve"> tujuh nol</v>
          </cell>
        </row>
        <row r="73">
          <cell r="A73" t="str">
            <v>71</v>
          </cell>
          <cell r="B73" t="str">
            <v>Tujuh puluh satu</v>
          </cell>
          <cell r="C73" t="str">
            <v>71</v>
          </cell>
          <cell r="D73" t="str">
            <v xml:space="preserve"> tujuh satu</v>
          </cell>
        </row>
        <row r="74">
          <cell r="A74" t="str">
            <v>72</v>
          </cell>
          <cell r="B74" t="str">
            <v>Tujuh puluh dua</v>
          </cell>
          <cell r="C74" t="str">
            <v>72</v>
          </cell>
          <cell r="D74" t="str">
            <v xml:space="preserve"> tujuh dua</v>
          </cell>
        </row>
        <row r="75">
          <cell r="A75" t="str">
            <v>73</v>
          </cell>
          <cell r="B75" t="str">
            <v>Tujuh puluh tiga</v>
          </cell>
          <cell r="C75" t="str">
            <v>73</v>
          </cell>
          <cell r="D75" t="str">
            <v xml:space="preserve"> tujuh tiga</v>
          </cell>
        </row>
        <row r="76">
          <cell r="A76" t="str">
            <v>74</v>
          </cell>
          <cell r="B76" t="str">
            <v>Tujuh puluh empat</v>
          </cell>
          <cell r="C76" t="str">
            <v>74</v>
          </cell>
          <cell r="D76" t="str">
            <v xml:space="preserve"> tujuh empat</v>
          </cell>
        </row>
        <row r="77">
          <cell r="A77" t="str">
            <v>75</v>
          </cell>
          <cell r="B77" t="str">
            <v>Tujuh puluh lima</v>
          </cell>
          <cell r="C77" t="str">
            <v>75</v>
          </cell>
          <cell r="D77" t="str">
            <v xml:space="preserve"> tujuh lima</v>
          </cell>
        </row>
        <row r="78">
          <cell r="A78" t="str">
            <v>76</v>
          </cell>
          <cell r="B78" t="str">
            <v>Tujuh puluh enam</v>
          </cell>
          <cell r="C78" t="str">
            <v>76</v>
          </cell>
          <cell r="D78" t="str">
            <v xml:space="preserve"> tujuh enam </v>
          </cell>
        </row>
        <row r="79">
          <cell r="A79" t="str">
            <v>77</v>
          </cell>
          <cell r="B79" t="str">
            <v>Tujuh puluh tujuh</v>
          </cell>
          <cell r="C79" t="str">
            <v>77</v>
          </cell>
          <cell r="D79" t="str">
            <v xml:space="preserve"> tujuh tujuh</v>
          </cell>
        </row>
        <row r="80">
          <cell r="A80" t="str">
            <v>78</v>
          </cell>
          <cell r="B80" t="str">
            <v>Tujuh puluh delapan</v>
          </cell>
          <cell r="C80" t="str">
            <v>78</v>
          </cell>
          <cell r="D80" t="str">
            <v xml:space="preserve"> tujuh delapan</v>
          </cell>
        </row>
        <row r="81">
          <cell r="A81" t="str">
            <v>79</v>
          </cell>
          <cell r="B81" t="str">
            <v>Tujuh puluh sembilan</v>
          </cell>
          <cell r="C81" t="str">
            <v>79</v>
          </cell>
          <cell r="D81" t="str">
            <v xml:space="preserve"> tujuh sembilan</v>
          </cell>
        </row>
        <row r="82">
          <cell r="A82" t="str">
            <v>80</v>
          </cell>
          <cell r="B82" t="str">
            <v>Delapan puluh</v>
          </cell>
          <cell r="C82" t="str">
            <v>80</v>
          </cell>
          <cell r="D82" t="str">
            <v xml:space="preserve"> delapan nol</v>
          </cell>
        </row>
        <row r="83">
          <cell r="A83" t="str">
            <v>81</v>
          </cell>
          <cell r="B83" t="str">
            <v>Delapan puluh satu</v>
          </cell>
          <cell r="C83" t="str">
            <v>81</v>
          </cell>
          <cell r="D83" t="str">
            <v xml:space="preserve"> delapan satu</v>
          </cell>
        </row>
        <row r="84">
          <cell r="A84" t="str">
            <v>82</v>
          </cell>
          <cell r="B84" t="str">
            <v>Delapan puluh dua</v>
          </cell>
          <cell r="C84" t="str">
            <v>82</v>
          </cell>
          <cell r="D84" t="str">
            <v xml:space="preserve"> delapan dua</v>
          </cell>
        </row>
        <row r="85">
          <cell r="A85" t="str">
            <v>83</v>
          </cell>
          <cell r="B85" t="str">
            <v>Delapan puluh tiga</v>
          </cell>
          <cell r="C85" t="str">
            <v>83</v>
          </cell>
          <cell r="D85" t="str">
            <v xml:space="preserve"> delapan tiga</v>
          </cell>
        </row>
        <row r="86">
          <cell r="A86" t="str">
            <v>84</v>
          </cell>
          <cell r="B86" t="str">
            <v>Delapan puluh empat</v>
          </cell>
          <cell r="C86" t="str">
            <v>84</v>
          </cell>
          <cell r="D86" t="str">
            <v xml:space="preserve"> delapan empat</v>
          </cell>
        </row>
        <row r="87">
          <cell r="A87" t="str">
            <v>85</v>
          </cell>
          <cell r="B87" t="str">
            <v>Delapan puluh lima</v>
          </cell>
          <cell r="C87" t="str">
            <v>85</v>
          </cell>
          <cell r="D87" t="str">
            <v xml:space="preserve"> delapan lima</v>
          </cell>
        </row>
        <row r="88">
          <cell r="A88" t="str">
            <v>86</v>
          </cell>
          <cell r="B88" t="str">
            <v>Delapan puluh enam</v>
          </cell>
          <cell r="C88" t="str">
            <v>86</v>
          </cell>
          <cell r="D88" t="str">
            <v xml:space="preserve"> delapan enam </v>
          </cell>
        </row>
        <row r="89">
          <cell r="A89" t="str">
            <v>87</v>
          </cell>
          <cell r="B89" t="str">
            <v>Delapan puluh tujuh</v>
          </cell>
          <cell r="C89" t="str">
            <v>87</v>
          </cell>
          <cell r="D89" t="str">
            <v xml:space="preserve"> delapan tujuh</v>
          </cell>
        </row>
        <row r="90">
          <cell r="A90" t="str">
            <v>88</v>
          </cell>
          <cell r="B90" t="str">
            <v>Delapan puluh delapan</v>
          </cell>
          <cell r="C90" t="str">
            <v>88</v>
          </cell>
          <cell r="D90" t="str">
            <v xml:space="preserve"> delapan delapan</v>
          </cell>
        </row>
        <row r="91">
          <cell r="A91" t="str">
            <v>89</v>
          </cell>
          <cell r="B91" t="str">
            <v>Delapan puluh sembilan</v>
          </cell>
          <cell r="C91" t="str">
            <v>89</v>
          </cell>
          <cell r="D91" t="str">
            <v xml:space="preserve"> delapan sembilan</v>
          </cell>
        </row>
        <row r="92">
          <cell r="A92" t="str">
            <v>90</v>
          </cell>
          <cell r="B92" t="str">
            <v>Sembilan puluh</v>
          </cell>
          <cell r="C92" t="str">
            <v>90</v>
          </cell>
          <cell r="D92" t="str">
            <v xml:space="preserve"> sembilan nol</v>
          </cell>
        </row>
        <row r="93">
          <cell r="A93" t="str">
            <v>91</v>
          </cell>
          <cell r="B93" t="str">
            <v xml:space="preserve">Sembilan puluh satu </v>
          </cell>
          <cell r="C93" t="str">
            <v>91</v>
          </cell>
          <cell r="D93" t="str">
            <v xml:space="preserve"> sembilan satu</v>
          </cell>
        </row>
        <row r="94">
          <cell r="A94" t="str">
            <v>92</v>
          </cell>
          <cell r="B94" t="str">
            <v>Sembilan puluh dua</v>
          </cell>
          <cell r="C94" t="str">
            <v>92</v>
          </cell>
          <cell r="D94" t="str">
            <v xml:space="preserve"> sembilan dua</v>
          </cell>
        </row>
        <row r="95">
          <cell r="A95" t="str">
            <v>93</v>
          </cell>
          <cell r="B95" t="str">
            <v>Sembilan puluh tiga</v>
          </cell>
          <cell r="C95" t="str">
            <v>93</v>
          </cell>
          <cell r="D95" t="str">
            <v xml:space="preserve"> sembilan tiga</v>
          </cell>
        </row>
        <row r="96">
          <cell r="A96" t="str">
            <v>94</v>
          </cell>
          <cell r="B96" t="str">
            <v>Sembilan puluh empat</v>
          </cell>
          <cell r="C96" t="str">
            <v>94</v>
          </cell>
          <cell r="D96" t="str">
            <v xml:space="preserve"> sembilan empat</v>
          </cell>
        </row>
        <row r="97">
          <cell r="A97" t="str">
            <v>95</v>
          </cell>
          <cell r="B97" t="str">
            <v>Sembilan puluh lima</v>
          </cell>
          <cell r="C97" t="str">
            <v>95</v>
          </cell>
          <cell r="D97" t="str">
            <v xml:space="preserve"> sembilan lima</v>
          </cell>
        </row>
        <row r="98">
          <cell r="A98" t="str">
            <v>96</v>
          </cell>
          <cell r="B98" t="str">
            <v>Sembilan puluh enam</v>
          </cell>
          <cell r="C98" t="str">
            <v>96</v>
          </cell>
          <cell r="D98" t="str">
            <v xml:space="preserve"> sembilan enam </v>
          </cell>
        </row>
        <row r="99">
          <cell r="A99" t="str">
            <v>97</v>
          </cell>
          <cell r="B99" t="str">
            <v>Sembilan puluh tujuh</v>
          </cell>
          <cell r="C99" t="str">
            <v>97</v>
          </cell>
          <cell r="D99" t="str">
            <v xml:space="preserve"> sembilan tujuh</v>
          </cell>
        </row>
        <row r="100">
          <cell r="A100" t="str">
            <v>98</v>
          </cell>
          <cell r="B100" t="str">
            <v>Sembilan puluh delapan</v>
          </cell>
          <cell r="C100" t="str">
            <v>98</v>
          </cell>
          <cell r="D100" t="str">
            <v xml:space="preserve"> sembilan delapan</v>
          </cell>
        </row>
        <row r="101">
          <cell r="A101" t="str">
            <v>99</v>
          </cell>
          <cell r="B101" t="str">
            <v>Sembilan puluh sembilan</v>
          </cell>
          <cell r="C101" t="str">
            <v>99</v>
          </cell>
          <cell r="D101" t="str">
            <v xml:space="preserve"> sembilan sembilan</v>
          </cell>
        </row>
        <row r="102">
          <cell r="A102" t="str">
            <v>100</v>
          </cell>
          <cell r="B102" t="str">
            <v>Seratus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84"/>
  <sheetViews>
    <sheetView topLeftCell="N54" zoomScale="75" workbookViewId="0">
      <selection activeCell="X75" sqref="X75"/>
    </sheetView>
  </sheetViews>
  <sheetFormatPr defaultRowHeight="15.75"/>
  <cols>
    <col min="1" max="1" width="6.25" customWidth="1"/>
    <col min="2" max="2" width="3.625" customWidth="1"/>
    <col min="4" max="4" width="6.25" customWidth="1"/>
    <col min="5" max="5" width="11.625" customWidth="1"/>
    <col min="6" max="6" width="16.25" customWidth="1"/>
    <col min="7" max="7" width="11.25" customWidth="1"/>
    <col min="8" max="8" width="16.125" customWidth="1"/>
    <col min="9" max="9" width="10.75" customWidth="1"/>
    <col min="10" max="10" width="11.5" customWidth="1"/>
    <col min="11" max="11" width="17.25" customWidth="1"/>
    <col min="12" max="12" width="11.75" customWidth="1"/>
    <col min="13" max="13" width="1.5" customWidth="1"/>
    <col min="14" max="15" width="8" customWidth="1"/>
    <col min="16" max="16" width="11.25" bestFit="1" customWidth="1"/>
    <col min="17" max="17" width="12.625" bestFit="1" customWidth="1"/>
    <col min="18" max="18" width="8" customWidth="1"/>
    <col min="19" max="31" width="24.75" customWidth="1"/>
    <col min="32" max="32" width="32.5" bestFit="1" customWidth="1"/>
  </cols>
  <sheetData>
    <row r="1" spans="1:28" ht="82.5" customHeight="1">
      <c r="A1" s="42" t="s">
        <v>38</v>
      </c>
      <c r="B1" s="36" t="s">
        <v>39</v>
      </c>
      <c r="C1" s="64" t="e">
        <f ca="1">"NILAI DARI REKAP (="&amp;L2&amp;L3&amp;20+A2&amp;")"</f>
        <v>#N/A</v>
      </c>
      <c r="D1" s="36" t="s">
        <v>40</v>
      </c>
      <c r="E1" s="40" t="s">
        <v>41</v>
      </c>
      <c r="F1" s="41" t="e">
        <f ca="1">MIN(D2:D59)</f>
        <v>#N/A</v>
      </c>
      <c r="G1" s="43" t="e">
        <f ca="1">MAX(D2:D59)</f>
        <v>#N/A</v>
      </c>
      <c r="H1" s="44" t="s">
        <v>42</v>
      </c>
      <c r="I1" s="45"/>
      <c r="J1" s="46"/>
      <c r="K1" s="46" t="s">
        <v>85</v>
      </c>
      <c r="L1" s="67">
        <v>3</v>
      </c>
      <c r="N1" s="72" t="s">
        <v>101</v>
      </c>
      <c r="AB1" t="s">
        <v>0</v>
      </c>
    </row>
    <row r="2" spans="1:28">
      <c r="A2" s="37">
        <v>1</v>
      </c>
      <c r="B2" s="38" t="e">
        <f t="shared" ref="B2:B31" ca="1" si="0">INDIRECT((L$2&amp;L$11&amp;(A2+20)))</f>
        <v>#REF!</v>
      </c>
      <c r="C2" s="39" t="e">
        <f t="shared" ref="C2:C31" ca="1" si="1">INDIRECT(L$2&amp;L$3&amp;(A2+20))</f>
        <v>#N/A</v>
      </c>
      <c r="D2" s="39" t="e">
        <f t="shared" ref="D2:D31" ca="1" si="2">IF(C2=0,"",INT(C2))</f>
        <v>#N/A</v>
      </c>
      <c r="E2" s="47" t="s">
        <v>43</v>
      </c>
      <c r="F2" s="48" t="str">
        <f ca="1">COUNTA(J38:J54)&amp;"  buah mata pelajaran yang diujikan"</f>
        <v>16  buah mata pelajaran yang diujikan</v>
      </c>
      <c r="G2" s="47"/>
      <c r="H2" s="47"/>
      <c r="I2" s="47"/>
      <c r="J2" s="47"/>
      <c r="K2" s="49" t="s">
        <v>44</v>
      </c>
      <c r="L2" s="49" t="s">
        <v>53</v>
      </c>
      <c r="AB2" t="s">
        <v>0</v>
      </c>
    </row>
    <row r="3" spans="1:28">
      <c r="A3" s="37">
        <v>2</v>
      </c>
      <c r="B3" s="38" t="e">
        <f t="shared" ca="1" si="0"/>
        <v>#REF!</v>
      </c>
      <c r="C3" s="39" t="e">
        <f t="shared" ca="1" si="1"/>
        <v>#N/A</v>
      </c>
      <c r="D3" s="39" t="e">
        <f t="shared" ca="1" si="2"/>
        <v>#N/A</v>
      </c>
      <c r="E3" s="47"/>
      <c r="F3" s="47"/>
      <c r="G3" s="53" t="s">
        <v>43</v>
      </c>
      <c r="H3" s="442" t="e">
        <f ca="1">VLOOKUP(L$5,F$38:J$54,5,FALSE)</f>
        <v>#N/A</v>
      </c>
      <c r="I3" s="442"/>
      <c r="J3" s="442"/>
      <c r="K3" s="49" t="s">
        <v>87</v>
      </c>
      <c r="L3" s="49" t="e">
        <f ca="1">UPPER(VLOOKUP(L$5,F$38:I$54,4,TRUE))</f>
        <v>#N/A</v>
      </c>
      <c r="AB3" t="s">
        <v>0</v>
      </c>
    </row>
    <row r="4" spans="1:28">
      <c r="A4" s="37">
        <v>3</v>
      </c>
      <c r="B4" s="38" t="e">
        <f t="shared" ca="1" si="0"/>
        <v>#REF!</v>
      </c>
      <c r="C4" s="39" t="e">
        <f t="shared" ca="1" si="1"/>
        <v>#N/A</v>
      </c>
      <c r="D4" s="39" t="e">
        <f t="shared" ca="1" si="2"/>
        <v>#N/A</v>
      </c>
      <c r="E4" s="50"/>
      <c r="F4" s="47"/>
      <c r="G4" s="53" t="s">
        <v>45</v>
      </c>
      <c r="H4" s="442" t="e">
        <f ca="1">VLOOKUP(L$5,F$38:H$54,3,TRUE)&amp;"  ("&amp;L9&amp;" - "&amp;L10&amp;")   "</f>
        <v>#N/A</v>
      </c>
      <c r="I4" s="442"/>
      <c r="J4" s="442"/>
      <c r="K4" s="49" t="s">
        <v>88</v>
      </c>
      <c r="L4" s="52">
        <v>6</v>
      </c>
      <c r="AB4" t="s">
        <v>0</v>
      </c>
    </row>
    <row r="5" spans="1:28">
      <c r="A5" s="37">
        <v>4</v>
      </c>
      <c r="B5" s="38" t="e">
        <f t="shared" ca="1" si="0"/>
        <v>#REF!</v>
      </c>
      <c r="C5" s="39" t="e">
        <f t="shared" ca="1" si="1"/>
        <v>#N/A</v>
      </c>
      <c r="D5" s="39" t="e">
        <f t="shared" ca="1" si="2"/>
        <v>#N/A</v>
      </c>
      <c r="E5" s="50" t="s">
        <v>98</v>
      </c>
      <c r="F5" s="47"/>
      <c r="G5" s="47"/>
      <c r="H5" s="51"/>
      <c r="I5" s="54"/>
      <c r="J5" s="54"/>
      <c r="K5" s="49" t="s">
        <v>46</v>
      </c>
      <c r="L5" s="49" t="str">
        <f>R60</f>
        <v>P</v>
      </c>
      <c r="AB5" t="s">
        <v>0</v>
      </c>
    </row>
    <row r="6" spans="1:28">
      <c r="A6" s="37">
        <v>5</v>
      </c>
      <c r="B6" s="38" t="e">
        <f t="shared" ca="1" si="0"/>
        <v>#REF!</v>
      </c>
      <c r="C6" s="39" t="e">
        <f t="shared" ca="1" si="1"/>
        <v>#N/A</v>
      </c>
      <c r="D6" s="39" t="e">
        <f t="shared" ca="1" si="2"/>
        <v>#N/A</v>
      </c>
      <c r="E6" s="47"/>
      <c r="F6" s="54" t="s">
        <v>99</v>
      </c>
      <c r="G6" s="51" t="s">
        <v>47</v>
      </c>
      <c r="H6" s="51"/>
      <c r="I6" s="54" t="s">
        <v>48</v>
      </c>
      <c r="J6" s="54" t="str">
        <f>"Kelas "</f>
        <v xml:space="preserve">Kelas </v>
      </c>
      <c r="K6" s="49" t="s">
        <v>49</v>
      </c>
      <c r="L6" s="49" t="s">
        <v>145</v>
      </c>
      <c r="AB6" t="s">
        <v>0</v>
      </c>
    </row>
    <row r="7" spans="1:28">
      <c r="A7" s="37">
        <v>6</v>
      </c>
      <c r="B7" s="38" t="e">
        <f t="shared" ca="1" si="0"/>
        <v>#REF!</v>
      </c>
      <c r="C7" s="39" t="e">
        <f t="shared" ca="1" si="1"/>
        <v>#N/A</v>
      </c>
      <c r="D7" s="39" t="e">
        <f t="shared" ca="1" si="2"/>
        <v>#N/A</v>
      </c>
      <c r="E7" s="55"/>
      <c r="F7" s="56">
        <v>10</v>
      </c>
      <c r="G7" s="47" t="e">
        <f t="shared" ref="G7:G24" ca="1" si="3">FREQUENCY(INDIRECT(VLOOKUP(L$5,K$58:L$58,2,FALSE)),F7:F7)</f>
        <v>#N/A</v>
      </c>
      <c r="H7" s="47"/>
      <c r="I7" s="56" t="str">
        <f t="shared" ref="I7:I22" si="4">F7&amp;" - "&amp;F8-1</f>
        <v>10 - 19</v>
      </c>
      <c r="J7" s="56" t="e">
        <f t="shared" ref="J7:J22" ca="1" si="5">G8-G7</f>
        <v>#N/A</v>
      </c>
      <c r="K7" s="49" t="s">
        <v>50</v>
      </c>
      <c r="L7" s="49" t="s">
        <v>145</v>
      </c>
      <c r="AB7" t="s">
        <v>0</v>
      </c>
    </row>
    <row r="8" spans="1:28">
      <c r="A8" s="37">
        <v>7</v>
      </c>
      <c r="B8" s="38" t="e">
        <f t="shared" ca="1" si="0"/>
        <v>#REF!</v>
      </c>
      <c r="C8" s="39" t="e">
        <f t="shared" ca="1" si="1"/>
        <v>#N/A</v>
      </c>
      <c r="D8" s="39" t="e">
        <f t="shared" ca="1" si="2"/>
        <v>#N/A</v>
      </c>
      <c r="E8" s="55"/>
      <c r="F8" s="56">
        <v>20</v>
      </c>
      <c r="G8" s="47" t="e">
        <f t="shared" ca="1" si="3"/>
        <v>#N/A</v>
      </c>
      <c r="H8" s="47"/>
      <c r="I8" s="56" t="str">
        <f t="shared" si="4"/>
        <v>20 - 29</v>
      </c>
      <c r="J8" s="56" t="e">
        <f t="shared" ca="1" si="5"/>
        <v>#N/A</v>
      </c>
      <c r="K8" s="49" t="s">
        <v>104</v>
      </c>
      <c r="L8" s="49" t="s">
        <v>146</v>
      </c>
      <c r="AB8" t="s">
        <v>0</v>
      </c>
    </row>
    <row r="9" spans="1:28">
      <c r="A9" s="37">
        <v>8</v>
      </c>
      <c r="B9" s="38" t="e">
        <f t="shared" ca="1" si="0"/>
        <v>#REF!</v>
      </c>
      <c r="C9" s="39" t="e">
        <f t="shared" ca="1" si="1"/>
        <v>#N/A</v>
      </c>
      <c r="D9" s="39" t="e">
        <f t="shared" ca="1" si="2"/>
        <v>#N/A</v>
      </c>
      <c r="E9" s="55"/>
      <c r="F9" s="56">
        <v>30</v>
      </c>
      <c r="G9" s="47" t="e">
        <f t="shared" ca="1" si="3"/>
        <v>#N/A</v>
      </c>
      <c r="H9" s="47"/>
      <c r="I9" s="56" t="str">
        <f t="shared" si="4"/>
        <v>30 - 34</v>
      </c>
      <c r="J9" s="56" t="e">
        <f t="shared" ca="1" si="5"/>
        <v>#N/A</v>
      </c>
      <c r="K9" s="49" t="s">
        <v>29</v>
      </c>
      <c r="L9" s="52" t="e">
        <f ca="1">MIN(INDIRECT(VLOOKUP(L$5,K$58:L$58,2,FALSE)))</f>
        <v>#N/A</v>
      </c>
      <c r="AB9" t="s">
        <v>0</v>
      </c>
    </row>
    <row r="10" spans="1:28">
      <c r="A10" s="37">
        <v>9</v>
      </c>
      <c r="B10" s="38" t="e">
        <f t="shared" ca="1" si="0"/>
        <v>#REF!</v>
      </c>
      <c r="C10" s="39" t="e">
        <f t="shared" ca="1" si="1"/>
        <v>#N/A</v>
      </c>
      <c r="D10" s="39" t="e">
        <f t="shared" ca="1" si="2"/>
        <v>#N/A</v>
      </c>
      <c r="E10" s="55"/>
      <c r="F10" s="56">
        <v>35</v>
      </c>
      <c r="G10" s="47" t="e">
        <f t="shared" ca="1" si="3"/>
        <v>#N/A</v>
      </c>
      <c r="H10" s="47"/>
      <c r="I10" s="56" t="str">
        <f t="shared" si="4"/>
        <v>35 - 39</v>
      </c>
      <c r="J10" s="56" t="e">
        <f t="shared" ca="1" si="5"/>
        <v>#N/A</v>
      </c>
      <c r="K10" s="49" t="s">
        <v>28</v>
      </c>
      <c r="L10" s="52" t="e">
        <f ca="1">MAX(INDIRECT(VLOOKUP(L$5,K$58:L$58,2,FALSE)))</f>
        <v>#N/A</v>
      </c>
      <c r="AB10" t="s">
        <v>0</v>
      </c>
    </row>
    <row r="11" spans="1:28">
      <c r="A11" s="37">
        <v>10</v>
      </c>
      <c r="B11" s="38" t="e">
        <f t="shared" ca="1" si="0"/>
        <v>#REF!</v>
      </c>
      <c r="C11" s="39" t="e">
        <f t="shared" ca="1" si="1"/>
        <v>#N/A</v>
      </c>
      <c r="D11" s="39" t="e">
        <f t="shared" ca="1" si="2"/>
        <v>#N/A</v>
      </c>
      <c r="E11" s="55"/>
      <c r="F11" s="56">
        <v>40</v>
      </c>
      <c r="G11" s="47" t="e">
        <f t="shared" ca="1" si="3"/>
        <v>#N/A</v>
      </c>
      <c r="H11" s="47"/>
      <c r="I11" s="56" t="str">
        <f t="shared" si="4"/>
        <v>40 - 44</v>
      </c>
      <c r="J11" s="56" t="e">
        <f t="shared" ca="1" si="5"/>
        <v>#N/A</v>
      </c>
      <c r="K11" s="49" t="s">
        <v>51</v>
      </c>
      <c r="L11" s="52" t="s">
        <v>24</v>
      </c>
      <c r="AB11" t="s">
        <v>0</v>
      </c>
    </row>
    <row r="12" spans="1:28">
      <c r="A12" s="37">
        <v>11</v>
      </c>
      <c r="B12" s="38" t="e">
        <f t="shared" ca="1" si="0"/>
        <v>#REF!</v>
      </c>
      <c r="C12" s="39" t="e">
        <f t="shared" ca="1" si="1"/>
        <v>#N/A</v>
      </c>
      <c r="D12" s="39" t="e">
        <f t="shared" ca="1" si="2"/>
        <v>#N/A</v>
      </c>
      <c r="E12" s="55"/>
      <c r="F12" s="56">
        <v>45</v>
      </c>
      <c r="G12" s="47" t="e">
        <f t="shared" ca="1" si="3"/>
        <v>#N/A</v>
      </c>
      <c r="H12" s="47"/>
      <c r="I12" s="56" t="str">
        <f t="shared" si="4"/>
        <v>45 - 49</v>
      </c>
      <c r="J12" s="56" t="e">
        <f t="shared" ca="1" si="5"/>
        <v>#N/A</v>
      </c>
      <c r="K12" s="47"/>
      <c r="L12" s="47"/>
      <c r="AB12" t="s">
        <v>0</v>
      </c>
    </row>
    <row r="13" spans="1:28">
      <c r="A13" s="37">
        <v>12</v>
      </c>
      <c r="B13" s="38" t="e">
        <f t="shared" ca="1" si="0"/>
        <v>#REF!</v>
      </c>
      <c r="C13" s="39" t="e">
        <f t="shared" ca="1" si="1"/>
        <v>#N/A</v>
      </c>
      <c r="D13" s="39" t="e">
        <f t="shared" ca="1" si="2"/>
        <v>#N/A</v>
      </c>
      <c r="E13" s="55"/>
      <c r="F13" s="56">
        <v>50</v>
      </c>
      <c r="G13" s="47" t="e">
        <f t="shared" ca="1" si="3"/>
        <v>#N/A</v>
      </c>
      <c r="H13" s="47"/>
      <c r="I13" s="56" t="str">
        <f t="shared" si="4"/>
        <v>50 - 54</v>
      </c>
      <c r="J13" s="56" t="e">
        <f t="shared" ca="1" si="5"/>
        <v>#N/A</v>
      </c>
      <c r="K13" s="47"/>
      <c r="L13" s="47"/>
      <c r="AB13" t="s">
        <v>0</v>
      </c>
    </row>
    <row r="14" spans="1:28">
      <c r="A14" s="37">
        <v>13</v>
      </c>
      <c r="B14" s="38" t="e">
        <f t="shared" ca="1" si="0"/>
        <v>#REF!</v>
      </c>
      <c r="C14" s="39" t="e">
        <f t="shared" ca="1" si="1"/>
        <v>#N/A</v>
      </c>
      <c r="D14" s="39" t="e">
        <f t="shared" ca="1" si="2"/>
        <v>#N/A</v>
      </c>
      <c r="E14" s="55"/>
      <c r="F14" s="56">
        <v>55</v>
      </c>
      <c r="G14" s="47" t="e">
        <f t="shared" ca="1" si="3"/>
        <v>#N/A</v>
      </c>
      <c r="H14" s="47"/>
      <c r="I14" s="56" t="str">
        <f t="shared" si="4"/>
        <v>55 - 59</v>
      </c>
      <c r="J14" s="56" t="e">
        <f t="shared" ca="1" si="5"/>
        <v>#N/A</v>
      </c>
      <c r="K14" s="71" t="s">
        <v>59</v>
      </c>
      <c r="L14" s="47"/>
      <c r="AB14" t="s">
        <v>0</v>
      </c>
    </row>
    <row r="15" spans="1:28">
      <c r="A15" s="37">
        <v>14</v>
      </c>
      <c r="B15" s="38" t="e">
        <f t="shared" ca="1" si="0"/>
        <v>#REF!</v>
      </c>
      <c r="C15" s="39" t="e">
        <f t="shared" ca="1" si="1"/>
        <v>#N/A</v>
      </c>
      <c r="D15" s="39" t="e">
        <f t="shared" ca="1" si="2"/>
        <v>#N/A</v>
      </c>
      <c r="E15" s="55"/>
      <c r="F15" s="56">
        <v>60</v>
      </c>
      <c r="G15" s="47" t="e">
        <f t="shared" ca="1" si="3"/>
        <v>#N/A</v>
      </c>
      <c r="H15" s="47"/>
      <c r="I15" s="56" t="str">
        <f t="shared" si="4"/>
        <v>60 - 64</v>
      </c>
      <c r="J15" s="56" t="e">
        <f t="shared" ca="1" si="5"/>
        <v>#N/A</v>
      </c>
      <c r="K15" s="71" t="s">
        <v>25</v>
      </c>
      <c r="L15" s="47"/>
      <c r="AB15" t="s">
        <v>0</v>
      </c>
    </row>
    <row r="16" spans="1:28">
      <c r="A16" s="37">
        <v>15</v>
      </c>
      <c r="B16" s="38" t="e">
        <f t="shared" ca="1" si="0"/>
        <v>#REF!</v>
      </c>
      <c r="C16" s="39" t="e">
        <f t="shared" ca="1" si="1"/>
        <v>#N/A</v>
      </c>
      <c r="D16" s="39" t="e">
        <f t="shared" ca="1" si="2"/>
        <v>#N/A</v>
      </c>
      <c r="E16" s="55"/>
      <c r="F16" s="56">
        <v>65</v>
      </c>
      <c r="G16" s="47" t="e">
        <f t="shared" ca="1" si="3"/>
        <v>#N/A</v>
      </c>
      <c r="H16" s="47"/>
      <c r="I16" s="56" t="str">
        <f t="shared" si="4"/>
        <v>65 - 69</v>
      </c>
      <c r="J16" s="56" t="e">
        <f t="shared" ca="1" si="5"/>
        <v>#N/A</v>
      </c>
      <c r="K16" s="71" t="s">
        <v>1</v>
      </c>
      <c r="L16" s="47"/>
      <c r="AB16" t="s">
        <v>0</v>
      </c>
    </row>
    <row r="17" spans="1:28">
      <c r="A17" s="37">
        <v>16</v>
      </c>
      <c r="B17" s="38" t="e">
        <f t="shared" ca="1" si="0"/>
        <v>#REF!</v>
      </c>
      <c r="C17" s="39" t="e">
        <f t="shared" ca="1" si="1"/>
        <v>#N/A</v>
      </c>
      <c r="D17" s="39" t="e">
        <f t="shared" ca="1" si="2"/>
        <v>#N/A</v>
      </c>
      <c r="E17" s="55"/>
      <c r="F17" s="56">
        <v>70</v>
      </c>
      <c r="G17" s="47" t="e">
        <f t="shared" ca="1" si="3"/>
        <v>#N/A</v>
      </c>
      <c r="H17" s="47"/>
      <c r="I17" s="56" t="str">
        <f t="shared" si="4"/>
        <v>70 - 74</v>
      </c>
      <c r="J17" s="56" t="e">
        <f t="shared" ca="1" si="5"/>
        <v>#N/A</v>
      </c>
      <c r="K17" s="71" t="s">
        <v>6</v>
      </c>
      <c r="L17" s="47"/>
      <c r="AB17" t="s">
        <v>0</v>
      </c>
    </row>
    <row r="18" spans="1:28">
      <c r="A18" s="37">
        <v>17</v>
      </c>
      <c r="B18" s="38" t="e">
        <f t="shared" ca="1" si="0"/>
        <v>#REF!</v>
      </c>
      <c r="C18" s="39" t="e">
        <f t="shared" ca="1" si="1"/>
        <v>#N/A</v>
      </c>
      <c r="D18" s="39" t="e">
        <f t="shared" ca="1" si="2"/>
        <v>#N/A</v>
      </c>
      <c r="E18" s="55"/>
      <c r="F18" s="56">
        <v>75</v>
      </c>
      <c r="G18" s="47" t="e">
        <f t="shared" ca="1" si="3"/>
        <v>#N/A</v>
      </c>
      <c r="H18" s="47"/>
      <c r="I18" s="56" t="str">
        <f t="shared" si="4"/>
        <v>75 - 79</v>
      </c>
      <c r="J18" s="56" t="e">
        <f t="shared" ca="1" si="5"/>
        <v>#N/A</v>
      </c>
      <c r="K18" s="71" t="s">
        <v>63</v>
      </c>
      <c r="L18" s="47"/>
      <c r="AB18" t="s">
        <v>0</v>
      </c>
    </row>
    <row r="19" spans="1:28">
      <c r="A19" s="37">
        <v>18</v>
      </c>
      <c r="B19" s="38" t="e">
        <f t="shared" ca="1" si="0"/>
        <v>#REF!</v>
      </c>
      <c r="C19" s="39" t="e">
        <f t="shared" ca="1" si="1"/>
        <v>#N/A</v>
      </c>
      <c r="D19" s="39" t="e">
        <f t="shared" ca="1" si="2"/>
        <v>#N/A</v>
      </c>
      <c r="E19" s="55"/>
      <c r="F19" s="56">
        <v>80</v>
      </c>
      <c r="G19" s="47" t="e">
        <f t="shared" ca="1" si="3"/>
        <v>#N/A</v>
      </c>
      <c r="H19" s="47"/>
      <c r="I19" s="56" t="str">
        <f t="shared" si="4"/>
        <v>80 - 84</v>
      </c>
      <c r="J19" s="56" t="e">
        <f t="shared" ca="1" si="5"/>
        <v>#N/A</v>
      </c>
      <c r="K19" s="71" t="s">
        <v>64</v>
      </c>
      <c r="L19" s="47"/>
      <c r="AB19" t="s">
        <v>0</v>
      </c>
    </row>
    <row r="20" spans="1:28">
      <c r="A20" s="37">
        <v>19</v>
      </c>
      <c r="B20" s="38" t="e">
        <f t="shared" ca="1" si="0"/>
        <v>#REF!</v>
      </c>
      <c r="C20" s="39" t="e">
        <f t="shared" ca="1" si="1"/>
        <v>#N/A</v>
      </c>
      <c r="D20" s="39" t="e">
        <f t="shared" ca="1" si="2"/>
        <v>#N/A</v>
      </c>
      <c r="E20" s="55"/>
      <c r="F20" s="56">
        <v>85</v>
      </c>
      <c r="G20" s="47" t="e">
        <f t="shared" ca="1" si="3"/>
        <v>#N/A</v>
      </c>
      <c r="H20" s="47"/>
      <c r="I20" s="56" t="str">
        <f t="shared" si="4"/>
        <v>85 - 89</v>
      </c>
      <c r="J20" s="56" t="e">
        <f t="shared" ca="1" si="5"/>
        <v>#N/A</v>
      </c>
      <c r="K20" s="71" t="s">
        <v>66</v>
      </c>
      <c r="L20" s="47"/>
      <c r="AB20" t="s">
        <v>0</v>
      </c>
    </row>
    <row r="21" spans="1:28">
      <c r="A21" s="37">
        <v>20</v>
      </c>
      <c r="B21" s="38" t="e">
        <f t="shared" ca="1" si="0"/>
        <v>#REF!</v>
      </c>
      <c r="C21" s="39" t="e">
        <f t="shared" ca="1" si="1"/>
        <v>#N/A</v>
      </c>
      <c r="D21" s="39" t="e">
        <f t="shared" ca="1" si="2"/>
        <v>#N/A</v>
      </c>
      <c r="E21" s="55"/>
      <c r="F21" s="56">
        <v>90</v>
      </c>
      <c r="G21" s="47" t="e">
        <f t="shared" ca="1" si="3"/>
        <v>#N/A</v>
      </c>
      <c r="H21" s="47"/>
      <c r="I21" s="56" t="str">
        <f t="shared" si="4"/>
        <v>90 - 94</v>
      </c>
      <c r="J21" s="56" t="e">
        <f t="shared" ca="1" si="5"/>
        <v>#N/A</v>
      </c>
      <c r="K21" s="71" t="s">
        <v>68</v>
      </c>
      <c r="L21" s="47"/>
      <c r="AB21" t="s">
        <v>0</v>
      </c>
    </row>
    <row r="22" spans="1:28">
      <c r="A22" s="37">
        <v>21</v>
      </c>
      <c r="B22" s="38" t="e">
        <f t="shared" ca="1" si="0"/>
        <v>#REF!</v>
      </c>
      <c r="C22" s="39" t="e">
        <f t="shared" ca="1" si="1"/>
        <v>#N/A</v>
      </c>
      <c r="D22" s="39" t="e">
        <f t="shared" ca="1" si="2"/>
        <v>#N/A</v>
      </c>
      <c r="E22" s="55"/>
      <c r="F22" s="56">
        <v>95</v>
      </c>
      <c r="G22" s="47" t="e">
        <f t="shared" ca="1" si="3"/>
        <v>#N/A</v>
      </c>
      <c r="H22" s="47"/>
      <c r="I22" s="56" t="str">
        <f t="shared" si="4"/>
        <v>95 - 100</v>
      </c>
      <c r="J22" s="56" t="e">
        <f t="shared" ca="1" si="5"/>
        <v>#N/A</v>
      </c>
      <c r="K22" s="71" t="s">
        <v>70</v>
      </c>
      <c r="L22" s="47"/>
      <c r="AB22" t="s">
        <v>0</v>
      </c>
    </row>
    <row r="23" spans="1:28">
      <c r="A23" s="37">
        <v>22</v>
      </c>
      <c r="B23" s="38" t="e">
        <f t="shared" ca="1" si="0"/>
        <v>#REF!</v>
      </c>
      <c r="C23" s="39" t="e">
        <f t="shared" ca="1" si="1"/>
        <v>#N/A</v>
      </c>
      <c r="D23" s="39" t="e">
        <f t="shared" ca="1" si="2"/>
        <v>#N/A</v>
      </c>
      <c r="E23" s="47"/>
      <c r="F23" s="56">
        <v>101</v>
      </c>
      <c r="G23" s="47" t="e">
        <f t="shared" ca="1" si="3"/>
        <v>#N/A</v>
      </c>
      <c r="H23" s="47"/>
      <c r="I23" s="57" t="s">
        <v>52</v>
      </c>
      <c r="J23" s="54" t="e">
        <f ca="1">SUM(J7:J22)</f>
        <v>#N/A</v>
      </c>
      <c r="K23" s="71" t="s">
        <v>127</v>
      </c>
      <c r="L23" s="47"/>
      <c r="AB23" t="s">
        <v>0</v>
      </c>
    </row>
    <row r="24" spans="1:28">
      <c r="A24" s="37">
        <v>23</v>
      </c>
      <c r="B24" s="38" t="e">
        <f t="shared" ca="1" si="0"/>
        <v>#REF!</v>
      </c>
      <c r="C24" s="39" t="e">
        <f t="shared" ca="1" si="1"/>
        <v>#N/A</v>
      </c>
      <c r="D24" s="39" t="e">
        <f t="shared" ca="1" si="2"/>
        <v>#N/A</v>
      </c>
      <c r="E24" s="47"/>
      <c r="F24" s="56">
        <v>100</v>
      </c>
      <c r="G24" s="50" t="e">
        <f t="shared" ca="1" si="3"/>
        <v>#N/A</v>
      </c>
      <c r="H24" s="47"/>
      <c r="I24" s="47"/>
      <c r="J24" s="56" t="e">
        <f ca="1">+J23</f>
        <v>#N/A</v>
      </c>
      <c r="K24" s="71" t="s">
        <v>134</v>
      </c>
      <c r="L24" s="47"/>
      <c r="AB24" t="s">
        <v>0</v>
      </c>
    </row>
    <row r="25" spans="1:28">
      <c r="A25" s="37">
        <v>24</v>
      </c>
      <c r="B25" s="38" t="e">
        <f t="shared" ca="1" si="0"/>
        <v>#REF!</v>
      </c>
      <c r="C25" s="39" t="e">
        <f t="shared" ca="1" si="1"/>
        <v>#N/A</v>
      </c>
      <c r="D25" s="39" t="e">
        <f t="shared" ca="1" si="2"/>
        <v>#N/A</v>
      </c>
      <c r="E25" s="47"/>
      <c r="F25" s="56"/>
      <c r="G25" s="50"/>
      <c r="H25" s="47"/>
      <c r="I25" s="47"/>
      <c r="J25" s="56"/>
      <c r="K25" s="71" t="s">
        <v>129</v>
      </c>
      <c r="L25" s="47"/>
    </row>
    <row r="26" spans="1:28">
      <c r="A26" s="37">
        <v>25</v>
      </c>
      <c r="B26" s="38" t="e">
        <f t="shared" ca="1" si="0"/>
        <v>#REF!</v>
      </c>
      <c r="C26" s="39" t="e">
        <f t="shared" ca="1" si="1"/>
        <v>#N/A</v>
      </c>
      <c r="D26" s="39" t="e">
        <f t="shared" ca="1" si="2"/>
        <v>#N/A</v>
      </c>
      <c r="E26" s="47"/>
      <c r="F26" s="56"/>
      <c r="G26" s="50"/>
      <c r="H26" s="47"/>
      <c r="I26" s="47"/>
      <c r="J26" s="56"/>
      <c r="K26" s="71" t="s">
        <v>147</v>
      </c>
      <c r="L26" s="47"/>
    </row>
    <row r="27" spans="1:28">
      <c r="A27" s="37">
        <v>26</v>
      </c>
      <c r="B27" s="38" t="e">
        <f t="shared" ca="1" si="0"/>
        <v>#REF!</v>
      </c>
      <c r="C27" s="39" t="e">
        <f t="shared" ca="1" si="1"/>
        <v>#N/A</v>
      </c>
      <c r="D27" s="39" t="e">
        <f t="shared" ca="1" si="2"/>
        <v>#N/A</v>
      </c>
      <c r="E27" s="47"/>
      <c r="F27" s="56"/>
      <c r="G27" s="50"/>
      <c r="H27" s="47"/>
      <c r="I27" s="47"/>
      <c r="J27" s="56"/>
      <c r="K27" s="71" t="s">
        <v>148</v>
      </c>
      <c r="L27" s="47"/>
    </row>
    <row r="28" spans="1:28">
      <c r="A28" s="37">
        <v>27</v>
      </c>
      <c r="B28" s="38" t="e">
        <f t="shared" ca="1" si="0"/>
        <v>#REF!</v>
      </c>
      <c r="C28" s="39" t="e">
        <f t="shared" ca="1" si="1"/>
        <v>#N/A</v>
      </c>
      <c r="D28" s="39" t="e">
        <f t="shared" ca="1" si="2"/>
        <v>#N/A</v>
      </c>
      <c r="E28" s="47"/>
      <c r="F28" s="56"/>
      <c r="G28" s="50"/>
      <c r="H28" s="47"/>
      <c r="I28" s="47"/>
      <c r="J28" s="56"/>
      <c r="K28" s="71" t="s">
        <v>149</v>
      </c>
      <c r="L28" s="47"/>
    </row>
    <row r="29" spans="1:28">
      <c r="A29" s="37">
        <v>28</v>
      </c>
      <c r="B29" s="38" t="e">
        <f t="shared" ca="1" si="0"/>
        <v>#REF!</v>
      </c>
      <c r="C29" s="39" t="e">
        <f t="shared" ca="1" si="1"/>
        <v>#N/A</v>
      </c>
      <c r="D29" s="39" t="e">
        <f t="shared" ca="1" si="2"/>
        <v>#N/A</v>
      </c>
      <c r="E29" s="47"/>
      <c r="F29" s="56"/>
      <c r="G29" s="50"/>
      <c r="H29" s="47"/>
      <c r="I29" s="47"/>
      <c r="J29" s="56"/>
      <c r="K29" s="71" t="s">
        <v>150</v>
      </c>
      <c r="L29" s="47"/>
    </row>
    <row r="30" spans="1:28">
      <c r="A30" s="37">
        <v>29</v>
      </c>
      <c r="B30" s="38" t="e">
        <f t="shared" ca="1" si="0"/>
        <v>#REF!</v>
      </c>
      <c r="C30" s="39" t="e">
        <f t="shared" ca="1" si="1"/>
        <v>#N/A</v>
      </c>
      <c r="D30" s="39" t="e">
        <f t="shared" ca="1" si="2"/>
        <v>#N/A</v>
      </c>
      <c r="E30" s="47"/>
      <c r="F30" s="56"/>
      <c r="G30" s="50"/>
      <c r="H30" s="47"/>
      <c r="I30" s="47"/>
      <c r="J30" s="56"/>
      <c r="K30" s="71" t="s">
        <v>151</v>
      </c>
      <c r="L30" s="47"/>
    </row>
    <row r="31" spans="1:28">
      <c r="A31" s="37">
        <v>30</v>
      </c>
      <c r="B31" s="38" t="e">
        <f t="shared" ca="1" si="0"/>
        <v>#REF!</v>
      </c>
      <c r="C31" s="39" t="e">
        <f t="shared" ca="1" si="1"/>
        <v>#N/A</v>
      </c>
      <c r="D31" s="39" t="e">
        <f t="shared" ca="1" si="2"/>
        <v>#N/A</v>
      </c>
      <c r="E31" s="47"/>
      <c r="F31" s="56"/>
      <c r="G31" s="50"/>
      <c r="H31" s="47"/>
      <c r="I31" s="47"/>
      <c r="J31" s="56"/>
      <c r="K31" s="47"/>
      <c r="L31" s="47"/>
    </row>
    <row r="32" spans="1:28">
      <c r="A32" s="37"/>
      <c r="B32" s="38"/>
      <c r="C32" s="39"/>
      <c r="D32" s="39"/>
      <c r="E32" s="47"/>
      <c r="F32" s="56"/>
      <c r="G32" s="50"/>
      <c r="H32" s="47"/>
      <c r="I32" s="47"/>
      <c r="J32" s="56"/>
      <c r="K32" s="47"/>
      <c r="L32" s="47"/>
    </row>
    <row r="33" spans="1:28">
      <c r="A33" s="133"/>
      <c r="B33" s="133"/>
      <c r="C33" s="134"/>
      <c r="D33" s="134"/>
      <c r="E33" s="47"/>
      <c r="F33" s="47"/>
      <c r="G33" s="47"/>
      <c r="H33" s="47"/>
      <c r="I33" s="47"/>
      <c r="J33" s="47"/>
      <c r="K33" s="47"/>
      <c r="L33" s="45"/>
      <c r="AB33" t="s">
        <v>0</v>
      </c>
    </row>
    <row r="34" spans="1:28">
      <c r="A34" s="133"/>
      <c r="B34" s="133"/>
      <c r="C34" s="134"/>
      <c r="D34" s="134"/>
      <c r="E34" s="47"/>
      <c r="F34" s="47"/>
      <c r="G34" s="47"/>
      <c r="H34" s="47"/>
      <c r="I34" s="47"/>
      <c r="J34" s="47"/>
      <c r="K34" s="47"/>
      <c r="L34" s="45"/>
      <c r="AB34" t="s">
        <v>0</v>
      </c>
    </row>
    <row r="35" spans="1:28">
      <c r="A35" s="133"/>
      <c r="B35" s="133"/>
      <c r="C35" s="134"/>
      <c r="D35" s="134"/>
      <c r="E35" s="58" t="str">
        <f ca="1">F2&amp;" MP"</f>
        <v>16  buah mata pelajaran yang diujikan MP</v>
      </c>
      <c r="F35" s="47"/>
      <c r="G35" s="47"/>
      <c r="H35" s="47"/>
      <c r="I35" s="47"/>
      <c r="J35" s="47"/>
      <c r="K35" s="47"/>
      <c r="L35" s="45"/>
      <c r="AB35" t="s">
        <v>0</v>
      </c>
    </row>
    <row r="36" spans="1:28">
      <c r="A36" s="133"/>
      <c r="B36" s="133"/>
      <c r="C36" s="134"/>
      <c r="D36" s="134"/>
      <c r="E36" s="47"/>
      <c r="F36" s="47"/>
      <c r="G36" s="47"/>
      <c r="H36" s="47"/>
      <c r="I36" s="47"/>
      <c r="J36" s="47"/>
      <c r="K36" s="47"/>
      <c r="L36" s="45"/>
      <c r="AB36" t="s">
        <v>0</v>
      </c>
    </row>
    <row r="37" spans="1:28">
      <c r="A37" s="133"/>
      <c r="B37" s="133"/>
      <c r="C37" s="134"/>
      <c r="D37" s="134"/>
      <c r="E37" s="50" t="s">
        <v>54</v>
      </c>
      <c r="F37" s="50" t="s">
        <v>55</v>
      </c>
      <c r="G37" s="50" t="s">
        <v>56</v>
      </c>
      <c r="H37" s="50" t="s">
        <v>57</v>
      </c>
      <c r="I37" s="54" t="s">
        <v>58</v>
      </c>
      <c r="J37" s="58" t="s">
        <v>105</v>
      </c>
      <c r="K37" s="54" t="s">
        <v>89</v>
      </c>
      <c r="L37" s="68" t="s">
        <v>60</v>
      </c>
      <c r="AB37" t="s">
        <v>0</v>
      </c>
    </row>
    <row r="38" spans="1:28">
      <c r="A38" s="133"/>
      <c r="B38" s="133"/>
      <c r="C38" s="134"/>
      <c r="D38" s="134"/>
      <c r="E38" s="48">
        <v>1</v>
      </c>
      <c r="F38" s="47" t="e">
        <f ca="1">LEFT(INDIRECT(L$2&amp;L$7&amp;L38),1)</f>
        <v>#REF!</v>
      </c>
      <c r="G38" s="48" t="e">
        <f t="shared" ref="G38:G53" ca="1" si="6">INDIRECT(L$2&amp;L$6&amp;L38)</f>
        <v>#REF!</v>
      </c>
      <c r="H38" s="48" t="e">
        <f t="shared" ref="H38:H53" ca="1" si="7">INDIRECT(L$2&amp;L$6&amp;(L38+1))</f>
        <v>#REF!</v>
      </c>
      <c r="I38" s="80" t="s">
        <v>61</v>
      </c>
      <c r="J38" s="48" t="e">
        <f ca="1">INDIRECT(L$2&amp;L$8&amp;L38)</f>
        <v>#REF!</v>
      </c>
      <c r="K38" s="80" t="s">
        <v>90</v>
      </c>
      <c r="L38" s="69">
        <v>22</v>
      </c>
      <c r="AB38" t="s">
        <v>0</v>
      </c>
    </row>
    <row r="39" spans="1:28">
      <c r="A39" s="133"/>
      <c r="B39" s="133"/>
      <c r="C39" s="134"/>
      <c r="D39" s="134"/>
      <c r="E39" s="48">
        <v>2</v>
      </c>
      <c r="F39" s="47" t="e">
        <f t="shared" ref="F39:F54" ca="1" si="8">LEFT(INDIRECT(L$2&amp;L$7&amp;L39),1)</f>
        <v>#REF!</v>
      </c>
      <c r="G39" s="48" t="e">
        <f t="shared" ca="1" si="6"/>
        <v>#REF!</v>
      </c>
      <c r="H39" s="48" t="e">
        <f t="shared" ca="1" si="7"/>
        <v>#REF!</v>
      </c>
      <c r="I39" s="80" t="s">
        <v>62</v>
      </c>
      <c r="J39" s="48" t="e">
        <f t="shared" ref="J39:J53" ca="1" si="9">INDIRECT(L$2&amp;L$8&amp;L39)</f>
        <v>#REF!</v>
      </c>
      <c r="K39" s="80" t="s">
        <v>91</v>
      </c>
      <c r="L39" s="47">
        <f>L38+2</f>
        <v>24</v>
      </c>
      <c r="AB39" t="s">
        <v>0</v>
      </c>
    </row>
    <row r="40" spans="1:28">
      <c r="A40" s="133"/>
      <c r="B40" s="133"/>
      <c r="C40" s="133"/>
      <c r="D40" s="133"/>
      <c r="E40" s="48">
        <v>3</v>
      </c>
      <c r="F40" s="47" t="e">
        <f t="shared" ca="1" si="8"/>
        <v>#REF!</v>
      </c>
      <c r="G40" s="48" t="e">
        <f t="shared" ca="1" si="6"/>
        <v>#REF!</v>
      </c>
      <c r="H40" s="48" t="e">
        <f t="shared" ca="1" si="7"/>
        <v>#REF!</v>
      </c>
      <c r="I40" s="80" t="s">
        <v>8</v>
      </c>
      <c r="J40" s="48" t="e">
        <f t="shared" ca="1" si="9"/>
        <v>#REF!</v>
      </c>
      <c r="K40" s="80" t="s">
        <v>92</v>
      </c>
      <c r="L40" s="47">
        <f t="shared" ref="L40:L54" si="10">L39+2</f>
        <v>26</v>
      </c>
      <c r="AB40" t="s">
        <v>0</v>
      </c>
    </row>
    <row r="41" spans="1:28">
      <c r="E41" s="48">
        <v>4</v>
      </c>
      <c r="F41" s="47" t="e">
        <f t="shared" ca="1" si="8"/>
        <v>#REF!</v>
      </c>
      <c r="G41" s="48" t="e">
        <f t="shared" ca="1" si="6"/>
        <v>#REF!</v>
      </c>
      <c r="H41" s="48" t="e">
        <f t="shared" ca="1" si="7"/>
        <v>#REF!</v>
      </c>
      <c r="I41" s="80" t="s">
        <v>65</v>
      </c>
      <c r="J41" s="48" t="e">
        <f t="shared" ca="1" si="9"/>
        <v>#REF!</v>
      </c>
      <c r="K41" s="80" t="s">
        <v>93</v>
      </c>
      <c r="L41" s="47">
        <f t="shared" si="10"/>
        <v>28</v>
      </c>
      <c r="AB41" t="s">
        <v>0</v>
      </c>
    </row>
    <row r="42" spans="1:28">
      <c r="E42" s="48">
        <v>5</v>
      </c>
      <c r="F42" s="47" t="e">
        <f t="shared" ca="1" si="8"/>
        <v>#REF!</v>
      </c>
      <c r="G42" s="48" t="e">
        <f t="shared" ca="1" si="6"/>
        <v>#REF!</v>
      </c>
      <c r="H42" s="48" t="e">
        <f t="shared" ca="1" si="7"/>
        <v>#REF!</v>
      </c>
      <c r="I42" s="80" t="s">
        <v>67</v>
      </c>
      <c r="J42" s="48" t="e">
        <f t="shared" ca="1" si="9"/>
        <v>#REF!</v>
      </c>
      <c r="K42" s="80" t="s">
        <v>94</v>
      </c>
      <c r="L42" s="47">
        <f t="shared" si="10"/>
        <v>30</v>
      </c>
      <c r="AB42" t="s">
        <v>0</v>
      </c>
    </row>
    <row r="43" spans="1:28">
      <c r="E43" s="48">
        <v>6</v>
      </c>
      <c r="F43" s="47" t="e">
        <f t="shared" ca="1" si="8"/>
        <v>#REF!</v>
      </c>
      <c r="G43" s="48" t="e">
        <f t="shared" ca="1" si="6"/>
        <v>#REF!</v>
      </c>
      <c r="H43" s="48" t="e">
        <f t="shared" ca="1" si="7"/>
        <v>#REF!</v>
      </c>
      <c r="I43" s="80" t="s">
        <v>69</v>
      </c>
      <c r="J43" s="48" t="e">
        <f t="shared" ca="1" si="9"/>
        <v>#REF!</v>
      </c>
      <c r="K43" s="80" t="s">
        <v>95</v>
      </c>
      <c r="L43" s="47">
        <f t="shared" si="10"/>
        <v>32</v>
      </c>
      <c r="AB43" t="s">
        <v>0</v>
      </c>
    </row>
    <row r="44" spans="1:28">
      <c r="E44" s="48">
        <v>7</v>
      </c>
      <c r="F44" s="47" t="e">
        <f t="shared" ca="1" si="8"/>
        <v>#REF!</v>
      </c>
      <c r="G44" s="48" t="e">
        <f t="shared" ca="1" si="6"/>
        <v>#REF!</v>
      </c>
      <c r="H44" s="48" t="e">
        <f t="shared" ca="1" si="7"/>
        <v>#REF!</v>
      </c>
      <c r="I44" s="80" t="s">
        <v>71</v>
      </c>
      <c r="J44" s="48" t="e">
        <f t="shared" ca="1" si="9"/>
        <v>#REF!</v>
      </c>
      <c r="K44" s="80" t="s">
        <v>96</v>
      </c>
      <c r="L44" s="47">
        <f t="shared" si="10"/>
        <v>34</v>
      </c>
      <c r="AB44" t="s">
        <v>0</v>
      </c>
    </row>
    <row r="45" spans="1:28">
      <c r="E45" s="48">
        <v>8</v>
      </c>
      <c r="F45" s="47" t="e">
        <f t="shared" ca="1" si="8"/>
        <v>#REF!</v>
      </c>
      <c r="G45" s="48" t="e">
        <f t="shared" ca="1" si="6"/>
        <v>#REF!</v>
      </c>
      <c r="H45" s="48" t="e">
        <f t="shared" ca="1" si="7"/>
        <v>#REF!</v>
      </c>
      <c r="I45" s="80" t="s">
        <v>72</v>
      </c>
      <c r="J45" s="48" t="e">
        <f t="shared" ca="1" si="9"/>
        <v>#REF!</v>
      </c>
      <c r="K45" s="80" t="s">
        <v>97</v>
      </c>
      <c r="L45" s="47">
        <f t="shared" si="10"/>
        <v>36</v>
      </c>
      <c r="AB45" t="s">
        <v>0</v>
      </c>
    </row>
    <row r="46" spans="1:28">
      <c r="E46" s="48">
        <v>9</v>
      </c>
      <c r="F46" s="47" t="e">
        <f t="shared" ca="1" si="8"/>
        <v>#REF!</v>
      </c>
      <c r="G46" s="48" t="e">
        <f t="shared" ca="1" si="6"/>
        <v>#REF!</v>
      </c>
      <c r="H46" s="48" t="e">
        <f t="shared" ca="1" si="7"/>
        <v>#REF!</v>
      </c>
      <c r="I46" s="80" t="s">
        <v>130</v>
      </c>
      <c r="J46" s="48" t="e">
        <f t="shared" ca="1" si="9"/>
        <v>#REF!</v>
      </c>
      <c r="K46" s="80" t="s">
        <v>131</v>
      </c>
      <c r="L46" s="47">
        <f t="shared" si="10"/>
        <v>38</v>
      </c>
      <c r="AB46" t="s">
        <v>0</v>
      </c>
    </row>
    <row r="47" spans="1:28">
      <c r="E47" s="48">
        <v>10</v>
      </c>
      <c r="F47" s="47" t="e">
        <f t="shared" ca="1" si="8"/>
        <v>#REF!</v>
      </c>
      <c r="G47" s="48" t="e">
        <f t="shared" ca="1" si="6"/>
        <v>#REF!</v>
      </c>
      <c r="H47" s="48" t="e">
        <f t="shared" ca="1" si="7"/>
        <v>#REF!</v>
      </c>
      <c r="I47" s="80" t="s">
        <v>152</v>
      </c>
      <c r="J47" s="48" t="e">
        <f t="shared" ca="1" si="9"/>
        <v>#REF!</v>
      </c>
      <c r="K47" s="80" t="s">
        <v>159</v>
      </c>
      <c r="L47" s="47">
        <f t="shared" si="10"/>
        <v>40</v>
      </c>
      <c r="AB47" t="s">
        <v>0</v>
      </c>
    </row>
    <row r="48" spans="1:28">
      <c r="E48" s="48">
        <v>11</v>
      </c>
      <c r="F48" s="47" t="e">
        <f t="shared" ca="1" si="8"/>
        <v>#REF!</v>
      </c>
      <c r="G48" s="48" t="e">
        <f t="shared" ca="1" si="6"/>
        <v>#REF!</v>
      </c>
      <c r="H48" s="48" t="e">
        <f t="shared" ca="1" si="7"/>
        <v>#REF!</v>
      </c>
      <c r="I48" s="80" t="s">
        <v>153</v>
      </c>
      <c r="J48" s="48" t="e">
        <f t="shared" ca="1" si="9"/>
        <v>#REF!</v>
      </c>
      <c r="K48" s="80" t="s">
        <v>160</v>
      </c>
      <c r="L48" s="47">
        <f t="shared" si="10"/>
        <v>42</v>
      </c>
      <c r="AB48" t="s">
        <v>0</v>
      </c>
    </row>
    <row r="49" spans="1:31">
      <c r="E49" s="48">
        <v>12</v>
      </c>
      <c r="F49" s="47" t="e">
        <f t="shared" ca="1" si="8"/>
        <v>#REF!</v>
      </c>
      <c r="G49" s="48" t="e">
        <f t="shared" ca="1" si="6"/>
        <v>#REF!</v>
      </c>
      <c r="H49" s="48" t="e">
        <f t="shared" ca="1" si="7"/>
        <v>#REF!</v>
      </c>
      <c r="I49" s="80" t="s">
        <v>154</v>
      </c>
      <c r="J49" s="48" t="e">
        <f t="shared" ca="1" si="9"/>
        <v>#REF!</v>
      </c>
      <c r="K49" s="80" t="s">
        <v>161</v>
      </c>
      <c r="L49" s="47">
        <f t="shared" si="10"/>
        <v>44</v>
      </c>
      <c r="AB49" t="s">
        <v>0</v>
      </c>
    </row>
    <row r="50" spans="1:31">
      <c r="E50" s="48">
        <v>13</v>
      </c>
      <c r="F50" s="47" t="e">
        <f t="shared" ca="1" si="8"/>
        <v>#REF!</v>
      </c>
      <c r="G50" s="48" t="e">
        <f t="shared" ca="1" si="6"/>
        <v>#REF!</v>
      </c>
      <c r="H50" s="48" t="e">
        <f t="shared" ca="1" si="7"/>
        <v>#REF!</v>
      </c>
      <c r="I50" s="80" t="s">
        <v>155</v>
      </c>
      <c r="J50" s="48" t="e">
        <f t="shared" ca="1" si="9"/>
        <v>#REF!</v>
      </c>
      <c r="K50" s="80" t="s">
        <v>162</v>
      </c>
      <c r="L50" s="47">
        <f t="shared" si="10"/>
        <v>46</v>
      </c>
      <c r="AB50" t="s">
        <v>0</v>
      </c>
    </row>
    <row r="51" spans="1:31">
      <c r="E51" s="48">
        <v>14</v>
      </c>
      <c r="F51" s="47" t="e">
        <f t="shared" ca="1" si="8"/>
        <v>#REF!</v>
      </c>
      <c r="G51" s="48" t="e">
        <f t="shared" ca="1" si="6"/>
        <v>#REF!</v>
      </c>
      <c r="H51" s="48" t="e">
        <f t="shared" ca="1" si="7"/>
        <v>#REF!</v>
      </c>
      <c r="I51" s="80" t="s">
        <v>156</v>
      </c>
      <c r="J51" s="48" t="e">
        <f t="shared" ca="1" si="9"/>
        <v>#REF!</v>
      </c>
      <c r="K51" s="80" t="s">
        <v>163</v>
      </c>
      <c r="L51" s="47">
        <f t="shared" si="10"/>
        <v>48</v>
      </c>
      <c r="AB51" t="s">
        <v>0</v>
      </c>
    </row>
    <row r="52" spans="1:31">
      <c r="E52" s="48">
        <v>15</v>
      </c>
      <c r="F52" s="47" t="e">
        <f t="shared" ca="1" si="8"/>
        <v>#REF!</v>
      </c>
      <c r="G52" s="48" t="e">
        <f t="shared" ca="1" si="6"/>
        <v>#REF!</v>
      </c>
      <c r="H52" s="48" t="e">
        <f t="shared" ca="1" si="7"/>
        <v>#REF!</v>
      </c>
      <c r="I52" s="80" t="s">
        <v>157</v>
      </c>
      <c r="J52" s="48" t="e">
        <f t="shared" ca="1" si="9"/>
        <v>#REF!</v>
      </c>
      <c r="K52" s="80" t="s">
        <v>164</v>
      </c>
      <c r="L52" s="47">
        <f t="shared" si="10"/>
        <v>50</v>
      </c>
      <c r="AB52" t="s">
        <v>0</v>
      </c>
    </row>
    <row r="53" spans="1:31">
      <c r="E53" s="48">
        <v>16</v>
      </c>
      <c r="F53" s="47" t="e">
        <f t="shared" ca="1" si="8"/>
        <v>#REF!</v>
      </c>
      <c r="G53" s="48" t="e">
        <f t="shared" ca="1" si="6"/>
        <v>#REF!</v>
      </c>
      <c r="H53" s="48" t="e">
        <f t="shared" ca="1" si="7"/>
        <v>#REF!</v>
      </c>
      <c r="I53" s="80" t="s">
        <v>158</v>
      </c>
      <c r="J53" s="48" t="e">
        <f t="shared" ca="1" si="9"/>
        <v>#REF!</v>
      </c>
      <c r="K53" s="80" t="s">
        <v>165</v>
      </c>
      <c r="L53" s="47">
        <f t="shared" si="10"/>
        <v>52</v>
      </c>
      <c r="AB53" t="s">
        <v>0</v>
      </c>
    </row>
    <row r="54" spans="1:31">
      <c r="E54" s="48">
        <v>17</v>
      </c>
      <c r="F54" s="47" t="e">
        <f t="shared" ca="1" si="8"/>
        <v>#REF!</v>
      </c>
      <c r="G54" s="48"/>
      <c r="H54" s="48"/>
      <c r="I54" s="80"/>
      <c r="J54" s="48"/>
      <c r="K54" s="80"/>
      <c r="L54" s="47">
        <f t="shared" si="10"/>
        <v>54</v>
      </c>
      <c r="AB54" t="s">
        <v>0</v>
      </c>
    </row>
    <row r="55" spans="1:31">
      <c r="E55" s="48"/>
      <c r="F55" s="47"/>
      <c r="G55" s="47"/>
      <c r="H55" s="47"/>
      <c r="I55" s="47"/>
      <c r="J55" s="47"/>
      <c r="K55" s="47"/>
      <c r="L55" s="45"/>
      <c r="AB55" t="s">
        <v>0</v>
      </c>
    </row>
    <row r="56" spans="1:31">
      <c r="E56" s="58" t="s">
        <v>74</v>
      </c>
      <c r="F56" s="50"/>
      <c r="G56" s="51" t="s">
        <v>75</v>
      </c>
      <c r="H56" s="54"/>
      <c r="I56" s="50" t="str">
        <f>"WorkSheet "&amp;L2</f>
        <v>WorkSheet Nilai!</v>
      </c>
      <c r="J56" s="50"/>
      <c r="K56" s="47"/>
      <c r="L56" s="45"/>
      <c r="AB56" t="s">
        <v>0</v>
      </c>
    </row>
    <row r="57" spans="1:31">
      <c r="E57" s="58" t="s">
        <v>56</v>
      </c>
      <c r="F57" s="51" t="s">
        <v>76</v>
      </c>
      <c r="G57" s="51" t="s">
        <v>77</v>
      </c>
      <c r="H57" s="54" t="s">
        <v>78</v>
      </c>
      <c r="I57" s="51" t="s">
        <v>76</v>
      </c>
      <c r="J57" s="51" t="s">
        <v>77</v>
      </c>
      <c r="K57" s="56"/>
      <c r="L57" s="66" t="s">
        <v>79</v>
      </c>
      <c r="AB57" t="s">
        <v>0</v>
      </c>
    </row>
    <row r="58" spans="1:31">
      <c r="E58" s="47" t="str">
        <f>L5</f>
        <v>P</v>
      </c>
      <c r="F58" s="71">
        <v>2</v>
      </c>
      <c r="G58" s="71">
        <v>31</v>
      </c>
      <c r="H58" s="56" t="str">
        <f>IF((G58-F58)=(J58-I58),"Ok!","Eh BEDA Lho")</f>
        <v>Ok!</v>
      </c>
      <c r="I58" s="70">
        <v>21</v>
      </c>
      <c r="J58" s="70">
        <v>50</v>
      </c>
      <c r="K58" s="56" t="str">
        <f>RIGHT(E58)</f>
        <v>P</v>
      </c>
      <c r="L58" s="53" t="str">
        <f>"D$"&amp;(F58)&amp;":D$"&amp;(G58)</f>
        <v>D$2:D$31</v>
      </c>
      <c r="AB58" t="s">
        <v>0</v>
      </c>
    </row>
    <row r="59" spans="1:31">
      <c r="D59" t="s">
        <v>0</v>
      </c>
      <c r="E59" s="81"/>
      <c r="F59" s="82" t="s">
        <v>106</v>
      </c>
      <c r="G59" s="83"/>
      <c r="H59" s="83"/>
      <c r="I59" s="83"/>
      <c r="J59" s="47"/>
      <c r="K59" s="47"/>
      <c r="L59" s="45"/>
      <c r="AB59" t="s">
        <v>0</v>
      </c>
    </row>
    <row r="60" spans="1:31" ht="30">
      <c r="F60" t="s">
        <v>0</v>
      </c>
      <c r="G60" t="s">
        <v>0</v>
      </c>
      <c r="J60" t="s">
        <v>0</v>
      </c>
      <c r="L60" s="60"/>
      <c r="R60" s="122" t="s">
        <v>6</v>
      </c>
      <c r="AB60" t="s">
        <v>0</v>
      </c>
    </row>
    <row r="61" spans="1:31">
      <c r="A61" t="s">
        <v>101</v>
      </c>
      <c r="L61" s="60"/>
      <c r="N61" t="s">
        <v>83</v>
      </c>
      <c r="AB61" t="s">
        <v>0</v>
      </c>
    </row>
    <row r="62" spans="1:31" ht="144.75" customHeight="1">
      <c r="L62" s="60"/>
      <c r="T62" s="124" t="s">
        <v>510</v>
      </c>
      <c r="U62" s="124" t="s">
        <v>511</v>
      </c>
      <c r="AB62" t="s">
        <v>0</v>
      </c>
    </row>
    <row r="63" spans="1:31" ht="8.1" customHeight="1">
      <c r="L63" s="60"/>
      <c r="U63" s="124"/>
      <c r="AB63" t="s">
        <v>0</v>
      </c>
    </row>
    <row r="64" spans="1:31" ht="26.25">
      <c r="A64" s="59" t="s">
        <v>73</v>
      </c>
      <c r="L64" s="60"/>
      <c r="N64" s="59" t="s">
        <v>73</v>
      </c>
      <c r="S64" s="123" t="s">
        <v>18</v>
      </c>
      <c r="T64" s="123" t="s">
        <v>19</v>
      </c>
      <c r="U64" s="123" t="s">
        <v>20</v>
      </c>
      <c r="V64" s="123" t="s">
        <v>21</v>
      </c>
      <c r="W64" s="123" t="s">
        <v>22</v>
      </c>
      <c r="X64" s="123" t="s">
        <v>23</v>
      </c>
      <c r="Y64" s="62"/>
      <c r="Z64" s="62"/>
      <c r="AA64" s="62" t="s">
        <v>0</v>
      </c>
      <c r="AB64" s="62"/>
      <c r="AC64" s="62"/>
      <c r="AD64" s="62"/>
      <c r="AE64" s="62"/>
    </row>
    <row r="65" spans="14:27" ht="47.25">
      <c r="Q65" s="65" t="s">
        <v>102</v>
      </c>
      <c r="R65" s="124" t="e">
        <f ca="1">+$H$3</f>
        <v>#N/A</v>
      </c>
      <c r="S65" s="342" t="s">
        <v>640</v>
      </c>
      <c r="T65" s="342" t="s">
        <v>642</v>
      </c>
      <c r="U65" s="338" t="s">
        <v>643</v>
      </c>
      <c r="V65" s="342" t="s">
        <v>645</v>
      </c>
      <c r="W65" s="342" t="s">
        <v>646</v>
      </c>
      <c r="X65" s="342"/>
      <c r="AA65" t="s">
        <v>0</v>
      </c>
    </row>
    <row r="66" spans="14:27">
      <c r="N66" t="s">
        <v>15</v>
      </c>
      <c r="O66" s="61" t="s">
        <v>80</v>
      </c>
      <c r="P66" s="61" t="s">
        <v>81</v>
      </c>
      <c r="Q66" s="61" t="s">
        <v>82</v>
      </c>
      <c r="R66" s="124" t="e">
        <f ca="1">H4</f>
        <v>#N/A</v>
      </c>
      <c r="S66" s="124" t="s">
        <v>641</v>
      </c>
      <c r="T66" s="124" t="s">
        <v>641</v>
      </c>
      <c r="U66" s="124" t="s">
        <v>644</v>
      </c>
      <c r="V66" s="124" t="s">
        <v>644</v>
      </c>
      <c r="W66" s="124" t="s">
        <v>644</v>
      </c>
      <c r="X66" s="124"/>
    </row>
    <row r="67" spans="14:27">
      <c r="N67" t="s">
        <v>98</v>
      </c>
      <c r="O67" s="61"/>
      <c r="P67" s="61"/>
      <c r="Q67" s="61" t="s">
        <v>48</v>
      </c>
      <c r="R67" s="124" t="str">
        <f>"MP "&amp;L5</f>
        <v>MP P</v>
      </c>
      <c r="S67" s="124" t="s">
        <v>84</v>
      </c>
      <c r="T67" s="124" t="s">
        <v>86</v>
      </c>
      <c r="U67" s="124" t="s">
        <v>100</v>
      </c>
      <c r="V67" s="124" t="s">
        <v>132</v>
      </c>
      <c r="W67" s="124" t="s">
        <v>133</v>
      </c>
      <c r="X67" s="124" t="s">
        <v>639</v>
      </c>
    </row>
    <row r="68" spans="14:27">
      <c r="O68" s="61">
        <f>+F7</f>
        <v>10</v>
      </c>
      <c r="P68" s="61" t="e">
        <f t="shared" ref="P68:P84" ca="1" si="11">FREQUENCY(INDIRECT(L$58),O68:O68)</f>
        <v>#N/A</v>
      </c>
      <c r="Q68" s="61" t="str">
        <f t="shared" ref="Q68:Q83" si="12">O68&amp;" - "&amp;O69-1</f>
        <v>10 - 19</v>
      </c>
      <c r="R68" s="125" t="e">
        <f t="shared" ref="R68:R83" ca="1" si="13">P69-P68</f>
        <v>#N/A</v>
      </c>
      <c r="S68" s="125">
        <v>0</v>
      </c>
      <c r="T68" s="125">
        <v>0</v>
      </c>
      <c r="U68" s="125">
        <v>0</v>
      </c>
      <c r="V68" s="125">
        <v>0</v>
      </c>
      <c r="W68" s="125">
        <v>0</v>
      </c>
      <c r="X68" s="125"/>
    </row>
    <row r="69" spans="14:27">
      <c r="O69" s="61">
        <f t="shared" ref="O69:O84" si="14">+F8</f>
        <v>20</v>
      </c>
      <c r="P69" s="61" t="e">
        <f t="shared" ca="1" si="11"/>
        <v>#N/A</v>
      </c>
      <c r="Q69" s="61" t="str">
        <f t="shared" si="12"/>
        <v>20 - 29</v>
      </c>
      <c r="R69" s="125" t="e">
        <f t="shared" ca="1" si="13"/>
        <v>#N/A</v>
      </c>
      <c r="S69" s="125">
        <v>0</v>
      </c>
      <c r="T69" s="125">
        <v>0</v>
      </c>
      <c r="U69" s="125">
        <v>0</v>
      </c>
      <c r="V69" s="125">
        <v>0</v>
      </c>
      <c r="W69" s="125">
        <v>0</v>
      </c>
      <c r="X69" s="125"/>
    </row>
    <row r="70" spans="14:27">
      <c r="O70" s="61">
        <f t="shared" si="14"/>
        <v>30</v>
      </c>
      <c r="P70" s="61" t="e">
        <f t="shared" ca="1" si="11"/>
        <v>#N/A</v>
      </c>
      <c r="Q70" s="61" t="str">
        <f t="shared" si="12"/>
        <v>30 - 34</v>
      </c>
      <c r="R70" s="125" t="e">
        <f t="shared" ca="1" si="13"/>
        <v>#N/A</v>
      </c>
      <c r="S70" s="125">
        <v>0</v>
      </c>
      <c r="T70" s="125">
        <v>0</v>
      </c>
      <c r="U70" s="125">
        <v>0</v>
      </c>
      <c r="V70" s="125">
        <v>0</v>
      </c>
      <c r="W70" s="125">
        <v>0</v>
      </c>
      <c r="X70" s="125"/>
    </row>
    <row r="71" spans="14:27">
      <c r="O71" s="61">
        <f t="shared" si="14"/>
        <v>35</v>
      </c>
      <c r="P71" s="61" t="e">
        <f t="shared" ca="1" si="11"/>
        <v>#N/A</v>
      </c>
      <c r="Q71" s="61" t="str">
        <f t="shared" si="12"/>
        <v>35 - 39</v>
      </c>
      <c r="R71" s="125" t="e">
        <f t="shared" ca="1" si="13"/>
        <v>#N/A</v>
      </c>
      <c r="S71" s="125">
        <v>0</v>
      </c>
      <c r="T71" s="125">
        <v>2</v>
      </c>
      <c r="U71" s="125">
        <v>0</v>
      </c>
      <c r="V71" s="125">
        <v>0</v>
      </c>
      <c r="W71" s="125">
        <v>0</v>
      </c>
      <c r="X71" s="125"/>
    </row>
    <row r="72" spans="14:27">
      <c r="O72" s="61">
        <f t="shared" si="14"/>
        <v>40</v>
      </c>
      <c r="P72" s="61" t="e">
        <f t="shared" ca="1" si="11"/>
        <v>#N/A</v>
      </c>
      <c r="Q72" s="61" t="str">
        <f t="shared" si="12"/>
        <v>40 - 44</v>
      </c>
      <c r="R72" s="125" t="e">
        <f t="shared" ca="1" si="13"/>
        <v>#N/A</v>
      </c>
      <c r="S72" s="125">
        <v>0</v>
      </c>
      <c r="T72" s="125">
        <v>0</v>
      </c>
      <c r="U72" s="125">
        <v>0</v>
      </c>
      <c r="V72" s="125">
        <v>0</v>
      </c>
      <c r="W72" s="125">
        <v>0</v>
      </c>
      <c r="X72" s="125"/>
    </row>
    <row r="73" spans="14:27">
      <c r="O73" s="61">
        <f t="shared" si="14"/>
        <v>45</v>
      </c>
      <c r="P73" s="61" t="e">
        <f t="shared" ca="1" si="11"/>
        <v>#N/A</v>
      </c>
      <c r="Q73" s="61" t="str">
        <f t="shared" si="12"/>
        <v>45 - 49</v>
      </c>
      <c r="R73" s="125" t="e">
        <f t="shared" ca="1" si="13"/>
        <v>#N/A</v>
      </c>
      <c r="S73" s="125">
        <v>0</v>
      </c>
      <c r="T73" s="125">
        <v>5</v>
      </c>
      <c r="U73" s="125">
        <v>0</v>
      </c>
      <c r="V73" s="125">
        <v>0</v>
      </c>
      <c r="W73" s="125">
        <v>0</v>
      </c>
      <c r="X73" s="125"/>
    </row>
    <row r="74" spans="14:27">
      <c r="O74" s="61">
        <f t="shared" si="14"/>
        <v>50</v>
      </c>
      <c r="P74" s="61" t="e">
        <f t="shared" ca="1" si="11"/>
        <v>#N/A</v>
      </c>
      <c r="Q74" s="61" t="str">
        <f t="shared" si="12"/>
        <v>50 - 54</v>
      </c>
      <c r="R74" s="125" t="e">
        <f t="shared" ca="1" si="13"/>
        <v>#N/A</v>
      </c>
      <c r="S74" s="125">
        <v>0</v>
      </c>
      <c r="T74" s="125">
        <v>0</v>
      </c>
      <c r="U74" s="125">
        <v>0</v>
      </c>
      <c r="V74" s="125">
        <v>0</v>
      </c>
      <c r="W74" s="125">
        <v>1</v>
      </c>
      <c r="X74" s="125"/>
    </row>
    <row r="75" spans="14:27">
      <c r="O75" s="61">
        <f t="shared" si="14"/>
        <v>55</v>
      </c>
      <c r="P75" s="61" t="e">
        <f t="shared" ca="1" si="11"/>
        <v>#N/A</v>
      </c>
      <c r="Q75" s="61" t="str">
        <f t="shared" si="12"/>
        <v>55 - 59</v>
      </c>
      <c r="R75" s="125" t="e">
        <f t="shared" ca="1" si="13"/>
        <v>#N/A</v>
      </c>
      <c r="S75" s="125">
        <v>2</v>
      </c>
      <c r="T75" s="125">
        <v>11</v>
      </c>
      <c r="U75" s="125">
        <v>0</v>
      </c>
      <c r="V75" s="125">
        <v>0</v>
      </c>
      <c r="W75" s="125">
        <v>1</v>
      </c>
      <c r="X75" s="125"/>
    </row>
    <row r="76" spans="14:27">
      <c r="O76" s="61">
        <f t="shared" si="14"/>
        <v>60</v>
      </c>
      <c r="P76" s="61" t="e">
        <f t="shared" ca="1" si="11"/>
        <v>#N/A</v>
      </c>
      <c r="Q76" s="61" t="str">
        <f t="shared" si="12"/>
        <v>60 - 64</v>
      </c>
      <c r="R76" s="125" t="e">
        <f t="shared" ca="1" si="13"/>
        <v>#N/A</v>
      </c>
      <c r="S76" s="125">
        <v>2</v>
      </c>
      <c r="T76" s="125">
        <v>0</v>
      </c>
      <c r="U76" s="125">
        <v>0</v>
      </c>
      <c r="V76" s="125">
        <v>0</v>
      </c>
      <c r="W76" s="125">
        <v>0</v>
      </c>
      <c r="X76" s="125"/>
    </row>
    <row r="77" spans="14:27">
      <c r="O77" s="61">
        <f t="shared" si="14"/>
        <v>65</v>
      </c>
      <c r="P77" s="61" t="e">
        <f t="shared" ca="1" si="11"/>
        <v>#N/A</v>
      </c>
      <c r="Q77" s="61" t="str">
        <f t="shared" si="12"/>
        <v>65 - 69</v>
      </c>
      <c r="R77" s="125" t="e">
        <f t="shared" ca="1" si="13"/>
        <v>#N/A</v>
      </c>
      <c r="S77" s="125">
        <v>5</v>
      </c>
      <c r="T77" s="125">
        <v>4</v>
      </c>
      <c r="U77" s="125">
        <v>0</v>
      </c>
      <c r="V77" s="125">
        <v>0</v>
      </c>
      <c r="W77" s="125">
        <v>0</v>
      </c>
      <c r="X77" s="125"/>
    </row>
    <row r="78" spans="14:27">
      <c r="O78" s="61">
        <f t="shared" si="14"/>
        <v>70</v>
      </c>
      <c r="P78" s="61" t="e">
        <f t="shared" ca="1" si="11"/>
        <v>#N/A</v>
      </c>
      <c r="Q78" s="61" t="str">
        <f t="shared" si="12"/>
        <v>70 - 74</v>
      </c>
      <c r="R78" s="125" t="e">
        <f t="shared" ca="1" si="13"/>
        <v>#N/A</v>
      </c>
      <c r="S78" s="125">
        <v>4</v>
      </c>
      <c r="T78" s="125">
        <v>0</v>
      </c>
      <c r="U78" s="125">
        <v>0</v>
      </c>
      <c r="V78" s="125">
        <v>0</v>
      </c>
      <c r="W78" s="125">
        <v>1</v>
      </c>
      <c r="X78" s="125"/>
    </row>
    <row r="79" spans="14:27">
      <c r="O79" s="61">
        <f t="shared" si="14"/>
        <v>75</v>
      </c>
      <c r="P79" s="61" t="e">
        <f t="shared" ca="1" si="11"/>
        <v>#N/A</v>
      </c>
      <c r="Q79" s="61" t="str">
        <f t="shared" si="12"/>
        <v>75 - 79</v>
      </c>
      <c r="R79" s="125" t="e">
        <f t="shared" ca="1" si="13"/>
        <v>#N/A</v>
      </c>
      <c r="S79" s="125">
        <v>8</v>
      </c>
      <c r="T79" s="125">
        <v>3</v>
      </c>
      <c r="U79" s="125">
        <v>2</v>
      </c>
      <c r="V79" s="125">
        <v>1</v>
      </c>
      <c r="W79" s="125">
        <v>1</v>
      </c>
      <c r="X79" s="125"/>
    </row>
    <row r="80" spans="14:27">
      <c r="O80" s="61">
        <f t="shared" si="14"/>
        <v>80</v>
      </c>
      <c r="P80" s="61" t="e">
        <f t="shared" ca="1" si="11"/>
        <v>#N/A</v>
      </c>
      <c r="Q80" s="61" t="str">
        <f t="shared" si="12"/>
        <v>80 - 84</v>
      </c>
      <c r="R80" s="125" t="e">
        <f t="shared" ca="1" si="13"/>
        <v>#N/A</v>
      </c>
      <c r="S80" s="125">
        <v>4</v>
      </c>
      <c r="T80" s="125">
        <v>0</v>
      </c>
      <c r="U80" s="125">
        <v>2</v>
      </c>
      <c r="V80" s="125">
        <v>13</v>
      </c>
      <c r="W80" s="125">
        <v>7</v>
      </c>
      <c r="X80" s="125"/>
    </row>
    <row r="81" spans="15:24">
      <c r="O81" s="61">
        <f t="shared" si="14"/>
        <v>85</v>
      </c>
      <c r="P81" s="61" t="e">
        <f t="shared" ca="1" si="11"/>
        <v>#N/A</v>
      </c>
      <c r="Q81" s="61" t="str">
        <f t="shared" si="12"/>
        <v>85 - 89</v>
      </c>
      <c r="R81" s="125" t="e">
        <f t="shared" ca="1" si="13"/>
        <v>#N/A</v>
      </c>
      <c r="S81" s="125">
        <v>2</v>
      </c>
      <c r="T81" s="125">
        <v>2</v>
      </c>
      <c r="U81" s="125">
        <v>13</v>
      </c>
      <c r="V81" s="125">
        <v>7</v>
      </c>
      <c r="W81" s="125">
        <v>7</v>
      </c>
      <c r="X81" s="125"/>
    </row>
    <row r="82" spans="15:24">
      <c r="O82" s="61">
        <f t="shared" si="14"/>
        <v>90</v>
      </c>
      <c r="P82" s="61" t="e">
        <f t="shared" ca="1" si="11"/>
        <v>#N/A</v>
      </c>
      <c r="Q82" s="61" t="str">
        <f t="shared" si="12"/>
        <v>90 - 94</v>
      </c>
      <c r="R82" s="125" t="e">
        <f t="shared" ca="1" si="13"/>
        <v>#N/A</v>
      </c>
      <c r="S82" s="125">
        <v>0</v>
      </c>
      <c r="T82" s="125">
        <v>0</v>
      </c>
      <c r="U82" s="125">
        <v>1</v>
      </c>
      <c r="V82" s="125">
        <v>4</v>
      </c>
      <c r="W82" s="125">
        <v>3</v>
      </c>
      <c r="X82" s="125"/>
    </row>
    <row r="83" spans="15:24">
      <c r="O83" s="61">
        <f t="shared" si="14"/>
        <v>95</v>
      </c>
      <c r="P83" s="61" t="e">
        <f t="shared" ca="1" si="11"/>
        <v>#N/A</v>
      </c>
      <c r="Q83" s="61" t="str">
        <f t="shared" si="12"/>
        <v>95 - 100</v>
      </c>
      <c r="R83" s="125" t="e">
        <f t="shared" ca="1" si="13"/>
        <v>#N/A</v>
      </c>
      <c r="S83" s="125">
        <v>0</v>
      </c>
      <c r="T83" s="125">
        <v>0</v>
      </c>
      <c r="U83" s="125">
        <v>9</v>
      </c>
      <c r="V83" s="125">
        <v>1</v>
      </c>
      <c r="W83" s="125">
        <v>6</v>
      </c>
      <c r="X83" s="125"/>
    </row>
    <row r="84" spans="15:24">
      <c r="O84" s="61">
        <f t="shared" si="14"/>
        <v>101</v>
      </c>
      <c r="P84" s="62" t="e">
        <f t="shared" ca="1" si="11"/>
        <v>#N/A</v>
      </c>
      <c r="Q84" s="63" t="e">
        <f ca="1">SUM(R68:R83)</f>
        <v>#N/A</v>
      </c>
      <c r="R84" s="62"/>
      <c r="S84" s="62"/>
      <c r="T84" s="62"/>
      <c r="U84" s="62"/>
      <c r="V84" s="62"/>
      <c r="W84" s="62"/>
      <c r="X84" s="62"/>
    </row>
  </sheetData>
  <mergeCells count="2">
    <mergeCell ref="H4:J4"/>
    <mergeCell ref="H3:J3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02"/>
  <sheetViews>
    <sheetView showGridLines="0" topLeftCell="A16" zoomScaleSheetLayoutView="100" workbookViewId="0">
      <selection activeCell="DL21" sqref="DL21"/>
    </sheetView>
  </sheetViews>
  <sheetFormatPr defaultColWidth="8" defaultRowHeight="12.75"/>
  <cols>
    <col min="1" max="1" width="4.5" style="135" customWidth="1"/>
    <col min="2" max="2" width="20" style="135" customWidth="1"/>
    <col min="3" max="3" width="5.75" style="135" customWidth="1"/>
    <col min="4" max="4" width="19" style="135" customWidth="1"/>
    <col min="5" max="5" width="8" style="135" customWidth="1"/>
    <col min="6" max="6" width="34" style="135" customWidth="1"/>
    <col min="7" max="16384" width="8" style="135"/>
  </cols>
  <sheetData>
    <row r="1" spans="1:6" ht="15">
      <c r="A1" s="443" t="s">
        <v>166</v>
      </c>
      <c r="B1" s="443"/>
      <c r="C1" s="444" t="s">
        <v>167</v>
      </c>
      <c r="D1" s="444"/>
      <c r="E1" s="445" t="s">
        <v>168</v>
      </c>
      <c r="F1" s="446"/>
    </row>
    <row r="2" spans="1:6">
      <c r="A2" s="136" t="s">
        <v>169</v>
      </c>
      <c r="B2" s="137" t="s">
        <v>170</v>
      </c>
      <c r="C2" s="138" t="s">
        <v>171</v>
      </c>
      <c r="D2" s="139" t="s">
        <v>172</v>
      </c>
      <c r="E2" s="140" t="s">
        <v>173</v>
      </c>
      <c r="F2" s="141" t="s">
        <v>174</v>
      </c>
    </row>
    <row r="3" spans="1:6">
      <c r="A3" s="136" t="s">
        <v>175</v>
      </c>
      <c r="B3" s="137" t="s">
        <v>176</v>
      </c>
      <c r="C3" s="142" t="s">
        <v>177</v>
      </c>
      <c r="D3" s="139" t="s">
        <v>178</v>
      </c>
      <c r="E3" s="143" t="s">
        <v>179</v>
      </c>
      <c r="F3" s="144" t="str">
        <f t="shared" ref="F3:F9" si="0">VLOOKUP(MID(E3,1,LEN(E3)-3),depan,2,FALSE)&amp;" koma"&amp;VLOOKUP(RIGHT(E3,2),baruk,2,FALSE)</f>
        <v>Seratus koma nol nol</v>
      </c>
    </row>
    <row r="4" spans="1:6">
      <c r="A4" s="136" t="s">
        <v>180</v>
      </c>
      <c r="B4" s="137" t="s">
        <v>181</v>
      </c>
      <c r="C4" s="142" t="s">
        <v>182</v>
      </c>
      <c r="D4" s="139" t="s">
        <v>183</v>
      </c>
      <c r="E4" s="143" t="s">
        <v>184</v>
      </c>
      <c r="F4" s="144" t="str">
        <f t="shared" si="0"/>
        <v>Enam puluh lima koma dua sembilan</v>
      </c>
    </row>
    <row r="5" spans="1:6">
      <c r="A5" s="136" t="s">
        <v>185</v>
      </c>
      <c r="B5" s="137" t="s">
        <v>186</v>
      </c>
      <c r="C5" s="142" t="s">
        <v>187</v>
      </c>
      <c r="D5" s="139" t="s">
        <v>188</v>
      </c>
      <c r="E5" s="143" t="s">
        <v>189</v>
      </c>
      <c r="F5" s="144" t="str">
        <f t="shared" si="0"/>
        <v>Nol koma nol satu</v>
      </c>
    </row>
    <row r="6" spans="1:6">
      <c r="A6" s="136" t="s">
        <v>190</v>
      </c>
      <c r="B6" s="137" t="s">
        <v>191</v>
      </c>
      <c r="C6" s="142" t="s">
        <v>192</v>
      </c>
      <c r="D6" s="139" t="s">
        <v>193</v>
      </c>
      <c r="E6" s="143" t="s">
        <v>194</v>
      </c>
      <c r="F6" s="144" t="str">
        <f t="shared" si="0"/>
        <v>Sembilan puluh delapan koma nol satu</v>
      </c>
    </row>
    <row r="7" spans="1:6">
      <c r="A7" s="136" t="s">
        <v>195</v>
      </c>
      <c r="B7" s="137" t="s">
        <v>196</v>
      </c>
      <c r="C7" s="142" t="s">
        <v>197</v>
      </c>
      <c r="D7" s="139" t="s">
        <v>198</v>
      </c>
      <c r="E7" s="143" t="s">
        <v>199</v>
      </c>
      <c r="F7" s="144" t="str">
        <f t="shared" si="0"/>
        <v>Dua koma satu satu</v>
      </c>
    </row>
    <row r="8" spans="1:6">
      <c r="A8" s="136" t="s">
        <v>200</v>
      </c>
      <c r="B8" s="137" t="s">
        <v>201</v>
      </c>
      <c r="C8" s="142" t="s">
        <v>202</v>
      </c>
      <c r="D8" s="139" t="s">
        <v>203</v>
      </c>
      <c r="E8" s="143" t="s">
        <v>204</v>
      </c>
      <c r="F8" s="144" t="str">
        <f t="shared" si="0"/>
        <v xml:space="preserve">Tiga puluh dua koma lima enam </v>
      </c>
    </row>
    <row r="9" spans="1:6">
      <c r="A9" s="136" t="s">
        <v>205</v>
      </c>
      <c r="B9" s="137" t="s">
        <v>206</v>
      </c>
      <c r="C9" s="142" t="s">
        <v>207</v>
      </c>
      <c r="D9" s="139" t="s">
        <v>208</v>
      </c>
      <c r="E9" s="145" t="s">
        <v>209</v>
      </c>
      <c r="F9" s="144" t="str">
        <f t="shared" si="0"/>
        <v xml:space="preserve">Tujuh koma dua enam </v>
      </c>
    </row>
    <row r="10" spans="1:6">
      <c r="A10" s="136" t="s">
        <v>210</v>
      </c>
      <c r="B10" s="137" t="s">
        <v>211</v>
      </c>
      <c r="C10" s="142" t="s">
        <v>212</v>
      </c>
      <c r="D10" s="139" t="s">
        <v>213</v>
      </c>
    </row>
    <row r="11" spans="1:6">
      <c r="A11" s="136" t="s">
        <v>214</v>
      </c>
      <c r="B11" s="137" t="s">
        <v>215</v>
      </c>
      <c r="C11" s="142" t="s">
        <v>216</v>
      </c>
      <c r="D11" s="139" t="s">
        <v>217</v>
      </c>
    </row>
    <row r="12" spans="1:6">
      <c r="A12" s="136" t="s">
        <v>218</v>
      </c>
      <c r="B12" s="137" t="s">
        <v>219</v>
      </c>
      <c r="C12" s="142" t="s">
        <v>218</v>
      </c>
      <c r="D12" s="139" t="s">
        <v>220</v>
      </c>
    </row>
    <row r="13" spans="1:6">
      <c r="A13" s="136" t="s">
        <v>221</v>
      </c>
      <c r="B13" s="137" t="s">
        <v>222</v>
      </c>
      <c r="C13" s="142" t="s">
        <v>221</v>
      </c>
      <c r="D13" s="139" t="s">
        <v>223</v>
      </c>
    </row>
    <row r="14" spans="1:6">
      <c r="A14" s="136" t="s">
        <v>224</v>
      </c>
      <c r="B14" s="137" t="s">
        <v>225</v>
      </c>
      <c r="C14" s="142" t="s">
        <v>224</v>
      </c>
      <c r="D14" s="139" t="s">
        <v>226</v>
      </c>
    </row>
    <row r="15" spans="1:6">
      <c r="A15" s="136" t="s">
        <v>227</v>
      </c>
      <c r="B15" s="137" t="s">
        <v>228</v>
      </c>
      <c r="C15" s="142" t="s">
        <v>227</v>
      </c>
      <c r="D15" s="139" t="s">
        <v>229</v>
      </c>
    </row>
    <row r="16" spans="1:6">
      <c r="A16" s="136" t="s">
        <v>230</v>
      </c>
      <c r="B16" s="137" t="s">
        <v>231</v>
      </c>
      <c r="C16" s="142" t="s">
        <v>230</v>
      </c>
      <c r="D16" s="139" t="s">
        <v>232</v>
      </c>
    </row>
    <row r="17" spans="1:4">
      <c r="A17" s="136" t="s">
        <v>233</v>
      </c>
      <c r="B17" s="137" t="s">
        <v>234</v>
      </c>
      <c r="C17" s="142" t="s">
        <v>233</v>
      </c>
      <c r="D17" s="139" t="s">
        <v>235</v>
      </c>
    </row>
    <row r="18" spans="1:4">
      <c r="A18" s="136" t="s">
        <v>236</v>
      </c>
      <c r="B18" s="137" t="s">
        <v>237</v>
      </c>
      <c r="C18" s="142" t="s">
        <v>236</v>
      </c>
      <c r="D18" s="139" t="s">
        <v>238</v>
      </c>
    </row>
    <row r="19" spans="1:4">
      <c r="A19" s="136" t="s">
        <v>239</v>
      </c>
      <c r="B19" s="137" t="s">
        <v>240</v>
      </c>
      <c r="C19" s="142" t="s">
        <v>239</v>
      </c>
      <c r="D19" s="139" t="s">
        <v>241</v>
      </c>
    </row>
    <row r="20" spans="1:4">
      <c r="A20" s="136" t="s">
        <v>242</v>
      </c>
      <c r="B20" s="137" t="s">
        <v>243</v>
      </c>
      <c r="C20" s="142" t="s">
        <v>242</v>
      </c>
      <c r="D20" s="139" t="s">
        <v>244</v>
      </c>
    </row>
    <row r="21" spans="1:4">
      <c r="A21" s="136" t="s">
        <v>245</v>
      </c>
      <c r="B21" s="137" t="s">
        <v>246</v>
      </c>
      <c r="C21" s="142" t="s">
        <v>245</v>
      </c>
      <c r="D21" s="139" t="s">
        <v>247</v>
      </c>
    </row>
    <row r="22" spans="1:4">
      <c r="A22" s="136" t="s">
        <v>248</v>
      </c>
      <c r="B22" s="137" t="s">
        <v>249</v>
      </c>
      <c r="C22" s="142" t="s">
        <v>248</v>
      </c>
      <c r="D22" s="139" t="s">
        <v>250</v>
      </c>
    </row>
    <row r="23" spans="1:4">
      <c r="A23" s="136" t="s">
        <v>251</v>
      </c>
      <c r="B23" s="137" t="s">
        <v>252</v>
      </c>
      <c r="C23" s="142" t="s">
        <v>251</v>
      </c>
      <c r="D23" s="139" t="s">
        <v>253</v>
      </c>
    </row>
    <row r="24" spans="1:4">
      <c r="A24" s="136" t="s">
        <v>254</v>
      </c>
      <c r="B24" s="137" t="s">
        <v>255</v>
      </c>
      <c r="C24" s="142" t="s">
        <v>254</v>
      </c>
      <c r="D24" s="139" t="s">
        <v>256</v>
      </c>
    </row>
    <row r="25" spans="1:4">
      <c r="A25" s="136" t="s">
        <v>257</v>
      </c>
      <c r="B25" s="137" t="s">
        <v>258</v>
      </c>
      <c r="C25" s="142" t="s">
        <v>257</v>
      </c>
      <c r="D25" s="139" t="s">
        <v>259</v>
      </c>
    </row>
    <row r="26" spans="1:4">
      <c r="A26" s="136" t="s">
        <v>260</v>
      </c>
      <c r="B26" s="137" t="s">
        <v>261</v>
      </c>
      <c r="C26" s="142" t="s">
        <v>260</v>
      </c>
      <c r="D26" s="139" t="s">
        <v>262</v>
      </c>
    </row>
    <row r="27" spans="1:4">
      <c r="A27" s="136" t="s">
        <v>263</v>
      </c>
      <c r="B27" s="137" t="s">
        <v>264</v>
      </c>
      <c r="C27" s="142" t="s">
        <v>263</v>
      </c>
      <c r="D27" s="139" t="s">
        <v>265</v>
      </c>
    </row>
    <row r="28" spans="1:4">
      <c r="A28" s="136" t="s">
        <v>266</v>
      </c>
      <c r="B28" s="137" t="s">
        <v>267</v>
      </c>
      <c r="C28" s="142" t="s">
        <v>266</v>
      </c>
      <c r="D28" s="139" t="s">
        <v>268</v>
      </c>
    </row>
    <row r="29" spans="1:4">
      <c r="A29" s="136" t="s">
        <v>269</v>
      </c>
      <c r="B29" s="137" t="s">
        <v>270</v>
      </c>
      <c r="C29" s="142" t="s">
        <v>269</v>
      </c>
      <c r="D29" s="139" t="s">
        <v>271</v>
      </c>
    </row>
    <row r="30" spans="1:4">
      <c r="A30" s="136" t="s">
        <v>272</v>
      </c>
      <c r="B30" s="137" t="s">
        <v>273</v>
      </c>
      <c r="C30" s="142" t="s">
        <v>272</v>
      </c>
      <c r="D30" s="139" t="s">
        <v>274</v>
      </c>
    </row>
    <row r="31" spans="1:4">
      <c r="A31" s="136" t="s">
        <v>275</v>
      </c>
      <c r="B31" s="137" t="s">
        <v>276</v>
      </c>
      <c r="C31" s="142" t="s">
        <v>275</v>
      </c>
      <c r="D31" s="139" t="s">
        <v>277</v>
      </c>
    </row>
    <row r="32" spans="1:4">
      <c r="A32" s="136" t="s">
        <v>278</v>
      </c>
      <c r="B32" s="137" t="s">
        <v>279</v>
      </c>
      <c r="C32" s="142" t="s">
        <v>278</v>
      </c>
      <c r="D32" s="139" t="s">
        <v>280</v>
      </c>
    </row>
    <row r="33" spans="1:4">
      <c r="A33" s="136" t="s">
        <v>281</v>
      </c>
      <c r="B33" s="137" t="s">
        <v>282</v>
      </c>
      <c r="C33" s="142" t="s">
        <v>281</v>
      </c>
      <c r="D33" s="139" t="s">
        <v>283</v>
      </c>
    </row>
    <row r="34" spans="1:4">
      <c r="A34" s="136" t="s">
        <v>284</v>
      </c>
      <c r="B34" s="137" t="s">
        <v>285</v>
      </c>
      <c r="C34" s="142" t="s">
        <v>284</v>
      </c>
      <c r="D34" s="139" t="s">
        <v>286</v>
      </c>
    </row>
    <row r="35" spans="1:4">
      <c r="A35" s="136" t="s">
        <v>287</v>
      </c>
      <c r="B35" s="137" t="s">
        <v>288</v>
      </c>
      <c r="C35" s="142" t="s">
        <v>287</v>
      </c>
      <c r="D35" s="139" t="s">
        <v>289</v>
      </c>
    </row>
    <row r="36" spans="1:4">
      <c r="A36" s="136" t="s">
        <v>290</v>
      </c>
      <c r="B36" s="137" t="s">
        <v>291</v>
      </c>
      <c r="C36" s="142" t="s">
        <v>290</v>
      </c>
      <c r="D36" s="139" t="s">
        <v>292</v>
      </c>
    </row>
    <row r="37" spans="1:4">
      <c r="A37" s="136" t="s">
        <v>293</v>
      </c>
      <c r="B37" s="137" t="s">
        <v>294</v>
      </c>
      <c r="C37" s="142" t="s">
        <v>293</v>
      </c>
      <c r="D37" s="139" t="s">
        <v>295</v>
      </c>
    </row>
    <row r="38" spans="1:4">
      <c r="A38" s="136" t="s">
        <v>296</v>
      </c>
      <c r="B38" s="137" t="s">
        <v>297</v>
      </c>
      <c r="C38" s="142" t="s">
        <v>296</v>
      </c>
      <c r="D38" s="139" t="s">
        <v>298</v>
      </c>
    </row>
    <row r="39" spans="1:4">
      <c r="A39" s="136" t="s">
        <v>299</v>
      </c>
      <c r="B39" s="137" t="s">
        <v>300</v>
      </c>
      <c r="C39" s="142" t="s">
        <v>299</v>
      </c>
      <c r="D39" s="139" t="s">
        <v>301</v>
      </c>
    </row>
    <row r="40" spans="1:4">
      <c r="A40" s="136" t="s">
        <v>302</v>
      </c>
      <c r="B40" s="137" t="s">
        <v>303</v>
      </c>
      <c r="C40" s="142" t="s">
        <v>302</v>
      </c>
      <c r="D40" s="139" t="s">
        <v>304</v>
      </c>
    </row>
    <row r="41" spans="1:4">
      <c r="A41" s="136" t="s">
        <v>305</v>
      </c>
      <c r="B41" s="137" t="s">
        <v>306</v>
      </c>
      <c r="C41" s="142" t="s">
        <v>305</v>
      </c>
      <c r="D41" s="139" t="s">
        <v>307</v>
      </c>
    </row>
    <row r="42" spans="1:4">
      <c r="A42" s="136" t="s">
        <v>308</v>
      </c>
      <c r="B42" s="137" t="s">
        <v>309</v>
      </c>
      <c r="C42" s="142" t="s">
        <v>308</v>
      </c>
      <c r="D42" s="139" t="s">
        <v>310</v>
      </c>
    </row>
    <row r="43" spans="1:4">
      <c r="A43" s="136" t="s">
        <v>311</v>
      </c>
      <c r="B43" s="137" t="s">
        <v>312</v>
      </c>
      <c r="C43" s="142" t="s">
        <v>311</v>
      </c>
      <c r="D43" s="139" t="s">
        <v>313</v>
      </c>
    </row>
    <row r="44" spans="1:4">
      <c r="A44" s="136" t="s">
        <v>314</v>
      </c>
      <c r="B44" s="137" t="s">
        <v>315</v>
      </c>
      <c r="C44" s="142" t="s">
        <v>314</v>
      </c>
      <c r="D44" s="139" t="s">
        <v>316</v>
      </c>
    </row>
    <row r="45" spans="1:4">
      <c r="A45" s="136" t="s">
        <v>317</v>
      </c>
      <c r="B45" s="137" t="s">
        <v>318</v>
      </c>
      <c r="C45" s="142" t="s">
        <v>317</v>
      </c>
      <c r="D45" s="139" t="s">
        <v>319</v>
      </c>
    </row>
    <row r="46" spans="1:4">
      <c r="A46" s="136" t="s">
        <v>320</v>
      </c>
      <c r="B46" s="137" t="s">
        <v>321</v>
      </c>
      <c r="C46" s="142" t="s">
        <v>320</v>
      </c>
      <c r="D46" s="139" t="s">
        <v>322</v>
      </c>
    </row>
    <row r="47" spans="1:4">
      <c r="A47" s="136" t="s">
        <v>323</v>
      </c>
      <c r="B47" s="137" t="s">
        <v>324</v>
      </c>
      <c r="C47" s="142" t="s">
        <v>323</v>
      </c>
      <c r="D47" s="139" t="s">
        <v>325</v>
      </c>
    </row>
    <row r="48" spans="1:4">
      <c r="A48" s="136" t="s">
        <v>326</v>
      </c>
      <c r="B48" s="137" t="s">
        <v>327</v>
      </c>
      <c r="C48" s="142" t="s">
        <v>326</v>
      </c>
      <c r="D48" s="139" t="s">
        <v>328</v>
      </c>
    </row>
    <row r="49" spans="1:4">
      <c r="A49" s="136" t="s">
        <v>329</v>
      </c>
      <c r="B49" s="137" t="s">
        <v>330</v>
      </c>
      <c r="C49" s="142" t="s">
        <v>329</v>
      </c>
      <c r="D49" s="139" t="s">
        <v>331</v>
      </c>
    </row>
    <row r="50" spans="1:4">
      <c r="A50" s="136" t="s">
        <v>332</v>
      </c>
      <c r="B50" s="137" t="s">
        <v>333</v>
      </c>
      <c r="C50" s="142" t="s">
        <v>332</v>
      </c>
      <c r="D50" s="139" t="s">
        <v>334</v>
      </c>
    </row>
    <row r="51" spans="1:4">
      <c r="A51" s="136" t="s">
        <v>335</v>
      </c>
      <c r="B51" s="137" t="s">
        <v>336</v>
      </c>
      <c r="C51" s="142" t="s">
        <v>335</v>
      </c>
      <c r="D51" s="139" t="s">
        <v>337</v>
      </c>
    </row>
    <row r="52" spans="1:4">
      <c r="A52" s="136" t="s">
        <v>338</v>
      </c>
      <c r="B52" s="137" t="s">
        <v>339</v>
      </c>
      <c r="C52" s="142" t="s">
        <v>338</v>
      </c>
      <c r="D52" s="139" t="s">
        <v>340</v>
      </c>
    </row>
    <row r="53" spans="1:4">
      <c r="A53" s="136" t="s">
        <v>341</v>
      </c>
      <c r="B53" s="137" t="s">
        <v>342</v>
      </c>
      <c r="C53" s="142" t="s">
        <v>341</v>
      </c>
      <c r="D53" s="139" t="s">
        <v>343</v>
      </c>
    </row>
    <row r="54" spans="1:4">
      <c r="A54" s="136" t="s">
        <v>344</v>
      </c>
      <c r="B54" s="137" t="s">
        <v>345</v>
      </c>
      <c r="C54" s="142" t="s">
        <v>344</v>
      </c>
      <c r="D54" s="139" t="s">
        <v>346</v>
      </c>
    </row>
    <row r="55" spans="1:4">
      <c r="A55" s="136" t="s">
        <v>347</v>
      </c>
      <c r="B55" s="137" t="s">
        <v>348</v>
      </c>
      <c r="C55" s="142" t="s">
        <v>347</v>
      </c>
      <c r="D55" s="139" t="s">
        <v>349</v>
      </c>
    </row>
    <row r="56" spans="1:4">
      <c r="A56" s="136" t="s">
        <v>350</v>
      </c>
      <c r="B56" s="137" t="s">
        <v>351</v>
      </c>
      <c r="C56" s="142" t="s">
        <v>350</v>
      </c>
      <c r="D56" s="139" t="s">
        <v>352</v>
      </c>
    </row>
    <row r="57" spans="1:4">
      <c r="A57" s="136" t="s">
        <v>353</v>
      </c>
      <c r="B57" s="137" t="s">
        <v>354</v>
      </c>
      <c r="C57" s="142" t="s">
        <v>353</v>
      </c>
      <c r="D57" s="139" t="s">
        <v>355</v>
      </c>
    </row>
    <row r="58" spans="1:4">
      <c r="A58" s="136" t="s">
        <v>356</v>
      </c>
      <c r="B58" s="137" t="s">
        <v>357</v>
      </c>
      <c r="C58" s="142" t="s">
        <v>356</v>
      </c>
      <c r="D58" s="139" t="s">
        <v>358</v>
      </c>
    </row>
    <row r="59" spans="1:4">
      <c r="A59" s="136" t="s">
        <v>359</v>
      </c>
      <c r="B59" s="137" t="s">
        <v>360</v>
      </c>
      <c r="C59" s="142" t="s">
        <v>359</v>
      </c>
      <c r="D59" s="139" t="s">
        <v>361</v>
      </c>
    </row>
    <row r="60" spans="1:4">
      <c r="A60" s="136" t="s">
        <v>362</v>
      </c>
      <c r="B60" s="137" t="s">
        <v>363</v>
      </c>
      <c r="C60" s="142" t="s">
        <v>362</v>
      </c>
      <c r="D60" s="139" t="s">
        <v>364</v>
      </c>
    </row>
    <row r="61" spans="1:4">
      <c r="A61" s="136" t="s">
        <v>365</v>
      </c>
      <c r="B61" s="137" t="s">
        <v>366</v>
      </c>
      <c r="C61" s="142" t="s">
        <v>365</v>
      </c>
      <c r="D61" s="139" t="s">
        <v>367</v>
      </c>
    </row>
    <row r="62" spans="1:4">
      <c r="A62" s="136" t="s">
        <v>368</v>
      </c>
      <c r="B62" s="137" t="s">
        <v>369</v>
      </c>
      <c r="C62" s="142" t="s">
        <v>368</v>
      </c>
      <c r="D62" s="139" t="s">
        <v>370</v>
      </c>
    </row>
    <row r="63" spans="1:4">
      <c r="A63" s="136" t="s">
        <v>371</v>
      </c>
      <c r="B63" s="137" t="s">
        <v>372</v>
      </c>
      <c r="C63" s="142" t="s">
        <v>371</v>
      </c>
      <c r="D63" s="139" t="s">
        <v>373</v>
      </c>
    </row>
    <row r="64" spans="1:4">
      <c r="A64" s="136" t="s">
        <v>374</v>
      </c>
      <c r="B64" s="137" t="s">
        <v>375</v>
      </c>
      <c r="C64" s="142" t="s">
        <v>374</v>
      </c>
      <c r="D64" s="139" t="s">
        <v>376</v>
      </c>
    </row>
    <row r="65" spans="1:4">
      <c r="A65" s="136" t="s">
        <v>377</v>
      </c>
      <c r="B65" s="137" t="s">
        <v>378</v>
      </c>
      <c r="C65" s="142" t="s">
        <v>377</v>
      </c>
      <c r="D65" s="139" t="s">
        <v>379</v>
      </c>
    </row>
    <row r="66" spans="1:4">
      <c r="A66" s="136" t="s">
        <v>380</v>
      </c>
      <c r="B66" s="137" t="s">
        <v>381</v>
      </c>
      <c r="C66" s="142" t="s">
        <v>380</v>
      </c>
      <c r="D66" s="139" t="s">
        <v>382</v>
      </c>
    </row>
    <row r="67" spans="1:4">
      <c r="A67" s="136" t="s">
        <v>383</v>
      </c>
      <c r="B67" s="137" t="s">
        <v>384</v>
      </c>
      <c r="C67" s="142" t="s">
        <v>383</v>
      </c>
      <c r="D67" s="139" t="s">
        <v>385</v>
      </c>
    </row>
    <row r="68" spans="1:4">
      <c r="A68" s="136" t="s">
        <v>386</v>
      </c>
      <c r="B68" s="137" t="s">
        <v>387</v>
      </c>
      <c r="C68" s="142" t="s">
        <v>386</v>
      </c>
      <c r="D68" s="139" t="s">
        <v>388</v>
      </c>
    </row>
    <row r="69" spans="1:4">
      <c r="A69" s="136" t="s">
        <v>389</v>
      </c>
      <c r="B69" s="137" t="s">
        <v>390</v>
      </c>
      <c r="C69" s="142" t="s">
        <v>389</v>
      </c>
      <c r="D69" s="139" t="s">
        <v>391</v>
      </c>
    </row>
    <row r="70" spans="1:4">
      <c r="A70" s="136" t="s">
        <v>392</v>
      </c>
      <c r="B70" s="137" t="s">
        <v>393</v>
      </c>
      <c r="C70" s="142" t="s">
        <v>392</v>
      </c>
      <c r="D70" s="139" t="s">
        <v>394</v>
      </c>
    </row>
    <row r="71" spans="1:4">
      <c r="A71" s="136" t="s">
        <v>395</v>
      </c>
      <c r="B71" s="137" t="s">
        <v>396</v>
      </c>
      <c r="C71" s="142" t="s">
        <v>395</v>
      </c>
      <c r="D71" s="139" t="s">
        <v>397</v>
      </c>
    </row>
    <row r="72" spans="1:4">
      <c r="A72" s="136" t="s">
        <v>398</v>
      </c>
      <c r="B72" s="137" t="s">
        <v>399</v>
      </c>
      <c r="C72" s="142" t="s">
        <v>398</v>
      </c>
      <c r="D72" s="139" t="s">
        <v>400</v>
      </c>
    </row>
    <row r="73" spans="1:4">
      <c r="A73" s="136" t="s">
        <v>401</v>
      </c>
      <c r="B73" s="137" t="s">
        <v>402</v>
      </c>
      <c r="C73" s="142" t="s">
        <v>401</v>
      </c>
      <c r="D73" s="139" t="s">
        <v>403</v>
      </c>
    </row>
    <row r="74" spans="1:4">
      <c r="A74" s="136" t="s">
        <v>404</v>
      </c>
      <c r="B74" s="137" t="s">
        <v>405</v>
      </c>
      <c r="C74" s="142" t="s">
        <v>404</v>
      </c>
      <c r="D74" s="139" t="s">
        <v>406</v>
      </c>
    </row>
    <row r="75" spans="1:4">
      <c r="A75" s="136" t="s">
        <v>407</v>
      </c>
      <c r="B75" s="137" t="s">
        <v>408</v>
      </c>
      <c r="C75" s="142" t="s">
        <v>407</v>
      </c>
      <c r="D75" s="139" t="s">
        <v>409</v>
      </c>
    </row>
    <row r="76" spans="1:4">
      <c r="A76" s="136" t="s">
        <v>410</v>
      </c>
      <c r="B76" s="137" t="s">
        <v>411</v>
      </c>
      <c r="C76" s="142" t="s">
        <v>410</v>
      </c>
      <c r="D76" s="139" t="s">
        <v>412</v>
      </c>
    </row>
    <row r="77" spans="1:4">
      <c r="A77" s="136" t="s">
        <v>413</v>
      </c>
      <c r="B77" s="137" t="s">
        <v>414</v>
      </c>
      <c r="C77" s="142" t="s">
        <v>413</v>
      </c>
      <c r="D77" s="139" t="s">
        <v>415</v>
      </c>
    </row>
    <row r="78" spans="1:4">
      <c r="A78" s="136" t="s">
        <v>416</v>
      </c>
      <c r="B78" s="137" t="s">
        <v>417</v>
      </c>
      <c r="C78" s="142" t="s">
        <v>416</v>
      </c>
      <c r="D78" s="139" t="s">
        <v>418</v>
      </c>
    </row>
    <row r="79" spans="1:4">
      <c r="A79" s="136" t="s">
        <v>419</v>
      </c>
      <c r="B79" s="137" t="s">
        <v>420</v>
      </c>
      <c r="C79" s="142" t="s">
        <v>419</v>
      </c>
      <c r="D79" s="139" t="s">
        <v>421</v>
      </c>
    </row>
    <row r="80" spans="1:4">
      <c r="A80" s="136" t="s">
        <v>422</v>
      </c>
      <c r="B80" s="137" t="s">
        <v>423</v>
      </c>
      <c r="C80" s="142" t="s">
        <v>422</v>
      </c>
      <c r="D80" s="139" t="s">
        <v>424</v>
      </c>
    </row>
    <row r="81" spans="1:4">
      <c r="A81" s="136" t="s">
        <v>425</v>
      </c>
      <c r="B81" s="137" t="s">
        <v>426</v>
      </c>
      <c r="C81" s="142" t="s">
        <v>425</v>
      </c>
      <c r="D81" s="139" t="s">
        <v>427</v>
      </c>
    </row>
    <row r="82" spans="1:4">
      <c r="A82" s="136" t="s">
        <v>428</v>
      </c>
      <c r="B82" s="137" t="s">
        <v>429</v>
      </c>
      <c r="C82" s="142" t="s">
        <v>428</v>
      </c>
      <c r="D82" s="139" t="s">
        <v>430</v>
      </c>
    </row>
    <row r="83" spans="1:4">
      <c r="A83" s="136" t="s">
        <v>431</v>
      </c>
      <c r="B83" s="137" t="s">
        <v>432</v>
      </c>
      <c r="C83" s="142" t="s">
        <v>431</v>
      </c>
      <c r="D83" s="139" t="s">
        <v>433</v>
      </c>
    </row>
    <row r="84" spans="1:4">
      <c r="A84" s="136" t="s">
        <v>434</v>
      </c>
      <c r="B84" s="137" t="s">
        <v>435</v>
      </c>
      <c r="C84" s="142" t="s">
        <v>434</v>
      </c>
      <c r="D84" s="139" t="s">
        <v>436</v>
      </c>
    </row>
    <row r="85" spans="1:4">
      <c r="A85" s="136" t="s">
        <v>437</v>
      </c>
      <c r="B85" s="137" t="s">
        <v>438</v>
      </c>
      <c r="C85" s="142" t="s">
        <v>437</v>
      </c>
      <c r="D85" s="139" t="s">
        <v>439</v>
      </c>
    </row>
    <row r="86" spans="1:4">
      <c r="A86" s="136" t="s">
        <v>440</v>
      </c>
      <c r="B86" s="137" t="s">
        <v>441</v>
      </c>
      <c r="C86" s="142" t="s">
        <v>440</v>
      </c>
      <c r="D86" s="139" t="s">
        <v>442</v>
      </c>
    </row>
    <row r="87" spans="1:4">
      <c r="A87" s="136" t="s">
        <v>443</v>
      </c>
      <c r="B87" s="137" t="s">
        <v>444</v>
      </c>
      <c r="C87" s="142" t="s">
        <v>443</v>
      </c>
      <c r="D87" s="139" t="s">
        <v>445</v>
      </c>
    </row>
    <row r="88" spans="1:4">
      <c r="A88" s="136" t="s">
        <v>446</v>
      </c>
      <c r="B88" s="137" t="s">
        <v>447</v>
      </c>
      <c r="C88" s="142" t="s">
        <v>446</v>
      </c>
      <c r="D88" s="139" t="s">
        <v>448</v>
      </c>
    </row>
    <row r="89" spans="1:4">
      <c r="A89" s="136" t="s">
        <v>449</v>
      </c>
      <c r="B89" s="137" t="s">
        <v>450</v>
      </c>
      <c r="C89" s="142" t="s">
        <v>449</v>
      </c>
      <c r="D89" s="139" t="s">
        <v>451</v>
      </c>
    </row>
    <row r="90" spans="1:4">
      <c r="A90" s="136" t="s">
        <v>452</v>
      </c>
      <c r="B90" s="137" t="s">
        <v>453</v>
      </c>
      <c r="C90" s="142" t="s">
        <v>452</v>
      </c>
      <c r="D90" s="139" t="s">
        <v>454</v>
      </c>
    </row>
    <row r="91" spans="1:4">
      <c r="A91" s="136" t="s">
        <v>455</v>
      </c>
      <c r="B91" s="137" t="s">
        <v>456</v>
      </c>
      <c r="C91" s="142" t="s">
        <v>455</v>
      </c>
      <c r="D91" s="139" t="s">
        <v>457</v>
      </c>
    </row>
    <row r="92" spans="1:4">
      <c r="A92" s="136" t="s">
        <v>458</v>
      </c>
      <c r="B92" s="137" t="s">
        <v>459</v>
      </c>
      <c r="C92" s="142" t="s">
        <v>458</v>
      </c>
      <c r="D92" s="139" t="s">
        <v>460</v>
      </c>
    </row>
    <row r="93" spans="1:4">
      <c r="A93" s="136" t="s">
        <v>461</v>
      </c>
      <c r="B93" s="137" t="s">
        <v>462</v>
      </c>
      <c r="C93" s="142" t="s">
        <v>461</v>
      </c>
      <c r="D93" s="139" t="s">
        <v>463</v>
      </c>
    </row>
    <row r="94" spans="1:4">
      <c r="A94" s="136" t="s">
        <v>464</v>
      </c>
      <c r="B94" s="137" t="s">
        <v>465</v>
      </c>
      <c r="C94" s="142" t="s">
        <v>464</v>
      </c>
      <c r="D94" s="139" t="s">
        <v>466</v>
      </c>
    </row>
    <row r="95" spans="1:4">
      <c r="A95" s="136" t="s">
        <v>467</v>
      </c>
      <c r="B95" s="137" t="s">
        <v>468</v>
      </c>
      <c r="C95" s="142" t="s">
        <v>467</v>
      </c>
      <c r="D95" s="139" t="s">
        <v>469</v>
      </c>
    </row>
    <row r="96" spans="1:4">
      <c r="A96" s="136" t="s">
        <v>470</v>
      </c>
      <c r="B96" s="137" t="s">
        <v>471</v>
      </c>
      <c r="C96" s="142" t="s">
        <v>470</v>
      </c>
      <c r="D96" s="139" t="s">
        <v>472</v>
      </c>
    </row>
    <row r="97" spans="1:4">
      <c r="A97" s="136" t="s">
        <v>473</v>
      </c>
      <c r="B97" s="137" t="s">
        <v>474</v>
      </c>
      <c r="C97" s="142" t="s">
        <v>473</v>
      </c>
      <c r="D97" s="139" t="s">
        <v>475</v>
      </c>
    </row>
    <row r="98" spans="1:4">
      <c r="A98" s="136" t="s">
        <v>476</v>
      </c>
      <c r="B98" s="137" t="s">
        <v>477</v>
      </c>
      <c r="C98" s="142" t="s">
        <v>476</v>
      </c>
      <c r="D98" s="139" t="s">
        <v>478</v>
      </c>
    </row>
    <row r="99" spans="1:4">
      <c r="A99" s="136" t="s">
        <v>479</v>
      </c>
      <c r="B99" s="137" t="s">
        <v>480</v>
      </c>
      <c r="C99" s="142" t="s">
        <v>479</v>
      </c>
      <c r="D99" s="139" t="s">
        <v>481</v>
      </c>
    </row>
    <row r="100" spans="1:4">
      <c r="A100" s="136" t="s">
        <v>482</v>
      </c>
      <c r="B100" s="137" t="s">
        <v>483</v>
      </c>
      <c r="C100" s="142" t="s">
        <v>482</v>
      </c>
      <c r="D100" s="139" t="s">
        <v>484</v>
      </c>
    </row>
    <row r="101" spans="1:4">
      <c r="A101" s="136" t="s">
        <v>485</v>
      </c>
      <c r="B101" s="137" t="s">
        <v>486</v>
      </c>
      <c r="C101" s="142" t="s">
        <v>485</v>
      </c>
      <c r="D101" s="139" t="s">
        <v>487</v>
      </c>
    </row>
    <row r="102" spans="1:4">
      <c r="A102" s="136" t="s">
        <v>488</v>
      </c>
      <c r="B102" s="137" t="s">
        <v>489</v>
      </c>
      <c r="C102" s="146"/>
      <c r="D102" s="146"/>
    </row>
  </sheetData>
  <mergeCells count="3">
    <mergeCell ref="A1:B1"/>
    <mergeCell ref="C1:D1"/>
    <mergeCell ref="E1:F1"/>
  </mergeCells>
  <phoneticPr fontId="2" type="noConversion"/>
  <pageMargins left="0.75" right="0.75" top="1" bottom="1" header="0.5" footer="0.5"/>
  <pageSetup paperSize="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EL103"/>
  <sheetViews>
    <sheetView showGridLines="0" view="pageBreakPreview" zoomScale="75" zoomScaleNormal="66" zoomScaleSheetLayoutView="75" workbookViewId="0">
      <pane xSplit="6" ySplit="16" topLeftCell="BI17" activePane="bottomRight" state="frozenSplit"/>
      <selection activeCell="D1" sqref="D1"/>
      <selection pane="topRight" activeCell="O1" sqref="O1"/>
      <selection pane="bottomLeft" activeCell="D19" sqref="D19"/>
      <selection pane="bottomRight" activeCell="BP17" sqref="BP17"/>
    </sheetView>
  </sheetViews>
  <sheetFormatPr defaultRowHeight="16.5"/>
  <cols>
    <col min="1" max="1" width="24.75" style="1" customWidth="1"/>
    <col min="2" max="2" width="21.375" style="1" customWidth="1"/>
    <col min="3" max="3" width="39.625" style="1" customWidth="1"/>
    <col min="4" max="4" width="3.875" style="1" customWidth="1"/>
    <col min="5" max="5" width="19.875" style="1" customWidth="1"/>
    <col min="6" max="6" width="40" style="1" customWidth="1"/>
    <col min="7" max="7" width="3.5" style="1" customWidth="1"/>
    <col min="8" max="9" width="6.625" style="28" customWidth="1"/>
    <col min="10" max="10" width="6.625" style="28" hidden="1" customWidth="1"/>
    <col min="11" max="45" width="6.625" style="28" customWidth="1"/>
    <col min="46" max="46" width="6.625" style="28" hidden="1" customWidth="1"/>
    <col min="47" max="53" width="6.625" style="28" customWidth="1"/>
    <col min="54" max="54" width="6.625" style="28" hidden="1" customWidth="1"/>
    <col min="55" max="63" width="6.625" style="28" customWidth="1"/>
    <col min="64" max="64" width="10.5" style="28" customWidth="1"/>
    <col min="65" max="65" width="12.25" style="28" customWidth="1"/>
    <col min="66" max="66" width="5.125" style="28" bestFit="1" customWidth="1"/>
    <col min="67" max="67" width="13.375" style="28" customWidth="1"/>
    <col min="68" max="68" width="10.625" style="28" bestFit="1" customWidth="1"/>
    <col min="69" max="69" width="35.75" style="1" customWidth="1"/>
    <col min="70" max="70" width="8" style="1" customWidth="1"/>
    <col min="71" max="73" width="5.75" style="1" customWidth="1"/>
    <col min="74" max="74" width="6" style="1" bestFit="1" customWidth="1"/>
    <col min="75" max="75" width="7.5" style="1" customWidth="1"/>
    <col min="76" max="76" width="3.75" style="1" customWidth="1"/>
    <col min="77" max="87" width="4.125" style="1" customWidth="1"/>
    <col min="88" max="89" width="4" style="1" customWidth="1"/>
    <col min="90" max="92" width="3.625" style="1" customWidth="1"/>
    <col min="93" max="93" width="5" style="1" customWidth="1"/>
    <col min="94" max="95" width="5.625" style="1" customWidth="1"/>
    <col min="96" max="96" width="14.125" style="1" customWidth="1"/>
    <col min="97" max="97" width="16.125" style="1" customWidth="1"/>
    <col min="98" max="98" width="14.5" style="1" customWidth="1"/>
    <col min="99" max="99" width="12.25" style="1" customWidth="1"/>
    <col min="100" max="100" width="7.25" style="1" customWidth="1"/>
    <col min="101" max="101" width="7.75" style="1" customWidth="1"/>
    <col min="102" max="112" width="5.625" style="1" customWidth="1"/>
    <col min="113" max="113" width="6" style="1" customWidth="1"/>
    <col min="114" max="114" width="2.5" style="1" customWidth="1"/>
    <col min="115" max="126" width="5.625" style="1" customWidth="1"/>
    <col min="127" max="127" width="7.25" style="1" customWidth="1"/>
    <col min="128" max="128" width="2.75" style="1" customWidth="1"/>
    <col min="129" max="141" width="5.625" style="1" customWidth="1"/>
    <col min="142" max="142" width="1.75" style="1" customWidth="1"/>
    <col min="143" max="16384" width="9" style="1"/>
  </cols>
  <sheetData>
    <row r="1" spans="1:142" ht="23.25">
      <c r="A1" s="29" t="s">
        <v>555</v>
      </c>
      <c r="B1" s="30"/>
      <c r="C1" s="30"/>
      <c r="G1" s="13" t="str">
        <f>"REKAPITULASI NILAI "&amp;A1</f>
        <v>REKAPITULASI NILAI DIKLAT TEKNIS SUBSTANTIF SPESIALISASI OPERATOR CONSOLE PAJAK</v>
      </c>
      <c r="H1" s="203"/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82"/>
      <c r="BA1" s="282"/>
      <c r="BB1" s="8" t="s">
        <v>526</v>
      </c>
      <c r="BC1" s="8" t="s">
        <v>526</v>
      </c>
      <c r="BD1" s="8"/>
      <c r="BE1" s="8"/>
      <c r="BF1" s="8"/>
      <c r="BG1" s="8"/>
      <c r="BH1" s="8"/>
      <c r="BI1" s="8"/>
      <c r="BJ1" s="8"/>
      <c r="BK1" s="8"/>
      <c r="BL1" s="8"/>
      <c r="BM1" s="8"/>
      <c r="CO1" s="171"/>
    </row>
    <row r="2" spans="1:142" ht="23.25">
      <c r="A2" s="29" t="s">
        <v>634</v>
      </c>
      <c r="B2" s="30"/>
      <c r="C2" s="30"/>
      <c r="G2" s="14" t="str">
        <f>A2</f>
        <v>ANGKATAN I TAHUN ANGGARAN 2011</v>
      </c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82"/>
      <c r="BA2" s="282"/>
      <c r="BB2" s="8" t="s">
        <v>527</v>
      </c>
      <c r="BC2" s="8" t="s">
        <v>527</v>
      </c>
      <c r="BD2" s="8"/>
      <c r="BE2" s="8"/>
      <c r="BF2" s="8"/>
      <c r="BG2" s="8"/>
      <c r="BH2" s="8"/>
      <c r="BI2" s="8"/>
      <c r="BJ2" s="8"/>
      <c r="BK2" s="8"/>
      <c r="BL2" s="8"/>
      <c r="BM2" s="8"/>
      <c r="CO2" s="171"/>
    </row>
    <row r="3" spans="1:142" ht="9.9499999999999993" customHeight="1" thickBot="1">
      <c r="D3" s="3"/>
      <c r="E3" s="3"/>
      <c r="F3" s="3"/>
      <c r="G3" s="74" t="s">
        <v>0</v>
      </c>
      <c r="BN3" s="31"/>
      <c r="BO3" s="31"/>
      <c r="BP3" s="31"/>
      <c r="BQ3" s="3"/>
      <c r="BS3" s="5"/>
      <c r="BT3" s="5"/>
      <c r="BU3" s="5"/>
      <c r="BV3" s="5"/>
      <c r="CO3" s="171"/>
    </row>
    <row r="4" spans="1:142">
      <c r="D4" s="216"/>
      <c r="E4" s="216"/>
      <c r="F4" s="217"/>
      <c r="G4" s="218"/>
      <c r="H4" s="447" t="s">
        <v>18</v>
      </c>
      <c r="I4" s="448"/>
      <c r="J4" s="448"/>
      <c r="K4" s="449"/>
      <c r="L4" s="447" t="s">
        <v>19</v>
      </c>
      <c r="M4" s="448"/>
      <c r="N4" s="448"/>
      <c r="O4" s="449"/>
      <c r="P4" s="447" t="s">
        <v>20</v>
      </c>
      <c r="Q4" s="448"/>
      <c r="R4" s="448"/>
      <c r="S4" s="449"/>
      <c r="T4" s="447" t="s">
        <v>21</v>
      </c>
      <c r="U4" s="448"/>
      <c r="V4" s="448"/>
      <c r="W4" s="449"/>
      <c r="X4" s="447" t="s">
        <v>22</v>
      </c>
      <c r="Y4" s="448"/>
      <c r="Z4" s="448"/>
      <c r="AA4" s="449"/>
      <c r="AB4" s="447" t="s">
        <v>23</v>
      </c>
      <c r="AC4" s="448"/>
      <c r="AD4" s="448"/>
      <c r="AE4" s="449"/>
      <c r="AF4" s="447" t="s">
        <v>24</v>
      </c>
      <c r="AG4" s="448"/>
      <c r="AH4" s="448"/>
      <c r="AI4" s="449"/>
      <c r="AJ4" s="447" t="s">
        <v>25</v>
      </c>
      <c r="AK4" s="448"/>
      <c r="AL4" s="448"/>
      <c r="AM4" s="449"/>
      <c r="AN4" s="447" t="s">
        <v>128</v>
      </c>
      <c r="AO4" s="448"/>
      <c r="AP4" s="448"/>
      <c r="AQ4" s="449"/>
      <c r="AR4" s="447" t="s">
        <v>61</v>
      </c>
      <c r="AS4" s="448"/>
      <c r="AT4" s="448"/>
      <c r="AU4" s="449"/>
      <c r="AV4" s="447" t="s">
        <v>90</v>
      </c>
      <c r="AW4" s="448"/>
      <c r="AX4" s="448"/>
      <c r="AY4" s="449"/>
      <c r="AZ4" s="447" t="s">
        <v>1</v>
      </c>
      <c r="BA4" s="448"/>
      <c r="BB4" s="448"/>
      <c r="BC4" s="449"/>
      <c r="BD4" s="447" t="s">
        <v>144</v>
      </c>
      <c r="BE4" s="448"/>
      <c r="BF4" s="448"/>
      <c r="BG4" s="449"/>
      <c r="BH4" s="447" t="s">
        <v>62</v>
      </c>
      <c r="BI4" s="448"/>
      <c r="BJ4" s="448"/>
      <c r="BK4" s="449"/>
      <c r="BL4" s="204" t="s">
        <v>0</v>
      </c>
      <c r="BM4" s="205"/>
      <c r="BN4" s="206"/>
      <c r="BO4" s="207"/>
      <c r="BP4" s="206"/>
      <c r="BQ4" s="4"/>
      <c r="BS4" s="147"/>
      <c r="BT4" s="147"/>
      <c r="BU4" s="147"/>
      <c r="BV4" s="147"/>
      <c r="CO4" s="171"/>
      <c r="CR4" s="176"/>
      <c r="CS4" s="177"/>
      <c r="CT4" s="177"/>
      <c r="CU4" s="177"/>
      <c r="CV4" s="177"/>
      <c r="CW4" s="178"/>
    </row>
    <row r="5" spans="1:142" ht="18.75" customHeight="1">
      <c r="B5" s="28" t="s">
        <v>17</v>
      </c>
      <c r="C5" s="28" t="s">
        <v>16</v>
      </c>
      <c r="D5" s="219" t="s">
        <v>4</v>
      </c>
      <c r="E5" s="219" t="s">
        <v>3</v>
      </c>
      <c r="F5" s="220" t="s">
        <v>5</v>
      </c>
      <c r="G5" s="221"/>
      <c r="H5" s="222" t="s">
        <v>6</v>
      </c>
      <c r="I5" s="223" t="s">
        <v>7</v>
      </c>
      <c r="J5" s="223" t="s">
        <v>8</v>
      </c>
      <c r="K5" s="223" t="s">
        <v>9</v>
      </c>
      <c r="L5" s="222" t="s">
        <v>6</v>
      </c>
      <c r="M5" s="223" t="s">
        <v>7</v>
      </c>
      <c r="N5" s="223" t="s">
        <v>8</v>
      </c>
      <c r="O5" s="223" t="s">
        <v>9</v>
      </c>
      <c r="P5" s="222" t="s">
        <v>6</v>
      </c>
      <c r="Q5" s="223" t="s">
        <v>7</v>
      </c>
      <c r="R5" s="223" t="s">
        <v>8</v>
      </c>
      <c r="S5" s="223" t="s">
        <v>9</v>
      </c>
      <c r="T5" s="222" t="s">
        <v>6</v>
      </c>
      <c r="U5" s="223" t="s">
        <v>7</v>
      </c>
      <c r="V5" s="223" t="s">
        <v>8</v>
      </c>
      <c r="W5" s="223" t="s">
        <v>9</v>
      </c>
      <c r="X5" s="222" t="s">
        <v>6</v>
      </c>
      <c r="Y5" s="223" t="s">
        <v>7</v>
      </c>
      <c r="Z5" s="223" t="s">
        <v>8</v>
      </c>
      <c r="AA5" s="223" t="s">
        <v>9</v>
      </c>
      <c r="AB5" s="224" t="s">
        <v>6</v>
      </c>
      <c r="AC5" s="224" t="s">
        <v>7</v>
      </c>
      <c r="AD5" s="224" t="s">
        <v>8</v>
      </c>
      <c r="AE5" s="224" t="s">
        <v>9</v>
      </c>
      <c r="AF5" s="224" t="s">
        <v>6</v>
      </c>
      <c r="AG5" s="224" t="s">
        <v>7</v>
      </c>
      <c r="AH5" s="224" t="s">
        <v>8</v>
      </c>
      <c r="AI5" s="224" t="s">
        <v>9</v>
      </c>
      <c r="AJ5" s="224" t="s">
        <v>6</v>
      </c>
      <c r="AK5" s="224" t="s">
        <v>7</v>
      </c>
      <c r="AL5" s="224" t="s">
        <v>8</v>
      </c>
      <c r="AM5" s="224" t="s">
        <v>9</v>
      </c>
      <c r="AN5" s="224" t="s">
        <v>6</v>
      </c>
      <c r="AO5" s="224" t="s">
        <v>7</v>
      </c>
      <c r="AP5" s="224" t="s">
        <v>8</v>
      </c>
      <c r="AQ5" s="224" t="s">
        <v>9</v>
      </c>
      <c r="AR5" s="222" t="s">
        <v>6</v>
      </c>
      <c r="AS5" s="223" t="s">
        <v>7</v>
      </c>
      <c r="AT5" s="223" t="s">
        <v>8</v>
      </c>
      <c r="AU5" s="223" t="s">
        <v>9</v>
      </c>
      <c r="AV5" s="222" t="s">
        <v>6</v>
      </c>
      <c r="AW5" s="223" t="s">
        <v>7</v>
      </c>
      <c r="AX5" s="223" t="s">
        <v>8</v>
      </c>
      <c r="AY5" s="223" t="s">
        <v>9</v>
      </c>
      <c r="AZ5" s="222" t="s">
        <v>6</v>
      </c>
      <c r="BA5" s="223" t="s">
        <v>7</v>
      </c>
      <c r="BB5" s="223" t="s">
        <v>8</v>
      </c>
      <c r="BC5" s="223" t="s">
        <v>9</v>
      </c>
      <c r="BD5" s="222" t="s">
        <v>6</v>
      </c>
      <c r="BE5" s="223" t="s">
        <v>7</v>
      </c>
      <c r="BF5" s="223" t="s">
        <v>8</v>
      </c>
      <c r="BG5" s="223" t="s">
        <v>9</v>
      </c>
      <c r="BH5" s="222" t="s">
        <v>6</v>
      </c>
      <c r="BI5" s="223" t="s">
        <v>7</v>
      </c>
      <c r="BJ5" s="223" t="s">
        <v>8</v>
      </c>
      <c r="BK5" s="223" t="s">
        <v>9</v>
      </c>
      <c r="BL5" s="132"/>
      <c r="BM5" s="199"/>
      <c r="BN5" s="206"/>
      <c r="BO5" s="207"/>
      <c r="BP5" s="206"/>
      <c r="BQ5" s="18" t="s">
        <v>2</v>
      </c>
      <c r="BS5" s="148"/>
      <c r="BT5" s="148"/>
      <c r="BU5" s="148"/>
      <c r="BV5" s="148"/>
      <c r="CJ5" s="9"/>
      <c r="CK5" s="9"/>
      <c r="CL5" s="9"/>
      <c r="CM5" s="9"/>
      <c r="CN5" s="9"/>
      <c r="CO5" s="171"/>
      <c r="CR5" s="179"/>
      <c r="CS5" s="180"/>
      <c r="CT5" s="180"/>
      <c r="CU5" s="180"/>
      <c r="CV5" s="180"/>
      <c r="CW5" s="181"/>
    </row>
    <row r="6" spans="1:142" s="3" customFormat="1">
      <c r="B6" s="31" t="s">
        <v>31</v>
      </c>
      <c r="C6" s="16"/>
      <c r="D6" s="225"/>
      <c r="E6" s="225"/>
      <c r="F6" s="226"/>
      <c r="G6" s="227"/>
      <c r="H6" s="228">
        <v>0.1</v>
      </c>
      <c r="I6" s="229">
        <v>0.9</v>
      </c>
      <c r="J6" s="229">
        <v>0</v>
      </c>
      <c r="K6" s="229">
        <f>SUM(H6:J6)</f>
        <v>1</v>
      </c>
      <c r="L6" s="228">
        <v>0.1</v>
      </c>
      <c r="M6" s="229">
        <v>0.2</v>
      </c>
      <c r="N6" s="229">
        <v>0.7</v>
      </c>
      <c r="O6" s="229">
        <f>SUM(L6:N6)</f>
        <v>1</v>
      </c>
      <c r="P6" s="228">
        <v>0.1</v>
      </c>
      <c r="Q6" s="229">
        <v>0.2</v>
      </c>
      <c r="R6" s="229">
        <v>0.7</v>
      </c>
      <c r="S6" s="229">
        <f>SUM(P6:R6)</f>
        <v>1</v>
      </c>
      <c r="T6" s="228">
        <v>0.1</v>
      </c>
      <c r="U6" s="229">
        <v>0.2</v>
      </c>
      <c r="V6" s="229">
        <v>0.7</v>
      </c>
      <c r="W6" s="229">
        <f>SUM(T6:V6)</f>
        <v>1</v>
      </c>
      <c r="X6" s="228">
        <v>0.1</v>
      </c>
      <c r="Y6" s="229">
        <v>0.2</v>
      </c>
      <c r="Z6" s="229">
        <v>0.7</v>
      </c>
      <c r="AA6" s="229">
        <f>SUM(X6:Z6)</f>
        <v>1</v>
      </c>
      <c r="AB6" s="228">
        <v>0.1</v>
      </c>
      <c r="AC6" s="229">
        <v>0.2</v>
      </c>
      <c r="AD6" s="229">
        <v>0.7</v>
      </c>
      <c r="AE6" s="229">
        <f>SUM(AB6:AD6)</f>
        <v>1</v>
      </c>
      <c r="AF6" s="228">
        <v>0.1</v>
      </c>
      <c r="AG6" s="229">
        <v>0.2</v>
      </c>
      <c r="AH6" s="229">
        <v>0.7</v>
      </c>
      <c r="AI6" s="229">
        <f>SUM(AF6:AH6)</f>
        <v>1</v>
      </c>
      <c r="AJ6" s="228">
        <v>0.1</v>
      </c>
      <c r="AK6" s="229">
        <v>0.2</v>
      </c>
      <c r="AL6" s="229">
        <v>0.7</v>
      </c>
      <c r="AM6" s="229">
        <f>SUM(AJ6:AL6)</f>
        <v>1</v>
      </c>
      <c r="AN6" s="228">
        <v>0.1</v>
      </c>
      <c r="AO6" s="229">
        <v>0.2</v>
      </c>
      <c r="AP6" s="229">
        <v>0.7</v>
      </c>
      <c r="AQ6" s="229">
        <f>SUM(AN6:AP6)</f>
        <v>1</v>
      </c>
      <c r="AR6" s="228">
        <v>0.1</v>
      </c>
      <c r="AS6" s="229">
        <v>0.9</v>
      </c>
      <c r="AT6" s="229">
        <v>0</v>
      </c>
      <c r="AU6" s="229">
        <f>SUM(AR6:AT6)</f>
        <v>1</v>
      </c>
      <c r="AV6" s="228">
        <v>0.1</v>
      </c>
      <c r="AW6" s="229">
        <v>0.2</v>
      </c>
      <c r="AX6" s="229">
        <v>0.7</v>
      </c>
      <c r="AY6" s="229">
        <f>SUM(AV6:AX6)</f>
        <v>1</v>
      </c>
      <c r="AZ6" s="228">
        <v>0.1</v>
      </c>
      <c r="BA6" s="229">
        <v>0.9</v>
      </c>
      <c r="BB6" s="229">
        <v>0</v>
      </c>
      <c r="BC6" s="229">
        <f>SUM(AZ6:BB6)</f>
        <v>1</v>
      </c>
      <c r="BD6" s="228">
        <v>0.1</v>
      </c>
      <c r="BE6" s="229">
        <v>0.2</v>
      </c>
      <c r="BF6" s="229">
        <v>0.7</v>
      </c>
      <c r="BG6" s="229">
        <f>SUM(BD6:BF6)</f>
        <v>1</v>
      </c>
      <c r="BH6" s="228">
        <v>0.1</v>
      </c>
      <c r="BI6" s="229">
        <v>0.2</v>
      </c>
      <c r="BJ6" s="229">
        <v>0.7</v>
      </c>
      <c r="BK6" s="229">
        <f>SUM(BH6:BJ6)</f>
        <v>1</v>
      </c>
      <c r="BL6" s="208" t="s">
        <v>0</v>
      </c>
      <c r="BM6" s="209"/>
      <c r="BN6" s="210" t="s">
        <v>0</v>
      </c>
      <c r="BO6" s="211" t="s">
        <v>11</v>
      </c>
      <c r="BP6" s="210"/>
      <c r="BQ6" s="12"/>
      <c r="BS6" s="147"/>
      <c r="BT6" s="147"/>
      <c r="BU6" s="147"/>
      <c r="BV6" s="147"/>
      <c r="BW6" s="1"/>
      <c r="CJ6" s="21"/>
      <c r="CK6" s="21"/>
      <c r="CL6" s="21"/>
      <c r="CM6" s="21"/>
      <c r="CN6" s="21"/>
      <c r="CO6" s="171"/>
      <c r="CP6" s="5"/>
      <c r="CQ6" s="5"/>
      <c r="CR6" s="179"/>
      <c r="CS6" s="180"/>
      <c r="CT6" s="180"/>
      <c r="CU6" s="180"/>
      <c r="CV6" s="180"/>
      <c r="CW6" s="181"/>
    </row>
    <row r="7" spans="1:142">
      <c r="A7" s="20"/>
      <c r="B7" s="20"/>
      <c r="C7" s="126"/>
      <c r="D7" s="230"/>
      <c r="E7" s="231"/>
      <c r="F7" s="232" t="s">
        <v>541</v>
      </c>
      <c r="G7" s="233"/>
      <c r="H7" s="234"/>
      <c r="I7" s="235"/>
      <c r="J7" s="236"/>
      <c r="K7" s="237">
        <v>2</v>
      </c>
      <c r="L7" s="234"/>
      <c r="M7" s="235"/>
      <c r="N7" s="236"/>
      <c r="O7" s="238">
        <v>4</v>
      </c>
      <c r="P7" s="234"/>
      <c r="Q7" s="235"/>
      <c r="R7" s="236"/>
      <c r="S7" s="238">
        <v>6</v>
      </c>
      <c r="T7" s="234"/>
      <c r="U7" s="235"/>
      <c r="V7" s="236"/>
      <c r="W7" s="237">
        <v>14</v>
      </c>
      <c r="X7" s="234"/>
      <c r="Y7" s="235"/>
      <c r="Z7" s="236"/>
      <c r="AA7" s="238">
        <v>8</v>
      </c>
      <c r="AB7" s="234"/>
      <c r="AC7" s="235"/>
      <c r="AD7" s="236"/>
      <c r="AE7" s="238">
        <v>4</v>
      </c>
      <c r="AF7" s="234"/>
      <c r="AG7" s="235"/>
      <c r="AH7" s="236"/>
      <c r="AI7" s="238">
        <v>5</v>
      </c>
      <c r="AJ7" s="234"/>
      <c r="AK7" s="235"/>
      <c r="AL7" s="236"/>
      <c r="AM7" s="238">
        <v>5</v>
      </c>
      <c r="AN7" s="234"/>
      <c r="AO7" s="235"/>
      <c r="AP7" s="236"/>
      <c r="AQ7" s="238">
        <v>14</v>
      </c>
      <c r="AR7" s="234"/>
      <c r="AS7" s="235"/>
      <c r="AT7" s="236"/>
      <c r="AU7" s="237">
        <v>2</v>
      </c>
      <c r="AV7" s="234"/>
      <c r="AW7" s="235"/>
      <c r="AX7" s="236"/>
      <c r="AY7" s="238">
        <v>6</v>
      </c>
      <c r="AZ7" s="234"/>
      <c r="BA7" s="235"/>
      <c r="BB7" s="236"/>
      <c r="BC7" s="238">
        <v>2</v>
      </c>
      <c r="BD7" s="234"/>
      <c r="BE7" s="235"/>
      <c r="BF7" s="236"/>
      <c r="BG7" s="238">
        <v>6</v>
      </c>
      <c r="BH7" s="234"/>
      <c r="BI7" s="235"/>
      <c r="BJ7" s="236"/>
      <c r="BK7" s="238">
        <v>6</v>
      </c>
      <c r="BL7" s="281">
        <f>SUM(H7:BC7)</f>
        <v>72</v>
      </c>
      <c r="BM7" s="91"/>
      <c r="BN7" s="92"/>
      <c r="BO7" s="92"/>
      <c r="BP7" s="92"/>
      <c r="BQ7" s="93"/>
      <c r="BR7" s="84"/>
      <c r="BS7" s="149"/>
      <c r="BT7" s="149"/>
      <c r="BU7" s="149"/>
      <c r="BV7" s="149"/>
      <c r="BW7" s="164"/>
      <c r="BX7" s="169" t="s">
        <v>493</v>
      </c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9"/>
      <c r="CO7" s="172"/>
      <c r="CP7" s="173"/>
      <c r="CQ7" s="190"/>
      <c r="CR7" s="179"/>
      <c r="CS7" s="180"/>
      <c r="CT7" s="180"/>
      <c r="CU7" s="180"/>
      <c r="CV7" s="180"/>
      <c r="CW7" s="181"/>
    </row>
    <row r="8" spans="1:142">
      <c r="A8" s="19"/>
      <c r="B8" s="19"/>
      <c r="C8" s="127"/>
      <c r="D8" s="239"/>
      <c r="E8" s="240" t="s">
        <v>32</v>
      </c>
      <c r="F8" s="241" t="s">
        <v>27</v>
      </c>
      <c r="G8" s="242"/>
      <c r="H8" s="243"/>
      <c r="I8" s="244"/>
      <c r="J8" s="245"/>
      <c r="K8" s="246">
        <v>2</v>
      </c>
      <c r="L8" s="243"/>
      <c r="M8" s="244"/>
      <c r="N8" s="245"/>
      <c r="O8" s="247">
        <v>4</v>
      </c>
      <c r="P8" s="243"/>
      <c r="Q8" s="244"/>
      <c r="R8" s="245"/>
      <c r="S8" s="247">
        <v>6</v>
      </c>
      <c r="T8" s="243"/>
      <c r="U8" s="244"/>
      <c r="V8" s="245"/>
      <c r="W8" s="246">
        <v>14</v>
      </c>
      <c r="X8" s="243"/>
      <c r="Y8" s="244"/>
      <c r="Z8" s="245"/>
      <c r="AA8" s="247">
        <v>8</v>
      </c>
      <c r="AB8" s="243"/>
      <c r="AC8" s="244"/>
      <c r="AD8" s="245"/>
      <c r="AE8" s="247">
        <v>4</v>
      </c>
      <c r="AF8" s="243"/>
      <c r="AG8" s="244"/>
      <c r="AH8" s="245"/>
      <c r="AI8" s="247">
        <v>5</v>
      </c>
      <c r="AJ8" s="243"/>
      <c r="AK8" s="244"/>
      <c r="AL8" s="245"/>
      <c r="AM8" s="247">
        <v>5</v>
      </c>
      <c r="AN8" s="243"/>
      <c r="AO8" s="244"/>
      <c r="AP8" s="245"/>
      <c r="AQ8" s="247">
        <v>14</v>
      </c>
      <c r="AR8" s="243"/>
      <c r="AS8" s="244"/>
      <c r="AT8" s="245"/>
      <c r="AU8" s="246">
        <v>2</v>
      </c>
      <c r="AV8" s="243"/>
      <c r="AW8" s="244"/>
      <c r="AX8" s="245"/>
      <c r="AY8" s="247">
        <v>6</v>
      </c>
      <c r="AZ8" s="243"/>
      <c r="BA8" s="244"/>
      <c r="BB8" s="245"/>
      <c r="BC8" s="247">
        <v>2</v>
      </c>
      <c r="BD8" s="243"/>
      <c r="BE8" s="244"/>
      <c r="BF8" s="245"/>
      <c r="BG8" s="247">
        <v>6</v>
      </c>
      <c r="BH8" s="243"/>
      <c r="BI8" s="244"/>
      <c r="BJ8" s="245"/>
      <c r="BK8" s="247">
        <v>6</v>
      </c>
      <c r="BL8" s="94"/>
      <c r="BM8" s="295">
        <f>SUM(H8:BC8)</f>
        <v>72</v>
      </c>
      <c r="BN8" s="296"/>
      <c r="BO8" s="297"/>
      <c r="BP8" s="321"/>
      <c r="BQ8" s="95"/>
      <c r="BR8" s="85"/>
      <c r="BS8" s="150"/>
      <c r="BT8" s="150"/>
      <c r="BU8" s="150"/>
      <c r="BV8" s="150"/>
      <c r="BW8" s="165"/>
      <c r="BX8" s="169" t="s">
        <v>494</v>
      </c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9"/>
      <c r="CO8" s="171"/>
      <c r="CP8" s="33"/>
      <c r="CQ8" s="33"/>
      <c r="CR8" s="179"/>
      <c r="CS8" s="180"/>
      <c r="CT8" s="180"/>
      <c r="CU8" s="180"/>
      <c r="CV8" s="180"/>
      <c r="CW8" s="181"/>
    </row>
    <row r="9" spans="1:142" ht="17.25" thickBot="1">
      <c r="A9" s="19"/>
      <c r="B9" s="19"/>
      <c r="C9" s="127"/>
      <c r="D9" s="239"/>
      <c r="E9" s="248"/>
      <c r="F9" s="249" t="s">
        <v>34</v>
      </c>
      <c r="G9" s="250" t="s">
        <v>30</v>
      </c>
      <c r="H9" s="251"/>
      <c r="I9" s="252"/>
      <c r="J9" s="253"/>
      <c r="K9" s="254">
        <f>K8/K7</f>
        <v>1</v>
      </c>
      <c r="L9" s="251"/>
      <c r="M9" s="252"/>
      <c r="N9" s="253"/>
      <c r="O9" s="255">
        <f>O8/O7</f>
        <v>1</v>
      </c>
      <c r="P9" s="251"/>
      <c r="Q9" s="252"/>
      <c r="R9" s="253"/>
      <c r="S9" s="255">
        <f>S8/S7</f>
        <v>1</v>
      </c>
      <c r="T9" s="251"/>
      <c r="U9" s="252"/>
      <c r="V9" s="253"/>
      <c r="W9" s="254">
        <f>W8/W7</f>
        <v>1</v>
      </c>
      <c r="X9" s="251"/>
      <c r="Y9" s="252"/>
      <c r="Z9" s="253"/>
      <c r="AA9" s="255">
        <f>AA8/AA7</f>
        <v>1</v>
      </c>
      <c r="AB9" s="251"/>
      <c r="AC9" s="252"/>
      <c r="AD9" s="253"/>
      <c r="AE9" s="255">
        <f>AE8/AE7</f>
        <v>1</v>
      </c>
      <c r="AF9" s="251"/>
      <c r="AG9" s="252"/>
      <c r="AH9" s="253"/>
      <c r="AI9" s="255">
        <f>AI8/AI7</f>
        <v>1</v>
      </c>
      <c r="AJ9" s="251"/>
      <c r="AK9" s="252"/>
      <c r="AL9" s="253"/>
      <c r="AM9" s="255">
        <f>AM8/AM7</f>
        <v>1</v>
      </c>
      <c r="AN9" s="251"/>
      <c r="AO9" s="252"/>
      <c r="AP9" s="253"/>
      <c r="AQ9" s="255">
        <f>AQ8/AQ7</f>
        <v>1</v>
      </c>
      <c r="AR9" s="251"/>
      <c r="AS9" s="252"/>
      <c r="AT9" s="253"/>
      <c r="AU9" s="254">
        <f>AU8/AU7</f>
        <v>1</v>
      </c>
      <c r="AV9" s="251"/>
      <c r="AW9" s="252"/>
      <c r="AX9" s="253"/>
      <c r="AY9" s="255">
        <f>AY8/AY7</f>
        <v>1</v>
      </c>
      <c r="AZ9" s="251"/>
      <c r="BA9" s="252"/>
      <c r="BB9" s="253"/>
      <c r="BC9" s="255">
        <f>BC8/BC7</f>
        <v>1</v>
      </c>
      <c r="BD9" s="251"/>
      <c r="BE9" s="252"/>
      <c r="BF9" s="253"/>
      <c r="BG9" s="255">
        <f>BG8/BG7</f>
        <v>1</v>
      </c>
      <c r="BH9" s="251"/>
      <c r="BI9" s="252"/>
      <c r="BJ9" s="253"/>
      <c r="BK9" s="255">
        <f>BK8/BK7</f>
        <v>1</v>
      </c>
      <c r="BL9" s="96"/>
      <c r="BM9" s="295"/>
      <c r="BN9" s="296"/>
      <c r="BO9" s="298"/>
      <c r="BP9" s="322"/>
      <c r="BQ9" s="97"/>
      <c r="BR9" s="85"/>
      <c r="BS9" s="151"/>
      <c r="BT9" s="151"/>
      <c r="BU9" s="151"/>
      <c r="BV9" s="151"/>
      <c r="BW9" s="166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9"/>
      <c r="CO9" s="171"/>
      <c r="CP9" s="33"/>
      <c r="CQ9" s="33"/>
      <c r="CR9" s="179"/>
      <c r="CS9" s="180"/>
      <c r="CT9" s="180"/>
      <c r="CU9" s="180"/>
      <c r="CV9" s="180"/>
      <c r="CW9" s="181"/>
    </row>
    <row r="10" spans="1:142">
      <c r="A10" s="19"/>
      <c r="B10" s="19"/>
      <c r="C10" s="127"/>
      <c r="D10" s="239"/>
      <c r="E10" s="248"/>
      <c r="F10" s="256" t="s">
        <v>33</v>
      </c>
      <c r="G10" s="250"/>
      <c r="H10" s="251"/>
      <c r="I10" s="252"/>
      <c r="J10" s="253"/>
      <c r="K10" s="254">
        <f>IF(K7&lt;=12,0.5,0.8)</f>
        <v>0.5</v>
      </c>
      <c r="L10" s="251"/>
      <c r="M10" s="252"/>
      <c r="N10" s="253"/>
      <c r="O10" s="255">
        <f>IF(O7&lt;=12,0.5,0.8)</f>
        <v>0.5</v>
      </c>
      <c r="P10" s="251"/>
      <c r="Q10" s="252"/>
      <c r="R10" s="253"/>
      <c r="S10" s="255">
        <f>IF(S7&lt;=12,0.5,0.8)</f>
        <v>0.5</v>
      </c>
      <c r="T10" s="251"/>
      <c r="U10" s="252"/>
      <c r="V10" s="253"/>
      <c r="W10" s="254">
        <f>IF(W7&lt;=12,0.5,0.8)</f>
        <v>0.8</v>
      </c>
      <c r="X10" s="251"/>
      <c r="Y10" s="252"/>
      <c r="Z10" s="253"/>
      <c r="AA10" s="255">
        <f>IF(AA7&lt;=12,0.5,0.8)</f>
        <v>0.5</v>
      </c>
      <c r="AB10" s="251"/>
      <c r="AC10" s="252"/>
      <c r="AD10" s="253"/>
      <c r="AE10" s="255">
        <f>IF(AE7&lt;=12,0.5,0.8)</f>
        <v>0.5</v>
      </c>
      <c r="AF10" s="251"/>
      <c r="AG10" s="252"/>
      <c r="AH10" s="253"/>
      <c r="AI10" s="255">
        <f>IF(AI7&lt;=12,0.5,0.8)</f>
        <v>0.5</v>
      </c>
      <c r="AJ10" s="251"/>
      <c r="AK10" s="252"/>
      <c r="AL10" s="253"/>
      <c r="AM10" s="255">
        <f>IF(AM7&lt;=12,0.5,0.8)</f>
        <v>0.5</v>
      </c>
      <c r="AN10" s="251"/>
      <c r="AO10" s="252"/>
      <c r="AP10" s="253"/>
      <c r="AQ10" s="255">
        <f>IF(AQ7&lt;=12,0.5,0.8)</f>
        <v>0.8</v>
      </c>
      <c r="AR10" s="251"/>
      <c r="AS10" s="252"/>
      <c r="AT10" s="253"/>
      <c r="AU10" s="254">
        <f>IF(AU7&lt;=12,0.5,0.8)</f>
        <v>0.5</v>
      </c>
      <c r="AV10" s="251"/>
      <c r="AW10" s="252"/>
      <c r="AX10" s="253"/>
      <c r="AY10" s="255">
        <f>IF(AY7&lt;=12,0.5,0.8)</f>
        <v>0.5</v>
      </c>
      <c r="AZ10" s="251"/>
      <c r="BA10" s="252"/>
      <c r="BB10" s="253"/>
      <c r="BC10" s="255">
        <f>IF(BC7&lt;=12,0.5,0.8)</f>
        <v>0.5</v>
      </c>
      <c r="BD10" s="251"/>
      <c r="BE10" s="252"/>
      <c r="BF10" s="253"/>
      <c r="BG10" s="255">
        <f>IF(BG7&lt;=12,0.5,0.8)</f>
        <v>0.5</v>
      </c>
      <c r="BH10" s="251"/>
      <c r="BI10" s="252"/>
      <c r="BJ10" s="253"/>
      <c r="BK10" s="255">
        <f>IF(BK7&lt;=12,0.5,0.8)</f>
        <v>0.5</v>
      </c>
      <c r="BL10" s="96"/>
      <c r="BM10" s="299">
        <v>0.8</v>
      </c>
      <c r="BN10" s="296"/>
      <c r="BO10" s="300"/>
      <c r="BP10" s="323"/>
      <c r="BQ10" s="98"/>
      <c r="BR10" s="85"/>
      <c r="BS10" s="152"/>
      <c r="BT10" s="152"/>
      <c r="BU10" s="152"/>
      <c r="BV10" s="163"/>
      <c r="BW10" s="167" t="s">
        <v>542</v>
      </c>
      <c r="BX10" s="170">
        <v>0</v>
      </c>
      <c r="BY10" s="170">
        <v>64.5</v>
      </c>
      <c r="BZ10" s="170">
        <v>64.5</v>
      </c>
      <c r="CA10" s="170">
        <v>64.5</v>
      </c>
      <c r="CB10" s="170">
        <v>64.5</v>
      </c>
      <c r="CC10" s="170">
        <v>64.5</v>
      </c>
      <c r="CD10" s="170">
        <v>64.5</v>
      </c>
      <c r="CE10" s="170">
        <v>64.5</v>
      </c>
      <c r="CF10" s="170">
        <v>64.5</v>
      </c>
      <c r="CG10" s="170">
        <v>0</v>
      </c>
      <c r="CH10" s="170">
        <v>64.5</v>
      </c>
      <c r="CI10" s="170">
        <v>0</v>
      </c>
      <c r="CJ10" s="170">
        <v>64.5</v>
      </c>
      <c r="CK10" s="22"/>
      <c r="CL10" s="22"/>
      <c r="CM10" s="22"/>
      <c r="CN10" s="9"/>
      <c r="CO10" s="171"/>
      <c r="CP10" s="33"/>
      <c r="CQ10" s="33"/>
      <c r="CR10" s="179"/>
      <c r="CS10" s="180"/>
      <c r="CT10" s="180"/>
      <c r="CU10" s="180"/>
      <c r="CV10" s="180"/>
      <c r="CW10" s="181"/>
    </row>
    <row r="11" spans="1:142">
      <c r="A11" s="19"/>
      <c r="B11" s="19"/>
      <c r="C11" s="127"/>
      <c r="D11" s="239"/>
      <c r="E11" s="248"/>
      <c r="F11" s="249" t="s">
        <v>37</v>
      </c>
      <c r="G11" s="250"/>
      <c r="H11" s="257"/>
      <c r="I11" s="258"/>
      <c r="J11" s="259">
        <f>(0.8/K10)*K8</f>
        <v>3.2</v>
      </c>
      <c r="K11" s="260">
        <f>IF(K10=0.5,IF(K9&gt;=K10,(0.8+((K8-(K7/2))*(0.2/(K7/2)))),((0.8/K10)*K8)/K7),J11/K7)</f>
        <v>1</v>
      </c>
      <c r="L11" s="257"/>
      <c r="M11" s="258"/>
      <c r="N11" s="259">
        <f>(0.8/O10)*O8</f>
        <v>6.4</v>
      </c>
      <c r="O11" s="260">
        <f>IF(O10=0.5,IF(O9&gt;=O10,(0.8+((O8-(O7/2))*(0.2/(O7/2)))),((0.8/O10)*O8)/O7),N11/O7)</f>
        <v>1</v>
      </c>
      <c r="P11" s="257"/>
      <c r="Q11" s="258"/>
      <c r="R11" s="259">
        <f>(0.8/S10)*S8</f>
        <v>9.6000000000000014</v>
      </c>
      <c r="S11" s="260">
        <f>IF(S10=0.5,IF(S9&gt;=S10,(0.8+((S8-(S7/2))*(0.2/(S7/2)))),((0.8/S10)*S8)/S7),R11/S7)</f>
        <v>1</v>
      </c>
      <c r="T11" s="257"/>
      <c r="U11" s="258"/>
      <c r="V11" s="259">
        <f>(0.8/W10)*W8</f>
        <v>14</v>
      </c>
      <c r="W11" s="260">
        <f>IF(W10=0.5,IF(W9&gt;=W10,(0.8+((W8-(W7/2))*(0.2/(W7/2)))),((0.8/W10)*W8)/W7),V11/W7)</f>
        <v>1</v>
      </c>
      <c r="X11" s="257"/>
      <c r="Y11" s="258"/>
      <c r="Z11" s="259">
        <f>(0.8/AA10)*AA8</f>
        <v>12.8</v>
      </c>
      <c r="AA11" s="260">
        <f>IF(AA10=0.5,IF(AA9&gt;=AA10,(0.8+((AA8-(AA7/2))*(0.2/(AA7/2)))),((0.8/AA10)*AA8)/AA7),Z11/AA7)</f>
        <v>1</v>
      </c>
      <c r="AB11" s="257"/>
      <c r="AC11" s="258"/>
      <c r="AD11" s="259">
        <f>(0.8/AE10)*AE8</f>
        <v>6.4</v>
      </c>
      <c r="AE11" s="260">
        <f>IF(AE10=0.5,IF(AE9&gt;=AE10,(0.8+((AE8-(AE7/2))*(0.2/(AE7/2)))),((0.8/AE10)*AE8)/AE7),AD11/AE7)</f>
        <v>1</v>
      </c>
      <c r="AF11" s="257"/>
      <c r="AG11" s="258"/>
      <c r="AH11" s="259">
        <f>(0.8/AI10)*AI8</f>
        <v>8</v>
      </c>
      <c r="AI11" s="260">
        <f>IF(AI10=0.5,IF(AI9&gt;=AI10,(0.8+((AI8-(AI7/2))*(0.2/(AI7/2)))),((0.8/AI10)*AI8)/AI7),AH11/AI7)</f>
        <v>1</v>
      </c>
      <c r="AJ11" s="257"/>
      <c r="AK11" s="258"/>
      <c r="AL11" s="259">
        <f>(0.8/AM10)*AM8</f>
        <v>8</v>
      </c>
      <c r="AM11" s="260">
        <f>IF(AM10=0.5,IF(AM9&gt;=AM10,(0.8+((AM8-(AM7/2))*(0.2/(AM7/2)))),((0.8/AM10)*AM8)/AM7),AL11/AM7)</f>
        <v>1</v>
      </c>
      <c r="AN11" s="257"/>
      <c r="AO11" s="258"/>
      <c r="AP11" s="259">
        <f>(0.8/AQ10)*AQ8</f>
        <v>14</v>
      </c>
      <c r="AQ11" s="260">
        <f>IF(AQ10=0.5,IF(AQ9&gt;=AQ10,(0.8+((AQ8-(AQ7/2))*(0.2/(AQ7/2)))),((0.8/AQ10)*AQ8)/AQ7),AP11/AQ7)</f>
        <v>1</v>
      </c>
      <c r="AR11" s="257"/>
      <c r="AS11" s="258"/>
      <c r="AT11" s="259">
        <f>(0.8/AU10)*AU8</f>
        <v>3.2</v>
      </c>
      <c r="AU11" s="260">
        <f>IF(AU10=0.5,IF(AU9&gt;=AU10,(0.8+((AU8-(AU7/2))*(0.2/(AU7/2)))),((0.8/AU10)*AU8)/AU7),AT11/AU7)</f>
        <v>1</v>
      </c>
      <c r="AV11" s="257"/>
      <c r="AW11" s="258"/>
      <c r="AX11" s="259">
        <f>(0.8/AY10)*AY8</f>
        <v>9.6000000000000014</v>
      </c>
      <c r="AY11" s="260">
        <f>IF(AY10=0.5,IF(AY9&gt;=AY10,(0.8+((AY8-(AY7/2))*(0.2/(AY7/2)))),((0.8/AY10)*AY8)/AY7),AX11/AY7)</f>
        <v>1</v>
      </c>
      <c r="AZ11" s="257"/>
      <c r="BA11" s="258"/>
      <c r="BB11" s="259">
        <f>(0.8/BC10)*BC8</f>
        <v>3.2</v>
      </c>
      <c r="BC11" s="260">
        <f>IF(BC10=0.5,IF(BC9&gt;=BC10,(0.8+((BC8-(BC7/2))*(0.2/(BC7/2)))),((0.8/BC10)*BC8)/BC7),BB11/BC7)</f>
        <v>1</v>
      </c>
      <c r="BD11" s="257"/>
      <c r="BE11" s="258"/>
      <c r="BF11" s="259">
        <f>(0.8/BG10)*BG8</f>
        <v>9.6000000000000014</v>
      </c>
      <c r="BG11" s="260">
        <f>IF(BG10=0.5,IF(BG9&gt;=BG10,(0.8+((BG8-(BG7/2))*(0.2/(BG7/2)))),((0.8/BG10)*BG8)/BG7),BF11/BG7)</f>
        <v>1</v>
      </c>
      <c r="BH11" s="257"/>
      <c r="BI11" s="258"/>
      <c r="BJ11" s="259">
        <f>(0.8/BK10)*BK8</f>
        <v>9.6000000000000014</v>
      </c>
      <c r="BK11" s="260">
        <f>IF(BK10=0.5,IF(BK9&gt;=BK10,(0.8+((BK8-(BK7/2))*(0.2/(BK7/2)))),((0.8/BK10)*BK8)/BK7),BJ11/BK7)</f>
        <v>1</v>
      </c>
      <c r="BL11" s="99"/>
      <c r="BM11" s="301"/>
      <c r="BN11" s="302"/>
      <c r="BO11" s="303"/>
      <c r="BP11" s="324"/>
      <c r="BQ11" s="95"/>
      <c r="BR11" s="86"/>
      <c r="BS11" s="150"/>
      <c r="BT11" s="150"/>
      <c r="BU11" s="150"/>
      <c r="BV11" s="150"/>
      <c r="BW11" s="168" t="s">
        <v>6</v>
      </c>
      <c r="BX11" s="22" t="s">
        <v>25</v>
      </c>
      <c r="BY11" s="22" t="s">
        <v>1</v>
      </c>
      <c r="BZ11" s="22" t="s">
        <v>6</v>
      </c>
      <c r="CA11" s="22" t="s">
        <v>63</v>
      </c>
      <c r="CB11" s="22" t="s">
        <v>64</v>
      </c>
      <c r="CC11" s="22" t="s">
        <v>66</v>
      </c>
      <c r="CD11" s="22" t="s">
        <v>68</v>
      </c>
      <c r="CE11" s="22" t="s">
        <v>70</v>
      </c>
      <c r="CF11" s="22" t="s">
        <v>127</v>
      </c>
      <c r="CG11" s="22" t="s">
        <v>134</v>
      </c>
      <c r="CH11" s="22" t="s">
        <v>129</v>
      </c>
      <c r="CI11" s="22" t="s">
        <v>147</v>
      </c>
      <c r="CJ11" s="22"/>
      <c r="CK11" s="22"/>
      <c r="CL11" s="22"/>
      <c r="CM11" s="22"/>
      <c r="CN11" s="9"/>
      <c r="CO11" s="171"/>
      <c r="CP11" s="35">
        <v>10</v>
      </c>
      <c r="CQ11" s="35"/>
      <c r="CR11" s="179"/>
      <c r="CS11" s="180"/>
      <c r="CT11" s="180"/>
      <c r="CU11" s="180"/>
      <c r="CV11" s="180"/>
      <c r="CW11" s="181"/>
    </row>
    <row r="12" spans="1:142">
      <c r="A12" s="22"/>
      <c r="B12" s="22"/>
      <c r="C12" s="128"/>
      <c r="D12" s="261"/>
      <c r="E12" s="262"/>
      <c r="F12" s="320" t="s">
        <v>35</v>
      </c>
      <c r="G12" s="263"/>
      <c r="H12" s="264"/>
      <c r="I12" s="265"/>
      <c r="J12" s="265"/>
      <c r="K12" s="254">
        <f>K8/$BL$7</f>
        <v>2.7777777777777776E-2</v>
      </c>
      <c r="L12" s="264"/>
      <c r="M12" s="265"/>
      <c r="N12" s="265"/>
      <c r="O12" s="254">
        <f>O8/$BL$7</f>
        <v>5.5555555555555552E-2</v>
      </c>
      <c r="P12" s="264"/>
      <c r="Q12" s="265"/>
      <c r="R12" s="265"/>
      <c r="S12" s="255">
        <f>S8/$BL$7</f>
        <v>8.3333333333333329E-2</v>
      </c>
      <c r="T12" s="264"/>
      <c r="U12" s="265"/>
      <c r="V12" s="265"/>
      <c r="W12" s="254">
        <f>W8/$BL$7</f>
        <v>0.19444444444444445</v>
      </c>
      <c r="X12" s="264"/>
      <c r="Y12" s="265"/>
      <c r="Z12" s="265"/>
      <c r="AA12" s="255">
        <f>AA8/$BL$7</f>
        <v>0.1111111111111111</v>
      </c>
      <c r="AB12" s="264"/>
      <c r="AC12" s="265"/>
      <c r="AD12" s="265"/>
      <c r="AE12" s="255">
        <f>AE8/$BL$7</f>
        <v>5.5555555555555552E-2</v>
      </c>
      <c r="AF12" s="264"/>
      <c r="AG12" s="265"/>
      <c r="AH12" s="265"/>
      <c r="AI12" s="255">
        <f>AI8/$BL$7</f>
        <v>6.9444444444444448E-2</v>
      </c>
      <c r="AJ12" s="264"/>
      <c r="AK12" s="265"/>
      <c r="AL12" s="265"/>
      <c r="AM12" s="255">
        <f>AM8/$BL$7</f>
        <v>6.9444444444444448E-2</v>
      </c>
      <c r="AN12" s="264"/>
      <c r="AO12" s="265"/>
      <c r="AP12" s="265"/>
      <c r="AQ12" s="255">
        <f>AQ8/$BL$7</f>
        <v>0.19444444444444445</v>
      </c>
      <c r="AR12" s="264"/>
      <c r="AS12" s="265"/>
      <c r="AT12" s="265"/>
      <c r="AU12" s="254">
        <f>AU8/$BL$7</f>
        <v>2.7777777777777776E-2</v>
      </c>
      <c r="AV12" s="264"/>
      <c r="AW12" s="265"/>
      <c r="AX12" s="265"/>
      <c r="AY12" s="255">
        <f>AY8/$BL$7</f>
        <v>8.3333333333333329E-2</v>
      </c>
      <c r="AZ12" s="264"/>
      <c r="BA12" s="265"/>
      <c r="BB12" s="265"/>
      <c r="BC12" s="255">
        <f>BC8/$BL$7</f>
        <v>2.7777777777777776E-2</v>
      </c>
      <c r="BD12" s="264"/>
      <c r="BE12" s="265"/>
      <c r="BF12" s="265"/>
      <c r="BG12" s="255">
        <f>BG8/$BL$7</f>
        <v>8.3333333333333329E-2</v>
      </c>
      <c r="BH12" s="264"/>
      <c r="BI12" s="265"/>
      <c r="BJ12" s="265"/>
      <c r="BK12" s="255">
        <f>BK8/$BL$7</f>
        <v>8.3333333333333329E-2</v>
      </c>
      <c r="BL12" s="101">
        <f>SUM(H12:BC12)</f>
        <v>1</v>
      </c>
      <c r="BM12" s="102"/>
      <c r="BN12" s="103"/>
      <c r="BO12" s="100"/>
      <c r="BP12" s="100"/>
      <c r="BQ12" s="104" t="str">
        <f ca="1">"Peserta "&amp;G3&amp;" "&amp;COUNTA(BN17:BN43)&amp;" org"</f>
        <v>Peserta   27 org</v>
      </c>
      <c r="BR12" s="87"/>
      <c r="BS12" s="153"/>
      <c r="BT12" s="153"/>
      <c r="BU12" s="153"/>
      <c r="BV12" s="153"/>
      <c r="BW12" s="168" t="s">
        <v>9</v>
      </c>
      <c r="BX12" s="304" t="s">
        <v>90</v>
      </c>
      <c r="BY12" s="305" t="s">
        <v>91</v>
      </c>
      <c r="BZ12" s="305" t="s">
        <v>92</v>
      </c>
      <c r="CA12" s="305" t="s">
        <v>93</v>
      </c>
      <c r="CB12" s="305" t="s">
        <v>94</v>
      </c>
      <c r="CC12" s="305" t="s">
        <v>95</v>
      </c>
      <c r="CD12" s="305" t="s">
        <v>96</v>
      </c>
      <c r="CE12" s="305" t="s">
        <v>97</v>
      </c>
      <c r="CF12" s="305" t="s">
        <v>131</v>
      </c>
      <c r="CG12" s="305" t="s">
        <v>159</v>
      </c>
      <c r="CH12" s="305" t="s">
        <v>160</v>
      </c>
      <c r="CI12" s="305" t="s">
        <v>161</v>
      </c>
      <c r="CJ12" s="305" t="s">
        <v>148</v>
      </c>
      <c r="CK12" s="306"/>
      <c r="CL12" s="24"/>
      <c r="CM12" s="24"/>
      <c r="CN12" s="9"/>
      <c r="CO12" s="171"/>
      <c r="CP12" s="35">
        <v>100</v>
      </c>
      <c r="CQ12" s="35"/>
      <c r="CR12" s="460" t="s">
        <v>508</v>
      </c>
      <c r="CS12" s="461"/>
      <c r="CT12" s="461"/>
      <c r="CU12" s="461"/>
      <c r="CV12" s="461"/>
      <c r="CW12" s="462"/>
      <c r="CX12" s="161">
        <f>CW14+1</f>
        <v>36</v>
      </c>
      <c r="CY12" s="161">
        <f>CX12+1</f>
        <v>37</v>
      </c>
      <c r="CZ12" s="161">
        <f t="shared" ref="CZ12:DV12" si="0">CY12+1</f>
        <v>38</v>
      </c>
      <c r="DA12" s="161">
        <f t="shared" si="0"/>
        <v>39</v>
      </c>
      <c r="DB12" s="161">
        <f t="shared" si="0"/>
        <v>40</v>
      </c>
      <c r="DC12" s="161">
        <f t="shared" si="0"/>
        <v>41</v>
      </c>
      <c r="DD12" s="161">
        <f t="shared" si="0"/>
        <v>42</v>
      </c>
      <c r="DE12" s="161">
        <f t="shared" si="0"/>
        <v>43</v>
      </c>
      <c r="DF12" s="161">
        <f t="shared" si="0"/>
        <v>44</v>
      </c>
      <c r="DG12" s="161">
        <f t="shared" si="0"/>
        <v>45</v>
      </c>
      <c r="DH12" s="161">
        <f t="shared" si="0"/>
        <v>46</v>
      </c>
      <c r="DI12" s="161">
        <f t="shared" si="0"/>
        <v>47</v>
      </c>
      <c r="DJ12" s="161">
        <f t="shared" si="0"/>
        <v>48</v>
      </c>
      <c r="DK12" s="161">
        <f t="shared" si="0"/>
        <v>49</v>
      </c>
      <c r="DL12" s="161">
        <f t="shared" si="0"/>
        <v>50</v>
      </c>
      <c r="DM12" s="161">
        <f t="shared" si="0"/>
        <v>51</v>
      </c>
      <c r="DN12" s="161">
        <f t="shared" si="0"/>
        <v>52</v>
      </c>
      <c r="DO12" s="161">
        <f t="shared" si="0"/>
        <v>53</v>
      </c>
      <c r="DP12" s="161">
        <f t="shared" si="0"/>
        <v>54</v>
      </c>
      <c r="DQ12" s="161">
        <f t="shared" si="0"/>
        <v>55</v>
      </c>
      <c r="DR12" s="161">
        <f t="shared" si="0"/>
        <v>56</v>
      </c>
      <c r="DS12" s="161">
        <f t="shared" si="0"/>
        <v>57</v>
      </c>
      <c r="DT12" s="161">
        <f t="shared" si="0"/>
        <v>58</v>
      </c>
      <c r="DU12" s="161">
        <f t="shared" si="0"/>
        <v>59</v>
      </c>
      <c r="DV12" s="161">
        <f t="shared" si="0"/>
        <v>60</v>
      </c>
      <c r="DW12" s="161">
        <f t="shared" ref="DW12:EK12" si="1">DV12+1</f>
        <v>61</v>
      </c>
      <c r="DX12" s="161">
        <f t="shared" si="1"/>
        <v>62</v>
      </c>
      <c r="DY12" s="161">
        <f t="shared" si="1"/>
        <v>63</v>
      </c>
      <c r="DZ12" s="161">
        <f t="shared" si="1"/>
        <v>64</v>
      </c>
      <c r="EA12" s="161">
        <f t="shared" si="1"/>
        <v>65</v>
      </c>
      <c r="EB12" s="161">
        <f t="shared" si="1"/>
        <v>66</v>
      </c>
      <c r="EC12" s="161">
        <f t="shared" si="1"/>
        <v>67</v>
      </c>
      <c r="ED12" s="161">
        <f t="shared" si="1"/>
        <v>68</v>
      </c>
      <c r="EE12" s="161">
        <f t="shared" si="1"/>
        <v>69</v>
      </c>
      <c r="EF12" s="161">
        <f t="shared" si="1"/>
        <v>70</v>
      </c>
      <c r="EG12" s="161">
        <f t="shared" si="1"/>
        <v>71</v>
      </c>
      <c r="EH12" s="161">
        <f t="shared" si="1"/>
        <v>72</v>
      </c>
      <c r="EI12" s="161">
        <f t="shared" si="1"/>
        <v>73</v>
      </c>
      <c r="EJ12" s="161">
        <f t="shared" si="1"/>
        <v>74</v>
      </c>
      <c r="EK12" s="161">
        <f t="shared" si="1"/>
        <v>75</v>
      </c>
    </row>
    <row r="13" spans="1:142" ht="30" customHeight="1">
      <c r="A13" s="77"/>
      <c r="B13" s="77"/>
      <c r="C13" s="129"/>
      <c r="D13" s="266"/>
      <c r="E13" s="267"/>
      <c r="F13" s="268"/>
      <c r="G13" s="269"/>
      <c r="H13" s="450" t="str">
        <f>Graf!S65</f>
        <v>Karakteristik, Perkembangan Objek Pajak, Subjek Pajak PPN</v>
      </c>
      <c r="I13" s="451"/>
      <c r="J13" s="451"/>
      <c r="K13" s="452"/>
      <c r="L13" s="450" t="str">
        <f>Graf!T65</f>
        <v>Dasar Pengenaan Pajak dan Tarif PPN</v>
      </c>
      <c r="M13" s="451"/>
      <c r="N13" s="451"/>
      <c r="O13" s="452"/>
      <c r="P13" s="450" t="str">
        <f>Graf!U65</f>
        <v>Faktur Pajak Pengkreditan Pajak Masukan</v>
      </c>
      <c r="Q13" s="451"/>
      <c r="R13" s="451"/>
      <c r="S13" s="452"/>
      <c r="T13" s="450" t="str">
        <f>Graf!V$65</f>
        <v>Pajak Penjualan Atas Barang Mewah, Pemungut PPN</v>
      </c>
      <c r="U13" s="451"/>
      <c r="V13" s="451"/>
      <c r="W13" s="452"/>
      <c r="X13" s="450" t="str">
        <f>Graf!W$65</f>
        <v>Fasilitas dan Restitusi PPN</v>
      </c>
      <c r="Y13" s="451"/>
      <c r="Z13" s="451"/>
      <c r="AA13" s="452"/>
      <c r="AB13" s="450" t="e">
        <f>Graf!#REF!</f>
        <v>#REF!</v>
      </c>
      <c r="AC13" s="451"/>
      <c r="AD13" s="451"/>
      <c r="AE13" s="452"/>
      <c r="AF13" s="450" t="e">
        <f>Graf!#REF!</f>
        <v>#REF!</v>
      </c>
      <c r="AG13" s="451"/>
      <c r="AH13" s="451"/>
      <c r="AI13" s="452"/>
      <c r="AJ13" s="450" t="e">
        <f>Graf!#REF!</f>
        <v>#REF!</v>
      </c>
      <c r="AK13" s="451"/>
      <c r="AL13" s="451"/>
      <c r="AM13" s="452"/>
      <c r="AN13" s="450" t="e">
        <f>Graf!#REF!</f>
        <v>#REF!</v>
      </c>
      <c r="AO13" s="451"/>
      <c r="AP13" s="451"/>
      <c r="AQ13" s="452"/>
      <c r="AR13" s="450" t="e">
        <f>Graf!#REF!</f>
        <v>#REF!</v>
      </c>
      <c r="AS13" s="451"/>
      <c r="AT13" s="451"/>
      <c r="AU13" s="452"/>
      <c r="AV13" s="450" t="e">
        <f>Graf!#REF!</f>
        <v>#REF!</v>
      </c>
      <c r="AW13" s="451"/>
      <c r="AX13" s="451"/>
      <c r="AY13" s="452"/>
      <c r="AZ13" s="456" t="e">
        <f>Graf!#REF!</f>
        <v>#REF!</v>
      </c>
      <c r="BA13" s="457"/>
      <c r="BB13" s="457"/>
      <c r="BC13" s="458"/>
      <c r="BD13" s="456" t="e">
        <f>Graf!#REF!</f>
        <v>#REF!</v>
      </c>
      <c r="BE13" s="457"/>
      <c r="BF13" s="457"/>
      <c r="BG13" s="458"/>
      <c r="BH13" s="450" t="e">
        <f>Graf!#REF!</f>
        <v>#REF!</v>
      </c>
      <c r="BI13" s="451"/>
      <c r="BJ13" s="451"/>
      <c r="BK13" s="452"/>
      <c r="BL13" s="105"/>
      <c r="BM13" s="106"/>
      <c r="BN13" s="107"/>
      <c r="BO13" s="108"/>
      <c r="BP13" s="108"/>
      <c r="BQ13" s="109"/>
      <c r="BR13" s="88"/>
      <c r="BS13" s="154"/>
      <c r="BT13" s="154"/>
      <c r="BU13" s="154"/>
      <c r="BV13" s="154"/>
      <c r="BW13" s="168"/>
      <c r="BX13" s="25" t="s">
        <v>18</v>
      </c>
      <c r="BY13" s="25" t="s">
        <v>19</v>
      </c>
      <c r="BZ13" s="25" t="s">
        <v>20</v>
      </c>
      <c r="CA13" s="25" t="s">
        <v>21</v>
      </c>
      <c r="CB13" s="25" t="s">
        <v>22</v>
      </c>
      <c r="CC13" s="25" t="s">
        <v>23</v>
      </c>
      <c r="CD13" s="25" t="s">
        <v>24</v>
      </c>
      <c r="CE13" s="25" t="s">
        <v>25</v>
      </c>
      <c r="CF13" s="25" t="s">
        <v>128</v>
      </c>
      <c r="CG13" s="25" t="s">
        <v>61</v>
      </c>
      <c r="CH13" s="25" t="s">
        <v>90</v>
      </c>
      <c r="CI13" s="25" t="s">
        <v>1</v>
      </c>
      <c r="CJ13" s="26" t="s">
        <v>26</v>
      </c>
      <c r="CK13" s="26" t="s">
        <v>495</v>
      </c>
      <c r="CL13" s="78"/>
      <c r="CM13" s="78"/>
      <c r="CN13" s="9"/>
      <c r="CO13" s="32"/>
      <c r="CP13" s="79"/>
      <c r="CQ13" s="79"/>
      <c r="CR13" s="463"/>
      <c r="CS13" s="464"/>
      <c r="CT13" s="464"/>
      <c r="CU13" s="464"/>
      <c r="CV13" s="464"/>
      <c r="CW13" s="465"/>
      <c r="CX13" s="459" t="s">
        <v>107</v>
      </c>
      <c r="CY13" s="459"/>
      <c r="CZ13" s="459"/>
      <c r="DA13" s="459"/>
      <c r="DB13" s="459"/>
      <c r="DC13" s="459"/>
      <c r="DD13" s="459"/>
      <c r="DE13" s="459"/>
      <c r="DF13" s="459"/>
      <c r="DG13" s="459"/>
      <c r="DH13" s="459"/>
      <c r="DI13" s="459"/>
      <c r="DK13" s="467" t="s">
        <v>108</v>
      </c>
      <c r="DL13" s="467"/>
      <c r="DM13" s="467"/>
      <c r="DN13" s="467"/>
      <c r="DO13" s="467"/>
      <c r="DP13" s="467"/>
      <c r="DQ13" s="467"/>
      <c r="DR13" s="467"/>
      <c r="DS13" s="467"/>
      <c r="DT13" s="467"/>
      <c r="DU13" s="467"/>
      <c r="DV13" s="467"/>
      <c r="DW13" s="467"/>
      <c r="DY13" s="466" t="s">
        <v>109</v>
      </c>
      <c r="DZ13" s="466"/>
      <c r="EA13" s="466"/>
      <c r="EB13" s="466"/>
      <c r="EC13" s="466"/>
      <c r="ED13" s="466"/>
      <c r="EE13" s="466"/>
      <c r="EF13" s="466"/>
      <c r="EG13" s="466"/>
      <c r="EH13" s="466"/>
      <c r="EI13" s="466"/>
      <c r="EJ13" s="466"/>
      <c r="EK13" s="466"/>
    </row>
    <row r="14" spans="1:142" ht="112.5" customHeight="1">
      <c r="A14" s="112"/>
      <c r="B14" s="112"/>
      <c r="C14" s="130" t="s">
        <v>103</v>
      </c>
      <c r="D14" s="270">
        <v>1</v>
      </c>
      <c r="E14" s="271">
        <f>D14+1</f>
        <v>2</v>
      </c>
      <c r="F14" s="272"/>
      <c r="G14" s="273">
        <f t="shared" ref="G14:BR14" si="2">F14+1</f>
        <v>1</v>
      </c>
      <c r="H14" s="270">
        <f t="shared" si="2"/>
        <v>2</v>
      </c>
      <c r="I14" s="271">
        <f t="shared" si="2"/>
        <v>3</v>
      </c>
      <c r="J14" s="271">
        <f t="shared" si="2"/>
        <v>4</v>
      </c>
      <c r="K14" s="274">
        <f t="shared" si="2"/>
        <v>5</v>
      </c>
      <c r="L14" s="270">
        <f t="shared" si="2"/>
        <v>6</v>
      </c>
      <c r="M14" s="271">
        <f t="shared" si="2"/>
        <v>7</v>
      </c>
      <c r="N14" s="271">
        <f t="shared" si="2"/>
        <v>8</v>
      </c>
      <c r="O14" s="275">
        <f t="shared" si="2"/>
        <v>9</v>
      </c>
      <c r="P14" s="270">
        <f t="shared" si="2"/>
        <v>10</v>
      </c>
      <c r="Q14" s="271">
        <f t="shared" si="2"/>
        <v>11</v>
      </c>
      <c r="R14" s="271">
        <f t="shared" si="2"/>
        <v>12</v>
      </c>
      <c r="S14" s="275">
        <f t="shared" si="2"/>
        <v>13</v>
      </c>
      <c r="T14" s="270">
        <f t="shared" si="2"/>
        <v>14</v>
      </c>
      <c r="U14" s="271">
        <f t="shared" si="2"/>
        <v>15</v>
      </c>
      <c r="V14" s="271">
        <f t="shared" si="2"/>
        <v>16</v>
      </c>
      <c r="W14" s="274">
        <f t="shared" si="2"/>
        <v>17</v>
      </c>
      <c r="X14" s="270">
        <f t="shared" si="2"/>
        <v>18</v>
      </c>
      <c r="Y14" s="271">
        <f t="shared" si="2"/>
        <v>19</v>
      </c>
      <c r="Z14" s="271">
        <f t="shared" si="2"/>
        <v>20</v>
      </c>
      <c r="AA14" s="275">
        <f t="shared" si="2"/>
        <v>21</v>
      </c>
      <c r="AB14" s="270">
        <f t="shared" si="2"/>
        <v>22</v>
      </c>
      <c r="AC14" s="271">
        <f t="shared" si="2"/>
        <v>23</v>
      </c>
      <c r="AD14" s="271">
        <f t="shared" si="2"/>
        <v>24</v>
      </c>
      <c r="AE14" s="275">
        <f t="shared" si="2"/>
        <v>25</v>
      </c>
      <c r="AF14" s="270">
        <f t="shared" si="2"/>
        <v>26</v>
      </c>
      <c r="AG14" s="271">
        <f t="shared" si="2"/>
        <v>27</v>
      </c>
      <c r="AH14" s="271">
        <f t="shared" si="2"/>
        <v>28</v>
      </c>
      <c r="AI14" s="275">
        <f t="shared" si="2"/>
        <v>29</v>
      </c>
      <c r="AJ14" s="270">
        <f>AE14+1</f>
        <v>26</v>
      </c>
      <c r="AK14" s="271">
        <f>AJ14+1</f>
        <v>27</v>
      </c>
      <c r="AL14" s="271">
        <f>AK14+1</f>
        <v>28</v>
      </c>
      <c r="AM14" s="275">
        <f>AL14+1</f>
        <v>29</v>
      </c>
      <c r="AN14" s="270">
        <f>AI14+1</f>
        <v>30</v>
      </c>
      <c r="AO14" s="271">
        <f t="shared" si="2"/>
        <v>31</v>
      </c>
      <c r="AP14" s="271">
        <f t="shared" si="2"/>
        <v>32</v>
      </c>
      <c r="AQ14" s="275">
        <f t="shared" si="2"/>
        <v>33</v>
      </c>
      <c r="AR14" s="270">
        <f t="shared" ref="AR14:BC14" si="3">AQ14+1</f>
        <v>34</v>
      </c>
      <c r="AS14" s="271">
        <f t="shared" si="3"/>
        <v>35</v>
      </c>
      <c r="AT14" s="271">
        <f t="shared" si="3"/>
        <v>36</v>
      </c>
      <c r="AU14" s="274">
        <f t="shared" si="3"/>
        <v>37</v>
      </c>
      <c r="AV14" s="270">
        <f>AU14+1</f>
        <v>38</v>
      </c>
      <c r="AW14" s="271">
        <f t="shared" si="3"/>
        <v>39</v>
      </c>
      <c r="AX14" s="271">
        <f t="shared" si="3"/>
        <v>40</v>
      </c>
      <c r="AY14" s="275">
        <f t="shared" si="3"/>
        <v>41</v>
      </c>
      <c r="AZ14" s="270">
        <f t="shared" si="3"/>
        <v>42</v>
      </c>
      <c r="BA14" s="271">
        <f t="shared" si="3"/>
        <v>43</v>
      </c>
      <c r="BB14" s="271">
        <f t="shared" si="3"/>
        <v>44</v>
      </c>
      <c r="BC14" s="275">
        <f t="shared" si="3"/>
        <v>45</v>
      </c>
      <c r="BD14" s="270">
        <f t="shared" ref="BD14:BK14" si="4">BC14+1</f>
        <v>46</v>
      </c>
      <c r="BE14" s="271">
        <f t="shared" si="4"/>
        <v>47</v>
      </c>
      <c r="BF14" s="271">
        <f t="shared" si="4"/>
        <v>48</v>
      </c>
      <c r="BG14" s="275">
        <f t="shared" si="4"/>
        <v>49</v>
      </c>
      <c r="BH14" s="270">
        <f t="shared" si="4"/>
        <v>50</v>
      </c>
      <c r="BI14" s="271">
        <f t="shared" si="4"/>
        <v>51</v>
      </c>
      <c r="BJ14" s="271">
        <f t="shared" si="4"/>
        <v>52</v>
      </c>
      <c r="BK14" s="275">
        <f t="shared" si="4"/>
        <v>53</v>
      </c>
      <c r="BL14" s="113">
        <f>AQ14+1</f>
        <v>34</v>
      </c>
      <c r="BM14" s="113">
        <f t="shared" si="2"/>
        <v>35</v>
      </c>
      <c r="BN14" s="161">
        <v>1</v>
      </c>
      <c r="BO14" s="161">
        <f t="shared" si="2"/>
        <v>2</v>
      </c>
      <c r="BP14" s="161"/>
      <c r="BQ14" s="161">
        <f>BO14+1</f>
        <v>3</v>
      </c>
      <c r="BR14" s="161">
        <f t="shared" si="2"/>
        <v>4</v>
      </c>
      <c r="BS14" s="161">
        <f t="shared" ref="BS14:CW14" si="5">BR14+1</f>
        <v>5</v>
      </c>
      <c r="BT14" s="161">
        <f t="shared" si="5"/>
        <v>6</v>
      </c>
      <c r="BU14" s="161">
        <f t="shared" si="5"/>
        <v>7</v>
      </c>
      <c r="BV14" s="161">
        <f t="shared" si="5"/>
        <v>8</v>
      </c>
      <c r="BW14" s="161">
        <f t="shared" si="5"/>
        <v>9</v>
      </c>
      <c r="BX14" s="161">
        <f t="shared" si="5"/>
        <v>10</v>
      </c>
      <c r="BY14" s="161">
        <f t="shared" si="5"/>
        <v>11</v>
      </c>
      <c r="BZ14" s="161">
        <f t="shared" si="5"/>
        <v>12</v>
      </c>
      <c r="CA14" s="161">
        <f t="shared" si="5"/>
        <v>13</v>
      </c>
      <c r="CB14" s="161">
        <f t="shared" si="5"/>
        <v>14</v>
      </c>
      <c r="CC14" s="161">
        <f t="shared" si="5"/>
        <v>15</v>
      </c>
      <c r="CD14" s="161">
        <f t="shared" si="5"/>
        <v>16</v>
      </c>
      <c r="CE14" s="161">
        <f t="shared" si="5"/>
        <v>17</v>
      </c>
      <c r="CF14" s="161">
        <f t="shared" si="5"/>
        <v>18</v>
      </c>
      <c r="CG14" s="161">
        <f t="shared" si="5"/>
        <v>19</v>
      </c>
      <c r="CH14" s="161">
        <f t="shared" si="5"/>
        <v>20</v>
      </c>
      <c r="CI14" s="161">
        <f t="shared" si="5"/>
        <v>21</v>
      </c>
      <c r="CJ14" s="161">
        <f t="shared" si="5"/>
        <v>22</v>
      </c>
      <c r="CK14" s="161">
        <f t="shared" si="5"/>
        <v>23</v>
      </c>
      <c r="CL14" s="161">
        <f t="shared" si="5"/>
        <v>24</v>
      </c>
      <c r="CM14" s="161">
        <f t="shared" si="5"/>
        <v>25</v>
      </c>
      <c r="CN14" s="161">
        <f t="shared" si="5"/>
        <v>26</v>
      </c>
      <c r="CO14" s="161">
        <f t="shared" si="5"/>
        <v>27</v>
      </c>
      <c r="CP14" s="161">
        <f t="shared" si="5"/>
        <v>28</v>
      </c>
      <c r="CQ14" s="161">
        <f t="shared" si="5"/>
        <v>29</v>
      </c>
      <c r="CR14" s="161">
        <f t="shared" si="5"/>
        <v>30</v>
      </c>
      <c r="CS14" s="161">
        <f t="shared" si="5"/>
        <v>31</v>
      </c>
      <c r="CT14" s="161">
        <f t="shared" si="5"/>
        <v>32</v>
      </c>
      <c r="CU14" s="161">
        <f t="shared" si="5"/>
        <v>33</v>
      </c>
      <c r="CV14" s="161">
        <f t="shared" si="5"/>
        <v>34</v>
      </c>
      <c r="CW14" s="161">
        <f t="shared" si="5"/>
        <v>35</v>
      </c>
      <c r="CX14" s="28" t="s">
        <v>90</v>
      </c>
      <c r="CY14" s="28" t="s">
        <v>91</v>
      </c>
      <c r="CZ14" s="28" t="s">
        <v>92</v>
      </c>
      <c r="DA14" s="28" t="s">
        <v>93</v>
      </c>
      <c r="DB14" s="28" t="s">
        <v>94</v>
      </c>
      <c r="DC14" s="28" t="s">
        <v>95</v>
      </c>
      <c r="DD14" s="28" t="s">
        <v>96</v>
      </c>
      <c r="DE14" s="28" t="s">
        <v>97</v>
      </c>
      <c r="DF14" s="28" t="s">
        <v>131</v>
      </c>
      <c r="DG14" s="28" t="s">
        <v>159</v>
      </c>
      <c r="DH14" s="28" t="s">
        <v>160</v>
      </c>
      <c r="DI14" s="28" t="s">
        <v>161</v>
      </c>
      <c r="DK14" s="28" t="s">
        <v>90</v>
      </c>
      <c r="DL14" s="28" t="s">
        <v>91</v>
      </c>
      <c r="DM14" s="28" t="s">
        <v>92</v>
      </c>
      <c r="DN14" s="28" t="s">
        <v>93</v>
      </c>
      <c r="DO14" s="28" t="s">
        <v>94</v>
      </c>
      <c r="DP14" s="28" t="s">
        <v>95</v>
      </c>
      <c r="DQ14" s="28" t="s">
        <v>96</v>
      </c>
      <c r="DR14" s="28" t="s">
        <v>97</v>
      </c>
      <c r="DS14" s="28" t="s">
        <v>131</v>
      </c>
      <c r="DT14" s="28" t="s">
        <v>159</v>
      </c>
      <c r="DU14" s="28" t="s">
        <v>160</v>
      </c>
      <c r="DV14" s="28" t="s">
        <v>161</v>
      </c>
      <c r="DW14" s="28" t="s">
        <v>148</v>
      </c>
    </row>
    <row r="15" spans="1:142" ht="18.75">
      <c r="A15" s="75"/>
      <c r="B15" s="75"/>
      <c r="C15" s="131"/>
      <c r="D15" s="276"/>
      <c r="E15" s="277"/>
      <c r="F15" s="278"/>
      <c r="G15" s="279"/>
      <c r="H15" s="453" t="str">
        <f>Graf!S66</f>
        <v>Hari Sugiharto</v>
      </c>
      <c r="I15" s="454"/>
      <c r="J15" s="454"/>
      <c r="K15" s="455"/>
      <c r="L15" s="453" t="str">
        <f>Graf!T66</f>
        <v>Hari Sugiharto</v>
      </c>
      <c r="M15" s="454"/>
      <c r="N15" s="454"/>
      <c r="O15" s="455"/>
      <c r="P15" s="453" t="str">
        <f>Graf!U66</f>
        <v>Anang Mury</v>
      </c>
      <c r="Q15" s="454"/>
      <c r="R15" s="454"/>
      <c r="S15" s="455"/>
      <c r="T15" s="453" t="str">
        <f>Graf!V66</f>
        <v>Anang Mury</v>
      </c>
      <c r="U15" s="454"/>
      <c r="V15" s="454"/>
      <c r="W15" s="455"/>
      <c r="X15" s="453" t="str">
        <f>Graf!W66</f>
        <v>Anang Mury</v>
      </c>
      <c r="Y15" s="454"/>
      <c r="Z15" s="454"/>
      <c r="AA15" s="455"/>
      <c r="AB15" s="453" t="e">
        <f>Graf!#REF!</f>
        <v>#REF!</v>
      </c>
      <c r="AC15" s="454"/>
      <c r="AD15" s="454"/>
      <c r="AE15" s="455"/>
      <c r="AF15" s="453" t="e">
        <f>Graf!#REF!</f>
        <v>#REF!</v>
      </c>
      <c r="AG15" s="454"/>
      <c r="AH15" s="454"/>
      <c r="AI15" s="455"/>
      <c r="AJ15" s="453" t="e">
        <f>Graf!#REF!</f>
        <v>#REF!</v>
      </c>
      <c r="AK15" s="454"/>
      <c r="AL15" s="454"/>
      <c r="AM15" s="455"/>
      <c r="AN15" s="453" t="e">
        <f>Graf!#REF!</f>
        <v>#REF!</v>
      </c>
      <c r="AO15" s="454"/>
      <c r="AP15" s="454"/>
      <c r="AQ15" s="455"/>
      <c r="AR15" s="453" t="e">
        <f>Graf!#REF!</f>
        <v>#REF!</v>
      </c>
      <c r="AS15" s="454"/>
      <c r="AT15" s="454"/>
      <c r="AU15" s="455"/>
      <c r="AV15" s="453" t="e">
        <f>Graf!#REF!</f>
        <v>#REF!</v>
      </c>
      <c r="AW15" s="454"/>
      <c r="AX15" s="454"/>
      <c r="AY15" s="455"/>
      <c r="AZ15" s="453" t="e">
        <f>Graf!#REF!</f>
        <v>#REF!</v>
      </c>
      <c r="BA15" s="454"/>
      <c r="BB15" s="454"/>
      <c r="BC15" s="455"/>
      <c r="BD15" s="453" t="e">
        <f>Graf!#REF!</f>
        <v>#REF!</v>
      </c>
      <c r="BE15" s="454"/>
      <c r="BF15" s="454"/>
      <c r="BG15" s="455"/>
      <c r="BH15" s="453" t="e">
        <f>Graf!#REF!</f>
        <v>#REF!</v>
      </c>
      <c r="BI15" s="454"/>
      <c r="BJ15" s="454"/>
      <c r="BK15" s="455"/>
      <c r="BL15" s="280" t="s">
        <v>10</v>
      </c>
      <c r="BM15" s="280" t="s">
        <v>538</v>
      </c>
      <c r="BN15" s="280" t="s">
        <v>547</v>
      </c>
      <c r="BO15" s="280" t="s">
        <v>539</v>
      </c>
      <c r="BP15" s="280" t="s">
        <v>548</v>
      </c>
      <c r="BQ15" s="110"/>
      <c r="BR15" s="89"/>
      <c r="BS15" s="160" t="s">
        <v>492</v>
      </c>
      <c r="BT15" s="160"/>
      <c r="BU15" s="160"/>
      <c r="BV15" s="160"/>
      <c r="BW15" s="160"/>
      <c r="BX15" s="76"/>
      <c r="BY15" s="76"/>
      <c r="BZ15" s="76"/>
      <c r="CA15" s="76"/>
      <c r="CB15" s="76"/>
      <c r="CC15" s="76"/>
      <c r="CD15" s="76"/>
      <c r="CE15" s="76"/>
      <c r="CF15" s="76"/>
      <c r="CG15" s="76"/>
      <c r="CH15" s="76"/>
      <c r="CI15" s="76"/>
      <c r="CJ15" s="76"/>
      <c r="CK15" s="76"/>
      <c r="CL15" s="75"/>
      <c r="CM15" s="75"/>
      <c r="CN15" s="9"/>
      <c r="CO15" s="10"/>
      <c r="CP15" s="33" t="s">
        <v>36</v>
      </c>
      <c r="CQ15" s="33"/>
      <c r="CR15" s="468" t="s">
        <v>509</v>
      </c>
      <c r="CS15" s="469"/>
      <c r="CT15" s="469"/>
      <c r="CU15" s="469"/>
      <c r="CV15" s="469"/>
      <c r="CW15" s="470"/>
      <c r="CX15" s="114" t="s">
        <v>18</v>
      </c>
      <c r="CY15" s="114" t="s">
        <v>19</v>
      </c>
      <c r="CZ15" s="114" t="s">
        <v>20</v>
      </c>
      <c r="DA15" s="114" t="s">
        <v>21</v>
      </c>
      <c r="DB15" s="114" t="s">
        <v>22</v>
      </c>
      <c r="DC15" s="114" t="s">
        <v>23</v>
      </c>
      <c r="DD15" s="114" t="s">
        <v>24</v>
      </c>
      <c r="DE15" s="114" t="s">
        <v>25</v>
      </c>
      <c r="DF15" s="114" t="s">
        <v>128</v>
      </c>
      <c r="DG15" s="175" t="s">
        <v>61</v>
      </c>
      <c r="DH15" s="175" t="s">
        <v>90</v>
      </c>
      <c r="DI15" s="175" t="s">
        <v>1</v>
      </c>
      <c r="DJ15" s="115"/>
      <c r="DK15" s="114" t="s">
        <v>110</v>
      </c>
      <c r="DL15" s="114" t="s">
        <v>111</v>
      </c>
      <c r="DM15" s="114" t="s">
        <v>112</v>
      </c>
      <c r="DN15" s="114" t="s">
        <v>113</v>
      </c>
      <c r="DO15" s="114" t="s">
        <v>114</v>
      </c>
      <c r="DP15" s="114" t="s">
        <v>115</v>
      </c>
      <c r="DQ15" s="114" t="s">
        <v>116</v>
      </c>
      <c r="DR15" s="114" t="s">
        <v>117</v>
      </c>
      <c r="DS15" s="114" t="s">
        <v>135</v>
      </c>
      <c r="DT15" s="175" t="s">
        <v>496</v>
      </c>
      <c r="DU15" s="175" t="s">
        <v>497</v>
      </c>
      <c r="DV15" s="175" t="s">
        <v>498</v>
      </c>
      <c r="DW15" s="114" t="s">
        <v>10</v>
      </c>
      <c r="DX15" s="116"/>
      <c r="DY15" s="114" t="s">
        <v>118</v>
      </c>
      <c r="DZ15" s="114" t="s">
        <v>119</v>
      </c>
      <c r="EA15" s="114" t="s">
        <v>120</v>
      </c>
      <c r="EB15" s="114" t="s">
        <v>121</v>
      </c>
      <c r="EC15" s="114" t="s">
        <v>122</v>
      </c>
      <c r="ED15" s="114" t="s">
        <v>123</v>
      </c>
      <c r="EE15" s="114" t="s">
        <v>124</v>
      </c>
      <c r="EF15" s="114" t="s">
        <v>125</v>
      </c>
      <c r="EG15" s="114" t="s">
        <v>136</v>
      </c>
      <c r="EH15" s="114" t="s">
        <v>500</v>
      </c>
      <c r="EI15" s="114" t="s">
        <v>499</v>
      </c>
      <c r="EJ15" s="114" t="s">
        <v>501</v>
      </c>
      <c r="EK15" s="114" t="s">
        <v>126</v>
      </c>
      <c r="EL15" s="121"/>
    </row>
    <row r="16" spans="1:142" ht="18">
      <c r="A16" s="73"/>
      <c r="B16" s="73"/>
      <c r="C16" s="195"/>
      <c r="D16" s="196"/>
      <c r="E16" s="197"/>
      <c r="F16" s="197"/>
      <c r="G16" s="198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  <c r="W16" s="212"/>
      <c r="X16" s="212"/>
      <c r="Y16" s="212"/>
      <c r="Z16" s="212"/>
      <c r="AA16" s="212"/>
      <c r="AB16" s="212"/>
      <c r="AC16" s="212"/>
      <c r="AD16" s="212"/>
      <c r="AE16" s="212"/>
      <c r="AF16" s="212"/>
      <c r="AG16" s="212"/>
      <c r="AH16" s="212"/>
      <c r="AI16" s="212"/>
      <c r="AJ16" s="212"/>
      <c r="AK16" s="212"/>
      <c r="AL16" s="212"/>
      <c r="AM16" s="212"/>
      <c r="AN16" s="212"/>
      <c r="AO16" s="212"/>
      <c r="AP16" s="212"/>
      <c r="AQ16" s="212"/>
      <c r="AR16" s="212"/>
      <c r="AS16" s="212"/>
      <c r="AT16" s="212"/>
      <c r="AU16" s="212"/>
      <c r="AV16" s="212"/>
      <c r="AW16" s="212"/>
      <c r="AX16" s="212"/>
      <c r="AY16" s="212"/>
      <c r="AZ16" s="212"/>
      <c r="BA16" s="212"/>
      <c r="BB16" s="212"/>
      <c r="BC16" s="212"/>
      <c r="BD16" s="212"/>
      <c r="BE16" s="212"/>
      <c r="BF16" s="212"/>
      <c r="BG16" s="212"/>
      <c r="BH16" s="212"/>
      <c r="BI16" s="212"/>
      <c r="BJ16" s="212"/>
      <c r="BK16" s="212"/>
      <c r="BL16" s="213"/>
      <c r="BM16" s="213"/>
      <c r="BN16" s="214"/>
      <c r="BO16" s="214"/>
      <c r="BP16" s="214"/>
      <c r="BQ16" s="111"/>
      <c r="BR16" s="90"/>
      <c r="BS16" s="155" t="s">
        <v>490</v>
      </c>
      <c r="BT16" s="155" t="s">
        <v>3</v>
      </c>
      <c r="BU16" s="155" t="s">
        <v>491</v>
      </c>
      <c r="BV16" s="155" t="s">
        <v>10</v>
      </c>
      <c r="BW16" s="155" t="s">
        <v>548</v>
      </c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9"/>
      <c r="CO16" s="10"/>
      <c r="CP16" s="33" t="s">
        <v>36</v>
      </c>
      <c r="CQ16" s="33"/>
      <c r="CR16" s="182" t="s">
        <v>502</v>
      </c>
      <c r="CS16" s="183" t="s">
        <v>503</v>
      </c>
      <c r="CT16" s="183" t="s">
        <v>504</v>
      </c>
      <c r="CU16" s="183" t="s">
        <v>505</v>
      </c>
      <c r="CV16" s="183" t="s">
        <v>506</v>
      </c>
      <c r="CW16" s="184" t="s">
        <v>507</v>
      </c>
      <c r="DJ16" s="115"/>
      <c r="DK16" s="117">
        <f ca="1">INDIRECT(DK14&amp;12)</f>
        <v>2.7777777777777776E-2</v>
      </c>
      <c r="DL16" s="117">
        <f t="shared" ref="DL16:DW16" ca="1" si="6">INDIRECT(DL14&amp;12)</f>
        <v>5.5555555555555552E-2</v>
      </c>
      <c r="DM16" s="117">
        <f t="shared" ca="1" si="6"/>
        <v>8.3333333333333329E-2</v>
      </c>
      <c r="DN16" s="117">
        <f t="shared" ca="1" si="6"/>
        <v>0.19444444444444445</v>
      </c>
      <c r="DO16" s="117">
        <f t="shared" ca="1" si="6"/>
        <v>0.1111111111111111</v>
      </c>
      <c r="DP16" s="117">
        <f t="shared" ca="1" si="6"/>
        <v>5.5555555555555552E-2</v>
      </c>
      <c r="DQ16" s="117">
        <f t="shared" ca="1" si="6"/>
        <v>6.9444444444444448E-2</v>
      </c>
      <c r="DR16" s="117">
        <f t="shared" ca="1" si="6"/>
        <v>6.9444444444444448E-2</v>
      </c>
      <c r="DS16" s="117">
        <f t="shared" ca="1" si="6"/>
        <v>0.19444444444444445</v>
      </c>
      <c r="DT16" s="117">
        <f t="shared" ca="1" si="6"/>
        <v>2.7777777777777776E-2</v>
      </c>
      <c r="DU16" s="117">
        <f t="shared" ca="1" si="6"/>
        <v>8.3333333333333329E-2</v>
      </c>
      <c r="DV16" s="117">
        <f t="shared" ca="1" si="6"/>
        <v>2.7777777777777776E-2</v>
      </c>
      <c r="DW16" s="117">
        <f t="shared" ca="1" si="6"/>
        <v>0</v>
      </c>
      <c r="DX16" s="116"/>
      <c r="DY16" s="118"/>
      <c r="DZ16" s="118"/>
      <c r="EA16" s="118"/>
      <c r="EB16" s="118"/>
      <c r="EC16" s="118"/>
      <c r="ED16" s="118"/>
      <c r="EE16" s="118"/>
      <c r="EF16" s="118"/>
      <c r="EG16" s="118"/>
      <c r="EH16" s="118"/>
      <c r="EI16" s="118"/>
      <c r="EJ16" s="118"/>
      <c r="EK16" s="118"/>
      <c r="EL16" s="121"/>
    </row>
    <row r="17" spans="1:142" ht="32.25" customHeight="1">
      <c r="A17" s="193" t="s">
        <v>545</v>
      </c>
      <c r="B17" s="284"/>
      <c r="C17" s="330" t="s">
        <v>610</v>
      </c>
      <c r="D17" s="283">
        <v>1</v>
      </c>
      <c r="E17" s="328" t="s">
        <v>583</v>
      </c>
      <c r="F17" s="327" t="s">
        <v>556</v>
      </c>
      <c r="G17" s="285"/>
      <c r="H17" s="286"/>
      <c r="I17" s="287">
        <v>77</v>
      </c>
      <c r="J17" s="287"/>
      <c r="K17" s="288">
        <f t="shared" ref="K17:K43" si="7">INT(ROUND((H17*H$6)+(I17*I$6)+(J17*J$6),0))</f>
        <v>69</v>
      </c>
      <c r="L17" s="286"/>
      <c r="M17" s="289"/>
      <c r="N17" s="290"/>
      <c r="O17" s="288">
        <f t="shared" ref="O17:O43" si="8">IF(L17&lt;(O$10*100),0,INT(ROUND((L17*L$6)+(M17*M$6)+(N17*N$6),0)))</f>
        <v>0</v>
      </c>
      <c r="P17" s="286"/>
      <c r="Q17" s="289"/>
      <c r="R17" s="290"/>
      <c r="S17" s="288">
        <f t="shared" ref="S17:S43" si="9">IF(P17&lt;(S$10*100),0,INT(ROUND((P17*P$6)+(Q17*Q$6)+(R17*R$6),0)))</f>
        <v>0</v>
      </c>
      <c r="T17" s="286"/>
      <c r="U17" s="289"/>
      <c r="V17" s="290"/>
      <c r="W17" s="288">
        <f t="shared" ref="W17:W43" si="10">IF(T17&lt;(W$10*100),0,INT(ROUND((T17*T$6)+(U17*U$6)+(V17*V$6),0)))</f>
        <v>0</v>
      </c>
      <c r="X17" s="286"/>
      <c r="Y17" s="289"/>
      <c r="Z17" s="290"/>
      <c r="AA17" s="288">
        <f t="shared" ref="AA17:AA43" si="11">IF(X17&lt;(AA$10*100),0,INT(ROUND((X17*X$6)+(Y17*Y$6)+(Z17*Z$6),0)))</f>
        <v>0</v>
      </c>
      <c r="AB17" s="286"/>
      <c r="AC17" s="289"/>
      <c r="AD17" s="290"/>
      <c r="AE17" s="288">
        <f t="shared" ref="AE17:AE43" si="12">IF(AB17&lt;(AE$10*100),0,INT(ROUND((AB17*AB$6)+(AC17*AC$6)+(AD17*AD$6),0)))</f>
        <v>0</v>
      </c>
      <c r="AF17" s="286"/>
      <c r="AG17" s="289"/>
      <c r="AH17" s="290"/>
      <c r="AI17" s="288">
        <f t="shared" ref="AI17:AI43" si="13">IF(AF17&lt;(AI$10*100),0,INT(ROUND((AF17*AF$6)+(AG17*AG$6)+(AH17*AH$6),0)))</f>
        <v>0</v>
      </c>
      <c r="AJ17" s="286"/>
      <c r="AK17" s="289"/>
      <c r="AL17" s="290"/>
      <c r="AM17" s="288">
        <f t="shared" ref="AM17:AM43" si="14">IF(AJ17&lt;(AM$10*100),0,INT(ROUND((AJ17*AJ$6)+(AK17*AK$6)+(AL17*AL$6),0)))</f>
        <v>0</v>
      </c>
      <c r="AN17" s="286"/>
      <c r="AO17" s="289"/>
      <c r="AP17" s="290"/>
      <c r="AQ17" s="288">
        <f t="shared" ref="AQ17:AQ40" si="15">IF(AN17&lt;(AQ$10*100),0,INT(ROUND((AN17*AN$6)+(AO17*AO$6)+(AP17*AP$6),0)))</f>
        <v>0</v>
      </c>
      <c r="AR17" s="286"/>
      <c r="AS17" s="287">
        <v>80</v>
      </c>
      <c r="AT17" s="287"/>
      <c r="AU17" s="288">
        <f t="shared" ref="AU17:AU43" si="16">INT(ROUND((AR17*AR$6)+(AS17*AS$6)+(AT17*AT$6),0))</f>
        <v>72</v>
      </c>
      <c r="AV17" s="286"/>
      <c r="AW17" s="289"/>
      <c r="AX17" s="290"/>
      <c r="AY17" s="288">
        <f t="shared" ref="AY17:AY43" si="17">IF(AV17&lt;(AY$10*100),0,INT(ROUND((AV17*AV$6)+(AW17*AW$6)+(AX17*AX$6),0)))</f>
        <v>0</v>
      </c>
      <c r="AZ17" s="286"/>
      <c r="BA17" s="289"/>
      <c r="BB17" s="290"/>
      <c r="BC17" s="288">
        <f t="shared" ref="BC17:BC43" si="18">INT(ROUND((AZ17*AZ$6)+(BA17*BA$6)+(BB17*BB$6),0))</f>
        <v>0</v>
      </c>
      <c r="BD17" s="286"/>
      <c r="BE17" s="289"/>
      <c r="BF17" s="290"/>
      <c r="BG17" s="288">
        <f t="shared" ref="BG17:BG43" si="19">IF(BD17&lt;(BG$10*100),0,INT(ROUND((BD17*BD$6)+(BE17*BE$6)+(BF17*BF$6),0)))</f>
        <v>0</v>
      </c>
      <c r="BH17" s="286"/>
      <c r="BI17" s="289"/>
      <c r="BJ17" s="290"/>
      <c r="BK17" s="288">
        <f t="shared" ref="BK17:BK43" si="20">IF(BH17&lt;(BK$10*100),0,INT(ROUND((BH17*BH$6)+(BI17*BI$6)+(BJ17*BJ$6),0)))</f>
        <v>0</v>
      </c>
      <c r="BL17" s="291">
        <f t="shared" ref="BL17:BL43" si="21">((K$12*K17)+(O$12*O17)+(S$12*S17)+(W$12*W17)+(AA$12*AA17)+(AE$12*AE17)+(AI$12*AI17)+(AM$12*AM17)+(AQ$12*AQ17)+(AU$12*AU17)+(AY$12*AY17)+(BC$12*BC17))</f>
        <v>3.9166666666666665</v>
      </c>
      <c r="BM17" s="292">
        <f t="shared" ref="BM17:BM43" si="22">ROUND((((H17*K$8)+(L17*O$8)+(P17*S$8)+(T17*W$8)+(X17*AA$8)+(AB17*AE$8)+(AF17*AI$8)+(AJ17*AM$8)+(AN17*AQ$8)+(AR17*AU$8)+(AV17*AY$8)+(AZ17*BC$8))/(BM$8*100)),2)</f>
        <v>0</v>
      </c>
      <c r="BN17" s="308" t="str">
        <f t="shared" ref="BN17:BN43" ca="1" si="23">IF(CK17="(tl)","MD",IF(BO17="","L",IF(OR(BO17="TL",BO17="Tidak Hadir"),"MD","m")))</f>
        <v>MD</v>
      </c>
      <c r="BO17" s="309" t="str">
        <f t="shared" ref="BO17:BO43" si="24">IF(BM17=0,"Tidak Hadir",IF(OR(CK17="(tl)",BM17&lt;BM$10),"TL",CK17))</f>
        <v>Tidak Hadir</v>
      </c>
      <c r="BP17" s="325" t="str">
        <f>IF(BL17&lt;65,"D",IF(BL17&lt;76,"C",IF(BL17&lt;90,"B","A")))</f>
        <v>D</v>
      </c>
      <c r="BQ17" s="202"/>
      <c r="BS17" s="156" t="str">
        <f t="shared" ref="BS17:BS43" si="25">F17</f>
        <v>Achmad Ginanjar</v>
      </c>
      <c r="BT17" s="156" t="str">
        <f t="shared" ref="BT17:BT43" si="26">E17</f>
        <v>198402192006021001</v>
      </c>
      <c r="BU17" s="156" t="str">
        <f t="shared" ref="BU17:BU43" si="27">C17</f>
        <v>Kanwil DJP Jakarta Barat</v>
      </c>
      <c r="BV17" s="157">
        <f>BL17</f>
        <v>3.9166666666666665</v>
      </c>
      <c r="BW17" s="326" t="str">
        <f>BP17</f>
        <v>D</v>
      </c>
      <c r="BX17" s="17" t="str">
        <f t="shared" ref="BX17:BX43" ca="1" si="28">IF(INDIRECT(BX$12&amp;$CO17)&lt;BX$10,BX$13,"")</f>
        <v/>
      </c>
      <c r="BY17" s="17" t="str">
        <f t="shared" ref="BY17:CJ32" ca="1" si="29">IF(INDIRECT(BY$12&amp;$CO17)&lt;BY$10,BY$13,"")</f>
        <v>B</v>
      </c>
      <c r="BZ17" s="17" t="str">
        <f t="shared" ca="1" si="29"/>
        <v>C</v>
      </c>
      <c r="CA17" s="17" t="str">
        <f t="shared" ca="1" si="29"/>
        <v>D</v>
      </c>
      <c r="CB17" s="17" t="str">
        <f t="shared" ca="1" si="29"/>
        <v>E</v>
      </c>
      <c r="CC17" s="17" t="str">
        <f t="shared" ca="1" si="29"/>
        <v>F</v>
      </c>
      <c r="CD17" s="17" t="str">
        <f t="shared" ca="1" si="29"/>
        <v>G</v>
      </c>
      <c r="CE17" s="17" t="str">
        <f t="shared" ca="1" si="29"/>
        <v>H</v>
      </c>
      <c r="CF17" s="17" t="str">
        <f t="shared" ca="1" si="29"/>
        <v>I</v>
      </c>
      <c r="CG17" s="17" t="str">
        <f t="shared" ca="1" si="29"/>
        <v/>
      </c>
      <c r="CH17" s="17" t="str">
        <f t="shared" ca="1" si="29"/>
        <v>K</v>
      </c>
      <c r="CI17" s="17" t="str">
        <f t="shared" ca="1" si="29"/>
        <v/>
      </c>
      <c r="CJ17" s="17" t="str">
        <f t="shared" ca="1" si="29"/>
        <v>(nt)</v>
      </c>
      <c r="CK17" s="174" t="str">
        <f t="shared" ref="CK17:CK43" ca="1" si="30">IF(CJ17="",TRIM(CONCATENATE(BX17,BY17,BZ17,CA17,CB17,CC17,CD17,CE17,CF17,CG17,CH17,CI17)),"(tl)")</f>
        <v>(tl)</v>
      </c>
      <c r="CL17" s="11"/>
      <c r="CM17" s="11"/>
      <c r="CN17" s="9"/>
      <c r="CO17" s="34">
        <f>ROW()</f>
        <v>17</v>
      </c>
      <c r="CP17" s="6"/>
      <c r="CQ17" s="6"/>
      <c r="CR17" s="310"/>
      <c r="CS17" s="310"/>
      <c r="CT17" s="310"/>
      <c r="CU17" s="310"/>
      <c r="CV17" s="186"/>
      <c r="CW17" s="189"/>
      <c r="CX17" s="119">
        <f t="shared" ref="CX17:DI26" ca="1" si="31">INDIRECT(CX$14&amp;ROW())</f>
        <v>69</v>
      </c>
      <c r="CY17" s="119">
        <f t="shared" ca="1" si="31"/>
        <v>0</v>
      </c>
      <c r="CZ17" s="119">
        <f t="shared" ca="1" si="31"/>
        <v>0</v>
      </c>
      <c r="DA17" s="119">
        <f t="shared" ca="1" si="31"/>
        <v>0</v>
      </c>
      <c r="DB17" s="119">
        <f t="shared" ca="1" si="31"/>
        <v>0</v>
      </c>
      <c r="DC17" s="119">
        <f t="shared" ca="1" si="31"/>
        <v>0</v>
      </c>
      <c r="DD17" s="119">
        <f t="shared" ca="1" si="31"/>
        <v>0</v>
      </c>
      <c r="DE17" s="119">
        <f t="shared" ca="1" si="31"/>
        <v>0</v>
      </c>
      <c r="DF17" s="119">
        <f t="shared" ca="1" si="31"/>
        <v>0</v>
      </c>
      <c r="DG17" s="119">
        <f t="shared" ca="1" si="31"/>
        <v>72</v>
      </c>
      <c r="DH17" s="119">
        <f t="shared" ca="1" si="31"/>
        <v>0</v>
      </c>
      <c r="DI17" s="119">
        <f t="shared" ca="1" si="31"/>
        <v>0</v>
      </c>
      <c r="DJ17" s="115"/>
      <c r="DK17" s="119" t="str">
        <f t="shared" ref="DK17:DK33" ca="1" si="32">FIXED(ROUND(INDIRECT(DK$14&amp;12)*INDIRECT(DK$14&amp;ROW()),2),2)</f>
        <v>1,92</v>
      </c>
      <c r="DL17" s="119" t="str">
        <f t="shared" ref="DL17:DW32" ca="1" si="33">FIXED(ROUND(INDIRECT(DL$14&amp;12)*INDIRECT(DL$14&amp;ROW()),2),2)</f>
        <v>0,00</v>
      </c>
      <c r="DM17" s="119" t="str">
        <f t="shared" ca="1" si="33"/>
        <v>0,00</v>
      </c>
      <c r="DN17" s="119" t="str">
        <f t="shared" ca="1" si="33"/>
        <v>0,00</v>
      </c>
      <c r="DO17" s="119" t="str">
        <f t="shared" ca="1" si="33"/>
        <v>0,00</v>
      </c>
      <c r="DP17" s="119" t="str">
        <f t="shared" ca="1" si="33"/>
        <v>0,00</v>
      </c>
      <c r="DQ17" s="119" t="str">
        <f t="shared" ca="1" si="33"/>
        <v>0,00</v>
      </c>
      <c r="DR17" s="119" t="str">
        <f t="shared" ca="1" si="33"/>
        <v>0,00</v>
      </c>
      <c r="DS17" s="119" t="str">
        <f t="shared" ca="1" si="33"/>
        <v>0,00</v>
      </c>
      <c r="DT17" s="119" t="str">
        <f t="shared" ca="1" si="33"/>
        <v>2,00</v>
      </c>
      <c r="DU17" s="119" t="str">
        <f t="shared" ca="1" si="33"/>
        <v>0,00</v>
      </c>
      <c r="DV17" s="119" t="str">
        <f t="shared" ca="1" si="33"/>
        <v>0,00</v>
      </c>
      <c r="DW17" s="119" t="str">
        <f t="shared" ca="1" si="33"/>
        <v>0,00</v>
      </c>
      <c r="DX17" s="116"/>
      <c r="DY17" s="120" t="str">
        <f t="shared" ref="DY17:DY36" ca="1" si="34">VLOOKUP(MID(DK17,1,LEN(DK17)-3),depan,2,FALSE)&amp;" koma"&amp;VLOOKUP(RIGHT(DK17,2),baruk,2,FALSE)</f>
        <v>Satu koma sembilan dua</v>
      </c>
      <c r="DZ17" s="120" t="str">
        <f t="shared" ref="DZ17:DZ36" ca="1" si="35">VLOOKUP(MID(DL17,1,LEN(DL17)-3),depan,2,FALSE)&amp;" koma"&amp;VLOOKUP(RIGHT(DL17,2),baruk,2,FALSE)</f>
        <v>Nol koma nol nol</v>
      </c>
      <c r="EA17" s="120" t="str">
        <f t="shared" ref="EA17:EA36" ca="1" si="36">VLOOKUP(MID(DM17,1,LEN(DM17)-3),depan,2,FALSE)&amp;" koma"&amp;VLOOKUP(RIGHT(DM17,2),baruk,2,FALSE)</f>
        <v>Nol koma nol nol</v>
      </c>
      <c r="EB17" s="120" t="str">
        <f t="shared" ref="EB17:EB36" ca="1" si="37">VLOOKUP(MID(DN17,1,LEN(DN17)-3),depan,2,FALSE)&amp;" koma"&amp;VLOOKUP(RIGHT(DN17,2),baruk,2,FALSE)</f>
        <v>Nol koma nol nol</v>
      </c>
      <c r="EC17" s="120" t="str">
        <f t="shared" ref="EC17:EC36" ca="1" si="38">VLOOKUP(MID(DO17,1,LEN(DO17)-3),depan,2,FALSE)&amp;" koma"&amp;VLOOKUP(RIGHT(DO17,2),baruk,2,FALSE)</f>
        <v>Nol koma nol nol</v>
      </c>
      <c r="ED17" s="120" t="str">
        <f t="shared" ref="ED17:ED36" ca="1" si="39">VLOOKUP(MID(DP17,1,LEN(DP17)-3),depan,2,FALSE)&amp;" koma"&amp;VLOOKUP(RIGHT(DP17,2),baruk,2,FALSE)</f>
        <v>Nol koma nol nol</v>
      </c>
      <c r="EE17" s="120" t="str">
        <f t="shared" ref="EE17:EE36" ca="1" si="40">VLOOKUP(MID(DQ17,1,LEN(DQ17)-3),depan,2,FALSE)&amp;" koma"&amp;VLOOKUP(RIGHT(DQ17,2),baruk,2,FALSE)</f>
        <v>Nol koma nol nol</v>
      </c>
      <c r="EF17" s="120" t="str">
        <f t="shared" ref="EF17:EF36" ca="1" si="41">VLOOKUP(MID(DR17,1,LEN(DR17)-3),depan,2,FALSE)&amp;" koma"&amp;VLOOKUP(RIGHT(DR17,2),baruk,2,FALSE)</f>
        <v>Nol koma nol nol</v>
      </c>
      <c r="EG17" s="120" t="str">
        <f t="shared" ref="EG17:EG36" ca="1" si="42">VLOOKUP(MID(DS17,1,LEN(DS17)-3),depan,2,FALSE)&amp;" koma"&amp;VLOOKUP(RIGHT(DS17,2),baruk,2,FALSE)</f>
        <v>Nol koma nol nol</v>
      </c>
      <c r="EH17" s="120" t="str">
        <f t="shared" ref="EH17:EH36" ca="1" si="43">VLOOKUP(MID(DT17,1,LEN(DT17)-3),depan,2,FALSE)&amp;" koma"&amp;VLOOKUP(RIGHT(DT17,2),baruk,2,FALSE)</f>
        <v>Dua koma nol nol</v>
      </c>
      <c r="EI17" s="120" t="str">
        <f t="shared" ref="EI17:EI36" ca="1" si="44">VLOOKUP(MID(DU17,1,LEN(DU17)-3),depan,2,FALSE)&amp;" koma"&amp;VLOOKUP(RIGHT(DU17,2),baruk,2,FALSE)</f>
        <v>Nol koma nol nol</v>
      </c>
      <c r="EJ17" s="120" t="str">
        <f t="shared" ref="EJ17:EJ36" ca="1" si="45">VLOOKUP(MID(DV17,1,LEN(DV17)-3),depan,2,FALSE)&amp;" koma"&amp;VLOOKUP(RIGHT(DV17,2),baruk,2,FALSE)</f>
        <v>Nol koma nol nol</v>
      </c>
      <c r="EK17" s="120" t="str">
        <f t="shared" ref="EK17:EK36" ca="1" si="46">VLOOKUP(MID(DW17,1,LEN(DW17)-3),depan,2,FALSE)&amp;" koma"&amp;VLOOKUP(RIGHT(DW17,2),baruk,2,FALSE)</f>
        <v>Nol koma nol nol</v>
      </c>
      <c r="EL17" s="121"/>
    </row>
    <row r="18" spans="1:142" ht="35.1" customHeight="1">
      <c r="A18" s="193" t="s">
        <v>545</v>
      </c>
      <c r="B18" s="294"/>
      <c r="C18" s="330" t="s">
        <v>611</v>
      </c>
      <c r="D18" s="293">
        <v>2</v>
      </c>
      <c r="E18" s="328" t="s">
        <v>584</v>
      </c>
      <c r="F18" s="327" t="s">
        <v>557</v>
      </c>
      <c r="G18" s="285"/>
      <c r="H18" s="286"/>
      <c r="I18" s="287">
        <v>85</v>
      </c>
      <c r="J18" s="287"/>
      <c r="K18" s="288">
        <f t="shared" si="7"/>
        <v>77</v>
      </c>
      <c r="L18" s="286"/>
      <c r="M18" s="289"/>
      <c r="N18" s="290"/>
      <c r="O18" s="288">
        <f t="shared" si="8"/>
        <v>0</v>
      </c>
      <c r="P18" s="286"/>
      <c r="Q18" s="289"/>
      <c r="R18" s="290"/>
      <c r="S18" s="288">
        <f t="shared" si="9"/>
        <v>0</v>
      </c>
      <c r="T18" s="286"/>
      <c r="U18" s="289"/>
      <c r="V18" s="290"/>
      <c r="W18" s="288">
        <f t="shared" si="10"/>
        <v>0</v>
      </c>
      <c r="X18" s="286"/>
      <c r="Y18" s="289"/>
      <c r="Z18" s="290"/>
      <c r="AA18" s="288">
        <f t="shared" si="11"/>
        <v>0</v>
      </c>
      <c r="AB18" s="286"/>
      <c r="AC18" s="289"/>
      <c r="AD18" s="290"/>
      <c r="AE18" s="288">
        <f t="shared" si="12"/>
        <v>0</v>
      </c>
      <c r="AF18" s="286"/>
      <c r="AG18" s="289"/>
      <c r="AH18" s="290"/>
      <c r="AI18" s="288">
        <f t="shared" si="13"/>
        <v>0</v>
      </c>
      <c r="AJ18" s="286"/>
      <c r="AK18" s="289"/>
      <c r="AL18" s="290"/>
      <c r="AM18" s="288">
        <f t="shared" si="14"/>
        <v>0</v>
      </c>
      <c r="AN18" s="286"/>
      <c r="AO18" s="289"/>
      <c r="AP18" s="290"/>
      <c r="AQ18" s="288">
        <f t="shared" si="15"/>
        <v>0</v>
      </c>
      <c r="AR18" s="286"/>
      <c r="AS18" s="287">
        <v>82</v>
      </c>
      <c r="AT18" s="287"/>
      <c r="AU18" s="288">
        <f t="shared" si="16"/>
        <v>74</v>
      </c>
      <c r="AV18" s="286"/>
      <c r="AW18" s="289"/>
      <c r="AX18" s="290"/>
      <c r="AY18" s="288">
        <f t="shared" si="17"/>
        <v>0</v>
      </c>
      <c r="AZ18" s="286"/>
      <c r="BA18" s="289"/>
      <c r="BB18" s="290"/>
      <c r="BC18" s="288">
        <f t="shared" si="18"/>
        <v>0</v>
      </c>
      <c r="BD18" s="286"/>
      <c r="BE18" s="289"/>
      <c r="BF18" s="290"/>
      <c r="BG18" s="288">
        <f t="shared" si="19"/>
        <v>0</v>
      </c>
      <c r="BH18" s="286"/>
      <c r="BI18" s="289"/>
      <c r="BJ18" s="290"/>
      <c r="BK18" s="288">
        <f t="shared" si="20"/>
        <v>0</v>
      </c>
      <c r="BL18" s="291">
        <f t="shared" si="21"/>
        <v>4.1944444444444446</v>
      </c>
      <c r="BM18" s="292">
        <f t="shared" si="22"/>
        <v>0</v>
      </c>
      <c r="BN18" s="308" t="str">
        <f t="shared" ca="1" si="23"/>
        <v>MD</v>
      </c>
      <c r="BO18" s="311" t="str">
        <f t="shared" si="24"/>
        <v>Tidak Hadir</v>
      </c>
      <c r="BP18" s="325" t="str">
        <f t="shared" ref="BP18:BP43" si="47">IF(BL18&lt;65,"D",IF(BL18&lt;76,"C",IF(BL18&lt;90,"B","A")))</f>
        <v>D</v>
      </c>
      <c r="BQ18" s="27" t="s">
        <v>517</v>
      </c>
      <c r="BR18" s="2" t="s">
        <v>521</v>
      </c>
      <c r="BS18" s="156" t="str">
        <f t="shared" si="25"/>
        <v>Abdul Kharis Ghozali</v>
      </c>
      <c r="BT18" s="156" t="str">
        <f t="shared" si="26"/>
        <v>060116233</v>
      </c>
      <c r="BU18" s="156" t="str">
        <f t="shared" si="27"/>
        <v>KPP Pratama Pekalongan</v>
      </c>
      <c r="BV18" s="157">
        <f t="shared" ref="BV18:BV43" si="48">BL18</f>
        <v>4.1944444444444446</v>
      </c>
      <c r="BW18" s="326" t="str">
        <f t="shared" ref="BW18:BW43" si="49">BP18</f>
        <v>D</v>
      </c>
      <c r="BX18" s="17" t="str">
        <f t="shared" ca="1" si="28"/>
        <v/>
      </c>
      <c r="BY18" s="17" t="str">
        <f t="shared" ca="1" si="29"/>
        <v>B</v>
      </c>
      <c r="BZ18" s="17" t="str">
        <f t="shared" ca="1" si="29"/>
        <v>C</v>
      </c>
      <c r="CA18" s="17" t="str">
        <f t="shared" ca="1" si="29"/>
        <v>D</v>
      </c>
      <c r="CB18" s="17" t="str">
        <f t="shared" ca="1" si="29"/>
        <v>E</v>
      </c>
      <c r="CC18" s="17" t="str">
        <f t="shared" ca="1" si="29"/>
        <v>F</v>
      </c>
      <c r="CD18" s="17" t="str">
        <f t="shared" ca="1" si="29"/>
        <v>G</v>
      </c>
      <c r="CE18" s="17" t="str">
        <f t="shared" ca="1" si="29"/>
        <v>H</v>
      </c>
      <c r="CF18" s="17" t="str">
        <f t="shared" ca="1" si="29"/>
        <v>I</v>
      </c>
      <c r="CG18" s="17" t="str">
        <f t="shared" ca="1" si="29"/>
        <v/>
      </c>
      <c r="CH18" s="17" t="str">
        <f t="shared" ca="1" si="29"/>
        <v>K</v>
      </c>
      <c r="CI18" s="17" t="str">
        <f t="shared" ca="1" si="29"/>
        <v/>
      </c>
      <c r="CJ18" s="17" t="str">
        <f t="shared" ca="1" si="29"/>
        <v>(nt)</v>
      </c>
      <c r="CK18" s="174" t="str">
        <f t="shared" ca="1" si="30"/>
        <v>(tl)</v>
      </c>
      <c r="CL18" s="11"/>
      <c r="CM18" s="11"/>
      <c r="CN18" s="9"/>
      <c r="CO18" s="34">
        <f>ROW()</f>
        <v>18</v>
      </c>
      <c r="CP18" s="6"/>
      <c r="CQ18" s="6"/>
      <c r="CR18" s="310"/>
      <c r="CS18" s="310"/>
      <c r="CT18" s="310"/>
      <c r="CU18" s="310"/>
      <c r="CV18" s="187"/>
      <c r="CW18" s="188"/>
      <c r="CX18" s="119">
        <f t="shared" ca="1" si="31"/>
        <v>77</v>
      </c>
      <c r="CY18" s="119">
        <f t="shared" ca="1" si="31"/>
        <v>0</v>
      </c>
      <c r="CZ18" s="119">
        <f t="shared" ca="1" si="31"/>
        <v>0</v>
      </c>
      <c r="DA18" s="119">
        <f t="shared" ca="1" si="31"/>
        <v>0</v>
      </c>
      <c r="DB18" s="119">
        <f t="shared" ca="1" si="31"/>
        <v>0</v>
      </c>
      <c r="DC18" s="119">
        <f t="shared" ca="1" si="31"/>
        <v>0</v>
      </c>
      <c r="DD18" s="119">
        <f t="shared" ca="1" si="31"/>
        <v>0</v>
      </c>
      <c r="DE18" s="119">
        <f t="shared" ca="1" si="31"/>
        <v>0</v>
      </c>
      <c r="DF18" s="119">
        <f t="shared" ca="1" si="31"/>
        <v>0</v>
      </c>
      <c r="DG18" s="119">
        <f t="shared" ca="1" si="31"/>
        <v>74</v>
      </c>
      <c r="DH18" s="119">
        <f t="shared" ca="1" si="31"/>
        <v>0</v>
      </c>
      <c r="DI18" s="119">
        <f t="shared" ca="1" si="31"/>
        <v>0</v>
      </c>
      <c r="DJ18" s="115"/>
      <c r="DK18" s="119" t="str">
        <f t="shared" ca="1" si="32"/>
        <v>2,14</v>
      </c>
      <c r="DL18" s="119" t="str">
        <f t="shared" ca="1" si="33"/>
        <v>0,00</v>
      </c>
      <c r="DM18" s="119" t="str">
        <f t="shared" ca="1" si="33"/>
        <v>0,00</v>
      </c>
      <c r="DN18" s="119" t="str">
        <f t="shared" ca="1" si="33"/>
        <v>0,00</v>
      </c>
      <c r="DO18" s="119" t="str">
        <f t="shared" ca="1" si="33"/>
        <v>0,00</v>
      </c>
      <c r="DP18" s="119" t="str">
        <f t="shared" ca="1" si="33"/>
        <v>0,00</v>
      </c>
      <c r="DQ18" s="119" t="str">
        <f t="shared" ca="1" si="33"/>
        <v>0,00</v>
      </c>
      <c r="DR18" s="119" t="str">
        <f t="shared" ca="1" si="33"/>
        <v>0,00</v>
      </c>
      <c r="DS18" s="119" t="str">
        <f t="shared" ca="1" si="33"/>
        <v>0,00</v>
      </c>
      <c r="DT18" s="119" t="str">
        <f t="shared" ca="1" si="33"/>
        <v>2,06</v>
      </c>
      <c r="DU18" s="119" t="str">
        <f t="shared" ca="1" si="33"/>
        <v>0,00</v>
      </c>
      <c r="DV18" s="119" t="str">
        <f t="shared" ca="1" si="33"/>
        <v>0,00</v>
      </c>
      <c r="DW18" s="119" t="str">
        <f t="shared" ca="1" si="33"/>
        <v>0,00</v>
      </c>
      <c r="DX18" s="116"/>
      <c r="DY18" s="120" t="str">
        <f t="shared" ca="1" si="34"/>
        <v>Dua koma satu empat</v>
      </c>
      <c r="DZ18" s="120" t="str">
        <f t="shared" ca="1" si="35"/>
        <v>Nol koma nol nol</v>
      </c>
      <c r="EA18" s="120" t="str">
        <f t="shared" ca="1" si="36"/>
        <v>Nol koma nol nol</v>
      </c>
      <c r="EB18" s="120" t="str">
        <f t="shared" ca="1" si="37"/>
        <v>Nol koma nol nol</v>
      </c>
      <c r="EC18" s="120" t="str">
        <f t="shared" ca="1" si="38"/>
        <v>Nol koma nol nol</v>
      </c>
      <c r="ED18" s="120" t="str">
        <f t="shared" ca="1" si="39"/>
        <v>Nol koma nol nol</v>
      </c>
      <c r="EE18" s="120" t="str">
        <f t="shared" ca="1" si="40"/>
        <v>Nol koma nol nol</v>
      </c>
      <c r="EF18" s="120" t="str">
        <f t="shared" ca="1" si="41"/>
        <v>Nol koma nol nol</v>
      </c>
      <c r="EG18" s="120" t="str">
        <f t="shared" ca="1" si="42"/>
        <v>Nol koma nol nol</v>
      </c>
      <c r="EH18" s="120" t="str">
        <f t="shared" ca="1" si="43"/>
        <v>Dua koma nol enam</v>
      </c>
      <c r="EI18" s="120" t="str">
        <f t="shared" ca="1" si="44"/>
        <v>Nol koma nol nol</v>
      </c>
      <c r="EJ18" s="120" t="str">
        <f t="shared" ca="1" si="45"/>
        <v>Nol koma nol nol</v>
      </c>
      <c r="EK18" s="120" t="str">
        <f t="shared" ca="1" si="46"/>
        <v>Nol koma nol nol</v>
      </c>
      <c r="EL18" s="121"/>
    </row>
    <row r="19" spans="1:142" ht="35.1" customHeight="1">
      <c r="A19" s="193" t="s">
        <v>545</v>
      </c>
      <c r="B19" s="294"/>
      <c r="C19" s="330" t="s">
        <v>612</v>
      </c>
      <c r="D19" s="283">
        <v>3</v>
      </c>
      <c r="E19" s="328" t="s">
        <v>585</v>
      </c>
      <c r="F19" s="327" t="s">
        <v>558</v>
      </c>
      <c r="G19" s="285"/>
      <c r="H19" s="286"/>
      <c r="I19" s="287">
        <v>80</v>
      </c>
      <c r="J19" s="287"/>
      <c r="K19" s="288">
        <f t="shared" si="7"/>
        <v>72</v>
      </c>
      <c r="L19" s="286"/>
      <c r="M19" s="289"/>
      <c r="N19" s="290"/>
      <c r="O19" s="288">
        <f t="shared" si="8"/>
        <v>0</v>
      </c>
      <c r="P19" s="286"/>
      <c r="Q19" s="289"/>
      <c r="R19" s="290"/>
      <c r="S19" s="288">
        <f t="shared" si="9"/>
        <v>0</v>
      </c>
      <c r="T19" s="286"/>
      <c r="U19" s="289"/>
      <c r="V19" s="290"/>
      <c r="W19" s="288">
        <f t="shared" si="10"/>
        <v>0</v>
      </c>
      <c r="X19" s="286"/>
      <c r="Y19" s="289"/>
      <c r="Z19" s="290"/>
      <c r="AA19" s="288">
        <f t="shared" si="11"/>
        <v>0</v>
      </c>
      <c r="AB19" s="286"/>
      <c r="AC19" s="289"/>
      <c r="AD19" s="290"/>
      <c r="AE19" s="288">
        <f t="shared" si="12"/>
        <v>0</v>
      </c>
      <c r="AF19" s="286"/>
      <c r="AG19" s="289"/>
      <c r="AH19" s="290"/>
      <c r="AI19" s="288">
        <f t="shared" si="13"/>
        <v>0</v>
      </c>
      <c r="AJ19" s="286"/>
      <c r="AK19" s="289"/>
      <c r="AL19" s="290"/>
      <c r="AM19" s="288">
        <f t="shared" si="14"/>
        <v>0</v>
      </c>
      <c r="AN19" s="286"/>
      <c r="AO19" s="289"/>
      <c r="AP19" s="290"/>
      <c r="AQ19" s="288">
        <f t="shared" si="15"/>
        <v>0</v>
      </c>
      <c r="AR19" s="286"/>
      <c r="AS19" s="287">
        <v>82</v>
      </c>
      <c r="AT19" s="287"/>
      <c r="AU19" s="288">
        <f t="shared" si="16"/>
        <v>74</v>
      </c>
      <c r="AV19" s="286"/>
      <c r="AW19" s="289"/>
      <c r="AX19" s="290"/>
      <c r="AY19" s="288">
        <f t="shared" si="17"/>
        <v>0</v>
      </c>
      <c r="AZ19" s="286"/>
      <c r="BA19" s="289"/>
      <c r="BB19" s="290"/>
      <c r="BC19" s="288">
        <f t="shared" si="18"/>
        <v>0</v>
      </c>
      <c r="BD19" s="286"/>
      <c r="BE19" s="289"/>
      <c r="BF19" s="290"/>
      <c r="BG19" s="288">
        <f t="shared" si="19"/>
        <v>0</v>
      </c>
      <c r="BH19" s="286"/>
      <c r="BI19" s="289"/>
      <c r="BJ19" s="290"/>
      <c r="BK19" s="288">
        <f t="shared" si="20"/>
        <v>0</v>
      </c>
      <c r="BL19" s="291">
        <f t="shared" si="21"/>
        <v>4.0555555555555554</v>
      </c>
      <c r="BM19" s="292">
        <f t="shared" si="22"/>
        <v>0</v>
      </c>
      <c r="BN19" s="308" t="str">
        <f t="shared" ca="1" si="23"/>
        <v>MD</v>
      </c>
      <c r="BO19" s="311" t="str">
        <f t="shared" si="24"/>
        <v>Tidak Hadir</v>
      </c>
      <c r="BP19" s="325" t="str">
        <f t="shared" si="47"/>
        <v>D</v>
      </c>
      <c r="BQ19" s="27"/>
      <c r="BR19" s="2"/>
      <c r="BS19" s="156" t="str">
        <f t="shared" si="25"/>
        <v>Aflakha Aqil Haqiqi</v>
      </c>
      <c r="BT19" s="156" t="str">
        <f t="shared" si="26"/>
        <v>198706152008121002</v>
      </c>
      <c r="BU19" s="156" t="str">
        <f t="shared" si="27"/>
        <v>KPP Pratama Kudus</v>
      </c>
      <c r="BV19" s="157">
        <f t="shared" si="48"/>
        <v>4.0555555555555554</v>
      </c>
      <c r="BW19" s="326" t="str">
        <f t="shared" si="49"/>
        <v>D</v>
      </c>
      <c r="BX19" s="17" t="str">
        <f t="shared" ca="1" si="28"/>
        <v/>
      </c>
      <c r="BY19" s="17" t="str">
        <f t="shared" ca="1" si="29"/>
        <v>B</v>
      </c>
      <c r="BZ19" s="17" t="str">
        <f t="shared" ca="1" si="29"/>
        <v>C</v>
      </c>
      <c r="CA19" s="17" t="str">
        <f t="shared" ca="1" si="29"/>
        <v>D</v>
      </c>
      <c r="CB19" s="17" t="str">
        <f t="shared" ca="1" si="29"/>
        <v>E</v>
      </c>
      <c r="CC19" s="17" t="str">
        <f t="shared" ca="1" si="29"/>
        <v>F</v>
      </c>
      <c r="CD19" s="17" t="str">
        <f t="shared" ca="1" si="29"/>
        <v>G</v>
      </c>
      <c r="CE19" s="17" t="str">
        <f t="shared" ca="1" si="29"/>
        <v>H</v>
      </c>
      <c r="CF19" s="17" t="str">
        <f t="shared" ca="1" si="29"/>
        <v>I</v>
      </c>
      <c r="CG19" s="17" t="str">
        <f t="shared" ca="1" si="29"/>
        <v/>
      </c>
      <c r="CH19" s="17" t="str">
        <f t="shared" ca="1" si="29"/>
        <v>K</v>
      </c>
      <c r="CI19" s="17" t="str">
        <f t="shared" ca="1" si="29"/>
        <v/>
      </c>
      <c r="CJ19" s="17" t="str">
        <f t="shared" ca="1" si="29"/>
        <v>(nt)</v>
      </c>
      <c r="CK19" s="174" t="str">
        <f t="shared" ca="1" si="30"/>
        <v>(tl)</v>
      </c>
      <c r="CL19" s="11"/>
      <c r="CM19" s="11"/>
      <c r="CN19" s="9"/>
      <c r="CO19" s="34">
        <f>ROW()</f>
        <v>19</v>
      </c>
      <c r="CP19" s="6"/>
      <c r="CQ19" s="6"/>
      <c r="CR19" s="310"/>
      <c r="CS19" s="310"/>
      <c r="CT19" s="310"/>
      <c r="CU19" s="310"/>
      <c r="CV19" s="186"/>
      <c r="CW19" s="186"/>
      <c r="CX19" s="119">
        <f t="shared" ca="1" si="31"/>
        <v>72</v>
      </c>
      <c r="CY19" s="119">
        <f t="shared" ca="1" si="31"/>
        <v>0</v>
      </c>
      <c r="CZ19" s="119">
        <f t="shared" ca="1" si="31"/>
        <v>0</v>
      </c>
      <c r="DA19" s="119">
        <f t="shared" ca="1" si="31"/>
        <v>0</v>
      </c>
      <c r="DB19" s="119">
        <f t="shared" ca="1" si="31"/>
        <v>0</v>
      </c>
      <c r="DC19" s="119">
        <f t="shared" ca="1" si="31"/>
        <v>0</v>
      </c>
      <c r="DD19" s="119">
        <f t="shared" ca="1" si="31"/>
        <v>0</v>
      </c>
      <c r="DE19" s="119">
        <f t="shared" ca="1" si="31"/>
        <v>0</v>
      </c>
      <c r="DF19" s="119">
        <f t="shared" ca="1" si="31"/>
        <v>0</v>
      </c>
      <c r="DG19" s="119">
        <f t="shared" ca="1" si="31"/>
        <v>74</v>
      </c>
      <c r="DH19" s="119">
        <f t="shared" ca="1" si="31"/>
        <v>0</v>
      </c>
      <c r="DI19" s="119">
        <f t="shared" ca="1" si="31"/>
        <v>0</v>
      </c>
      <c r="DJ19" s="115"/>
      <c r="DK19" s="119" t="str">
        <f t="shared" ca="1" si="32"/>
        <v>2,00</v>
      </c>
      <c r="DL19" s="119" t="str">
        <f t="shared" ca="1" si="33"/>
        <v>0,00</v>
      </c>
      <c r="DM19" s="119" t="str">
        <f t="shared" ca="1" si="33"/>
        <v>0,00</v>
      </c>
      <c r="DN19" s="119" t="str">
        <f t="shared" ca="1" si="33"/>
        <v>0,00</v>
      </c>
      <c r="DO19" s="119" t="str">
        <f t="shared" ca="1" si="33"/>
        <v>0,00</v>
      </c>
      <c r="DP19" s="119" t="str">
        <f t="shared" ca="1" si="33"/>
        <v>0,00</v>
      </c>
      <c r="DQ19" s="119" t="str">
        <f t="shared" ca="1" si="33"/>
        <v>0,00</v>
      </c>
      <c r="DR19" s="119" t="str">
        <f t="shared" ca="1" si="33"/>
        <v>0,00</v>
      </c>
      <c r="DS19" s="119" t="str">
        <f t="shared" ca="1" si="33"/>
        <v>0,00</v>
      </c>
      <c r="DT19" s="119" t="str">
        <f t="shared" ca="1" si="33"/>
        <v>2,06</v>
      </c>
      <c r="DU19" s="119" t="str">
        <f t="shared" ca="1" si="33"/>
        <v>0,00</v>
      </c>
      <c r="DV19" s="119" t="str">
        <f t="shared" ca="1" si="33"/>
        <v>0,00</v>
      </c>
      <c r="DW19" s="119" t="str">
        <f t="shared" ca="1" si="33"/>
        <v>0,00</v>
      </c>
      <c r="DX19" s="116"/>
      <c r="DY19" s="120" t="str">
        <f t="shared" ca="1" si="34"/>
        <v>Dua koma nol nol</v>
      </c>
      <c r="DZ19" s="120" t="str">
        <f t="shared" ca="1" si="35"/>
        <v>Nol koma nol nol</v>
      </c>
      <c r="EA19" s="120" t="str">
        <f t="shared" ca="1" si="36"/>
        <v>Nol koma nol nol</v>
      </c>
      <c r="EB19" s="120" t="str">
        <f t="shared" ca="1" si="37"/>
        <v>Nol koma nol nol</v>
      </c>
      <c r="EC19" s="120" t="str">
        <f t="shared" ca="1" si="38"/>
        <v>Nol koma nol nol</v>
      </c>
      <c r="ED19" s="120" t="str">
        <f t="shared" ca="1" si="39"/>
        <v>Nol koma nol nol</v>
      </c>
      <c r="EE19" s="120" t="str">
        <f t="shared" ca="1" si="40"/>
        <v>Nol koma nol nol</v>
      </c>
      <c r="EF19" s="120" t="str">
        <f t="shared" ca="1" si="41"/>
        <v>Nol koma nol nol</v>
      </c>
      <c r="EG19" s="120" t="str">
        <f t="shared" ca="1" si="42"/>
        <v>Nol koma nol nol</v>
      </c>
      <c r="EH19" s="120" t="str">
        <f t="shared" ca="1" si="43"/>
        <v>Dua koma nol enam</v>
      </c>
      <c r="EI19" s="120" t="str">
        <f t="shared" ca="1" si="44"/>
        <v>Nol koma nol nol</v>
      </c>
      <c r="EJ19" s="120" t="str">
        <f t="shared" ca="1" si="45"/>
        <v>Nol koma nol nol</v>
      </c>
      <c r="EK19" s="120" t="str">
        <f t="shared" ca="1" si="46"/>
        <v>Nol koma nol nol</v>
      </c>
      <c r="EL19" s="121"/>
    </row>
    <row r="20" spans="1:142" ht="35.1" customHeight="1">
      <c r="A20" s="193" t="s">
        <v>545</v>
      </c>
      <c r="B20" s="294"/>
      <c r="C20" s="330" t="s">
        <v>613</v>
      </c>
      <c r="D20" s="293">
        <v>4</v>
      </c>
      <c r="E20" s="329" t="s">
        <v>586</v>
      </c>
      <c r="F20" s="327" t="s">
        <v>559</v>
      </c>
      <c r="G20" s="285"/>
      <c r="H20" s="286"/>
      <c r="I20" s="287"/>
      <c r="J20" s="287"/>
      <c r="K20" s="288">
        <f t="shared" si="7"/>
        <v>0</v>
      </c>
      <c r="L20" s="286"/>
      <c r="M20" s="289"/>
      <c r="N20" s="290"/>
      <c r="O20" s="288">
        <f t="shared" si="8"/>
        <v>0</v>
      </c>
      <c r="P20" s="286"/>
      <c r="Q20" s="289"/>
      <c r="R20" s="290"/>
      <c r="S20" s="288">
        <f t="shared" si="9"/>
        <v>0</v>
      </c>
      <c r="T20" s="286"/>
      <c r="U20" s="289"/>
      <c r="V20" s="290"/>
      <c r="W20" s="288">
        <f t="shared" si="10"/>
        <v>0</v>
      </c>
      <c r="X20" s="286"/>
      <c r="Y20" s="289"/>
      <c r="Z20" s="290"/>
      <c r="AA20" s="288">
        <f t="shared" si="11"/>
        <v>0</v>
      </c>
      <c r="AB20" s="286"/>
      <c r="AC20" s="289"/>
      <c r="AD20" s="290"/>
      <c r="AE20" s="288">
        <f t="shared" si="12"/>
        <v>0</v>
      </c>
      <c r="AF20" s="286"/>
      <c r="AG20" s="289"/>
      <c r="AH20" s="290"/>
      <c r="AI20" s="288">
        <f t="shared" si="13"/>
        <v>0</v>
      </c>
      <c r="AJ20" s="286"/>
      <c r="AK20" s="289"/>
      <c r="AL20" s="290"/>
      <c r="AM20" s="288">
        <f t="shared" si="14"/>
        <v>0</v>
      </c>
      <c r="AN20" s="286"/>
      <c r="AO20" s="289"/>
      <c r="AP20" s="290"/>
      <c r="AQ20" s="288">
        <f t="shared" si="15"/>
        <v>0</v>
      </c>
      <c r="AR20" s="286"/>
      <c r="AS20" s="287"/>
      <c r="AT20" s="287"/>
      <c r="AU20" s="288">
        <f t="shared" si="16"/>
        <v>0</v>
      </c>
      <c r="AV20" s="286"/>
      <c r="AW20" s="289"/>
      <c r="AX20" s="290"/>
      <c r="AY20" s="288">
        <f t="shared" si="17"/>
        <v>0</v>
      </c>
      <c r="AZ20" s="286"/>
      <c r="BA20" s="289"/>
      <c r="BB20" s="290"/>
      <c r="BC20" s="288">
        <f t="shared" si="18"/>
        <v>0</v>
      </c>
      <c r="BD20" s="286"/>
      <c r="BE20" s="289"/>
      <c r="BF20" s="290"/>
      <c r="BG20" s="288">
        <f t="shared" si="19"/>
        <v>0</v>
      </c>
      <c r="BH20" s="286"/>
      <c r="BI20" s="289"/>
      <c r="BJ20" s="290"/>
      <c r="BK20" s="288">
        <f t="shared" si="20"/>
        <v>0</v>
      </c>
      <c r="BL20" s="291">
        <f t="shared" si="21"/>
        <v>0</v>
      </c>
      <c r="BM20" s="292">
        <f t="shared" si="22"/>
        <v>0</v>
      </c>
      <c r="BN20" s="308" t="str">
        <f t="shared" ca="1" si="23"/>
        <v>MD</v>
      </c>
      <c r="BO20" s="311" t="str">
        <f t="shared" si="24"/>
        <v>Tidak Hadir</v>
      </c>
      <c r="BP20" s="325" t="str">
        <f t="shared" si="47"/>
        <v>D</v>
      </c>
      <c r="BQ20" s="27" t="s">
        <v>518</v>
      </c>
      <c r="BR20" s="1" t="s">
        <v>522</v>
      </c>
      <c r="BS20" s="156" t="str">
        <f t="shared" si="25"/>
        <v>Aldila Falriansyah</v>
      </c>
      <c r="BT20" s="156" t="str">
        <f t="shared" si="26"/>
        <v>198606132006021002</v>
      </c>
      <c r="BU20" s="156" t="str">
        <f t="shared" si="27"/>
        <v>KPP Pratama Karawang Selatan</v>
      </c>
      <c r="BV20" s="157">
        <f t="shared" si="48"/>
        <v>0</v>
      </c>
      <c r="BW20" s="326" t="str">
        <f t="shared" si="49"/>
        <v>D</v>
      </c>
      <c r="BX20" s="17" t="str">
        <f t="shared" ca="1" si="28"/>
        <v/>
      </c>
      <c r="BY20" s="17" t="str">
        <f t="shared" ca="1" si="29"/>
        <v>B</v>
      </c>
      <c r="BZ20" s="17" t="str">
        <f t="shared" ca="1" si="29"/>
        <v>C</v>
      </c>
      <c r="CA20" s="17" t="str">
        <f t="shared" ca="1" si="29"/>
        <v>D</v>
      </c>
      <c r="CB20" s="17" t="str">
        <f t="shared" ca="1" si="29"/>
        <v>E</v>
      </c>
      <c r="CC20" s="17" t="str">
        <f t="shared" ca="1" si="29"/>
        <v>F</v>
      </c>
      <c r="CD20" s="17" t="str">
        <f t="shared" ca="1" si="29"/>
        <v>G</v>
      </c>
      <c r="CE20" s="17" t="str">
        <f t="shared" ca="1" si="29"/>
        <v>H</v>
      </c>
      <c r="CF20" s="17" t="str">
        <f t="shared" ca="1" si="29"/>
        <v>I</v>
      </c>
      <c r="CG20" s="17" t="str">
        <f t="shared" ca="1" si="29"/>
        <v/>
      </c>
      <c r="CH20" s="17" t="str">
        <f t="shared" ca="1" si="29"/>
        <v>K</v>
      </c>
      <c r="CI20" s="17" t="str">
        <f t="shared" ca="1" si="29"/>
        <v/>
      </c>
      <c r="CJ20" s="17" t="str">
        <f t="shared" ca="1" si="29"/>
        <v>(nt)</v>
      </c>
      <c r="CK20" s="174" t="str">
        <f t="shared" ca="1" si="30"/>
        <v>(tl)</v>
      </c>
      <c r="CL20" s="11"/>
      <c r="CM20" s="11"/>
      <c r="CN20" s="9"/>
      <c r="CO20" s="34">
        <f>ROW()</f>
        <v>20</v>
      </c>
      <c r="CP20" s="6"/>
      <c r="CQ20" s="6"/>
      <c r="CR20" s="310"/>
      <c r="CS20" s="310"/>
      <c r="CT20" s="310"/>
      <c r="CU20" s="310"/>
      <c r="CV20" s="186"/>
      <c r="CW20" s="189"/>
      <c r="CX20" s="119">
        <f t="shared" ca="1" si="31"/>
        <v>0</v>
      </c>
      <c r="CY20" s="119">
        <f t="shared" ca="1" si="31"/>
        <v>0</v>
      </c>
      <c r="CZ20" s="119">
        <f t="shared" ca="1" si="31"/>
        <v>0</v>
      </c>
      <c r="DA20" s="119">
        <f t="shared" ca="1" si="31"/>
        <v>0</v>
      </c>
      <c r="DB20" s="119">
        <f t="shared" ca="1" si="31"/>
        <v>0</v>
      </c>
      <c r="DC20" s="119">
        <f t="shared" ca="1" si="31"/>
        <v>0</v>
      </c>
      <c r="DD20" s="119">
        <f t="shared" ca="1" si="31"/>
        <v>0</v>
      </c>
      <c r="DE20" s="119">
        <f t="shared" ca="1" si="31"/>
        <v>0</v>
      </c>
      <c r="DF20" s="119">
        <f t="shared" ca="1" si="31"/>
        <v>0</v>
      </c>
      <c r="DG20" s="119">
        <f t="shared" ca="1" si="31"/>
        <v>0</v>
      </c>
      <c r="DH20" s="119">
        <f t="shared" ca="1" si="31"/>
        <v>0</v>
      </c>
      <c r="DI20" s="119">
        <f t="shared" ca="1" si="31"/>
        <v>0</v>
      </c>
      <c r="DJ20" s="115"/>
      <c r="DK20" s="119" t="str">
        <f t="shared" ca="1" si="32"/>
        <v>0,00</v>
      </c>
      <c r="DL20" s="119" t="str">
        <f t="shared" ca="1" si="33"/>
        <v>0,00</v>
      </c>
      <c r="DM20" s="119" t="str">
        <f t="shared" ca="1" si="33"/>
        <v>0,00</v>
      </c>
      <c r="DN20" s="119" t="str">
        <f t="shared" ca="1" si="33"/>
        <v>0,00</v>
      </c>
      <c r="DO20" s="119" t="str">
        <f t="shared" ca="1" si="33"/>
        <v>0,00</v>
      </c>
      <c r="DP20" s="119" t="str">
        <f t="shared" ca="1" si="33"/>
        <v>0,00</v>
      </c>
      <c r="DQ20" s="119" t="str">
        <f t="shared" ca="1" si="33"/>
        <v>0,00</v>
      </c>
      <c r="DR20" s="119" t="str">
        <f t="shared" ca="1" si="33"/>
        <v>0,00</v>
      </c>
      <c r="DS20" s="119" t="str">
        <f t="shared" ca="1" si="33"/>
        <v>0,00</v>
      </c>
      <c r="DT20" s="119" t="str">
        <f t="shared" ca="1" si="33"/>
        <v>0,00</v>
      </c>
      <c r="DU20" s="119" t="str">
        <f t="shared" ca="1" si="33"/>
        <v>0,00</v>
      </c>
      <c r="DV20" s="119" t="str">
        <f t="shared" ca="1" si="33"/>
        <v>0,00</v>
      </c>
      <c r="DW20" s="119" t="str">
        <f t="shared" ca="1" si="33"/>
        <v>0,00</v>
      </c>
      <c r="DX20" s="116"/>
      <c r="DY20" s="120" t="str">
        <f t="shared" ca="1" si="34"/>
        <v>Nol koma nol nol</v>
      </c>
      <c r="DZ20" s="120" t="str">
        <f t="shared" ca="1" si="35"/>
        <v>Nol koma nol nol</v>
      </c>
      <c r="EA20" s="120" t="str">
        <f t="shared" ca="1" si="36"/>
        <v>Nol koma nol nol</v>
      </c>
      <c r="EB20" s="120" t="str">
        <f t="shared" ca="1" si="37"/>
        <v>Nol koma nol nol</v>
      </c>
      <c r="EC20" s="120" t="str">
        <f t="shared" ca="1" si="38"/>
        <v>Nol koma nol nol</v>
      </c>
      <c r="ED20" s="120" t="str">
        <f t="shared" ca="1" si="39"/>
        <v>Nol koma nol nol</v>
      </c>
      <c r="EE20" s="120" t="str">
        <f t="shared" ca="1" si="40"/>
        <v>Nol koma nol nol</v>
      </c>
      <c r="EF20" s="120" t="str">
        <f t="shared" ca="1" si="41"/>
        <v>Nol koma nol nol</v>
      </c>
      <c r="EG20" s="120" t="str">
        <f t="shared" ca="1" si="42"/>
        <v>Nol koma nol nol</v>
      </c>
      <c r="EH20" s="120" t="str">
        <f t="shared" ca="1" si="43"/>
        <v>Nol koma nol nol</v>
      </c>
      <c r="EI20" s="120" t="str">
        <f t="shared" ca="1" si="44"/>
        <v>Nol koma nol nol</v>
      </c>
      <c r="EJ20" s="120" t="str">
        <f t="shared" ca="1" si="45"/>
        <v>Nol koma nol nol</v>
      </c>
      <c r="EK20" s="120" t="str">
        <f t="shared" ca="1" si="46"/>
        <v>Nol koma nol nol</v>
      </c>
      <c r="EL20" s="121"/>
    </row>
    <row r="21" spans="1:142" ht="35.1" customHeight="1">
      <c r="A21" s="193" t="s">
        <v>545</v>
      </c>
      <c r="B21" s="294"/>
      <c r="C21" s="330" t="s">
        <v>614</v>
      </c>
      <c r="D21" s="283">
        <v>5</v>
      </c>
      <c r="E21" s="328" t="s">
        <v>587</v>
      </c>
      <c r="F21" s="327" t="s">
        <v>560</v>
      </c>
      <c r="G21" s="285"/>
      <c r="H21" s="286"/>
      <c r="I21" s="287">
        <v>83</v>
      </c>
      <c r="J21" s="287"/>
      <c r="K21" s="288">
        <f t="shared" si="7"/>
        <v>75</v>
      </c>
      <c r="L21" s="286"/>
      <c r="M21" s="289"/>
      <c r="N21" s="290"/>
      <c r="O21" s="288">
        <f t="shared" si="8"/>
        <v>0</v>
      </c>
      <c r="P21" s="286"/>
      <c r="Q21" s="289"/>
      <c r="R21" s="290"/>
      <c r="S21" s="288">
        <f t="shared" si="9"/>
        <v>0</v>
      </c>
      <c r="T21" s="286"/>
      <c r="U21" s="289"/>
      <c r="V21" s="290"/>
      <c r="W21" s="288">
        <f t="shared" si="10"/>
        <v>0</v>
      </c>
      <c r="X21" s="286"/>
      <c r="Y21" s="289"/>
      <c r="Z21" s="290"/>
      <c r="AA21" s="288">
        <f t="shared" si="11"/>
        <v>0</v>
      </c>
      <c r="AB21" s="286"/>
      <c r="AC21" s="289"/>
      <c r="AD21" s="290"/>
      <c r="AE21" s="288">
        <f t="shared" si="12"/>
        <v>0</v>
      </c>
      <c r="AF21" s="286"/>
      <c r="AG21" s="289"/>
      <c r="AH21" s="290"/>
      <c r="AI21" s="288">
        <f t="shared" si="13"/>
        <v>0</v>
      </c>
      <c r="AJ21" s="286"/>
      <c r="AK21" s="289"/>
      <c r="AL21" s="290"/>
      <c r="AM21" s="288">
        <f t="shared" si="14"/>
        <v>0</v>
      </c>
      <c r="AN21" s="286"/>
      <c r="AO21" s="289"/>
      <c r="AP21" s="290"/>
      <c r="AQ21" s="288">
        <f t="shared" si="15"/>
        <v>0</v>
      </c>
      <c r="AR21" s="286"/>
      <c r="AS21" s="287">
        <v>82</v>
      </c>
      <c r="AT21" s="287"/>
      <c r="AU21" s="288">
        <f t="shared" si="16"/>
        <v>74</v>
      </c>
      <c r="AV21" s="286"/>
      <c r="AW21" s="289"/>
      <c r="AX21" s="290"/>
      <c r="AY21" s="288">
        <f t="shared" si="17"/>
        <v>0</v>
      </c>
      <c r="AZ21" s="286"/>
      <c r="BA21" s="289"/>
      <c r="BB21" s="290"/>
      <c r="BC21" s="288">
        <f t="shared" si="18"/>
        <v>0</v>
      </c>
      <c r="BD21" s="286"/>
      <c r="BE21" s="289"/>
      <c r="BF21" s="290"/>
      <c r="BG21" s="288">
        <f t="shared" si="19"/>
        <v>0</v>
      </c>
      <c r="BH21" s="286"/>
      <c r="BI21" s="289"/>
      <c r="BJ21" s="290"/>
      <c r="BK21" s="288">
        <f t="shared" si="20"/>
        <v>0</v>
      </c>
      <c r="BL21" s="291">
        <f t="shared" si="21"/>
        <v>4.1388888888888884</v>
      </c>
      <c r="BM21" s="292">
        <f t="shared" si="22"/>
        <v>0</v>
      </c>
      <c r="BN21" s="308" t="str">
        <f t="shared" ca="1" si="23"/>
        <v>MD</v>
      </c>
      <c r="BO21" s="311" t="str">
        <f t="shared" si="24"/>
        <v>Tidak Hadir</v>
      </c>
      <c r="BP21" s="325" t="str">
        <f t="shared" si="47"/>
        <v>D</v>
      </c>
      <c r="BQ21" s="27"/>
      <c r="BS21" s="156" t="str">
        <f t="shared" si="25"/>
        <v>Anjar Priantara</v>
      </c>
      <c r="BT21" s="156" t="str">
        <f t="shared" si="26"/>
        <v>198610212008121004</v>
      </c>
      <c r="BU21" s="156" t="str">
        <f t="shared" si="27"/>
        <v>KPP Pratama Majalaya</v>
      </c>
      <c r="BV21" s="157">
        <f t="shared" si="48"/>
        <v>4.1388888888888884</v>
      </c>
      <c r="BW21" s="326" t="str">
        <f t="shared" si="49"/>
        <v>D</v>
      </c>
      <c r="BX21" s="17" t="str">
        <f t="shared" ca="1" si="28"/>
        <v/>
      </c>
      <c r="BY21" s="17" t="str">
        <f t="shared" ca="1" si="29"/>
        <v>B</v>
      </c>
      <c r="BZ21" s="17" t="str">
        <f t="shared" ca="1" si="29"/>
        <v>C</v>
      </c>
      <c r="CA21" s="17" t="str">
        <f t="shared" ca="1" si="29"/>
        <v>D</v>
      </c>
      <c r="CB21" s="17" t="str">
        <f t="shared" ca="1" si="29"/>
        <v>E</v>
      </c>
      <c r="CC21" s="17" t="str">
        <f t="shared" ca="1" si="29"/>
        <v>F</v>
      </c>
      <c r="CD21" s="17" t="str">
        <f t="shared" ca="1" si="29"/>
        <v>G</v>
      </c>
      <c r="CE21" s="17" t="str">
        <f t="shared" ca="1" si="29"/>
        <v>H</v>
      </c>
      <c r="CF21" s="17" t="str">
        <f t="shared" ca="1" si="29"/>
        <v>I</v>
      </c>
      <c r="CG21" s="17" t="str">
        <f t="shared" ca="1" si="29"/>
        <v/>
      </c>
      <c r="CH21" s="17" t="str">
        <f t="shared" ca="1" si="29"/>
        <v>K</v>
      </c>
      <c r="CI21" s="17" t="str">
        <f t="shared" ca="1" si="29"/>
        <v/>
      </c>
      <c r="CJ21" s="17" t="str">
        <f t="shared" ca="1" si="29"/>
        <v>(nt)</v>
      </c>
      <c r="CK21" s="174" t="str">
        <f t="shared" ca="1" si="30"/>
        <v>(tl)</v>
      </c>
      <c r="CL21" s="11"/>
      <c r="CM21" s="11"/>
      <c r="CN21" s="9"/>
      <c r="CO21" s="34">
        <f>ROW()</f>
        <v>21</v>
      </c>
      <c r="CP21" s="6"/>
      <c r="CQ21" s="6"/>
      <c r="CR21" s="310"/>
      <c r="CS21" s="310"/>
      <c r="CT21" s="310"/>
      <c r="CU21" s="310"/>
      <c r="CV21" s="186"/>
      <c r="CW21" s="186"/>
      <c r="CX21" s="119">
        <f t="shared" ca="1" si="31"/>
        <v>75</v>
      </c>
      <c r="CY21" s="119">
        <f t="shared" ca="1" si="31"/>
        <v>0</v>
      </c>
      <c r="CZ21" s="119">
        <f t="shared" ca="1" si="31"/>
        <v>0</v>
      </c>
      <c r="DA21" s="119">
        <f t="shared" ca="1" si="31"/>
        <v>0</v>
      </c>
      <c r="DB21" s="119">
        <f t="shared" ca="1" si="31"/>
        <v>0</v>
      </c>
      <c r="DC21" s="119">
        <f t="shared" ca="1" si="31"/>
        <v>0</v>
      </c>
      <c r="DD21" s="119">
        <f t="shared" ca="1" si="31"/>
        <v>0</v>
      </c>
      <c r="DE21" s="119">
        <f t="shared" ca="1" si="31"/>
        <v>0</v>
      </c>
      <c r="DF21" s="119">
        <f t="shared" ca="1" si="31"/>
        <v>0</v>
      </c>
      <c r="DG21" s="119">
        <f t="shared" ca="1" si="31"/>
        <v>74</v>
      </c>
      <c r="DH21" s="119">
        <f t="shared" ca="1" si="31"/>
        <v>0</v>
      </c>
      <c r="DI21" s="119">
        <f t="shared" ca="1" si="31"/>
        <v>0</v>
      </c>
      <c r="DJ21" s="115"/>
      <c r="DK21" s="119" t="str">
        <f t="shared" ca="1" si="32"/>
        <v>2,08</v>
      </c>
      <c r="DL21" s="119" t="str">
        <f t="shared" ca="1" si="33"/>
        <v>0,00</v>
      </c>
      <c r="DM21" s="119" t="str">
        <f t="shared" ca="1" si="33"/>
        <v>0,00</v>
      </c>
      <c r="DN21" s="119" t="str">
        <f t="shared" ca="1" si="33"/>
        <v>0,00</v>
      </c>
      <c r="DO21" s="119" t="str">
        <f t="shared" ca="1" si="33"/>
        <v>0,00</v>
      </c>
      <c r="DP21" s="119" t="str">
        <f t="shared" ca="1" si="33"/>
        <v>0,00</v>
      </c>
      <c r="DQ21" s="119" t="str">
        <f t="shared" ca="1" si="33"/>
        <v>0,00</v>
      </c>
      <c r="DR21" s="119" t="str">
        <f t="shared" ca="1" si="33"/>
        <v>0,00</v>
      </c>
      <c r="DS21" s="119" t="str">
        <f t="shared" ca="1" si="33"/>
        <v>0,00</v>
      </c>
      <c r="DT21" s="119" t="str">
        <f t="shared" ca="1" si="33"/>
        <v>2,06</v>
      </c>
      <c r="DU21" s="119" t="str">
        <f t="shared" ca="1" si="33"/>
        <v>0,00</v>
      </c>
      <c r="DV21" s="119" t="str">
        <f t="shared" ca="1" si="33"/>
        <v>0,00</v>
      </c>
      <c r="DW21" s="119" t="str">
        <f t="shared" ca="1" si="33"/>
        <v>0,00</v>
      </c>
      <c r="DX21" s="116"/>
      <c r="DY21" s="120" t="str">
        <f t="shared" ca="1" si="34"/>
        <v>Dua koma nol delapan</v>
      </c>
      <c r="DZ21" s="120" t="str">
        <f t="shared" ca="1" si="35"/>
        <v>Nol koma nol nol</v>
      </c>
      <c r="EA21" s="120" t="str">
        <f t="shared" ca="1" si="36"/>
        <v>Nol koma nol nol</v>
      </c>
      <c r="EB21" s="120" t="str">
        <f t="shared" ca="1" si="37"/>
        <v>Nol koma nol nol</v>
      </c>
      <c r="EC21" s="120" t="str">
        <f t="shared" ca="1" si="38"/>
        <v>Nol koma nol nol</v>
      </c>
      <c r="ED21" s="120" t="str">
        <f t="shared" ca="1" si="39"/>
        <v>Nol koma nol nol</v>
      </c>
      <c r="EE21" s="120" t="str">
        <f t="shared" ca="1" si="40"/>
        <v>Nol koma nol nol</v>
      </c>
      <c r="EF21" s="120" t="str">
        <f t="shared" ca="1" si="41"/>
        <v>Nol koma nol nol</v>
      </c>
      <c r="EG21" s="120" t="str">
        <f t="shared" ca="1" si="42"/>
        <v>Nol koma nol nol</v>
      </c>
      <c r="EH21" s="120" t="str">
        <f t="shared" ca="1" si="43"/>
        <v>Dua koma nol enam</v>
      </c>
      <c r="EI21" s="120" t="str">
        <f t="shared" ca="1" si="44"/>
        <v>Nol koma nol nol</v>
      </c>
      <c r="EJ21" s="120" t="str">
        <f t="shared" ca="1" si="45"/>
        <v>Nol koma nol nol</v>
      </c>
      <c r="EK21" s="120" t="str">
        <f t="shared" ca="1" si="46"/>
        <v>Nol koma nol nol</v>
      </c>
      <c r="EL21" s="121"/>
    </row>
    <row r="22" spans="1:142" ht="35.1" customHeight="1">
      <c r="A22" s="193" t="s">
        <v>545</v>
      </c>
      <c r="B22" s="294"/>
      <c r="C22" s="330" t="s">
        <v>615</v>
      </c>
      <c r="D22" s="293">
        <v>6</v>
      </c>
      <c r="E22" s="328" t="s">
        <v>588</v>
      </c>
      <c r="F22" s="327" t="s">
        <v>561</v>
      </c>
      <c r="G22" s="285"/>
      <c r="H22" s="286"/>
      <c r="I22" s="287">
        <v>77</v>
      </c>
      <c r="J22" s="287"/>
      <c r="K22" s="288">
        <f t="shared" si="7"/>
        <v>69</v>
      </c>
      <c r="L22" s="286"/>
      <c r="M22" s="289"/>
      <c r="N22" s="290"/>
      <c r="O22" s="288">
        <f t="shared" si="8"/>
        <v>0</v>
      </c>
      <c r="P22" s="286"/>
      <c r="Q22" s="289"/>
      <c r="R22" s="290"/>
      <c r="S22" s="288">
        <f t="shared" si="9"/>
        <v>0</v>
      </c>
      <c r="T22" s="286"/>
      <c r="U22" s="289"/>
      <c r="V22" s="290"/>
      <c r="W22" s="288">
        <f t="shared" si="10"/>
        <v>0</v>
      </c>
      <c r="X22" s="286"/>
      <c r="Y22" s="289"/>
      <c r="Z22" s="290"/>
      <c r="AA22" s="288">
        <f t="shared" si="11"/>
        <v>0</v>
      </c>
      <c r="AB22" s="286"/>
      <c r="AC22" s="289"/>
      <c r="AD22" s="290"/>
      <c r="AE22" s="288">
        <f t="shared" si="12"/>
        <v>0</v>
      </c>
      <c r="AF22" s="286"/>
      <c r="AG22" s="289"/>
      <c r="AH22" s="290"/>
      <c r="AI22" s="288">
        <f t="shared" si="13"/>
        <v>0</v>
      </c>
      <c r="AJ22" s="286"/>
      <c r="AK22" s="289"/>
      <c r="AL22" s="290"/>
      <c r="AM22" s="288">
        <f t="shared" si="14"/>
        <v>0</v>
      </c>
      <c r="AN22" s="286"/>
      <c r="AO22" s="289"/>
      <c r="AP22" s="290"/>
      <c r="AQ22" s="288">
        <f t="shared" si="15"/>
        <v>0</v>
      </c>
      <c r="AR22" s="286"/>
      <c r="AS22" s="287">
        <v>82</v>
      </c>
      <c r="AT22" s="287"/>
      <c r="AU22" s="288">
        <f t="shared" si="16"/>
        <v>74</v>
      </c>
      <c r="AV22" s="286"/>
      <c r="AW22" s="289"/>
      <c r="AX22" s="290"/>
      <c r="AY22" s="288">
        <f t="shared" si="17"/>
        <v>0</v>
      </c>
      <c r="AZ22" s="286"/>
      <c r="BA22" s="289"/>
      <c r="BB22" s="290"/>
      <c r="BC22" s="288">
        <f t="shared" si="18"/>
        <v>0</v>
      </c>
      <c r="BD22" s="286"/>
      <c r="BE22" s="289"/>
      <c r="BF22" s="290"/>
      <c r="BG22" s="288">
        <f t="shared" si="19"/>
        <v>0</v>
      </c>
      <c r="BH22" s="286"/>
      <c r="BI22" s="289"/>
      <c r="BJ22" s="290"/>
      <c r="BK22" s="288">
        <f t="shared" si="20"/>
        <v>0</v>
      </c>
      <c r="BL22" s="291">
        <f t="shared" si="21"/>
        <v>3.9722222222222219</v>
      </c>
      <c r="BM22" s="292">
        <f t="shared" si="22"/>
        <v>0</v>
      </c>
      <c r="BN22" s="308" t="str">
        <f t="shared" ca="1" si="23"/>
        <v>MD</v>
      </c>
      <c r="BO22" s="311" t="str">
        <f t="shared" si="24"/>
        <v>Tidak Hadir</v>
      </c>
      <c r="BP22" s="325" t="str">
        <f t="shared" si="47"/>
        <v>D</v>
      </c>
      <c r="BQ22" s="27" t="s">
        <v>519</v>
      </c>
      <c r="BR22" s="1" t="s">
        <v>523</v>
      </c>
      <c r="BS22" s="156" t="str">
        <f t="shared" si="25"/>
        <v>Arief Laksana</v>
      </c>
      <c r="BT22" s="156" t="str">
        <f t="shared" si="26"/>
        <v>198606092007011003</v>
      </c>
      <c r="BU22" s="156" t="str">
        <f t="shared" si="27"/>
        <v>KPP Pratama Pati</v>
      </c>
      <c r="BV22" s="157">
        <f t="shared" si="48"/>
        <v>3.9722222222222219</v>
      </c>
      <c r="BW22" s="326" t="str">
        <f t="shared" si="49"/>
        <v>D</v>
      </c>
      <c r="BX22" s="17" t="str">
        <f t="shared" ca="1" si="28"/>
        <v/>
      </c>
      <c r="BY22" s="17" t="str">
        <f t="shared" ca="1" si="29"/>
        <v>B</v>
      </c>
      <c r="BZ22" s="17" t="str">
        <f t="shared" ca="1" si="29"/>
        <v>C</v>
      </c>
      <c r="CA22" s="17" t="str">
        <f t="shared" ca="1" si="29"/>
        <v>D</v>
      </c>
      <c r="CB22" s="17" t="str">
        <f t="shared" ca="1" si="29"/>
        <v>E</v>
      </c>
      <c r="CC22" s="17" t="str">
        <f t="shared" ca="1" si="29"/>
        <v>F</v>
      </c>
      <c r="CD22" s="17" t="str">
        <f t="shared" ca="1" si="29"/>
        <v>G</v>
      </c>
      <c r="CE22" s="17" t="str">
        <f t="shared" ca="1" si="29"/>
        <v>H</v>
      </c>
      <c r="CF22" s="17" t="str">
        <f t="shared" ca="1" si="29"/>
        <v>I</v>
      </c>
      <c r="CG22" s="17" t="str">
        <f t="shared" ca="1" si="29"/>
        <v/>
      </c>
      <c r="CH22" s="17" t="str">
        <f t="shared" ca="1" si="29"/>
        <v>K</v>
      </c>
      <c r="CI22" s="17" t="str">
        <f t="shared" ca="1" si="29"/>
        <v/>
      </c>
      <c r="CJ22" s="17" t="str">
        <f t="shared" ca="1" si="29"/>
        <v>(nt)</v>
      </c>
      <c r="CK22" s="174" t="str">
        <f t="shared" ca="1" si="30"/>
        <v>(tl)</v>
      </c>
      <c r="CL22" s="11"/>
      <c r="CM22" s="11"/>
      <c r="CN22" s="9"/>
      <c r="CO22" s="34">
        <f>ROW()</f>
        <v>22</v>
      </c>
      <c r="CP22" s="6"/>
      <c r="CQ22" s="6"/>
      <c r="CR22" s="310"/>
      <c r="CS22" s="310"/>
      <c r="CT22" s="310"/>
      <c r="CU22" s="310"/>
      <c r="CV22" s="186"/>
      <c r="CW22" s="189"/>
      <c r="CX22" s="119">
        <f t="shared" ca="1" si="31"/>
        <v>69</v>
      </c>
      <c r="CY22" s="119">
        <f t="shared" ca="1" si="31"/>
        <v>0</v>
      </c>
      <c r="CZ22" s="119">
        <f t="shared" ca="1" si="31"/>
        <v>0</v>
      </c>
      <c r="DA22" s="119">
        <f t="shared" ca="1" si="31"/>
        <v>0</v>
      </c>
      <c r="DB22" s="119">
        <f t="shared" ca="1" si="31"/>
        <v>0</v>
      </c>
      <c r="DC22" s="119">
        <f t="shared" ca="1" si="31"/>
        <v>0</v>
      </c>
      <c r="DD22" s="119">
        <f t="shared" ca="1" si="31"/>
        <v>0</v>
      </c>
      <c r="DE22" s="119">
        <f t="shared" ca="1" si="31"/>
        <v>0</v>
      </c>
      <c r="DF22" s="119">
        <f t="shared" ca="1" si="31"/>
        <v>0</v>
      </c>
      <c r="DG22" s="119">
        <f t="shared" ca="1" si="31"/>
        <v>74</v>
      </c>
      <c r="DH22" s="119">
        <f t="shared" ca="1" si="31"/>
        <v>0</v>
      </c>
      <c r="DI22" s="119">
        <f t="shared" ca="1" si="31"/>
        <v>0</v>
      </c>
      <c r="DJ22" s="115"/>
      <c r="DK22" s="119" t="str">
        <f t="shared" ca="1" si="32"/>
        <v>1,92</v>
      </c>
      <c r="DL22" s="119" t="str">
        <f t="shared" ca="1" si="33"/>
        <v>0,00</v>
      </c>
      <c r="DM22" s="119" t="str">
        <f t="shared" ca="1" si="33"/>
        <v>0,00</v>
      </c>
      <c r="DN22" s="119" t="str">
        <f t="shared" ca="1" si="33"/>
        <v>0,00</v>
      </c>
      <c r="DO22" s="119" t="str">
        <f t="shared" ca="1" si="33"/>
        <v>0,00</v>
      </c>
      <c r="DP22" s="119" t="str">
        <f t="shared" ca="1" si="33"/>
        <v>0,00</v>
      </c>
      <c r="DQ22" s="119" t="str">
        <f t="shared" ca="1" si="33"/>
        <v>0,00</v>
      </c>
      <c r="DR22" s="119" t="str">
        <f t="shared" ca="1" si="33"/>
        <v>0,00</v>
      </c>
      <c r="DS22" s="119" t="str">
        <f t="shared" ca="1" si="33"/>
        <v>0,00</v>
      </c>
      <c r="DT22" s="119" t="str">
        <f t="shared" ca="1" si="33"/>
        <v>2,06</v>
      </c>
      <c r="DU22" s="119" t="str">
        <f t="shared" ca="1" si="33"/>
        <v>0,00</v>
      </c>
      <c r="DV22" s="119" t="str">
        <f t="shared" ca="1" si="33"/>
        <v>0,00</v>
      </c>
      <c r="DW22" s="119" t="str">
        <f t="shared" ca="1" si="33"/>
        <v>0,00</v>
      </c>
      <c r="DX22" s="116"/>
      <c r="DY22" s="120" t="str">
        <f t="shared" ca="1" si="34"/>
        <v>Satu koma sembilan dua</v>
      </c>
      <c r="DZ22" s="120" t="str">
        <f t="shared" ca="1" si="35"/>
        <v>Nol koma nol nol</v>
      </c>
      <c r="EA22" s="120" t="str">
        <f t="shared" ca="1" si="36"/>
        <v>Nol koma nol nol</v>
      </c>
      <c r="EB22" s="120" t="str">
        <f t="shared" ca="1" si="37"/>
        <v>Nol koma nol nol</v>
      </c>
      <c r="EC22" s="120" t="str">
        <f t="shared" ca="1" si="38"/>
        <v>Nol koma nol nol</v>
      </c>
      <c r="ED22" s="120" t="str">
        <f t="shared" ca="1" si="39"/>
        <v>Nol koma nol nol</v>
      </c>
      <c r="EE22" s="120" t="str">
        <f t="shared" ca="1" si="40"/>
        <v>Nol koma nol nol</v>
      </c>
      <c r="EF22" s="120" t="str">
        <f t="shared" ca="1" si="41"/>
        <v>Nol koma nol nol</v>
      </c>
      <c r="EG22" s="120" t="str">
        <f t="shared" ca="1" si="42"/>
        <v>Nol koma nol nol</v>
      </c>
      <c r="EH22" s="120" t="str">
        <f t="shared" ca="1" si="43"/>
        <v>Dua koma nol enam</v>
      </c>
      <c r="EI22" s="120" t="str">
        <f t="shared" ca="1" si="44"/>
        <v>Nol koma nol nol</v>
      </c>
      <c r="EJ22" s="120" t="str">
        <f t="shared" ca="1" si="45"/>
        <v>Nol koma nol nol</v>
      </c>
      <c r="EK22" s="120" t="str">
        <f t="shared" ca="1" si="46"/>
        <v>Nol koma nol nol</v>
      </c>
      <c r="EL22" s="121"/>
    </row>
    <row r="23" spans="1:142" ht="35.1" customHeight="1">
      <c r="A23" s="193" t="s">
        <v>545</v>
      </c>
      <c r="B23" s="294"/>
      <c r="C23" s="330" t="s">
        <v>616</v>
      </c>
      <c r="D23" s="283">
        <v>7</v>
      </c>
      <c r="E23" s="328" t="s">
        <v>589</v>
      </c>
      <c r="F23" s="327" t="s">
        <v>562</v>
      </c>
      <c r="G23" s="285"/>
      <c r="H23" s="286"/>
      <c r="I23" s="287"/>
      <c r="J23" s="287"/>
      <c r="K23" s="288">
        <f t="shared" si="7"/>
        <v>0</v>
      </c>
      <c r="L23" s="286"/>
      <c r="M23" s="289"/>
      <c r="N23" s="290"/>
      <c r="O23" s="288">
        <f t="shared" si="8"/>
        <v>0</v>
      </c>
      <c r="P23" s="286"/>
      <c r="Q23" s="289"/>
      <c r="R23" s="290"/>
      <c r="S23" s="288">
        <f t="shared" si="9"/>
        <v>0</v>
      </c>
      <c r="T23" s="286"/>
      <c r="U23" s="289"/>
      <c r="V23" s="290"/>
      <c r="W23" s="288">
        <f t="shared" si="10"/>
        <v>0</v>
      </c>
      <c r="X23" s="286"/>
      <c r="Y23" s="289"/>
      <c r="Z23" s="290"/>
      <c r="AA23" s="288">
        <f t="shared" si="11"/>
        <v>0</v>
      </c>
      <c r="AB23" s="286"/>
      <c r="AC23" s="289"/>
      <c r="AD23" s="290"/>
      <c r="AE23" s="288">
        <f t="shared" si="12"/>
        <v>0</v>
      </c>
      <c r="AF23" s="286"/>
      <c r="AG23" s="289"/>
      <c r="AH23" s="290"/>
      <c r="AI23" s="288">
        <f t="shared" si="13"/>
        <v>0</v>
      </c>
      <c r="AJ23" s="286"/>
      <c r="AK23" s="289"/>
      <c r="AL23" s="290"/>
      <c r="AM23" s="288">
        <f t="shared" si="14"/>
        <v>0</v>
      </c>
      <c r="AN23" s="286"/>
      <c r="AO23" s="289"/>
      <c r="AP23" s="290"/>
      <c r="AQ23" s="288">
        <f t="shared" si="15"/>
        <v>0</v>
      </c>
      <c r="AR23" s="286"/>
      <c r="AS23" s="287">
        <v>80</v>
      </c>
      <c r="AT23" s="287"/>
      <c r="AU23" s="288">
        <f t="shared" si="16"/>
        <v>72</v>
      </c>
      <c r="AV23" s="286"/>
      <c r="AW23" s="289"/>
      <c r="AX23" s="290"/>
      <c r="AY23" s="288">
        <f t="shared" si="17"/>
        <v>0</v>
      </c>
      <c r="AZ23" s="286"/>
      <c r="BA23" s="289"/>
      <c r="BB23" s="290"/>
      <c r="BC23" s="288">
        <f t="shared" si="18"/>
        <v>0</v>
      </c>
      <c r="BD23" s="286"/>
      <c r="BE23" s="289"/>
      <c r="BF23" s="290"/>
      <c r="BG23" s="288">
        <f t="shared" si="19"/>
        <v>0</v>
      </c>
      <c r="BH23" s="286"/>
      <c r="BI23" s="289"/>
      <c r="BJ23" s="290"/>
      <c r="BK23" s="288">
        <f t="shared" si="20"/>
        <v>0</v>
      </c>
      <c r="BL23" s="291">
        <f t="shared" si="21"/>
        <v>2</v>
      </c>
      <c r="BM23" s="292">
        <f t="shared" si="22"/>
        <v>0</v>
      </c>
      <c r="BN23" s="308" t="str">
        <f t="shared" ca="1" si="23"/>
        <v>MD</v>
      </c>
      <c r="BO23" s="311" t="str">
        <f t="shared" si="24"/>
        <v>Tidak Hadir</v>
      </c>
      <c r="BP23" s="325" t="str">
        <f t="shared" si="47"/>
        <v>D</v>
      </c>
      <c r="BQ23" s="27"/>
      <c r="BS23" s="156" t="str">
        <f t="shared" si="25"/>
        <v>Arif Rahmanudin</v>
      </c>
      <c r="BT23" s="156" t="str">
        <f t="shared" si="26"/>
        <v>198212262004121001</v>
      </c>
      <c r="BU23" s="156" t="str">
        <f t="shared" si="27"/>
        <v>KPP Pratama Jakarta Grogol Petamburan</v>
      </c>
      <c r="BV23" s="157">
        <f t="shared" si="48"/>
        <v>2</v>
      </c>
      <c r="BW23" s="326" t="str">
        <f t="shared" si="49"/>
        <v>D</v>
      </c>
      <c r="BX23" s="17" t="str">
        <f t="shared" ca="1" si="28"/>
        <v/>
      </c>
      <c r="BY23" s="17" t="str">
        <f t="shared" ca="1" si="29"/>
        <v>B</v>
      </c>
      <c r="BZ23" s="17" t="str">
        <f t="shared" ca="1" si="29"/>
        <v>C</v>
      </c>
      <c r="CA23" s="17" t="str">
        <f t="shared" ca="1" si="29"/>
        <v>D</v>
      </c>
      <c r="CB23" s="17" t="str">
        <f t="shared" ca="1" si="29"/>
        <v>E</v>
      </c>
      <c r="CC23" s="17" t="str">
        <f t="shared" ca="1" si="29"/>
        <v>F</v>
      </c>
      <c r="CD23" s="17" t="str">
        <f t="shared" ca="1" si="29"/>
        <v>G</v>
      </c>
      <c r="CE23" s="17" t="str">
        <f t="shared" ca="1" si="29"/>
        <v>H</v>
      </c>
      <c r="CF23" s="17" t="str">
        <f t="shared" ca="1" si="29"/>
        <v>I</v>
      </c>
      <c r="CG23" s="17" t="str">
        <f t="shared" ca="1" si="29"/>
        <v/>
      </c>
      <c r="CH23" s="17" t="str">
        <f t="shared" ca="1" si="29"/>
        <v>K</v>
      </c>
      <c r="CI23" s="17" t="str">
        <f t="shared" ca="1" si="29"/>
        <v/>
      </c>
      <c r="CJ23" s="17" t="str">
        <f t="shared" ca="1" si="29"/>
        <v>(nt)</v>
      </c>
      <c r="CK23" s="174" t="str">
        <f t="shared" ca="1" si="30"/>
        <v>(tl)</v>
      </c>
      <c r="CL23" s="11"/>
      <c r="CM23" s="11"/>
      <c r="CN23" s="9"/>
      <c r="CO23" s="34">
        <f>ROW()</f>
        <v>23</v>
      </c>
      <c r="CP23" s="6"/>
      <c r="CQ23" s="6"/>
      <c r="CR23" s="310"/>
      <c r="CS23" s="310"/>
      <c r="CT23" s="310"/>
      <c r="CU23" s="310"/>
      <c r="CV23" s="186"/>
      <c r="CW23" s="186"/>
      <c r="CX23" s="119">
        <f t="shared" ca="1" si="31"/>
        <v>0</v>
      </c>
      <c r="CY23" s="119">
        <f t="shared" ca="1" si="31"/>
        <v>0</v>
      </c>
      <c r="CZ23" s="119">
        <f t="shared" ca="1" si="31"/>
        <v>0</v>
      </c>
      <c r="DA23" s="119">
        <f t="shared" ca="1" si="31"/>
        <v>0</v>
      </c>
      <c r="DB23" s="119">
        <f t="shared" ca="1" si="31"/>
        <v>0</v>
      </c>
      <c r="DC23" s="119">
        <f t="shared" ca="1" si="31"/>
        <v>0</v>
      </c>
      <c r="DD23" s="119">
        <f t="shared" ca="1" si="31"/>
        <v>0</v>
      </c>
      <c r="DE23" s="119">
        <f t="shared" ca="1" si="31"/>
        <v>0</v>
      </c>
      <c r="DF23" s="119">
        <f t="shared" ca="1" si="31"/>
        <v>0</v>
      </c>
      <c r="DG23" s="119">
        <f t="shared" ca="1" si="31"/>
        <v>72</v>
      </c>
      <c r="DH23" s="119">
        <f t="shared" ca="1" si="31"/>
        <v>0</v>
      </c>
      <c r="DI23" s="119">
        <f t="shared" ca="1" si="31"/>
        <v>0</v>
      </c>
      <c r="DJ23" s="115"/>
      <c r="DK23" s="119" t="str">
        <f t="shared" ca="1" si="32"/>
        <v>0,00</v>
      </c>
      <c r="DL23" s="119" t="str">
        <f t="shared" ca="1" si="33"/>
        <v>0,00</v>
      </c>
      <c r="DM23" s="119" t="str">
        <f t="shared" ca="1" si="33"/>
        <v>0,00</v>
      </c>
      <c r="DN23" s="119" t="str">
        <f t="shared" ca="1" si="33"/>
        <v>0,00</v>
      </c>
      <c r="DO23" s="119" t="str">
        <f t="shared" ca="1" si="33"/>
        <v>0,00</v>
      </c>
      <c r="DP23" s="119" t="str">
        <f t="shared" ca="1" si="33"/>
        <v>0,00</v>
      </c>
      <c r="DQ23" s="119" t="str">
        <f t="shared" ca="1" si="33"/>
        <v>0,00</v>
      </c>
      <c r="DR23" s="119" t="str">
        <f t="shared" ca="1" si="33"/>
        <v>0,00</v>
      </c>
      <c r="DS23" s="119" t="str">
        <f t="shared" ca="1" si="33"/>
        <v>0,00</v>
      </c>
      <c r="DT23" s="119" t="str">
        <f t="shared" ca="1" si="33"/>
        <v>2,00</v>
      </c>
      <c r="DU23" s="119" t="str">
        <f t="shared" ca="1" si="33"/>
        <v>0,00</v>
      </c>
      <c r="DV23" s="119" t="str">
        <f t="shared" ca="1" si="33"/>
        <v>0,00</v>
      </c>
      <c r="DW23" s="119" t="str">
        <f t="shared" ca="1" si="33"/>
        <v>0,00</v>
      </c>
      <c r="DX23" s="116"/>
      <c r="DY23" s="120" t="str">
        <f t="shared" ca="1" si="34"/>
        <v>Nol koma nol nol</v>
      </c>
      <c r="DZ23" s="120" t="str">
        <f t="shared" ca="1" si="35"/>
        <v>Nol koma nol nol</v>
      </c>
      <c r="EA23" s="120" t="str">
        <f t="shared" ca="1" si="36"/>
        <v>Nol koma nol nol</v>
      </c>
      <c r="EB23" s="120" t="str">
        <f t="shared" ca="1" si="37"/>
        <v>Nol koma nol nol</v>
      </c>
      <c r="EC23" s="120" t="str">
        <f t="shared" ca="1" si="38"/>
        <v>Nol koma nol nol</v>
      </c>
      <c r="ED23" s="120" t="str">
        <f t="shared" ca="1" si="39"/>
        <v>Nol koma nol nol</v>
      </c>
      <c r="EE23" s="120" t="str">
        <f t="shared" ca="1" si="40"/>
        <v>Nol koma nol nol</v>
      </c>
      <c r="EF23" s="120" t="str">
        <f t="shared" ca="1" si="41"/>
        <v>Nol koma nol nol</v>
      </c>
      <c r="EG23" s="120" t="str">
        <f t="shared" ca="1" si="42"/>
        <v>Nol koma nol nol</v>
      </c>
      <c r="EH23" s="120" t="str">
        <f t="shared" ca="1" si="43"/>
        <v>Dua koma nol nol</v>
      </c>
      <c r="EI23" s="120" t="str">
        <f t="shared" ca="1" si="44"/>
        <v>Nol koma nol nol</v>
      </c>
      <c r="EJ23" s="120" t="str">
        <f t="shared" ca="1" si="45"/>
        <v>Nol koma nol nol</v>
      </c>
      <c r="EK23" s="120" t="str">
        <f t="shared" ca="1" si="46"/>
        <v>Nol koma nol nol</v>
      </c>
      <c r="EL23" s="121"/>
    </row>
    <row r="24" spans="1:142" ht="35.1" customHeight="1">
      <c r="A24" s="193" t="s">
        <v>545</v>
      </c>
      <c r="B24" s="294"/>
      <c r="C24" s="330" t="s">
        <v>617</v>
      </c>
      <c r="D24" s="293">
        <v>8</v>
      </c>
      <c r="E24" s="328" t="s">
        <v>590</v>
      </c>
      <c r="F24" s="327" t="s">
        <v>563</v>
      </c>
      <c r="G24" s="285"/>
      <c r="H24" s="286"/>
      <c r="I24" s="287">
        <v>85</v>
      </c>
      <c r="J24" s="287"/>
      <c r="K24" s="288">
        <f t="shared" si="7"/>
        <v>77</v>
      </c>
      <c r="L24" s="286"/>
      <c r="M24" s="289"/>
      <c r="N24" s="290"/>
      <c r="O24" s="288">
        <f t="shared" si="8"/>
        <v>0</v>
      </c>
      <c r="P24" s="286"/>
      <c r="Q24" s="289"/>
      <c r="R24" s="290"/>
      <c r="S24" s="288">
        <f t="shared" si="9"/>
        <v>0</v>
      </c>
      <c r="T24" s="286"/>
      <c r="U24" s="289"/>
      <c r="V24" s="290"/>
      <c r="W24" s="288">
        <f t="shared" si="10"/>
        <v>0</v>
      </c>
      <c r="X24" s="286"/>
      <c r="Y24" s="289"/>
      <c r="Z24" s="290"/>
      <c r="AA24" s="288">
        <f t="shared" si="11"/>
        <v>0</v>
      </c>
      <c r="AB24" s="286"/>
      <c r="AC24" s="289"/>
      <c r="AD24" s="290"/>
      <c r="AE24" s="288">
        <f t="shared" si="12"/>
        <v>0</v>
      </c>
      <c r="AF24" s="286"/>
      <c r="AG24" s="289"/>
      <c r="AH24" s="290"/>
      <c r="AI24" s="288">
        <f t="shared" si="13"/>
        <v>0</v>
      </c>
      <c r="AJ24" s="286"/>
      <c r="AK24" s="289"/>
      <c r="AL24" s="290"/>
      <c r="AM24" s="288">
        <f t="shared" si="14"/>
        <v>0</v>
      </c>
      <c r="AN24" s="286"/>
      <c r="AO24" s="289"/>
      <c r="AP24" s="290"/>
      <c r="AQ24" s="288">
        <f t="shared" si="15"/>
        <v>0</v>
      </c>
      <c r="AR24" s="286"/>
      <c r="AS24" s="287">
        <v>82</v>
      </c>
      <c r="AT24" s="287"/>
      <c r="AU24" s="288">
        <f t="shared" si="16"/>
        <v>74</v>
      </c>
      <c r="AV24" s="286"/>
      <c r="AW24" s="289"/>
      <c r="AX24" s="290"/>
      <c r="AY24" s="288">
        <f t="shared" si="17"/>
        <v>0</v>
      </c>
      <c r="AZ24" s="286"/>
      <c r="BA24" s="289"/>
      <c r="BB24" s="290"/>
      <c r="BC24" s="288">
        <f t="shared" si="18"/>
        <v>0</v>
      </c>
      <c r="BD24" s="286"/>
      <c r="BE24" s="289"/>
      <c r="BF24" s="290"/>
      <c r="BG24" s="288">
        <f t="shared" si="19"/>
        <v>0</v>
      </c>
      <c r="BH24" s="286"/>
      <c r="BI24" s="289"/>
      <c r="BJ24" s="290"/>
      <c r="BK24" s="288">
        <f t="shared" si="20"/>
        <v>0</v>
      </c>
      <c r="BL24" s="291">
        <f t="shared" si="21"/>
        <v>4.1944444444444446</v>
      </c>
      <c r="BM24" s="292">
        <f t="shared" si="22"/>
        <v>0</v>
      </c>
      <c r="BN24" s="308" t="str">
        <f t="shared" ca="1" si="23"/>
        <v>MD</v>
      </c>
      <c r="BO24" s="311" t="str">
        <f t="shared" si="24"/>
        <v>Tidak Hadir</v>
      </c>
      <c r="BP24" s="325" t="str">
        <f t="shared" si="47"/>
        <v>D</v>
      </c>
      <c r="BQ24" s="27" t="s">
        <v>520</v>
      </c>
      <c r="BR24" s="1" t="s">
        <v>143</v>
      </c>
      <c r="BS24" s="156" t="str">
        <f t="shared" si="25"/>
        <v>Ario Makaribi</v>
      </c>
      <c r="BT24" s="156" t="str">
        <f t="shared" si="26"/>
        <v>198502102004121001</v>
      </c>
      <c r="BU24" s="156" t="str">
        <f t="shared" si="27"/>
        <v>KPP Pratama Sumedang</v>
      </c>
      <c r="BV24" s="157">
        <f t="shared" si="48"/>
        <v>4.1944444444444446</v>
      </c>
      <c r="BW24" s="326" t="str">
        <f t="shared" si="49"/>
        <v>D</v>
      </c>
      <c r="BX24" s="17" t="str">
        <f t="shared" ca="1" si="28"/>
        <v/>
      </c>
      <c r="BY24" s="17" t="str">
        <f t="shared" ca="1" si="29"/>
        <v>B</v>
      </c>
      <c r="BZ24" s="17" t="str">
        <f t="shared" ca="1" si="29"/>
        <v>C</v>
      </c>
      <c r="CA24" s="17" t="str">
        <f t="shared" ca="1" si="29"/>
        <v>D</v>
      </c>
      <c r="CB24" s="17" t="str">
        <f t="shared" ca="1" si="29"/>
        <v>E</v>
      </c>
      <c r="CC24" s="17" t="str">
        <f t="shared" ca="1" si="29"/>
        <v>F</v>
      </c>
      <c r="CD24" s="17" t="str">
        <f t="shared" ca="1" si="29"/>
        <v>G</v>
      </c>
      <c r="CE24" s="17" t="str">
        <f t="shared" ca="1" si="29"/>
        <v>H</v>
      </c>
      <c r="CF24" s="17" t="str">
        <f t="shared" ca="1" si="29"/>
        <v>I</v>
      </c>
      <c r="CG24" s="17" t="str">
        <f t="shared" ca="1" si="29"/>
        <v/>
      </c>
      <c r="CH24" s="17" t="str">
        <f t="shared" ca="1" si="29"/>
        <v>K</v>
      </c>
      <c r="CI24" s="17" t="str">
        <f t="shared" ca="1" si="29"/>
        <v/>
      </c>
      <c r="CJ24" s="17" t="str">
        <f t="shared" ca="1" si="29"/>
        <v>(nt)</v>
      </c>
      <c r="CK24" s="174" t="str">
        <f t="shared" ca="1" si="30"/>
        <v>(tl)</v>
      </c>
      <c r="CL24" s="11"/>
      <c r="CM24" s="11"/>
      <c r="CN24" s="9"/>
      <c r="CO24" s="34">
        <f>ROW()</f>
        <v>24</v>
      </c>
      <c r="CP24" s="6"/>
      <c r="CQ24" s="6"/>
      <c r="CR24" s="310"/>
      <c r="CS24" s="310"/>
      <c r="CT24" s="310"/>
      <c r="CU24" s="310"/>
      <c r="CV24" s="186"/>
      <c r="CW24" s="189"/>
      <c r="CX24" s="119">
        <f t="shared" ca="1" si="31"/>
        <v>77</v>
      </c>
      <c r="CY24" s="119">
        <f t="shared" ca="1" si="31"/>
        <v>0</v>
      </c>
      <c r="CZ24" s="119">
        <f t="shared" ca="1" si="31"/>
        <v>0</v>
      </c>
      <c r="DA24" s="119">
        <f t="shared" ca="1" si="31"/>
        <v>0</v>
      </c>
      <c r="DB24" s="119">
        <f t="shared" ca="1" si="31"/>
        <v>0</v>
      </c>
      <c r="DC24" s="119">
        <f t="shared" ca="1" si="31"/>
        <v>0</v>
      </c>
      <c r="DD24" s="119">
        <f t="shared" ca="1" si="31"/>
        <v>0</v>
      </c>
      <c r="DE24" s="119">
        <f t="shared" ca="1" si="31"/>
        <v>0</v>
      </c>
      <c r="DF24" s="119">
        <f t="shared" ca="1" si="31"/>
        <v>0</v>
      </c>
      <c r="DG24" s="119">
        <f t="shared" ca="1" si="31"/>
        <v>74</v>
      </c>
      <c r="DH24" s="119">
        <f t="shared" ca="1" si="31"/>
        <v>0</v>
      </c>
      <c r="DI24" s="119">
        <f t="shared" ca="1" si="31"/>
        <v>0</v>
      </c>
      <c r="DJ24" s="115"/>
      <c r="DK24" s="119" t="str">
        <f t="shared" ca="1" si="32"/>
        <v>2,14</v>
      </c>
      <c r="DL24" s="119" t="str">
        <f t="shared" ca="1" si="33"/>
        <v>0,00</v>
      </c>
      <c r="DM24" s="119" t="str">
        <f t="shared" ca="1" si="33"/>
        <v>0,00</v>
      </c>
      <c r="DN24" s="119" t="str">
        <f t="shared" ca="1" si="33"/>
        <v>0,00</v>
      </c>
      <c r="DO24" s="119" t="str">
        <f t="shared" ca="1" si="33"/>
        <v>0,00</v>
      </c>
      <c r="DP24" s="119" t="str">
        <f t="shared" ca="1" si="33"/>
        <v>0,00</v>
      </c>
      <c r="DQ24" s="119" t="str">
        <f t="shared" ca="1" si="33"/>
        <v>0,00</v>
      </c>
      <c r="DR24" s="119" t="str">
        <f t="shared" ca="1" si="33"/>
        <v>0,00</v>
      </c>
      <c r="DS24" s="119" t="str">
        <f t="shared" ca="1" si="33"/>
        <v>0,00</v>
      </c>
      <c r="DT24" s="119" t="str">
        <f t="shared" ca="1" si="33"/>
        <v>2,06</v>
      </c>
      <c r="DU24" s="119" t="str">
        <f t="shared" ca="1" si="33"/>
        <v>0,00</v>
      </c>
      <c r="DV24" s="119" t="str">
        <f t="shared" ca="1" si="33"/>
        <v>0,00</v>
      </c>
      <c r="DW24" s="119" t="str">
        <f t="shared" ca="1" si="33"/>
        <v>0,00</v>
      </c>
      <c r="DX24" s="116"/>
      <c r="DY24" s="120" t="str">
        <f t="shared" ca="1" si="34"/>
        <v>Dua koma satu empat</v>
      </c>
      <c r="DZ24" s="120" t="str">
        <f t="shared" ca="1" si="35"/>
        <v>Nol koma nol nol</v>
      </c>
      <c r="EA24" s="120" t="str">
        <f t="shared" ca="1" si="36"/>
        <v>Nol koma nol nol</v>
      </c>
      <c r="EB24" s="120" t="str">
        <f t="shared" ca="1" si="37"/>
        <v>Nol koma nol nol</v>
      </c>
      <c r="EC24" s="120" t="str">
        <f t="shared" ca="1" si="38"/>
        <v>Nol koma nol nol</v>
      </c>
      <c r="ED24" s="120" t="str">
        <f t="shared" ca="1" si="39"/>
        <v>Nol koma nol nol</v>
      </c>
      <c r="EE24" s="120" t="str">
        <f t="shared" ca="1" si="40"/>
        <v>Nol koma nol nol</v>
      </c>
      <c r="EF24" s="120" t="str">
        <f t="shared" ca="1" si="41"/>
        <v>Nol koma nol nol</v>
      </c>
      <c r="EG24" s="120" t="str">
        <f t="shared" ca="1" si="42"/>
        <v>Nol koma nol nol</v>
      </c>
      <c r="EH24" s="120" t="str">
        <f t="shared" ca="1" si="43"/>
        <v>Dua koma nol enam</v>
      </c>
      <c r="EI24" s="120" t="str">
        <f t="shared" ca="1" si="44"/>
        <v>Nol koma nol nol</v>
      </c>
      <c r="EJ24" s="120" t="str">
        <f t="shared" ca="1" si="45"/>
        <v>Nol koma nol nol</v>
      </c>
      <c r="EK24" s="120" t="str">
        <f t="shared" ca="1" si="46"/>
        <v>Nol koma nol nol</v>
      </c>
      <c r="EL24" s="121"/>
    </row>
    <row r="25" spans="1:142" ht="35.1" customHeight="1">
      <c r="A25" s="193" t="s">
        <v>545</v>
      </c>
      <c r="B25" s="294"/>
      <c r="C25" s="330" t="s">
        <v>618</v>
      </c>
      <c r="D25" s="283">
        <v>9</v>
      </c>
      <c r="E25" s="328" t="s">
        <v>591</v>
      </c>
      <c r="F25" s="327" t="s">
        <v>564</v>
      </c>
      <c r="G25" s="285"/>
      <c r="H25" s="286"/>
      <c r="I25" s="287">
        <v>80</v>
      </c>
      <c r="J25" s="287"/>
      <c r="K25" s="288">
        <f t="shared" si="7"/>
        <v>72</v>
      </c>
      <c r="L25" s="286"/>
      <c r="M25" s="289"/>
      <c r="N25" s="290"/>
      <c r="O25" s="288">
        <f t="shared" si="8"/>
        <v>0</v>
      </c>
      <c r="P25" s="286"/>
      <c r="Q25" s="289"/>
      <c r="R25" s="290"/>
      <c r="S25" s="288">
        <f t="shared" si="9"/>
        <v>0</v>
      </c>
      <c r="T25" s="286"/>
      <c r="U25" s="289"/>
      <c r="V25" s="290"/>
      <c r="W25" s="288">
        <f t="shared" si="10"/>
        <v>0</v>
      </c>
      <c r="X25" s="286"/>
      <c r="Y25" s="289"/>
      <c r="Z25" s="290"/>
      <c r="AA25" s="288">
        <f t="shared" si="11"/>
        <v>0</v>
      </c>
      <c r="AB25" s="286"/>
      <c r="AC25" s="289"/>
      <c r="AD25" s="290"/>
      <c r="AE25" s="288">
        <f t="shared" si="12"/>
        <v>0</v>
      </c>
      <c r="AF25" s="286"/>
      <c r="AG25" s="289"/>
      <c r="AH25" s="290"/>
      <c r="AI25" s="288">
        <f t="shared" si="13"/>
        <v>0</v>
      </c>
      <c r="AJ25" s="286"/>
      <c r="AK25" s="289"/>
      <c r="AL25" s="290"/>
      <c r="AM25" s="288">
        <f t="shared" si="14"/>
        <v>0</v>
      </c>
      <c r="AN25" s="286"/>
      <c r="AO25" s="289"/>
      <c r="AP25" s="290"/>
      <c r="AQ25" s="288">
        <f t="shared" si="15"/>
        <v>0</v>
      </c>
      <c r="AR25" s="286"/>
      <c r="AS25" s="287"/>
      <c r="AT25" s="287"/>
      <c r="AU25" s="288">
        <f t="shared" si="16"/>
        <v>0</v>
      </c>
      <c r="AV25" s="286"/>
      <c r="AW25" s="289"/>
      <c r="AX25" s="290"/>
      <c r="AY25" s="288">
        <f t="shared" si="17"/>
        <v>0</v>
      </c>
      <c r="AZ25" s="286"/>
      <c r="BA25" s="289"/>
      <c r="BB25" s="290"/>
      <c r="BC25" s="288">
        <f t="shared" si="18"/>
        <v>0</v>
      </c>
      <c r="BD25" s="286"/>
      <c r="BE25" s="289"/>
      <c r="BF25" s="290"/>
      <c r="BG25" s="288">
        <f t="shared" si="19"/>
        <v>0</v>
      </c>
      <c r="BH25" s="286"/>
      <c r="BI25" s="289"/>
      <c r="BJ25" s="290"/>
      <c r="BK25" s="288">
        <f t="shared" si="20"/>
        <v>0</v>
      </c>
      <c r="BL25" s="291">
        <f t="shared" si="21"/>
        <v>2</v>
      </c>
      <c r="BM25" s="292">
        <f t="shared" si="22"/>
        <v>0</v>
      </c>
      <c r="BN25" s="308" t="str">
        <f t="shared" ca="1" si="23"/>
        <v>MD</v>
      </c>
      <c r="BO25" s="311" t="str">
        <f t="shared" si="24"/>
        <v>Tidak Hadir</v>
      </c>
      <c r="BP25" s="325" t="str">
        <f t="shared" si="47"/>
        <v>D</v>
      </c>
      <c r="BQ25" s="27"/>
      <c r="BS25" s="156" t="str">
        <f t="shared" si="25"/>
        <v>Arip Sudarmaji</v>
      </c>
      <c r="BT25" s="156" t="str">
        <f t="shared" si="26"/>
        <v>198602222004121002</v>
      </c>
      <c r="BU25" s="156" t="str">
        <f t="shared" si="27"/>
        <v>KPP Pratama Jakarta Tamansari Dua</v>
      </c>
      <c r="BV25" s="157">
        <f t="shared" si="48"/>
        <v>2</v>
      </c>
      <c r="BW25" s="326" t="str">
        <f t="shared" si="49"/>
        <v>D</v>
      </c>
      <c r="BX25" s="17" t="str">
        <f t="shared" ca="1" si="28"/>
        <v/>
      </c>
      <c r="BY25" s="17" t="str">
        <f t="shared" ca="1" si="29"/>
        <v>B</v>
      </c>
      <c r="BZ25" s="17" t="str">
        <f t="shared" ca="1" si="29"/>
        <v>C</v>
      </c>
      <c r="CA25" s="17" t="str">
        <f t="shared" ca="1" si="29"/>
        <v>D</v>
      </c>
      <c r="CB25" s="17" t="str">
        <f t="shared" ca="1" si="29"/>
        <v>E</v>
      </c>
      <c r="CC25" s="17" t="str">
        <f t="shared" ca="1" si="29"/>
        <v>F</v>
      </c>
      <c r="CD25" s="17" t="str">
        <f t="shared" ca="1" si="29"/>
        <v>G</v>
      </c>
      <c r="CE25" s="17" t="str">
        <f t="shared" ca="1" si="29"/>
        <v>H</v>
      </c>
      <c r="CF25" s="17" t="str">
        <f t="shared" ca="1" si="29"/>
        <v>I</v>
      </c>
      <c r="CG25" s="17" t="str">
        <f t="shared" ca="1" si="29"/>
        <v/>
      </c>
      <c r="CH25" s="17" t="str">
        <f t="shared" ca="1" si="29"/>
        <v>K</v>
      </c>
      <c r="CI25" s="17" t="str">
        <f t="shared" ca="1" si="29"/>
        <v/>
      </c>
      <c r="CJ25" s="17" t="str">
        <f t="shared" ca="1" si="29"/>
        <v>(nt)</v>
      </c>
      <c r="CK25" s="174" t="str">
        <f t="shared" ca="1" si="30"/>
        <v>(tl)</v>
      </c>
      <c r="CL25" s="11"/>
      <c r="CM25" s="11"/>
      <c r="CN25" s="9"/>
      <c r="CO25" s="34">
        <f>ROW()</f>
        <v>25</v>
      </c>
      <c r="CP25" s="6"/>
      <c r="CQ25" s="6"/>
      <c r="CR25" s="310"/>
      <c r="CS25" s="310"/>
      <c r="CT25" s="310"/>
      <c r="CU25" s="310"/>
      <c r="CV25" s="186"/>
      <c r="CW25" s="186"/>
      <c r="CX25" s="119">
        <f t="shared" ca="1" si="31"/>
        <v>72</v>
      </c>
      <c r="CY25" s="119">
        <f t="shared" ca="1" si="31"/>
        <v>0</v>
      </c>
      <c r="CZ25" s="119">
        <f t="shared" ca="1" si="31"/>
        <v>0</v>
      </c>
      <c r="DA25" s="119">
        <f t="shared" ca="1" si="31"/>
        <v>0</v>
      </c>
      <c r="DB25" s="119">
        <f t="shared" ca="1" si="31"/>
        <v>0</v>
      </c>
      <c r="DC25" s="119">
        <f t="shared" ca="1" si="31"/>
        <v>0</v>
      </c>
      <c r="DD25" s="119">
        <f t="shared" ca="1" si="31"/>
        <v>0</v>
      </c>
      <c r="DE25" s="119">
        <f t="shared" ca="1" si="31"/>
        <v>0</v>
      </c>
      <c r="DF25" s="119">
        <f t="shared" ca="1" si="31"/>
        <v>0</v>
      </c>
      <c r="DG25" s="119">
        <f t="shared" ca="1" si="31"/>
        <v>0</v>
      </c>
      <c r="DH25" s="119">
        <f t="shared" ca="1" si="31"/>
        <v>0</v>
      </c>
      <c r="DI25" s="119">
        <f t="shared" ca="1" si="31"/>
        <v>0</v>
      </c>
      <c r="DJ25" s="115"/>
      <c r="DK25" s="119" t="str">
        <f t="shared" ca="1" si="32"/>
        <v>2,00</v>
      </c>
      <c r="DL25" s="119" t="str">
        <f t="shared" ca="1" si="33"/>
        <v>0,00</v>
      </c>
      <c r="DM25" s="119" t="str">
        <f t="shared" ca="1" si="33"/>
        <v>0,00</v>
      </c>
      <c r="DN25" s="119" t="str">
        <f t="shared" ca="1" si="33"/>
        <v>0,00</v>
      </c>
      <c r="DO25" s="119" t="str">
        <f t="shared" ca="1" si="33"/>
        <v>0,00</v>
      </c>
      <c r="DP25" s="119" t="str">
        <f t="shared" ca="1" si="33"/>
        <v>0,00</v>
      </c>
      <c r="DQ25" s="119" t="str">
        <f t="shared" ca="1" si="33"/>
        <v>0,00</v>
      </c>
      <c r="DR25" s="119" t="str">
        <f t="shared" ca="1" si="33"/>
        <v>0,00</v>
      </c>
      <c r="DS25" s="119" t="str">
        <f t="shared" ca="1" si="33"/>
        <v>0,00</v>
      </c>
      <c r="DT25" s="119" t="str">
        <f t="shared" ca="1" si="33"/>
        <v>0,00</v>
      </c>
      <c r="DU25" s="119" t="str">
        <f t="shared" ca="1" si="33"/>
        <v>0,00</v>
      </c>
      <c r="DV25" s="119" t="str">
        <f t="shared" ca="1" si="33"/>
        <v>0,00</v>
      </c>
      <c r="DW25" s="119" t="str">
        <f t="shared" ca="1" si="33"/>
        <v>0,00</v>
      </c>
      <c r="DX25" s="116"/>
      <c r="DY25" s="120" t="str">
        <f t="shared" ca="1" si="34"/>
        <v>Dua koma nol nol</v>
      </c>
      <c r="DZ25" s="120" t="str">
        <f t="shared" ca="1" si="35"/>
        <v>Nol koma nol nol</v>
      </c>
      <c r="EA25" s="120" t="str">
        <f t="shared" ca="1" si="36"/>
        <v>Nol koma nol nol</v>
      </c>
      <c r="EB25" s="120" t="str">
        <f t="shared" ca="1" si="37"/>
        <v>Nol koma nol nol</v>
      </c>
      <c r="EC25" s="120" t="str">
        <f t="shared" ca="1" si="38"/>
        <v>Nol koma nol nol</v>
      </c>
      <c r="ED25" s="120" t="str">
        <f t="shared" ca="1" si="39"/>
        <v>Nol koma nol nol</v>
      </c>
      <c r="EE25" s="120" t="str">
        <f t="shared" ca="1" si="40"/>
        <v>Nol koma nol nol</v>
      </c>
      <c r="EF25" s="120" t="str">
        <f t="shared" ca="1" si="41"/>
        <v>Nol koma nol nol</v>
      </c>
      <c r="EG25" s="120" t="str">
        <f t="shared" ca="1" si="42"/>
        <v>Nol koma nol nol</v>
      </c>
      <c r="EH25" s="120" t="str">
        <f t="shared" ca="1" si="43"/>
        <v>Nol koma nol nol</v>
      </c>
      <c r="EI25" s="120" t="str">
        <f t="shared" ca="1" si="44"/>
        <v>Nol koma nol nol</v>
      </c>
      <c r="EJ25" s="120" t="str">
        <f t="shared" ca="1" si="45"/>
        <v>Nol koma nol nol</v>
      </c>
      <c r="EK25" s="120" t="str">
        <f t="shared" ca="1" si="46"/>
        <v>Nol koma nol nol</v>
      </c>
      <c r="EL25" s="121"/>
    </row>
    <row r="26" spans="1:142" ht="35.1" customHeight="1">
      <c r="A26" s="193" t="s">
        <v>545</v>
      </c>
      <c r="B26" s="294"/>
      <c r="C26" s="330" t="s">
        <v>619</v>
      </c>
      <c r="D26" s="293">
        <v>10</v>
      </c>
      <c r="E26" s="328" t="s">
        <v>592</v>
      </c>
      <c r="F26" s="327" t="s">
        <v>565</v>
      </c>
      <c r="G26" s="285"/>
      <c r="H26" s="286"/>
      <c r="I26" s="287">
        <v>83</v>
      </c>
      <c r="J26" s="287"/>
      <c r="K26" s="288">
        <f t="shared" si="7"/>
        <v>75</v>
      </c>
      <c r="L26" s="286"/>
      <c r="M26" s="289"/>
      <c r="N26" s="290"/>
      <c r="O26" s="288">
        <f t="shared" si="8"/>
        <v>0</v>
      </c>
      <c r="P26" s="286"/>
      <c r="Q26" s="289"/>
      <c r="R26" s="290"/>
      <c r="S26" s="288">
        <f t="shared" si="9"/>
        <v>0</v>
      </c>
      <c r="T26" s="286"/>
      <c r="U26" s="289"/>
      <c r="V26" s="290"/>
      <c r="W26" s="288">
        <f t="shared" si="10"/>
        <v>0</v>
      </c>
      <c r="X26" s="286"/>
      <c r="Y26" s="289"/>
      <c r="Z26" s="290"/>
      <c r="AA26" s="288">
        <f t="shared" si="11"/>
        <v>0</v>
      </c>
      <c r="AB26" s="286"/>
      <c r="AC26" s="289"/>
      <c r="AD26" s="290"/>
      <c r="AE26" s="288">
        <f t="shared" si="12"/>
        <v>0</v>
      </c>
      <c r="AF26" s="286"/>
      <c r="AG26" s="289"/>
      <c r="AH26" s="290"/>
      <c r="AI26" s="288">
        <f t="shared" si="13"/>
        <v>0</v>
      </c>
      <c r="AJ26" s="286"/>
      <c r="AK26" s="289"/>
      <c r="AL26" s="290"/>
      <c r="AM26" s="288">
        <f t="shared" si="14"/>
        <v>0</v>
      </c>
      <c r="AN26" s="286"/>
      <c r="AO26" s="289"/>
      <c r="AP26" s="290"/>
      <c r="AQ26" s="288">
        <f t="shared" si="15"/>
        <v>0</v>
      </c>
      <c r="AR26" s="286"/>
      <c r="AS26" s="287"/>
      <c r="AT26" s="287"/>
      <c r="AU26" s="288">
        <f t="shared" si="16"/>
        <v>0</v>
      </c>
      <c r="AV26" s="286"/>
      <c r="AW26" s="289"/>
      <c r="AX26" s="290"/>
      <c r="AY26" s="288">
        <f t="shared" si="17"/>
        <v>0</v>
      </c>
      <c r="AZ26" s="286"/>
      <c r="BA26" s="289"/>
      <c r="BB26" s="290"/>
      <c r="BC26" s="288">
        <f t="shared" si="18"/>
        <v>0</v>
      </c>
      <c r="BD26" s="286"/>
      <c r="BE26" s="289"/>
      <c r="BF26" s="290"/>
      <c r="BG26" s="288">
        <f t="shared" si="19"/>
        <v>0</v>
      </c>
      <c r="BH26" s="286"/>
      <c r="BI26" s="289"/>
      <c r="BJ26" s="290"/>
      <c r="BK26" s="288">
        <f t="shared" si="20"/>
        <v>0</v>
      </c>
      <c r="BL26" s="291">
        <f t="shared" si="21"/>
        <v>2.083333333333333</v>
      </c>
      <c r="BM26" s="292">
        <f t="shared" si="22"/>
        <v>0</v>
      </c>
      <c r="BN26" s="308" t="str">
        <f t="shared" ca="1" si="23"/>
        <v>MD</v>
      </c>
      <c r="BO26" s="311" t="str">
        <f t="shared" si="24"/>
        <v>Tidak Hadir</v>
      </c>
      <c r="BP26" s="325" t="str">
        <f t="shared" si="47"/>
        <v>D</v>
      </c>
      <c r="BQ26" s="27" t="s">
        <v>528</v>
      </c>
      <c r="BR26" s="1" t="s">
        <v>512</v>
      </c>
      <c r="BS26" s="156" t="str">
        <f t="shared" si="25"/>
        <v>Chozin Anshori</v>
      </c>
      <c r="BT26" s="156" t="str">
        <f t="shared" si="26"/>
        <v>198702112008121001</v>
      </c>
      <c r="BU26" s="156" t="str">
        <f t="shared" si="27"/>
        <v>KPP Pratama Tasikmalaya</v>
      </c>
      <c r="BV26" s="157">
        <f t="shared" si="48"/>
        <v>2.083333333333333</v>
      </c>
      <c r="BW26" s="326" t="str">
        <f t="shared" si="49"/>
        <v>D</v>
      </c>
      <c r="BX26" s="17" t="str">
        <f t="shared" ca="1" si="28"/>
        <v/>
      </c>
      <c r="BY26" s="17" t="str">
        <f t="shared" ca="1" si="29"/>
        <v>B</v>
      </c>
      <c r="BZ26" s="17" t="str">
        <f t="shared" ca="1" si="29"/>
        <v>C</v>
      </c>
      <c r="CA26" s="17" t="str">
        <f t="shared" ca="1" si="29"/>
        <v>D</v>
      </c>
      <c r="CB26" s="17" t="str">
        <f t="shared" ca="1" si="29"/>
        <v>E</v>
      </c>
      <c r="CC26" s="17" t="str">
        <f t="shared" ca="1" si="29"/>
        <v>F</v>
      </c>
      <c r="CD26" s="17" t="str">
        <f t="shared" ca="1" si="29"/>
        <v>G</v>
      </c>
      <c r="CE26" s="17" t="str">
        <f t="shared" ca="1" si="29"/>
        <v>H</v>
      </c>
      <c r="CF26" s="17" t="str">
        <f t="shared" ca="1" si="29"/>
        <v>I</v>
      </c>
      <c r="CG26" s="17" t="str">
        <f t="shared" ca="1" si="29"/>
        <v/>
      </c>
      <c r="CH26" s="17" t="str">
        <f t="shared" ca="1" si="29"/>
        <v>K</v>
      </c>
      <c r="CI26" s="17" t="str">
        <f t="shared" ca="1" si="29"/>
        <v/>
      </c>
      <c r="CJ26" s="17" t="str">
        <f t="shared" ca="1" si="29"/>
        <v>(nt)</v>
      </c>
      <c r="CK26" s="174" t="str">
        <f t="shared" ca="1" si="30"/>
        <v>(tl)</v>
      </c>
      <c r="CL26" s="11"/>
      <c r="CM26" s="11"/>
      <c r="CN26" s="9"/>
      <c r="CO26" s="34">
        <f>ROW()</f>
        <v>26</v>
      </c>
      <c r="CP26" s="6"/>
      <c r="CQ26" s="6"/>
      <c r="CR26" s="310"/>
      <c r="CS26" s="310"/>
      <c r="CT26" s="310"/>
      <c r="CU26" s="310"/>
      <c r="CV26" s="186"/>
      <c r="CW26" s="189"/>
      <c r="CX26" s="119">
        <f t="shared" ca="1" si="31"/>
        <v>75</v>
      </c>
      <c r="CY26" s="119">
        <f t="shared" ca="1" si="31"/>
        <v>0</v>
      </c>
      <c r="CZ26" s="119">
        <f t="shared" ca="1" si="31"/>
        <v>0</v>
      </c>
      <c r="DA26" s="119">
        <f t="shared" ca="1" si="31"/>
        <v>0</v>
      </c>
      <c r="DB26" s="119">
        <f t="shared" ca="1" si="31"/>
        <v>0</v>
      </c>
      <c r="DC26" s="119">
        <f t="shared" ca="1" si="31"/>
        <v>0</v>
      </c>
      <c r="DD26" s="119">
        <f t="shared" ca="1" si="31"/>
        <v>0</v>
      </c>
      <c r="DE26" s="119">
        <f t="shared" ca="1" si="31"/>
        <v>0</v>
      </c>
      <c r="DF26" s="119">
        <f t="shared" ca="1" si="31"/>
        <v>0</v>
      </c>
      <c r="DG26" s="119">
        <f t="shared" ca="1" si="31"/>
        <v>0</v>
      </c>
      <c r="DH26" s="119">
        <f t="shared" ca="1" si="31"/>
        <v>0</v>
      </c>
      <c r="DI26" s="119">
        <f t="shared" ca="1" si="31"/>
        <v>0</v>
      </c>
      <c r="DJ26" s="115"/>
      <c r="DK26" s="119" t="str">
        <f t="shared" ca="1" si="32"/>
        <v>2,08</v>
      </c>
      <c r="DL26" s="119" t="str">
        <f t="shared" ca="1" si="33"/>
        <v>0,00</v>
      </c>
      <c r="DM26" s="119" t="str">
        <f t="shared" ca="1" si="33"/>
        <v>0,00</v>
      </c>
      <c r="DN26" s="119" t="str">
        <f t="shared" ca="1" si="33"/>
        <v>0,00</v>
      </c>
      <c r="DO26" s="119" t="str">
        <f t="shared" ca="1" si="33"/>
        <v>0,00</v>
      </c>
      <c r="DP26" s="119" t="str">
        <f t="shared" ca="1" si="33"/>
        <v>0,00</v>
      </c>
      <c r="DQ26" s="119" t="str">
        <f t="shared" ca="1" si="33"/>
        <v>0,00</v>
      </c>
      <c r="DR26" s="119" t="str">
        <f t="shared" ca="1" si="33"/>
        <v>0,00</v>
      </c>
      <c r="DS26" s="119" t="str">
        <f t="shared" ca="1" si="33"/>
        <v>0,00</v>
      </c>
      <c r="DT26" s="119" t="str">
        <f t="shared" ca="1" si="33"/>
        <v>0,00</v>
      </c>
      <c r="DU26" s="119" t="str">
        <f t="shared" ca="1" si="33"/>
        <v>0,00</v>
      </c>
      <c r="DV26" s="119" t="str">
        <f t="shared" ca="1" si="33"/>
        <v>0,00</v>
      </c>
      <c r="DW26" s="119" t="str">
        <f t="shared" ca="1" si="33"/>
        <v>0,00</v>
      </c>
      <c r="DX26" s="116"/>
      <c r="DY26" s="120" t="str">
        <f t="shared" ca="1" si="34"/>
        <v>Dua koma nol delapan</v>
      </c>
      <c r="DZ26" s="120" t="str">
        <f t="shared" ca="1" si="35"/>
        <v>Nol koma nol nol</v>
      </c>
      <c r="EA26" s="120" t="str">
        <f t="shared" ca="1" si="36"/>
        <v>Nol koma nol nol</v>
      </c>
      <c r="EB26" s="120" t="str">
        <f t="shared" ca="1" si="37"/>
        <v>Nol koma nol nol</v>
      </c>
      <c r="EC26" s="120" t="str">
        <f t="shared" ca="1" si="38"/>
        <v>Nol koma nol nol</v>
      </c>
      <c r="ED26" s="120" t="str">
        <f t="shared" ca="1" si="39"/>
        <v>Nol koma nol nol</v>
      </c>
      <c r="EE26" s="120" t="str">
        <f t="shared" ca="1" si="40"/>
        <v>Nol koma nol nol</v>
      </c>
      <c r="EF26" s="120" t="str">
        <f t="shared" ca="1" si="41"/>
        <v>Nol koma nol nol</v>
      </c>
      <c r="EG26" s="120" t="str">
        <f t="shared" ca="1" si="42"/>
        <v>Nol koma nol nol</v>
      </c>
      <c r="EH26" s="120" t="str">
        <f t="shared" ca="1" si="43"/>
        <v>Nol koma nol nol</v>
      </c>
      <c r="EI26" s="120" t="str">
        <f t="shared" ca="1" si="44"/>
        <v>Nol koma nol nol</v>
      </c>
      <c r="EJ26" s="120" t="str">
        <f t="shared" ca="1" si="45"/>
        <v>Nol koma nol nol</v>
      </c>
      <c r="EK26" s="120" t="str">
        <f t="shared" ca="1" si="46"/>
        <v>Nol koma nol nol</v>
      </c>
      <c r="EL26" s="121"/>
    </row>
    <row r="27" spans="1:142" ht="35.1" customHeight="1">
      <c r="A27" s="193" t="s">
        <v>545</v>
      </c>
      <c r="B27" s="294"/>
      <c r="C27" s="330" t="s">
        <v>620</v>
      </c>
      <c r="D27" s="283">
        <v>11</v>
      </c>
      <c r="E27" s="328" t="s">
        <v>593</v>
      </c>
      <c r="F27" s="327" t="s">
        <v>566</v>
      </c>
      <c r="G27" s="285"/>
      <c r="H27" s="286"/>
      <c r="I27" s="287">
        <v>83</v>
      </c>
      <c r="J27" s="287"/>
      <c r="K27" s="288">
        <f t="shared" si="7"/>
        <v>75</v>
      </c>
      <c r="L27" s="286"/>
      <c r="M27" s="289"/>
      <c r="N27" s="290"/>
      <c r="O27" s="288">
        <f t="shared" si="8"/>
        <v>0</v>
      </c>
      <c r="P27" s="286"/>
      <c r="Q27" s="289"/>
      <c r="R27" s="290"/>
      <c r="S27" s="288">
        <f t="shared" si="9"/>
        <v>0</v>
      </c>
      <c r="T27" s="286"/>
      <c r="U27" s="289"/>
      <c r="V27" s="290"/>
      <c r="W27" s="288">
        <f t="shared" si="10"/>
        <v>0</v>
      </c>
      <c r="X27" s="286"/>
      <c r="Y27" s="289"/>
      <c r="Z27" s="290"/>
      <c r="AA27" s="288">
        <f t="shared" si="11"/>
        <v>0</v>
      </c>
      <c r="AB27" s="286"/>
      <c r="AC27" s="289"/>
      <c r="AD27" s="290"/>
      <c r="AE27" s="288">
        <f t="shared" si="12"/>
        <v>0</v>
      </c>
      <c r="AF27" s="286"/>
      <c r="AG27" s="289"/>
      <c r="AH27" s="290"/>
      <c r="AI27" s="288">
        <f t="shared" si="13"/>
        <v>0</v>
      </c>
      <c r="AJ27" s="286"/>
      <c r="AK27" s="289"/>
      <c r="AL27" s="290"/>
      <c r="AM27" s="288">
        <f t="shared" si="14"/>
        <v>0</v>
      </c>
      <c r="AN27" s="286"/>
      <c r="AO27" s="289"/>
      <c r="AP27" s="290"/>
      <c r="AQ27" s="288">
        <f t="shared" si="15"/>
        <v>0</v>
      </c>
      <c r="AR27" s="286"/>
      <c r="AS27" s="287"/>
      <c r="AT27" s="287"/>
      <c r="AU27" s="288">
        <f t="shared" si="16"/>
        <v>0</v>
      </c>
      <c r="AV27" s="286"/>
      <c r="AW27" s="289"/>
      <c r="AX27" s="290"/>
      <c r="AY27" s="288">
        <f t="shared" si="17"/>
        <v>0</v>
      </c>
      <c r="AZ27" s="286"/>
      <c r="BA27" s="289"/>
      <c r="BB27" s="290"/>
      <c r="BC27" s="288">
        <f t="shared" si="18"/>
        <v>0</v>
      </c>
      <c r="BD27" s="286"/>
      <c r="BE27" s="289"/>
      <c r="BF27" s="290"/>
      <c r="BG27" s="288">
        <f t="shared" si="19"/>
        <v>0</v>
      </c>
      <c r="BH27" s="286"/>
      <c r="BI27" s="289"/>
      <c r="BJ27" s="290"/>
      <c r="BK27" s="288">
        <f t="shared" si="20"/>
        <v>0</v>
      </c>
      <c r="BL27" s="291">
        <f t="shared" si="21"/>
        <v>2.083333333333333</v>
      </c>
      <c r="BM27" s="292">
        <f t="shared" si="22"/>
        <v>0</v>
      </c>
      <c r="BN27" s="308" t="str">
        <f t="shared" ca="1" si="23"/>
        <v>MD</v>
      </c>
      <c r="BO27" s="311" t="str">
        <f t="shared" si="24"/>
        <v>Tidak Hadir</v>
      </c>
      <c r="BP27" s="325" t="str">
        <f t="shared" si="47"/>
        <v>D</v>
      </c>
      <c r="BQ27" s="27"/>
      <c r="BS27" s="156" t="str">
        <f t="shared" si="25"/>
        <v>Deden Mochamad Saban Firmansyah</v>
      </c>
      <c r="BT27" s="156" t="str">
        <f t="shared" si="26"/>
        <v>198405302006021002</v>
      </c>
      <c r="BU27" s="156" t="str">
        <f t="shared" si="27"/>
        <v>KPP Pratama Jakarta Duren Sawit</v>
      </c>
      <c r="BV27" s="157">
        <f t="shared" si="48"/>
        <v>2.083333333333333</v>
      </c>
      <c r="BW27" s="326" t="str">
        <f t="shared" si="49"/>
        <v>D</v>
      </c>
      <c r="BX27" s="17" t="str">
        <f t="shared" ca="1" si="28"/>
        <v/>
      </c>
      <c r="BY27" s="17" t="str">
        <f t="shared" ca="1" si="29"/>
        <v>B</v>
      </c>
      <c r="BZ27" s="17" t="str">
        <f t="shared" ca="1" si="29"/>
        <v>C</v>
      </c>
      <c r="CA27" s="17" t="str">
        <f t="shared" ca="1" si="29"/>
        <v>D</v>
      </c>
      <c r="CB27" s="17" t="str">
        <f t="shared" ca="1" si="29"/>
        <v>E</v>
      </c>
      <c r="CC27" s="17" t="str">
        <f t="shared" ca="1" si="29"/>
        <v>F</v>
      </c>
      <c r="CD27" s="17" t="str">
        <f t="shared" ca="1" si="29"/>
        <v>G</v>
      </c>
      <c r="CE27" s="17" t="str">
        <f t="shared" ca="1" si="29"/>
        <v>H</v>
      </c>
      <c r="CF27" s="17" t="str">
        <f t="shared" ca="1" si="29"/>
        <v>I</v>
      </c>
      <c r="CG27" s="17" t="str">
        <f t="shared" ca="1" si="29"/>
        <v/>
      </c>
      <c r="CH27" s="17" t="str">
        <f t="shared" ca="1" si="29"/>
        <v>K</v>
      </c>
      <c r="CI27" s="17" t="str">
        <f t="shared" ca="1" si="29"/>
        <v/>
      </c>
      <c r="CJ27" s="17" t="str">
        <f t="shared" ca="1" si="29"/>
        <v>(nt)</v>
      </c>
      <c r="CK27" s="174" t="str">
        <f t="shared" ca="1" si="30"/>
        <v>(tl)</v>
      </c>
      <c r="CL27" s="11"/>
      <c r="CM27" s="11"/>
      <c r="CN27" s="9"/>
      <c r="CO27" s="34">
        <f>ROW()</f>
        <v>27</v>
      </c>
      <c r="CP27" s="6"/>
      <c r="CQ27" s="6"/>
      <c r="CR27" s="185"/>
      <c r="CS27" s="187"/>
      <c r="CT27" s="187"/>
      <c r="CU27" s="187"/>
      <c r="CV27" s="186"/>
      <c r="CW27" s="186"/>
      <c r="CX27" s="119">
        <f t="shared" ref="CX27:DI42" ca="1" si="50">INDIRECT(CX$14&amp;ROW())</f>
        <v>75</v>
      </c>
      <c r="CY27" s="119">
        <f t="shared" ca="1" si="50"/>
        <v>0</v>
      </c>
      <c r="CZ27" s="119">
        <f t="shared" ca="1" si="50"/>
        <v>0</v>
      </c>
      <c r="DA27" s="119">
        <f t="shared" ca="1" si="50"/>
        <v>0</v>
      </c>
      <c r="DB27" s="119">
        <f t="shared" ca="1" si="50"/>
        <v>0</v>
      </c>
      <c r="DC27" s="119">
        <f t="shared" ca="1" si="50"/>
        <v>0</v>
      </c>
      <c r="DD27" s="119">
        <f t="shared" ca="1" si="50"/>
        <v>0</v>
      </c>
      <c r="DE27" s="119">
        <f t="shared" ca="1" si="50"/>
        <v>0</v>
      </c>
      <c r="DF27" s="119">
        <f t="shared" ca="1" si="50"/>
        <v>0</v>
      </c>
      <c r="DG27" s="119">
        <f t="shared" ca="1" si="50"/>
        <v>0</v>
      </c>
      <c r="DH27" s="119">
        <f t="shared" ca="1" si="50"/>
        <v>0</v>
      </c>
      <c r="DI27" s="119">
        <f t="shared" ca="1" si="50"/>
        <v>0</v>
      </c>
      <c r="DJ27" s="115"/>
      <c r="DK27" s="119" t="str">
        <f t="shared" ca="1" si="32"/>
        <v>2,08</v>
      </c>
      <c r="DL27" s="119" t="str">
        <f t="shared" ca="1" si="33"/>
        <v>0,00</v>
      </c>
      <c r="DM27" s="119" t="str">
        <f t="shared" ca="1" si="33"/>
        <v>0,00</v>
      </c>
      <c r="DN27" s="119" t="str">
        <f t="shared" ca="1" si="33"/>
        <v>0,00</v>
      </c>
      <c r="DO27" s="119" t="str">
        <f t="shared" ca="1" si="33"/>
        <v>0,00</v>
      </c>
      <c r="DP27" s="119" t="str">
        <f t="shared" ca="1" si="33"/>
        <v>0,00</v>
      </c>
      <c r="DQ27" s="119" t="str">
        <f t="shared" ca="1" si="33"/>
        <v>0,00</v>
      </c>
      <c r="DR27" s="119" t="str">
        <f t="shared" ca="1" si="33"/>
        <v>0,00</v>
      </c>
      <c r="DS27" s="119" t="str">
        <f t="shared" ca="1" si="33"/>
        <v>0,00</v>
      </c>
      <c r="DT27" s="119" t="str">
        <f t="shared" ca="1" si="33"/>
        <v>0,00</v>
      </c>
      <c r="DU27" s="119" t="str">
        <f t="shared" ca="1" si="33"/>
        <v>0,00</v>
      </c>
      <c r="DV27" s="119" t="str">
        <f t="shared" ca="1" si="33"/>
        <v>0,00</v>
      </c>
      <c r="DW27" s="119" t="str">
        <f t="shared" ca="1" si="33"/>
        <v>0,00</v>
      </c>
      <c r="DX27" s="116"/>
      <c r="DY27" s="120" t="str">
        <f t="shared" ca="1" si="34"/>
        <v>Dua koma nol delapan</v>
      </c>
      <c r="DZ27" s="120" t="str">
        <f t="shared" ca="1" si="35"/>
        <v>Nol koma nol nol</v>
      </c>
      <c r="EA27" s="120" t="str">
        <f t="shared" ca="1" si="36"/>
        <v>Nol koma nol nol</v>
      </c>
      <c r="EB27" s="120" t="str">
        <f t="shared" ca="1" si="37"/>
        <v>Nol koma nol nol</v>
      </c>
      <c r="EC27" s="120" t="str">
        <f t="shared" ca="1" si="38"/>
        <v>Nol koma nol nol</v>
      </c>
      <c r="ED27" s="120" t="str">
        <f t="shared" ca="1" si="39"/>
        <v>Nol koma nol nol</v>
      </c>
      <c r="EE27" s="120" t="str">
        <f t="shared" ca="1" si="40"/>
        <v>Nol koma nol nol</v>
      </c>
      <c r="EF27" s="120" t="str">
        <f t="shared" ca="1" si="41"/>
        <v>Nol koma nol nol</v>
      </c>
      <c r="EG27" s="120" t="str">
        <f t="shared" ca="1" si="42"/>
        <v>Nol koma nol nol</v>
      </c>
      <c r="EH27" s="120" t="str">
        <f t="shared" ca="1" si="43"/>
        <v>Nol koma nol nol</v>
      </c>
      <c r="EI27" s="120" t="str">
        <f t="shared" ca="1" si="44"/>
        <v>Nol koma nol nol</v>
      </c>
      <c r="EJ27" s="120" t="str">
        <f t="shared" ca="1" si="45"/>
        <v>Nol koma nol nol</v>
      </c>
      <c r="EK27" s="120" t="str">
        <f t="shared" ca="1" si="46"/>
        <v>Nol koma nol nol</v>
      </c>
      <c r="EL27" s="121"/>
    </row>
    <row r="28" spans="1:142" ht="35.1" customHeight="1">
      <c r="A28" s="193" t="s">
        <v>545</v>
      </c>
      <c r="B28" s="294"/>
      <c r="C28" s="330" t="s">
        <v>621</v>
      </c>
      <c r="D28" s="293">
        <v>12</v>
      </c>
      <c r="E28" s="328" t="s">
        <v>594</v>
      </c>
      <c r="F28" s="327" t="s">
        <v>567</v>
      </c>
      <c r="G28" s="285"/>
      <c r="H28" s="286"/>
      <c r="I28" s="287"/>
      <c r="J28" s="287"/>
      <c r="K28" s="288">
        <f t="shared" si="7"/>
        <v>0</v>
      </c>
      <c r="L28" s="286"/>
      <c r="M28" s="289"/>
      <c r="N28" s="290"/>
      <c r="O28" s="288">
        <f t="shared" si="8"/>
        <v>0</v>
      </c>
      <c r="P28" s="286"/>
      <c r="Q28" s="289"/>
      <c r="R28" s="290"/>
      <c r="S28" s="288">
        <f t="shared" si="9"/>
        <v>0</v>
      </c>
      <c r="T28" s="286"/>
      <c r="U28" s="289"/>
      <c r="V28" s="290"/>
      <c r="W28" s="288">
        <f t="shared" si="10"/>
        <v>0</v>
      </c>
      <c r="X28" s="286"/>
      <c r="Y28" s="289"/>
      <c r="Z28" s="290"/>
      <c r="AA28" s="288">
        <f t="shared" si="11"/>
        <v>0</v>
      </c>
      <c r="AB28" s="286"/>
      <c r="AC28" s="289"/>
      <c r="AD28" s="290"/>
      <c r="AE28" s="288">
        <f t="shared" si="12"/>
        <v>0</v>
      </c>
      <c r="AF28" s="286"/>
      <c r="AG28" s="289"/>
      <c r="AH28" s="290"/>
      <c r="AI28" s="307">
        <f t="shared" si="13"/>
        <v>0</v>
      </c>
      <c r="AJ28" s="286"/>
      <c r="AK28" s="289"/>
      <c r="AL28" s="290"/>
      <c r="AM28" s="288">
        <f t="shared" si="14"/>
        <v>0</v>
      </c>
      <c r="AN28" s="286"/>
      <c r="AO28" s="289"/>
      <c r="AP28" s="290"/>
      <c r="AQ28" s="288">
        <f t="shared" si="15"/>
        <v>0</v>
      </c>
      <c r="AR28" s="286"/>
      <c r="AS28" s="287"/>
      <c r="AT28" s="287"/>
      <c r="AU28" s="288">
        <f t="shared" si="16"/>
        <v>0</v>
      </c>
      <c r="AV28" s="286"/>
      <c r="AW28" s="289"/>
      <c r="AX28" s="290"/>
      <c r="AY28" s="288">
        <f t="shared" si="17"/>
        <v>0</v>
      </c>
      <c r="AZ28" s="286"/>
      <c r="BA28" s="289"/>
      <c r="BB28" s="290"/>
      <c r="BC28" s="288">
        <f t="shared" si="18"/>
        <v>0</v>
      </c>
      <c r="BD28" s="286"/>
      <c r="BE28" s="289"/>
      <c r="BF28" s="290"/>
      <c r="BG28" s="288">
        <f t="shared" si="19"/>
        <v>0</v>
      </c>
      <c r="BH28" s="286"/>
      <c r="BI28" s="289"/>
      <c r="BJ28" s="290"/>
      <c r="BK28" s="288">
        <f t="shared" si="20"/>
        <v>0</v>
      </c>
      <c r="BL28" s="291">
        <f t="shared" si="21"/>
        <v>0</v>
      </c>
      <c r="BM28" s="292">
        <f t="shared" si="22"/>
        <v>0</v>
      </c>
      <c r="BN28" s="308" t="str">
        <f t="shared" ca="1" si="23"/>
        <v>MD</v>
      </c>
      <c r="BO28" s="311" t="str">
        <f t="shared" si="24"/>
        <v>Tidak Hadir</v>
      </c>
      <c r="BP28" s="325" t="str">
        <f t="shared" si="47"/>
        <v>D</v>
      </c>
      <c r="BQ28" s="27" t="s">
        <v>529</v>
      </c>
      <c r="BR28" s="1" t="s">
        <v>513</v>
      </c>
      <c r="BS28" s="156" t="str">
        <f t="shared" si="25"/>
        <v>Desi Nugroho</v>
      </c>
      <c r="BT28" s="156" t="str">
        <f t="shared" si="26"/>
        <v>198712162006021002</v>
      </c>
      <c r="BU28" s="156" t="str">
        <f t="shared" si="27"/>
        <v>KPP Pratama Wonosari</v>
      </c>
      <c r="BV28" s="157">
        <f t="shared" si="48"/>
        <v>0</v>
      </c>
      <c r="BW28" s="326" t="str">
        <f t="shared" si="49"/>
        <v>D</v>
      </c>
      <c r="BX28" s="17" t="str">
        <f t="shared" ca="1" si="28"/>
        <v/>
      </c>
      <c r="BY28" s="17" t="str">
        <f t="shared" ca="1" si="29"/>
        <v>B</v>
      </c>
      <c r="BZ28" s="17" t="str">
        <f t="shared" ca="1" si="29"/>
        <v>C</v>
      </c>
      <c r="CA28" s="17" t="str">
        <f t="shared" ca="1" si="29"/>
        <v>D</v>
      </c>
      <c r="CB28" s="17" t="str">
        <f t="shared" ca="1" si="29"/>
        <v>E</v>
      </c>
      <c r="CC28" s="17" t="str">
        <f t="shared" ca="1" si="29"/>
        <v>F</v>
      </c>
      <c r="CD28" s="17" t="str">
        <f t="shared" ca="1" si="29"/>
        <v>G</v>
      </c>
      <c r="CE28" s="17" t="str">
        <f t="shared" ca="1" si="29"/>
        <v>H</v>
      </c>
      <c r="CF28" s="17" t="str">
        <f t="shared" ca="1" si="29"/>
        <v>I</v>
      </c>
      <c r="CG28" s="17" t="str">
        <f t="shared" ca="1" si="29"/>
        <v/>
      </c>
      <c r="CH28" s="17" t="str">
        <f t="shared" ca="1" si="29"/>
        <v>K</v>
      </c>
      <c r="CI28" s="17" t="str">
        <f t="shared" ca="1" si="29"/>
        <v/>
      </c>
      <c r="CJ28" s="17" t="str">
        <f t="shared" ca="1" si="29"/>
        <v>(nt)</v>
      </c>
      <c r="CK28" s="174" t="str">
        <f t="shared" ca="1" si="30"/>
        <v>(tl)</v>
      </c>
      <c r="CL28" s="11"/>
      <c r="CM28" s="11"/>
      <c r="CN28" s="9"/>
      <c r="CO28" s="34">
        <f>ROW()</f>
        <v>28</v>
      </c>
      <c r="CP28" s="6"/>
      <c r="CQ28" s="6"/>
      <c r="CR28" s="185"/>
      <c r="CS28" s="187"/>
      <c r="CT28" s="187"/>
      <c r="CU28" s="187"/>
      <c r="CV28" s="186"/>
      <c r="CW28" s="189"/>
      <c r="CX28" s="119">
        <f t="shared" ca="1" si="50"/>
        <v>0</v>
      </c>
      <c r="CY28" s="119">
        <f t="shared" ca="1" si="50"/>
        <v>0</v>
      </c>
      <c r="CZ28" s="119">
        <f t="shared" ca="1" si="50"/>
        <v>0</v>
      </c>
      <c r="DA28" s="119">
        <f t="shared" ca="1" si="50"/>
        <v>0</v>
      </c>
      <c r="DB28" s="119">
        <f t="shared" ca="1" si="50"/>
        <v>0</v>
      </c>
      <c r="DC28" s="119">
        <f t="shared" ca="1" si="50"/>
        <v>0</v>
      </c>
      <c r="DD28" s="119">
        <f t="shared" ca="1" si="50"/>
        <v>0</v>
      </c>
      <c r="DE28" s="119">
        <f t="shared" ca="1" si="50"/>
        <v>0</v>
      </c>
      <c r="DF28" s="119">
        <f t="shared" ca="1" si="50"/>
        <v>0</v>
      </c>
      <c r="DG28" s="119">
        <f t="shared" ca="1" si="50"/>
        <v>0</v>
      </c>
      <c r="DH28" s="119">
        <f t="shared" ca="1" si="50"/>
        <v>0</v>
      </c>
      <c r="DI28" s="119">
        <f t="shared" ca="1" si="50"/>
        <v>0</v>
      </c>
      <c r="DJ28" s="115"/>
      <c r="DK28" s="119" t="str">
        <f t="shared" ca="1" si="32"/>
        <v>0,00</v>
      </c>
      <c r="DL28" s="119" t="str">
        <f t="shared" ca="1" si="33"/>
        <v>0,00</v>
      </c>
      <c r="DM28" s="119" t="str">
        <f t="shared" ca="1" si="33"/>
        <v>0,00</v>
      </c>
      <c r="DN28" s="119" t="str">
        <f t="shared" ca="1" si="33"/>
        <v>0,00</v>
      </c>
      <c r="DO28" s="119" t="str">
        <f t="shared" ca="1" si="33"/>
        <v>0,00</v>
      </c>
      <c r="DP28" s="119" t="str">
        <f t="shared" ca="1" si="33"/>
        <v>0,00</v>
      </c>
      <c r="DQ28" s="119" t="str">
        <f t="shared" ca="1" si="33"/>
        <v>0,00</v>
      </c>
      <c r="DR28" s="119" t="str">
        <f t="shared" ca="1" si="33"/>
        <v>0,00</v>
      </c>
      <c r="DS28" s="119" t="str">
        <f t="shared" ca="1" si="33"/>
        <v>0,00</v>
      </c>
      <c r="DT28" s="119" t="str">
        <f t="shared" ca="1" si="33"/>
        <v>0,00</v>
      </c>
      <c r="DU28" s="119" t="str">
        <f t="shared" ca="1" si="33"/>
        <v>0,00</v>
      </c>
      <c r="DV28" s="119" t="str">
        <f t="shared" ca="1" si="33"/>
        <v>0,00</v>
      </c>
      <c r="DW28" s="119" t="str">
        <f t="shared" ca="1" si="33"/>
        <v>0,00</v>
      </c>
      <c r="DX28" s="116"/>
      <c r="DY28" s="120" t="str">
        <f t="shared" ca="1" si="34"/>
        <v>Nol koma nol nol</v>
      </c>
      <c r="DZ28" s="120" t="str">
        <f t="shared" ca="1" si="35"/>
        <v>Nol koma nol nol</v>
      </c>
      <c r="EA28" s="120" t="str">
        <f t="shared" ca="1" si="36"/>
        <v>Nol koma nol nol</v>
      </c>
      <c r="EB28" s="120" t="str">
        <f t="shared" ca="1" si="37"/>
        <v>Nol koma nol nol</v>
      </c>
      <c r="EC28" s="120" t="str">
        <f t="shared" ca="1" si="38"/>
        <v>Nol koma nol nol</v>
      </c>
      <c r="ED28" s="120" t="str">
        <f t="shared" ca="1" si="39"/>
        <v>Nol koma nol nol</v>
      </c>
      <c r="EE28" s="120" t="str">
        <f t="shared" ca="1" si="40"/>
        <v>Nol koma nol nol</v>
      </c>
      <c r="EF28" s="120" t="str">
        <f t="shared" ca="1" si="41"/>
        <v>Nol koma nol nol</v>
      </c>
      <c r="EG28" s="120" t="str">
        <f t="shared" ca="1" si="42"/>
        <v>Nol koma nol nol</v>
      </c>
      <c r="EH28" s="120" t="str">
        <f t="shared" ca="1" si="43"/>
        <v>Nol koma nol nol</v>
      </c>
      <c r="EI28" s="120" t="str">
        <f t="shared" ca="1" si="44"/>
        <v>Nol koma nol nol</v>
      </c>
      <c r="EJ28" s="120" t="str">
        <f t="shared" ca="1" si="45"/>
        <v>Nol koma nol nol</v>
      </c>
      <c r="EK28" s="120" t="str">
        <f t="shared" ca="1" si="46"/>
        <v>Nol koma nol nol</v>
      </c>
      <c r="EL28" s="121"/>
    </row>
    <row r="29" spans="1:142" ht="35.1" customHeight="1">
      <c r="A29" s="193" t="s">
        <v>545</v>
      </c>
      <c r="B29" s="294"/>
      <c r="C29" s="330" t="s">
        <v>622</v>
      </c>
      <c r="D29" s="283">
        <v>13</v>
      </c>
      <c r="E29" s="328" t="s">
        <v>595</v>
      </c>
      <c r="F29" s="327" t="s">
        <v>568</v>
      </c>
      <c r="G29" s="285"/>
      <c r="H29" s="286"/>
      <c r="I29" s="287">
        <v>87</v>
      </c>
      <c r="J29" s="287"/>
      <c r="K29" s="288">
        <f t="shared" si="7"/>
        <v>78</v>
      </c>
      <c r="L29" s="286"/>
      <c r="M29" s="289"/>
      <c r="N29" s="290"/>
      <c r="O29" s="288">
        <f t="shared" si="8"/>
        <v>0</v>
      </c>
      <c r="P29" s="286"/>
      <c r="Q29" s="289"/>
      <c r="R29" s="290"/>
      <c r="S29" s="288">
        <f t="shared" si="9"/>
        <v>0</v>
      </c>
      <c r="T29" s="286"/>
      <c r="U29" s="289"/>
      <c r="V29" s="290"/>
      <c r="W29" s="289">
        <f t="shared" si="10"/>
        <v>0</v>
      </c>
      <c r="X29" s="286"/>
      <c r="Y29" s="289"/>
      <c r="Z29" s="290"/>
      <c r="AA29" s="288">
        <f t="shared" si="11"/>
        <v>0</v>
      </c>
      <c r="AB29" s="286"/>
      <c r="AC29" s="289"/>
      <c r="AD29" s="290"/>
      <c r="AE29" s="288">
        <f t="shared" si="12"/>
        <v>0</v>
      </c>
      <c r="AF29" s="286"/>
      <c r="AG29" s="289"/>
      <c r="AH29" s="290"/>
      <c r="AI29" s="288">
        <f t="shared" si="13"/>
        <v>0</v>
      </c>
      <c r="AJ29" s="286"/>
      <c r="AK29" s="289"/>
      <c r="AL29" s="290"/>
      <c r="AM29" s="288">
        <f t="shared" si="14"/>
        <v>0</v>
      </c>
      <c r="AN29" s="286"/>
      <c r="AO29" s="289"/>
      <c r="AP29" s="290"/>
      <c r="AQ29" s="288">
        <f t="shared" si="15"/>
        <v>0</v>
      </c>
      <c r="AR29" s="286"/>
      <c r="AS29" s="287"/>
      <c r="AT29" s="287"/>
      <c r="AU29" s="288">
        <f t="shared" si="16"/>
        <v>0</v>
      </c>
      <c r="AV29" s="286"/>
      <c r="AW29" s="289"/>
      <c r="AX29" s="290"/>
      <c r="AY29" s="288">
        <f t="shared" si="17"/>
        <v>0</v>
      </c>
      <c r="AZ29" s="286"/>
      <c r="BA29" s="289"/>
      <c r="BB29" s="290"/>
      <c r="BC29" s="288">
        <f t="shared" si="18"/>
        <v>0</v>
      </c>
      <c r="BD29" s="286"/>
      <c r="BE29" s="289"/>
      <c r="BF29" s="290"/>
      <c r="BG29" s="288">
        <f t="shared" si="19"/>
        <v>0</v>
      </c>
      <c r="BH29" s="286"/>
      <c r="BI29" s="289"/>
      <c r="BJ29" s="290"/>
      <c r="BK29" s="288">
        <f t="shared" si="20"/>
        <v>0</v>
      </c>
      <c r="BL29" s="291">
        <f t="shared" si="21"/>
        <v>2.1666666666666665</v>
      </c>
      <c r="BM29" s="292">
        <f t="shared" si="22"/>
        <v>0</v>
      </c>
      <c r="BN29" s="308" t="str">
        <f t="shared" ca="1" si="23"/>
        <v>MD</v>
      </c>
      <c r="BO29" s="311" t="str">
        <f t="shared" si="24"/>
        <v>Tidak Hadir</v>
      </c>
      <c r="BP29" s="325" t="str">
        <f t="shared" si="47"/>
        <v>D</v>
      </c>
      <c r="BQ29" s="27"/>
      <c r="BS29" s="156" t="str">
        <f t="shared" si="25"/>
        <v>Dicky Grecius Waruwu</v>
      </c>
      <c r="BT29" s="156" t="str">
        <f t="shared" si="26"/>
        <v>198504182004121002</v>
      </c>
      <c r="BU29" s="156" t="str">
        <f t="shared" si="27"/>
        <v>KPP Pratama Jakarta Cengkareng</v>
      </c>
      <c r="BV29" s="157">
        <f t="shared" si="48"/>
        <v>2.1666666666666665</v>
      </c>
      <c r="BW29" s="326" t="str">
        <f t="shared" si="49"/>
        <v>D</v>
      </c>
      <c r="BX29" s="17" t="str">
        <f t="shared" ca="1" si="28"/>
        <v/>
      </c>
      <c r="BY29" s="17" t="str">
        <f t="shared" ca="1" si="29"/>
        <v>B</v>
      </c>
      <c r="BZ29" s="17" t="str">
        <f t="shared" ca="1" si="29"/>
        <v>C</v>
      </c>
      <c r="CA29" s="17" t="str">
        <f t="shared" ca="1" si="29"/>
        <v>D</v>
      </c>
      <c r="CB29" s="17" t="str">
        <f t="shared" ca="1" si="29"/>
        <v>E</v>
      </c>
      <c r="CC29" s="17" t="str">
        <f t="shared" ca="1" si="29"/>
        <v>F</v>
      </c>
      <c r="CD29" s="17" t="str">
        <f t="shared" ca="1" si="29"/>
        <v>G</v>
      </c>
      <c r="CE29" s="17" t="str">
        <f t="shared" ca="1" si="29"/>
        <v>H</v>
      </c>
      <c r="CF29" s="17" t="str">
        <f t="shared" ca="1" si="29"/>
        <v>I</v>
      </c>
      <c r="CG29" s="17" t="str">
        <f t="shared" ca="1" si="29"/>
        <v/>
      </c>
      <c r="CH29" s="17" t="str">
        <f t="shared" ca="1" si="29"/>
        <v>K</v>
      </c>
      <c r="CI29" s="17" t="str">
        <f t="shared" ca="1" si="29"/>
        <v/>
      </c>
      <c r="CJ29" s="17" t="str">
        <f t="shared" ca="1" si="29"/>
        <v>(nt)</v>
      </c>
      <c r="CK29" s="174" t="str">
        <f t="shared" ca="1" si="30"/>
        <v>(tl)</v>
      </c>
      <c r="CL29" s="11"/>
      <c r="CM29" s="11"/>
      <c r="CN29" s="9"/>
      <c r="CO29" s="34">
        <f>ROW()</f>
        <v>29</v>
      </c>
      <c r="CP29" s="6"/>
      <c r="CQ29" s="6"/>
      <c r="CR29" s="185"/>
      <c r="CS29" s="187"/>
      <c r="CT29" s="187"/>
      <c r="CU29" s="187"/>
      <c r="CV29" s="186"/>
      <c r="CW29" s="186"/>
      <c r="CX29" s="119">
        <f t="shared" ca="1" si="50"/>
        <v>78</v>
      </c>
      <c r="CY29" s="119">
        <f t="shared" ca="1" si="50"/>
        <v>0</v>
      </c>
      <c r="CZ29" s="119">
        <f t="shared" ca="1" si="50"/>
        <v>0</v>
      </c>
      <c r="DA29" s="119">
        <f t="shared" ca="1" si="50"/>
        <v>0</v>
      </c>
      <c r="DB29" s="119">
        <f t="shared" ca="1" si="50"/>
        <v>0</v>
      </c>
      <c r="DC29" s="119">
        <f t="shared" ca="1" si="50"/>
        <v>0</v>
      </c>
      <c r="DD29" s="119">
        <f t="shared" ca="1" si="50"/>
        <v>0</v>
      </c>
      <c r="DE29" s="119">
        <f t="shared" ca="1" si="50"/>
        <v>0</v>
      </c>
      <c r="DF29" s="119">
        <f t="shared" ca="1" si="50"/>
        <v>0</v>
      </c>
      <c r="DG29" s="119">
        <f t="shared" ca="1" si="50"/>
        <v>0</v>
      </c>
      <c r="DH29" s="119">
        <f t="shared" ca="1" si="50"/>
        <v>0</v>
      </c>
      <c r="DI29" s="119">
        <f t="shared" ca="1" si="50"/>
        <v>0</v>
      </c>
      <c r="DJ29" s="115"/>
      <c r="DK29" s="119" t="str">
        <f t="shared" ca="1" si="32"/>
        <v>2,17</v>
      </c>
      <c r="DL29" s="119" t="str">
        <f t="shared" ca="1" si="33"/>
        <v>0,00</v>
      </c>
      <c r="DM29" s="119" t="str">
        <f t="shared" ca="1" si="33"/>
        <v>0,00</v>
      </c>
      <c r="DN29" s="119" t="str">
        <f t="shared" ca="1" si="33"/>
        <v>0,00</v>
      </c>
      <c r="DO29" s="119" t="str">
        <f t="shared" ca="1" si="33"/>
        <v>0,00</v>
      </c>
      <c r="DP29" s="119" t="str">
        <f t="shared" ca="1" si="33"/>
        <v>0,00</v>
      </c>
      <c r="DQ29" s="119" t="str">
        <f t="shared" ca="1" si="33"/>
        <v>0,00</v>
      </c>
      <c r="DR29" s="119" t="str">
        <f t="shared" ca="1" si="33"/>
        <v>0,00</v>
      </c>
      <c r="DS29" s="119" t="str">
        <f t="shared" ca="1" si="33"/>
        <v>0,00</v>
      </c>
      <c r="DT29" s="119" t="str">
        <f t="shared" ca="1" si="33"/>
        <v>0,00</v>
      </c>
      <c r="DU29" s="119" t="str">
        <f t="shared" ca="1" si="33"/>
        <v>0,00</v>
      </c>
      <c r="DV29" s="119" t="str">
        <f t="shared" ca="1" si="33"/>
        <v>0,00</v>
      </c>
      <c r="DW29" s="119" t="str">
        <f t="shared" ca="1" si="33"/>
        <v>0,00</v>
      </c>
      <c r="DX29" s="116"/>
      <c r="DY29" s="120" t="str">
        <f t="shared" ca="1" si="34"/>
        <v>Dua koma satu tujuh</v>
      </c>
      <c r="DZ29" s="120" t="str">
        <f t="shared" ca="1" si="35"/>
        <v>Nol koma nol nol</v>
      </c>
      <c r="EA29" s="120" t="str">
        <f t="shared" ca="1" si="36"/>
        <v>Nol koma nol nol</v>
      </c>
      <c r="EB29" s="120" t="str">
        <f t="shared" ca="1" si="37"/>
        <v>Nol koma nol nol</v>
      </c>
      <c r="EC29" s="120" t="str">
        <f t="shared" ca="1" si="38"/>
        <v>Nol koma nol nol</v>
      </c>
      <c r="ED29" s="120" t="str">
        <f t="shared" ca="1" si="39"/>
        <v>Nol koma nol nol</v>
      </c>
      <c r="EE29" s="120" t="str">
        <f t="shared" ca="1" si="40"/>
        <v>Nol koma nol nol</v>
      </c>
      <c r="EF29" s="120" t="str">
        <f t="shared" ca="1" si="41"/>
        <v>Nol koma nol nol</v>
      </c>
      <c r="EG29" s="120" t="str">
        <f t="shared" ca="1" si="42"/>
        <v>Nol koma nol nol</v>
      </c>
      <c r="EH29" s="120" t="str">
        <f t="shared" ca="1" si="43"/>
        <v>Nol koma nol nol</v>
      </c>
      <c r="EI29" s="120" t="str">
        <f t="shared" ca="1" si="44"/>
        <v>Nol koma nol nol</v>
      </c>
      <c r="EJ29" s="120" t="str">
        <f t="shared" ca="1" si="45"/>
        <v>Nol koma nol nol</v>
      </c>
      <c r="EK29" s="120" t="str">
        <f t="shared" ca="1" si="46"/>
        <v>Nol koma nol nol</v>
      </c>
      <c r="EL29" s="121"/>
    </row>
    <row r="30" spans="1:142" ht="35.1" customHeight="1">
      <c r="A30" s="193" t="s">
        <v>545</v>
      </c>
      <c r="B30" s="294"/>
      <c r="C30" s="330" t="s">
        <v>623</v>
      </c>
      <c r="D30" s="293">
        <v>14</v>
      </c>
      <c r="E30" s="328" t="s">
        <v>596</v>
      </c>
      <c r="F30" s="327" t="s">
        <v>569</v>
      </c>
      <c r="G30" s="285"/>
      <c r="H30" s="286"/>
      <c r="I30" s="287">
        <v>85</v>
      </c>
      <c r="J30" s="287"/>
      <c r="K30" s="288">
        <f t="shared" si="7"/>
        <v>77</v>
      </c>
      <c r="L30" s="286"/>
      <c r="M30" s="289"/>
      <c r="N30" s="290"/>
      <c r="O30" s="288">
        <f t="shared" si="8"/>
        <v>0</v>
      </c>
      <c r="P30" s="286"/>
      <c r="Q30" s="289"/>
      <c r="R30" s="290"/>
      <c r="S30" s="288">
        <f t="shared" si="9"/>
        <v>0</v>
      </c>
      <c r="T30" s="286"/>
      <c r="U30" s="289"/>
      <c r="V30" s="290"/>
      <c r="W30" s="288">
        <f t="shared" si="10"/>
        <v>0</v>
      </c>
      <c r="X30" s="286"/>
      <c r="Y30" s="289"/>
      <c r="Z30" s="290"/>
      <c r="AA30" s="288">
        <f t="shared" si="11"/>
        <v>0</v>
      </c>
      <c r="AB30" s="286"/>
      <c r="AC30" s="289"/>
      <c r="AD30" s="290"/>
      <c r="AE30" s="288">
        <f t="shared" si="12"/>
        <v>0</v>
      </c>
      <c r="AF30" s="286"/>
      <c r="AG30" s="289"/>
      <c r="AH30" s="290"/>
      <c r="AI30" s="288">
        <f t="shared" si="13"/>
        <v>0</v>
      </c>
      <c r="AJ30" s="286"/>
      <c r="AK30" s="289"/>
      <c r="AL30" s="290"/>
      <c r="AM30" s="288">
        <f t="shared" si="14"/>
        <v>0</v>
      </c>
      <c r="AN30" s="286"/>
      <c r="AO30" s="289"/>
      <c r="AP30" s="290"/>
      <c r="AQ30" s="288">
        <f t="shared" si="15"/>
        <v>0</v>
      </c>
      <c r="AR30" s="286"/>
      <c r="AS30" s="287"/>
      <c r="AT30" s="287"/>
      <c r="AU30" s="288">
        <f t="shared" si="16"/>
        <v>0</v>
      </c>
      <c r="AV30" s="286"/>
      <c r="AW30" s="289"/>
      <c r="AX30" s="290"/>
      <c r="AY30" s="288">
        <f t="shared" si="17"/>
        <v>0</v>
      </c>
      <c r="AZ30" s="286"/>
      <c r="BA30" s="289"/>
      <c r="BB30" s="290"/>
      <c r="BC30" s="288">
        <f t="shared" si="18"/>
        <v>0</v>
      </c>
      <c r="BD30" s="286"/>
      <c r="BE30" s="289"/>
      <c r="BF30" s="290"/>
      <c r="BG30" s="288">
        <f t="shared" si="19"/>
        <v>0</v>
      </c>
      <c r="BH30" s="286"/>
      <c r="BI30" s="289"/>
      <c r="BJ30" s="290"/>
      <c r="BK30" s="288">
        <f t="shared" si="20"/>
        <v>0</v>
      </c>
      <c r="BL30" s="291">
        <f t="shared" si="21"/>
        <v>2.1388888888888888</v>
      </c>
      <c r="BM30" s="292">
        <f t="shared" si="22"/>
        <v>0</v>
      </c>
      <c r="BN30" s="308" t="str">
        <f t="shared" ca="1" si="23"/>
        <v>MD</v>
      </c>
      <c r="BO30" s="311" t="str">
        <f t="shared" si="24"/>
        <v>Tidak Hadir</v>
      </c>
      <c r="BP30" s="325" t="str">
        <f t="shared" si="47"/>
        <v>D</v>
      </c>
      <c r="BQ30" s="27" t="s">
        <v>530</v>
      </c>
      <c r="BR30" s="1" t="s">
        <v>514</v>
      </c>
      <c r="BS30" s="156" t="str">
        <f t="shared" si="25"/>
        <v>Elisabeth Reni Herawati Suseno</v>
      </c>
      <c r="BT30" s="156" t="str">
        <f t="shared" si="26"/>
        <v>198002282000012001</v>
      </c>
      <c r="BU30" s="156" t="str">
        <f t="shared" si="27"/>
        <v>KPP Pratama Purworejo</v>
      </c>
      <c r="BV30" s="157">
        <f t="shared" si="48"/>
        <v>2.1388888888888888</v>
      </c>
      <c r="BW30" s="326" t="str">
        <f t="shared" si="49"/>
        <v>D</v>
      </c>
      <c r="BX30" s="17" t="str">
        <f t="shared" ca="1" si="28"/>
        <v/>
      </c>
      <c r="BY30" s="17" t="str">
        <f t="shared" ca="1" si="29"/>
        <v>B</v>
      </c>
      <c r="BZ30" s="17" t="str">
        <f t="shared" ca="1" si="29"/>
        <v>C</v>
      </c>
      <c r="CA30" s="17" t="str">
        <f t="shared" ca="1" si="29"/>
        <v>D</v>
      </c>
      <c r="CB30" s="17" t="str">
        <f t="shared" ca="1" si="29"/>
        <v>E</v>
      </c>
      <c r="CC30" s="17" t="str">
        <f t="shared" ca="1" si="29"/>
        <v>F</v>
      </c>
      <c r="CD30" s="17" t="str">
        <f t="shared" ca="1" si="29"/>
        <v>G</v>
      </c>
      <c r="CE30" s="17" t="str">
        <f t="shared" ca="1" si="29"/>
        <v>H</v>
      </c>
      <c r="CF30" s="17" t="str">
        <f t="shared" ca="1" si="29"/>
        <v>I</v>
      </c>
      <c r="CG30" s="17" t="str">
        <f t="shared" ca="1" si="29"/>
        <v/>
      </c>
      <c r="CH30" s="17" t="str">
        <f t="shared" ca="1" si="29"/>
        <v>K</v>
      </c>
      <c r="CI30" s="17" t="str">
        <f t="shared" ca="1" si="29"/>
        <v/>
      </c>
      <c r="CJ30" s="17" t="str">
        <f t="shared" ca="1" si="29"/>
        <v>(nt)</v>
      </c>
      <c r="CK30" s="174" t="str">
        <f t="shared" ca="1" si="30"/>
        <v>(tl)</v>
      </c>
      <c r="CL30" s="11"/>
      <c r="CM30" s="11"/>
      <c r="CN30" s="9"/>
      <c r="CO30" s="34">
        <f>ROW()</f>
        <v>30</v>
      </c>
      <c r="CP30" s="6"/>
      <c r="CQ30" s="6"/>
      <c r="CR30" s="185"/>
      <c r="CS30" s="187"/>
      <c r="CT30" s="187"/>
      <c r="CU30" s="187"/>
      <c r="CV30" s="186"/>
      <c r="CW30" s="189"/>
      <c r="CX30" s="119">
        <f t="shared" ca="1" si="50"/>
        <v>77</v>
      </c>
      <c r="CY30" s="119">
        <f t="shared" ca="1" si="50"/>
        <v>0</v>
      </c>
      <c r="CZ30" s="119">
        <f t="shared" ca="1" si="50"/>
        <v>0</v>
      </c>
      <c r="DA30" s="119">
        <f t="shared" ca="1" si="50"/>
        <v>0</v>
      </c>
      <c r="DB30" s="119">
        <f t="shared" ca="1" si="50"/>
        <v>0</v>
      </c>
      <c r="DC30" s="119">
        <f t="shared" ca="1" si="50"/>
        <v>0</v>
      </c>
      <c r="DD30" s="119">
        <f t="shared" ca="1" si="50"/>
        <v>0</v>
      </c>
      <c r="DE30" s="119">
        <f t="shared" ca="1" si="50"/>
        <v>0</v>
      </c>
      <c r="DF30" s="119">
        <f t="shared" ca="1" si="50"/>
        <v>0</v>
      </c>
      <c r="DG30" s="119">
        <f t="shared" ca="1" si="50"/>
        <v>0</v>
      </c>
      <c r="DH30" s="119">
        <f t="shared" ca="1" si="50"/>
        <v>0</v>
      </c>
      <c r="DI30" s="119">
        <f t="shared" ca="1" si="50"/>
        <v>0</v>
      </c>
      <c r="DJ30" s="115"/>
      <c r="DK30" s="119" t="str">
        <f t="shared" ca="1" si="32"/>
        <v>2,14</v>
      </c>
      <c r="DL30" s="119" t="str">
        <f t="shared" ca="1" si="33"/>
        <v>0,00</v>
      </c>
      <c r="DM30" s="119" t="str">
        <f t="shared" ca="1" si="33"/>
        <v>0,00</v>
      </c>
      <c r="DN30" s="119" t="str">
        <f t="shared" ca="1" si="33"/>
        <v>0,00</v>
      </c>
      <c r="DO30" s="119" t="str">
        <f t="shared" ca="1" si="33"/>
        <v>0,00</v>
      </c>
      <c r="DP30" s="119" t="str">
        <f t="shared" ca="1" si="33"/>
        <v>0,00</v>
      </c>
      <c r="DQ30" s="119" t="str">
        <f t="shared" ca="1" si="33"/>
        <v>0,00</v>
      </c>
      <c r="DR30" s="119" t="str">
        <f t="shared" ca="1" si="33"/>
        <v>0,00</v>
      </c>
      <c r="DS30" s="119" t="str">
        <f t="shared" ca="1" si="33"/>
        <v>0,00</v>
      </c>
      <c r="DT30" s="119" t="str">
        <f t="shared" ca="1" si="33"/>
        <v>0,00</v>
      </c>
      <c r="DU30" s="119" t="str">
        <f t="shared" ca="1" si="33"/>
        <v>0,00</v>
      </c>
      <c r="DV30" s="119" t="str">
        <f t="shared" ca="1" si="33"/>
        <v>0,00</v>
      </c>
      <c r="DW30" s="119" t="str">
        <f t="shared" ca="1" si="33"/>
        <v>0,00</v>
      </c>
      <c r="DX30" s="116"/>
      <c r="DY30" s="120" t="str">
        <f t="shared" ca="1" si="34"/>
        <v>Dua koma satu empat</v>
      </c>
      <c r="DZ30" s="120" t="str">
        <f t="shared" ca="1" si="35"/>
        <v>Nol koma nol nol</v>
      </c>
      <c r="EA30" s="120" t="str">
        <f t="shared" ca="1" si="36"/>
        <v>Nol koma nol nol</v>
      </c>
      <c r="EB30" s="120" t="str">
        <f t="shared" ca="1" si="37"/>
        <v>Nol koma nol nol</v>
      </c>
      <c r="EC30" s="120" t="str">
        <f t="shared" ca="1" si="38"/>
        <v>Nol koma nol nol</v>
      </c>
      <c r="ED30" s="120" t="str">
        <f t="shared" ca="1" si="39"/>
        <v>Nol koma nol nol</v>
      </c>
      <c r="EE30" s="120" t="str">
        <f t="shared" ca="1" si="40"/>
        <v>Nol koma nol nol</v>
      </c>
      <c r="EF30" s="120" t="str">
        <f t="shared" ca="1" si="41"/>
        <v>Nol koma nol nol</v>
      </c>
      <c r="EG30" s="120" t="str">
        <f t="shared" ca="1" si="42"/>
        <v>Nol koma nol nol</v>
      </c>
      <c r="EH30" s="120" t="str">
        <f t="shared" ca="1" si="43"/>
        <v>Nol koma nol nol</v>
      </c>
      <c r="EI30" s="120" t="str">
        <f t="shared" ca="1" si="44"/>
        <v>Nol koma nol nol</v>
      </c>
      <c r="EJ30" s="120" t="str">
        <f t="shared" ca="1" si="45"/>
        <v>Nol koma nol nol</v>
      </c>
      <c r="EK30" s="120" t="str">
        <f t="shared" ca="1" si="46"/>
        <v>Nol koma nol nol</v>
      </c>
      <c r="EL30" s="121"/>
    </row>
    <row r="31" spans="1:142" ht="35.1" customHeight="1">
      <c r="A31" s="193" t="s">
        <v>545</v>
      </c>
      <c r="B31" s="294"/>
      <c r="C31" s="330" t="s">
        <v>624</v>
      </c>
      <c r="D31" s="283">
        <v>15</v>
      </c>
      <c r="E31" s="328" t="s">
        <v>597</v>
      </c>
      <c r="F31" s="327" t="s">
        <v>570</v>
      </c>
      <c r="G31" s="285"/>
      <c r="H31" s="286"/>
      <c r="I31" s="287">
        <v>85</v>
      </c>
      <c r="J31" s="287"/>
      <c r="K31" s="288">
        <f t="shared" si="7"/>
        <v>77</v>
      </c>
      <c r="L31" s="286"/>
      <c r="M31" s="289"/>
      <c r="N31" s="290"/>
      <c r="O31" s="288">
        <f t="shared" si="8"/>
        <v>0</v>
      </c>
      <c r="P31" s="286"/>
      <c r="Q31" s="289"/>
      <c r="R31" s="290"/>
      <c r="S31" s="288">
        <f t="shared" si="9"/>
        <v>0</v>
      </c>
      <c r="T31" s="286"/>
      <c r="U31" s="289"/>
      <c r="V31" s="290"/>
      <c r="W31" s="289">
        <f t="shared" si="10"/>
        <v>0</v>
      </c>
      <c r="X31" s="286"/>
      <c r="Y31" s="289"/>
      <c r="Z31" s="290"/>
      <c r="AA31" s="288">
        <f t="shared" si="11"/>
        <v>0</v>
      </c>
      <c r="AB31" s="286"/>
      <c r="AC31" s="289"/>
      <c r="AD31" s="290"/>
      <c r="AE31" s="288">
        <f t="shared" si="12"/>
        <v>0</v>
      </c>
      <c r="AF31" s="286"/>
      <c r="AG31" s="289"/>
      <c r="AH31" s="290"/>
      <c r="AI31" s="288">
        <f t="shared" si="13"/>
        <v>0</v>
      </c>
      <c r="AJ31" s="286"/>
      <c r="AK31" s="289"/>
      <c r="AL31" s="290"/>
      <c r="AM31" s="288">
        <f t="shared" si="14"/>
        <v>0</v>
      </c>
      <c r="AN31" s="286"/>
      <c r="AO31" s="289"/>
      <c r="AP31" s="290"/>
      <c r="AQ31" s="288">
        <f t="shared" si="15"/>
        <v>0</v>
      </c>
      <c r="AR31" s="286"/>
      <c r="AS31" s="287"/>
      <c r="AT31" s="287"/>
      <c r="AU31" s="288">
        <f t="shared" si="16"/>
        <v>0</v>
      </c>
      <c r="AV31" s="286"/>
      <c r="AW31" s="289"/>
      <c r="AX31" s="290"/>
      <c r="AY31" s="288">
        <f t="shared" si="17"/>
        <v>0</v>
      </c>
      <c r="AZ31" s="286"/>
      <c r="BA31" s="289"/>
      <c r="BB31" s="290"/>
      <c r="BC31" s="288">
        <f t="shared" si="18"/>
        <v>0</v>
      </c>
      <c r="BD31" s="286"/>
      <c r="BE31" s="289"/>
      <c r="BF31" s="290"/>
      <c r="BG31" s="288">
        <f t="shared" si="19"/>
        <v>0</v>
      </c>
      <c r="BH31" s="286"/>
      <c r="BI31" s="289"/>
      <c r="BJ31" s="290"/>
      <c r="BK31" s="288">
        <f t="shared" si="20"/>
        <v>0</v>
      </c>
      <c r="BL31" s="291">
        <f t="shared" si="21"/>
        <v>2.1388888888888888</v>
      </c>
      <c r="BM31" s="292">
        <f t="shared" si="22"/>
        <v>0</v>
      </c>
      <c r="BN31" s="308" t="str">
        <f t="shared" ca="1" si="23"/>
        <v>MD</v>
      </c>
      <c r="BO31" s="311" t="str">
        <f t="shared" si="24"/>
        <v>Tidak Hadir</v>
      </c>
      <c r="BP31" s="325" t="str">
        <f t="shared" si="47"/>
        <v>D</v>
      </c>
      <c r="BQ31" s="27"/>
      <c r="BS31" s="156" t="str">
        <f t="shared" si="25"/>
        <v>Francois Prima</v>
      </c>
      <c r="BT31" s="156" t="str">
        <f t="shared" si="26"/>
        <v>198608152006021001</v>
      </c>
      <c r="BU31" s="156" t="str">
        <f t="shared" si="27"/>
        <v>KPP Pratama Garut</v>
      </c>
      <c r="BV31" s="157">
        <f t="shared" si="48"/>
        <v>2.1388888888888888</v>
      </c>
      <c r="BW31" s="326" t="str">
        <f t="shared" si="49"/>
        <v>D</v>
      </c>
      <c r="BX31" s="17" t="str">
        <f t="shared" ca="1" si="28"/>
        <v/>
      </c>
      <c r="BY31" s="17" t="str">
        <f t="shared" ca="1" si="29"/>
        <v>B</v>
      </c>
      <c r="BZ31" s="17" t="str">
        <f t="shared" ca="1" si="29"/>
        <v>C</v>
      </c>
      <c r="CA31" s="17" t="str">
        <f t="shared" ca="1" si="29"/>
        <v>D</v>
      </c>
      <c r="CB31" s="17" t="str">
        <f t="shared" ca="1" si="29"/>
        <v>E</v>
      </c>
      <c r="CC31" s="17" t="str">
        <f t="shared" ca="1" si="29"/>
        <v>F</v>
      </c>
      <c r="CD31" s="17" t="str">
        <f t="shared" ca="1" si="29"/>
        <v>G</v>
      </c>
      <c r="CE31" s="17" t="str">
        <f t="shared" ca="1" si="29"/>
        <v>H</v>
      </c>
      <c r="CF31" s="17" t="str">
        <f t="shared" ca="1" si="29"/>
        <v>I</v>
      </c>
      <c r="CG31" s="17" t="str">
        <f t="shared" ca="1" si="29"/>
        <v/>
      </c>
      <c r="CH31" s="17" t="str">
        <f t="shared" ca="1" si="29"/>
        <v>K</v>
      </c>
      <c r="CI31" s="17" t="str">
        <f t="shared" ca="1" si="29"/>
        <v/>
      </c>
      <c r="CJ31" s="17" t="str">
        <f t="shared" ca="1" si="29"/>
        <v>(nt)</v>
      </c>
      <c r="CK31" s="174" t="str">
        <f t="shared" ca="1" si="30"/>
        <v>(tl)</v>
      </c>
      <c r="CL31" s="11"/>
      <c r="CM31" s="11"/>
      <c r="CN31" s="9"/>
      <c r="CO31" s="34">
        <f>ROW()</f>
        <v>31</v>
      </c>
      <c r="CP31" s="6"/>
      <c r="CQ31" s="6"/>
      <c r="CR31" s="185"/>
      <c r="CS31" s="187"/>
      <c r="CT31" s="187"/>
      <c r="CU31" s="187"/>
      <c r="CV31" s="186"/>
      <c r="CW31" s="186"/>
      <c r="CX31" s="119">
        <f t="shared" ca="1" si="50"/>
        <v>77</v>
      </c>
      <c r="CY31" s="119">
        <f t="shared" ca="1" si="50"/>
        <v>0</v>
      </c>
      <c r="CZ31" s="119">
        <f t="shared" ca="1" si="50"/>
        <v>0</v>
      </c>
      <c r="DA31" s="119">
        <f t="shared" ca="1" si="50"/>
        <v>0</v>
      </c>
      <c r="DB31" s="119">
        <f t="shared" ca="1" si="50"/>
        <v>0</v>
      </c>
      <c r="DC31" s="119">
        <f t="shared" ca="1" si="50"/>
        <v>0</v>
      </c>
      <c r="DD31" s="119">
        <f t="shared" ca="1" si="50"/>
        <v>0</v>
      </c>
      <c r="DE31" s="119">
        <f t="shared" ca="1" si="50"/>
        <v>0</v>
      </c>
      <c r="DF31" s="119">
        <f t="shared" ca="1" si="50"/>
        <v>0</v>
      </c>
      <c r="DG31" s="119">
        <f t="shared" ca="1" si="50"/>
        <v>0</v>
      </c>
      <c r="DH31" s="119">
        <f t="shared" ca="1" si="50"/>
        <v>0</v>
      </c>
      <c r="DI31" s="119">
        <f t="shared" ca="1" si="50"/>
        <v>0</v>
      </c>
      <c r="DJ31" s="115"/>
      <c r="DK31" s="119" t="str">
        <f t="shared" ca="1" si="32"/>
        <v>2,14</v>
      </c>
      <c r="DL31" s="119" t="str">
        <f t="shared" ca="1" si="33"/>
        <v>0,00</v>
      </c>
      <c r="DM31" s="119" t="str">
        <f t="shared" ca="1" si="33"/>
        <v>0,00</v>
      </c>
      <c r="DN31" s="119" t="str">
        <f t="shared" ca="1" si="33"/>
        <v>0,00</v>
      </c>
      <c r="DO31" s="119" t="str">
        <f t="shared" ca="1" si="33"/>
        <v>0,00</v>
      </c>
      <c r="DP31" s="119" t="str">
        <f t="shared" ca="1" si="33"/>
        <v>0,00</v>
      </c>
      <c r="DQ31" s="119" t="str">
        <f t="shared" ca="1" si="33"/>
        <v>0,00</v>
      </c>
      <c r="DR31" s="119" t="str">
        <f t="shared" ca="1" si="33"/>
        <v>0,00</v>
      </c>
      <c r="DS31" s="119" t="str">
        <f t="shared" ca="1" si="33"/>
        <v>0,00</v>
      </c>
      <c r="DT31" s="119" t="str">
        <f t="shared" ca="1" si="33"/>
        <v>0,00</v>
      </c>
      <c r="DU31" s="119" t="str">
        <f t="shared" ca="1" si="33"/>
        <v>0,00</v>
      </c>
      <c r="DV31" s="119" t="str">
        <f t="shared" ca="1" si="33"/>
        <v>0,00</v>
      </c>
      <c r="DW31" s="119" t="str">
        <f t="shared" ca="1" si="33"/>
        <v>0,00</v>
      </c>
      <c r="DX31" s="116"/>
      <c r="DY31" s="120" t="str">
        <f t="shared" ca="1" si="34"/>
        <v>Dua koma satu empat</v>
      </c>
      <c r="DZ31" s="120" t="str">
        <f t="shared" ca="1" si="35"/>
        <v>Nol koma nol nol</v>
      </c>
      <c r="EA31" s="120" t="str">
        <f t="shared" ca="1" si="36"/>
        <v>Nol koma nol nol</v>
      </c>
      <c r="EB31" s="120" t="str">
        <f t="shared" ca="1" si="37"/>
        <v>Nol koma nol nol</v>
      </c>
      <c r="EC31" s="120" t="str">
        <f t="shared" ca="1" si="38"/>
        <v>Nol koma nol nol</v>
      </c>
      <c r="ED31" s="120" t="str">
        <f t="shared" ca="1" si="39"/>
        <v>Nol koma nol nol</v>
      </c>
      <c r="EE31" s="120" t="str">
        <f t="shared" ca="1" si="40"/>
        <v>Nol koma nol nol</v>
      </c>
      <c r="EF31" s="120" t="str">
        <f t="shared" ca="1" si="41"/>
        <v>Nol koma nol nol</v>
      </c>
      <c r="EG31" s="120" t="str">
        <f t="shared" ca="1" si="42"/>
        <v>Nol koma nol nol</v>
      </c>
      <c r="EH31" s="120" t="str">
        <f t="shared" ca="1" si="43"/>
        <v>Nol koma nol nol</v>
      </c>
      <c r="EI31" s="120" t="str">
        <f t="shared" ca="1" si="44"/>
        <v>Nol koma nol nol</v>
      </c>
      <c r="EJ31" s="120" t="str">
        <f t="shared" ca="1" si="45"/>
        <v>Nol koma nol nol</v>
      </c>
      <c r="EK31" s="120" t="str">
        <f t="shared" ca="1" si="46"/>
        <v>Nol koma nol nol</v>
      </c>
      <c r="EL31" s="121"/>
    </row>
    <row r="32" spans="1:142" ht="35.1" customHeight="1">
      <c r="A32" s="193" t="s">
        <v>545</v>
      </c>
      <c r="B32" s="294"/>
      <c r="C32" s="330" t="s">
        <v>625</v>
      </c>
      <c r="D32" s="293">
        <v>16</v>
      </c>
      <c r="E32" s="328" t="s">
        <v>598</v>
      </c>
      <c r="F32" s="327" t="s">
        <v>571</v>
      </c>
      <c r="G32" s="285"/>
      <c r="H32" s="286"/>
      <c r="I32" s="287"/>
      <c r="J32" s="287"/>
      <c r="K32" s="288">
        <f t="shared" si="7"/>
        <v>0</v>
      </c>
      <c r="L32" s="286"/>
      <c r="M32" s="289"/>
      <c r="N32" s="290"/>
      <c r="O32" s="288">
        <f t="shared" si="8"/>
        <v>0</v>
      </c>
      <c r="P32" s="286"/>
      <c r="Q32" s="289"/>
      <c r="R32" s="290"/>
      <c r="S32" s="288">
        <f t="shared" si="9"/>
        <v>0</v>
      </c>
      <c r="T32" s="286"/>
      <c r="U32" s="289"/>
      <c r="V32" s="290"/>
      <c r="W32" s="288">
        <f t="shared" si="10"/>
        <v>0</v>
      </c>
      <c r="X32" s="286"/>
      <c r="Y32" s="289"/>
      <c r="Z32" s="290"/>
      <c r="AA32" s="288">
        <f t="shared" si="11"/>
        <v>0</v>
      </c>
      <c r="AB32" s="286"/>
      <c r="AC32" s="289"/>
      <c r="AD32" s="290"/>
      <c r="AE32" s="288">
        <f t="shared" si="12"/>
        <v>0</v>
      </c>
      <c r="AF32" s="286"/>
      <c r="AG32" s="289"/>
      <c r="AH32" s="290"/>
      <c r="AI32" s="288">
        <f t="shared" si="13"/>
        <v>0</v>
      </c>
      <c r="AJ32" s="286"/>
      <c r="AK32" s="289"/>
      <c r="AL32" s="290"/>
      <c r="AM32" s="288">
        <f t="shared" si="14"/>
        <v>0</v>
      </c>
      <c r="AN32" s="286"/>
      <c r="AO32" s="289"/>
      <c r="AP32" s="290"/>
      <c r="AQ32" s="288">
        <f t="shared" si="15"/>
        <v>0</v>
      </c>
      <c r="AR32" s="286"/>
      <c r="AS32" s="287"/>
      <c r="AT32" s="287"/>
      <c r="AU32" s="288">
        <f t="shared" si="16"/>
        <v>0</v>
      </c>
      <c r="AV32" s="286"/>
      <c r="AW32" s="289"/>
      <c r="AX32" s="290"/>
      <c r="AY32" s="288">
        <f t="shared" si="17"/>
        <v>0</v>
      </c>
      <c r="AZ32" s="286"/>
      <c r="BA32" s="289"/>
      <c r="BB32" s="290"/>
      <c r="BC32" s="288">
        <f t="shared" si="18"/>
        <v>0</v>
      </c>
      <c r="BD32" s="286"/>
      <c r="BE32" s="289"/>
      <c r="BF32" s="290"/>
      <c r="BG32" s="288">
        <f t="shared" si="19"/>
        <v>0</v>
      </c>
      <c r="BH32" s="286"/>
      <c r="BI32" s="289"/>
      <c r="BJ32" s="290"/>
      <c r="BK32" s="288">
        <f t="shared" si="20"/>
        <v>0</v>
      </c>
      <c r="BL32" s="291">
        <f t="shared" si="21"/>
        <v>0</v>
      </c>
      <c r="BM32" s="292">
        <f t="shared" si="22"/>
        <v>0</v>
      </c>
      <c r="BN32" s="308" t="str">
        <f t="shared" ca="1" si="23"/>
        <v>MD</v>
      </c>
      <c r="BO32" s="311" t="str">
        <f t="shared" si="24"/>
        <v>Tidak Hadir</v>
      </c>
      <c r="BP32" s="325" t="str">
        <f t="shared" si="47"/>
        <v>D</v>
      </c>
      <c r="BQ32" s="27" t="s">
        <v>531</v>
      </c>
      <c r="BR32" s="1" t="s">
        <v>142</v>
      </c>
      <c r="BS32" s="156" t="str">
        <f t="shared" si="25"/>
        <v>Gilang Yogi Firmansyah</v>
      </c>
      <c r="BT32" s="156" t="str">
        <f t="shared" si="26"/>
        <v>19870927200912003</v>
      </c>
      <c r="BU32" s="156" t="str">
        <f t="shared" si="27"/>
        <v>KPP Pratama Jakarta Kelapa Gading</v>
      </c>
      <c r="BV32" s="157">
        <f t="shared" si="48"/>
        <v>0</v>
      </c>
      <c r="BW32" s="326" t="str">
        <f t="shared" si="49"/>
        <v>D</v>
      </c>
      <c r="BX32" s="17" t="str">
        <f t="shared" ca="1" si="28"/>
        <v/>
      </c>
      <c r="BY32" s="17" t="str">
        <f t="shared" ca="1" si="29"/>
        <v>B</v>
      </c>
      <c r="BZ32" s="17" t="str">
        <f t="shared" ca="1" si="29"/>
        <v>C</v>
      </c>
      <c r="CA32" s="17" t="str">
        <f t="shared" ca="1" si="29"/>
        <v>D</v>
      </c>
      <c r="CB32" s="17" t="str">
        <f t="shared" ca="1" si="29"/>
        <v>E</v>
      </c>
      <c r="CC32" s="17" t="str">
        <f t="shared" ca="1" si="29"/>
        <v>F</v>
      </c>
      <c r="CD32" s="17" t="str">
        <f t="shared" ca="1" si="29"/>
        <v>G</v>
      </c>
      <c r="CE32" s="17" t="str">
        <f t="shared" ca="1" si="29"/>
        <v>H</v>
      </c>
      <c r="CF32" s="17" t="str">
        <f t="shared" ca="1" si="29"/>
        <v>I</v>
      </c>
      <c r="CG32" s="17" t="str">
        <f t="shared" ca="1" si="29"/>
        <v/>
      </c>
      <c r="CH32" s="17" t="str">
        <f t="shared" ca="1" si="29"/>
        <v>K</v>
      </c>
      <c r="CI32" s="17" t="str">
        <f t="shared" ca="1" si="29"/>
        <v/>
      </c>
      <c r="CJ32" s="17" t="str">
        <f t="shared" ca="1" si="29"/>
        <v>(nt)</v>
      </c>
      <c r="CK32" s="174" t="str">
        <f t="shared" ca="1" si="30"/>
        <v>(tl)</v>
      </c>
      <c r="CL32" s="11"/>
      <c r="CM32" s="11"/>
      <c r="CN32" s="9"/>
      <c r="CO32" s="34">
        <f>ROW()</f>
        <v>32</v>
      </c>
      <c r="CP32" s="6"/>
      <c r="CQ32" s="6"/>
      <c r="CR32" s="185"/>
      <c r="CS32" s="187"/>
      <c r="CT32" s="187"/>
      <c r="CU32" s="187"/>
      <c r="CV32" s="186"/>
      <c r="CW32" s="189"/>
      <c r="CX32" s="119">
        <f t="shared" ca="1" si="50"/>
        <v>0</v>
      </c>
      <c r="CY32" s="119">
        <f t="shared" ca="1" si="50"/>
        <v>0</v>
      </c>
      <c r="CZ32" s="119">
        <f t="shared" ca="1" si="50"/>
        <v>0</v>
      </c>
      <c r="DA32" s="119">
        <f t="shared" ca="1" si="50"/>
        <v>0</v>
      </c>
      <c r="DB32" s="119">
        <f t="shared" ca="1" si="50"/>
        <v>0</v>
      </c>
      <c r="DC32" s="119">
        <f t="shared" ca="1" si="50"/>
        <v>0</v>
      </c>
      <c r="DD32" s="119">
        <f t="shared" ca="1" si="50"/>
        <v>0</v>
      </c>
      <c r="DE32" s="119">
        <f t="shared" ca="1" si="50"/>
        <v>0</v>
      </c>
      <c r="DF32" s="119">
        <f t="shared" ca="1" si="50"/>
        <v>0</v>
      </c>
      <c r="DG32" s="119">
        <f t="shared" ca="1" si="50"/>
        <v>0</v>
      </c>
      <c r="DH32" s="119">
        <f t="shared" ca="1" si="50"/>
        <v>0</v>
      </c>
      <c r="DI32" s="119">
        <f t="shared" ca="1" si="50"/>
        <v>0</v>
      </c>
      <c r="DJ32" s="115"/>
      <c r="DK32" s="119" t="str">
        <f t="shared" ca="1" si="32"/>
        <v>0,00</v>
      </c>
      <c r="DL32" s="119" t="str">
        <f t="shared" ca="1" si="33"/>
        <v>0,00</v>
      </c>
      <c r="DM32" s="119" t="str">
        <f t="shared" ca="1" si="33"/>
        <v>0,00</v>
      </c>
      <c r="DN32" s="119" t="str">
        <f t="shared" ca="1" si="33"/>
        <v>0,00</v>
      </c>
      <c r="DO32" s="119" t="str">
        <f t="shared" ca="1" si="33"/>
        <v>0,00</v>
      </c>
      <c r="DP32" s="119" t="str">
        <f t="shared" ca="1" si="33"/>
        <v>0,00</v>
      </c>
      <c r="DQ32" s="119" t="str">
        <f t="shared" ca="1" si="33"/>
        <v>0,00</v>
      </c>
      <c r="DR32" s="119" t="str">
        <f t="shared" ca="1" si="33"/>
        <v>0,00</v>
      </c>
      <c r="DS32" s="119" t="str">
        <f t="shared" ca="1" si="33"/>
        <v>0,00</v>
      </c>
      <c r="DT32" s="119" t="str">
        <f t="shared" ca="1" si="33"/>
        <v>0,00</v>
      </c>
      <c r="DU32" s="119" t="str">
        <f t="shared" ca="1" si="33"/>
        <v>0,00</v>
      </c>
      <c r="DV32" s="119" t="str">
        <f t="shared" ca="1" si="33"/>
        <v>0,00</v>
      </c>
      <c r="DW32" s="119" t="str">
        <f t="shared" ca="1" si="33"/>
        <v>0,00</v>
      </c>
      <c r="DX32" s="116"/>
      <c r="DY32" s="120" t="str">
        <f t="shared" ca="1" si="34"/>
        <v>Nol koma nol nol</v>
      </c>
      <c r="DZ32" s="120" t="str">
        <f t="shared" ca="1" si="35"/>
        <v>Nol koma nol nol</v>
      </c>
      <c r="EA32" s="120" t="str">
        <f t="shared" ca="1" si="36"/>
        <v>Nol koma nol nol</v>
      </c>
      <c r="EB32" s="120" t="str">
        <f t="shared" ca="1" si="37"/>
        <v>Nol koma nol nol</v>
      </c>
      <c r="EC32" s="120" t="str">
        <f t="shared" ca="1" si="38"/>
        <v>Nol koma nol nol</v>
      </c>
      <c r="ED32" s="120" t="str">
        <f t="shared" ca="1" si="39"/>
        <v>Nol koma nol nol</v>
      </c>
      <c r="EE32" s="120" t="str">
        <f t="shared" ca="1" si="40"/>
        <v>Nol koma nol nol</v>
      </c>
      <c r="EF32" s="120" t="str">
        <f t="shared" ca="1" si="41"/>
        <v>Nol koma nol nol</v>
      </c>
      <c r="EG32" s="120" t="str">
        <f t="shared" ca="1" si="42"/>
        <v>Nol koma nol nol</v>
      </c>
      <c r="EH32" s="120" t="str">
        <f t="shared" ca="1" si="43"/>
        <v>Nol koma nol nol</v>
      </c>
      <c r="EI32" s="120" t="str">
        <f t="shared" ca="1" si="44"/>
        <v>Nol koma nol nol</v>
      </c>
      <c r="EJ32" s="120" t="str">
        <f t="shared" ca="1" si="45"/>
        <v>Nol koma nol nol</v>
      </c>
      <c r="EK32" s="120" t="str">
        <f t="shared" ca="1" si="46"/>
        <v>Nol koma nol nol</v>
      </c>
      <c r="EL32" s="121"/>
    </row>
    <row r="33" spans="1:142" ht="35.1" customHeight="1">
      <c r="A33" s="193" t="s">
        <v>545</v>
      </c>
      <c r="B33" s="294"/>
      <c r="C33" s="330" t="s">
        <v>626</v>
      </c>
      <c r="D33" s="283">
        <v>17</v>
      </c>
      <c r="E33" s="328" t="s">
        <v>599</v>
      </c>
      <c r="F33" s="327" t="s">
        <v>572</v>
      </c>
      <c r="G33" s="285"/>
      <c r="H33" s="286"/>
      <c r="I33" s="287">
        <v>90</v>
      </c>
      <c r="J33" s="287"/>
      <c r="K33" s="288">
        <f t="shared" si="7"/>
        <v>81</v>
      </c>
      <c r="L33" s="286"/>
      <c r="M33" s="289"/>
      <c r="N33" s="290"/>
      <c r="O33" s="288">
        <f t="shared" si="8"/>
        <v>0</v>
      </c>
      <c r="P33" s="286"/>
      <c r="Q33" s="289"/>
      <c r="R33" s="290"/>
      <c r="S33" s="288">
        <f t="shared" si="9"/>
        <v>0</v>
      </c>
      <c r="T33" s="286"/>
      <c r="U33" s="289"/>
      <c r="V33" s="290"/>
      <c r="W33" s="288">
        <f t="shared" si="10"/>
        <v>0</v>
      </c>
      <c r="X33" s="286"/>
      <c r="Y33" s="289"/>
      <c r="Z33" s="290"/>
      <c r="AA33" s="288">
        <f t="shared" si="11"/>
        <v>0</v>
      </c>
      <c r="AB33" s="286"/>
      <c r="AC33" s="289"/>
      <c r="AD33" s="290"/>
      <c r="AE33" s="288">
        <f t="shared" si="12"/>
        <v>0</v>
      </c>
      <c r="AF33" s="286"/>
      <c r="AG33" s="289"/>
      <c r="AH33" s="290"/>
      <c r="AI33" s="288">
        <f t="shared" si="13"/>
        <v>0</v>
      </c>
      <c r="AJ33" s="286"/>
      <c r="AK33" s="289"/>
      <c r="AL33" s="290"/>
      <c r="AM33" s="288">
        <f t="shared" si="14"/>
        <v>0</v>
      </c>
      <c r="AN33" s="286"/>
      <c r="AO33" s="289"/>
      <c r="AP33" s="290"/>
      <c r="AQ33" s="288">
        <f t="shared" si="15"/>
        <v>0</v>
      </c>
      <c r="AR33" s="286"/>
      <c r="AS33" s="287"/>
      <c r="AT33" s="287"/>
      <c r="AU33" s="288">
        <f t="shared" si="16"/>
        <v>0</v>
      </c>
      <c r="AV33" s="286"/>
      <c r="AW33" s="289"/>
      <c r="AX33" s="290"/>
      <c r="AY33" s="288">
        <f t="shared" si="17"/>
        <v>0</v>
      </c>
      <c r="AZ33" s="286"/>
      <c r="BA33" s="289"/>
      <c r="BB33" s="290"/>
      <c r="BC33" s="288">
        <f t="shared" si="18"/>
        <v>0</v>
      </c>
      <c r="BD33" s="286"/>
      <c r="BE33" s="289"/>
      <c r="BF33" s="290"/>
      <c r="BG33" s="288">
        <f t="shared" si="19"/>
        <v>0</v>
      </c>
      <c r="BH33" s="286"/>
      <c r="BI33" s="289"/>
      <c r="BJ33" s="290"/>
      <c r="BK33" s="288">
        <f t="shared" si="20"/>
        <v>0</v>
      </c>
      <c r="BL33" s="291">
        <f t="shared" si="21"/>
        <v>2.25</v>
      </c>
      <c r="BM33" s="292">
        <f t="shared" si="22"/>
        <v>0</v>
      </c>
      <c r="BN33" s="308" t="str">
        <f t="shared" ca="1" si="23"/>
        <v>MD</v>
      </c>
      <c r="BO33" s="311" t="str">
        <f t="shared" si="24"/>
        <v>Tidak Hadir</v>
      </c>
      <c r="BP33" s="325" t="str">
        <f t="shared" si="47"/>
        <v>D</v>
      </c>
      <c r="BQ33" s="27"/>
      <c r="BS33" s="156" t="str">
        <f t="shared" si="25"/>
        <v>Indra Miftahudin</v>
      </c>
      <c r="BT33" s="156" t="str">
        <f t="shared" si="26"/>
        <v>198609032007101001</v>
      </c>
      <c r="BU33" s="156" t="str">
        <f t="shared" si="27"/>
        <v>KPP Pratama Semarang Gayamsari</v>
      </c>
      <c r="BV33" s="157">
        <f t="shared" si="48"/>
        <v>2.25</v>
      </c>
      <c r="BW33" s="326" t="str">
        <f t="shared" si="49"/>
        <v>D</v>
      </c>
      <c r="BX33" s="17" t="str">
        <f t="shared" ca="1" si="28"/>
        <v/>
      </c>
      <c r="BY33" s="17" t="str">
        <f t="shared" ref="BY33:CJ43" ca="1" si="51">IF(INDIRECT(BY$12&amp;$CO33)&lt;BY$10,BY$13,"")</f>
        <v>B</v>
      </c>
      <c r="BZ33" s="17" t="str">
        <f t="shared" ca="1" si="51"/>
        <v>C</v>
      </c>
      <c r="CA33" s="17" t="str">
        <f t="shared" ca="1" si="51"/>
        <v>D</v>
      </c>
      <c r="CB33" s="17" t="str">
        <f t="shared" ca="1" si="51"/>
        <v>E</v>
      </c>
      <c r="CC33" s="17" t="str">
        <f t="shared" ca="1" si="51"/>
        <v>F</v>
      </c>
      <c r="CD33" s="17" t="str">
        <f t="shared" ca="1" si="51"/>
        <v>G</v>
      </c>
      <c r="CE33" s="17" t="str">
        <f t="shared" ca="1" si="51"/>
        <v>H</v>
      </c>
      <c r="CF33" s="17" t="str">
        <f t="shared" ca="1" si="51"/>
        <v>I</v>
      </c>
      <c r="CG33" s="17" t="str">
        <f t="shared" ca="1" si="51"/>
        <v/>
      </c>
      <c r="CH33" s="17" t="str">
        <f t="shared" ca="1" si="51"/>
        <v>K</v>
      </c>
      <c r="CI33" s="17" t="str">
        <f t="shared" ca="1" si="51"/>
        <v/>
      </c>
      <c r="CJ33" s="17" t="str">
        <f t="shared" ca="1" si="51"/>
        <v>(nt)</v>
      </c>
      <c r="CK33" s="174" t="str">
        <f t="shared" ca="1" si="30"/>
        <v>(tl)</v>
      </c>
      <c r="CL33" s="11"/>
      <c r="CM33" s="11"/>
      <c r="CN33" s="9"/>
      <c r="CO33" s="34">
        <f>ROW()</f>
        <v>33</v>
      </c>
      <c r="CP33" s="6"/>
      <c r="CQ33" s="6"/>
      <c r="CR33" s="185"/>
      <c r="CS33" s="187"/>
      <c r="CT33" s="187"/>
      <c r="CU33" s="187"/>
      <c r="CV33" s="186"/>
      <c r="CW33" s="186"/>
      <c r="CX33" s="119">
        <f t="shared" ca="1" si="50"/>
        <v>81</v>
      </c>
      <c r="CY33" s="119">
        <f t="shared" ca="1" si="50"/>
        <v>0</v>
      </c>
      <c r="CZ33" s="119">
        <f t="shared" ca="1" si="50"/>
        <v>0</v>
      </c>
      <c r="DA33" s="119">
        <f t="shared" ca="1" si="50"/>
        <v>0</v>
      </c>
      <c r="DB33" s="119">
        <f t="shared" ca="1" si="50"/>
        <v>0</v>
      </c>
      <c r="DC33" s="119">
        <f t="shared" ca="1" si="50"/>
        <v>0</v>
      </c>
      <c r="DD33" s="119">
        <f t="shared" ca="1" si="50"/>
        <v>0</v>
      </c>
      <c r="DE33" s="119">
        <f t="shared" ca="1" si="50"/>
        <v>0</v>
      </c>
      <c r="DF33" s="119">
        <f t="shared" ca="1" si="50"/>
        <v>0</v>
      </c>
      <c r="DG33" s="119">
        <f t="shared" ca="1" si="50"/>
        <v>0</v>
      </c>
      <c r="DH33" s="119">
        <f t="shared" ca="1" si="50"/>
        <v>0</v>
      </c>
      <c r="DI33" s="119">
        <f t="shared" ca="1" si="50"/>
        <v>0</v>
      </c>
      <c r="DJ33" s="115"/>
      <c r="DK33" s="119" t="str">
        <f t="shared" ca="1" si="32"/>
        <v>2,25</v>
      </c>
      <c r="DL33" s="119" t="str">
        <f t="shared" ref="DL33:DW33" ca="1" si="52">FIXED(ROUND(INDIRECT(DL$14&amp;12)*INDIRECT(DL$14&amp;ROW()),2),2)</f>
        <v>0,00</v>
      </c>
      <c r="DM33" s="119" t="str">
        <f t="shared" ca="1" si="52"/>
        <v>0,00</v>
      </c>
      <c r="DN33" s="119" t="str">
        <f t="shared" ca="1" si="52"/>
        <v>0,00</v>
      </c>
      <c r="DO33" s="119" t="str">
        <f t="shared" ca="1" si="52"/>
        <v>0,00</v>
      </c>
      <c r="DP33" s="119" t="str">
        <f t="shared" ca="1" si="52"/>
        <v>0,00</v>
      </c>
      <c r="DQ33" s="119" t="str">
        <f t="shared" ca="1" si="52"/>
        <v>0,00</v>
      </c>
      <c r="DR33" s="119" t="str">
        <f t="shared" ca="1" si="52"/>
        <v>0,00</v>
      </c>
      <c r="DS33" s="119" t="str">
        <f t="shared" ca="1" si="52"/>
        <v>0,00</v>
      </c>
      <c r="DT33" s="119" t="str">
        <f t="shared" ca="1" si="52"/>
        <v>0,00</v>
      </c>
      <c r="DU33" s="119" t="str">
        <f t="shared" ca="1" si="52"/>
        <v>0,00</v>
      </c>
      <c r="DV33" s="119" t="str">
        <f t="shared" ca="1" si="52"/>
        <v>0,00</v>
      </c>
      <c r="DW33" s="119" t="str">
        <f t="shared" ca="1" si="52"/>
        <v>0,00</v>
      </c>
      <c r="DX33" s="116"/>
      <c r="DY33" s="120" t="str">
        <f t="shared" ca="1" si="34"/>
        <v>Dua koma dua lima</v>
      </c>
      <c r="DZ33" s="120" t="str">
        <f t="shared" ca="1" si="35"/>
        <v>Nol koma nol nol</v>
      </c>
      <c r="EA33" s="120" t="str">
        <f t="shared" ca="1" si="36"/>
        <v>Nol koma nol nol</v>
      </c>
      <c r="EB33" s="120" t="str">
        <f t="shared" ca="1" si="37"/>
        <v>Nol koma nol nol</v>
      </c>
      <c r="EC33" s="120" t="str">
        <f t="shared" ca="1" si="38"/>
        <v>Nol koma nol nol</v>
      </c>
      <c r="ED33" s="120" t="str">
        <f t="shared" ca="1" si="39"/>
        <v>Nol koma nol nol</v>
      </c>
      <c r="EE33" s="120" t="str">
        <f t="shared" ca="1" si="40"/>
        <v>Nol koma nol nol</v>
      </c>
      <c r="EF33" s="120" t="str">
        <f t="shared" ca="1" si="41"/>
        <v>Nol koma nol nol</v>
      </c>
      <c r="EG33" s="120" t="str">
        <f t="shared" ca="1" si="42"/>
        <v>Nol koma nol nol</v>
      </c>
      <c r="EH33" s="120" t="str">
        <f t="shared" ca="1" si="43"/>
        <v>Nol koma nol nol</v>
      </c>
      <c r="EI33" s="120" t="str">
        <f t="shared" ca="1" si="44"/>
        <v>Nol koma nol nol</v>
      </c>
      <c r="EJ33" s="120" t="str">
        <f t="shared" ca="1" si="45"/>
        <v>Nol koma nol nol</v>
      </c>
      <c r="EK33" s="120" t="str">
        <f t="shared" ca="1" si="46"/>
        <v>Nol koma nol nol</v>
      </c>
      <c r="EL33" s="121"/>
    </row>
    <row r="34" spans="1:142" ht="35.1" customHeight="1">
      <c r="A34" s="193" t="s">
        <v>545</v>
      </c>
      <c r="B34" s="294"/>
      <c r="C34" s="330" t="s">
        <v>627</v>
      </c>
      <c r="D34" s="293">
        <v>18</v>
      </c>
      <c r="E34" s="328" t="s">
        <v>600</v>
      </c>
      <c r="F34" s="327" t="s">
        <v>573</v>
      </c>
      <c r="G34" s="285"/>
      <c r="H34" s="286"/>
      <c r="I34" s="287">
        <v>85</v>
      </c>
      <c r="J34" s="287"/>
      <c r="K34" s="288">
        <f t="shared" si="7"/>
        <v>77</v>
      </c>
      <c r="L34" s="286"/>
      <c r="M34" s="289"/>
      <c r="N34" s="290"/>
      <c r="O34" s="288">
        <f t="shared" si="8"/>
        <v>0</v>
      </c>
      <c r="P34" s="286"/>
      <c r="Q34" s="289"/>
      <c r="R34" s="290"/>
      <c r="S34" s="288">
        <f t="shared" si="9"/>
        <v>0</v>
      </c>
      <c r="T34" s="286"/>
      <c r="U34" s="289"/>
      <c r="V34" s="290"/>
      <c r="W34" s="289">
        <f t="shared" si="10"/>
        <v>0</v>
      </c>
      <c r="X34" s="286"/>
      <c r="Y34" s="289"/>
      <c r="Z34" s="290"/>
      <c r="AA34" s="288">
        <f t="shared" si="11"/>
        <v>0</v>
      </c>
      <c r="AB34" s="286"/>
      <c r="AC34" s="289"/>
      <c r="AD34" s="290"/>
      <c r="AE34" s="288">
        <f t="shared" si="12"/>
        <v>0</v>
      </c>
      <c r="AF34" s="286"/>
      <c r="AG34" s="289"/>
      <c r="AH34" s="290"/>
      <c r="AI34" s="288">
        <f t="shared" si="13"/>
        <v>0</v>
      </c>
      <c r="AJ34" s="286"/>
      <c r="AK34" s="289"/>
      <c r="AL34" s="290"/>
      <c r="AM34" s="288">
        <f t="shared" si="14"/>
        <v>0</v>
      </c>
      <c r="AN34" s="286"/>
      <c r="AO34" s="289"/>
      <c r="AP34" s="290"/>
      <c r="AQ34" s="288">
        <f t="shared" si="15"/>
        <v>0</v>
      </c>
      <c r="AR34" s="286"/>
      <c r="AS34" s="287"/>
      <c r="AT34" s="287"/>
      <c r="AU34" s="288">
        <f t="shared" si="16"/>
        <v>0</v>
      </c>
      <c r="AV34" s="286"/>
      <c r="AW34" s="289"/>
      <c r="AX34" s="290"/>
      <c r="AY34" s="288">
        <f t="shared" si="17"/>
        <v>0</v>
      </c>
      <c r="AZ34" s="286"/>
      <c r="BA34" s="289"/>
      <c r="BB34" s="290"/>
      <c r="BC34" s="288">
        <f t="shared" si="18"/>
        <v>0</v>
      </c>
      <c r="BD34" s="286"/>
      <c r="BE34" s="289"/>
      <c r="BF34" s="290"/>
      <c r="BG34" s="288">
        <f t="shared" si="19"/>
        <v>0</v>
      </c>
      <c r="BH34" s="286"/>
      <c r="BI34" s="289"/>
      <c r="BJ34" s="290"/>
      <c r="BK34" s="288">
        <f t="shared" si="20"/>
        <v>0</v>
      </c>
      <c r="BL34" s="291">
        <f t="shared" si="21"/>
        <v>2.1388888888888888</v>
      </c>
      <c r="BM34" s="292">
        <f t="shared" si="22"/>
        <v>0</v>
      </c>
      <c r="BN34" s="308" t="str">
        <f t="shared" ca="1" si="23"/>
        <v>MD</v>
      </c>
      <c r="BO34" s="311" t="str">
        <f t="shared" si="24"/>
        <v>Tidak Hadir</v>
      </c>
      <c r="BP34" s="325" t="str">
        <f t="shared" si="47"/>
        <v>D</v>
      </c>
      <c r="BQ34" s="27" t="s">
        <v>532</v>
      </c>
      <c r="BR34" s="1" t="s">
        <v>515</v>
      </c>
      <c r="BS34" s="156" t="str">
        <f t="shared" si="25"/>
        <v>Luthfi Apriandi</v>
      </c>
      <c r="BT34" s="156" t="str">
        <f t="shared" si="26"/>
        <v>198704142007011001</v>
      </c>
      <c r="BU34" s="156" t="str">
        <f t="shared" si="27"/>
        <v>Direktorat Kitsda</v>
      </c>
      <c r="BV34" s="157">
        <f t="shared" si="48"/>
        <v>2.1388888888888888</v>
      </c>
      <c r="BW34" s="326" t="str">
        <f t="shared" si="49"/>
        <v>D</v>
      </c>
      <c r="BX34" s="17" t="str">
        <f t="shared" ca="1" si="28"/>
        <v/>
      </c>
      <c r="BY34" s="17" t="str">
        <f t="shared" ca="1" si="51"/>
        <v>B</v>
      </c>
      <c r="BZ34" s="17" t="str">
        <f t="shared" ca="1" si="51"/>
        <v>C</v>
      </c>
      <c r="CA34" s="17" t="str">
        <f t="shared" ca="1" si="51"/>
        <v>D</v>
      </c>
      <c r="CB34" s="17" t="str">
        <f t="shared" ca="1" si="51"/>
        <v>E</v>
      </c>
      <c r="CC34" s="17" t="str">
        <f t="shared" ca="1" si="51"/>
        <v>F</v>
      </c>
      <c r="CD34" s="17" t="str">
        <f t="shared" ca="1" si="51"/>
        <v>G</v>
      </c>
      <c r="CE34" s="17" t="str">
        <f t="shared" ca="1" si="51"/>
        <v>H</v>
      </c>
      <c r="CF34" s="17" t="str">
        <f t="shared" ca="1" si="51"/>
        <v>I</v>
      </c>
      <c r="CG34" s="17" t="str">
        <f t="shared" ca="1" si="51"/>
        <v/>
      </c>
      <c r="CH34" s="17" t="str">
        <f t="shared" ca="1" si="51"/>
        <v>K</v>
      </c>
      <c r="CI34" s="17" t="str">
        <f t="shared" ca="1" si="51"/>
        <v/>
      </c>
      <c r="CJ34" s="17" t="str">
        <f t="shared" ca="1" si="51"/>
        <v>(nt)</v>
      </c>
      <c r="CK34" s="174" t="str">
        <f t="shared" ca="1" si="30"/>
        <v>(tl)</v>
      </c>
      <c r="CL34" s="11"/>
      <c r="CM34" s="11"/>
      <c r="CN34" s="9"/>
      <c r="CO34" s="34">
        <f>ROW()</f>
        <v>34</v>
      </c>
      <c r="CP34" s="6"/>
      <c r="CQ34" s="6"/>
      <c r="CR34" s="185"/>
      <c r="CS34" s="187"/>
      <c r="CT34" s="187"/>
      <c r="CU34" s="187"/>
      <c r="CV34" s="186"/>
      <c r="CW34" s="189"/>
      <c r="CX34" s="119">
        <f t="shared" ca="1" si="50"/>
        <v>77</v>
      </c>
      <c r="CY34" s="119">
        <f t="shared" ca="1" si="50"/>
        <v>0</v>
      </c>
      <c r="CZ34" s="119">
        <f t="shared" ca="1" si="50"/>
        <v>0</v>
      </c>
      <c r="DA34" s="119">
        <f t="shared" ca="1" si="50"/>
        <v>0</v>
      </c>
      <c r="DB34" s="119">
        <f t="shared" ca="1" si="50"/>
        <v>0</v>
      </c>
      <c r="DC34" s="119">
        <f t="shared" ca="1" si="50"/>
        <v>0</v>
      </c>
      <c r="DD34" s="119">
        <f t="shared" ca="1" si="50"/>
        <v>0</v>
      </c>
      <c r="DE34" s="119">
        <f t="shared" ca="1" si="50"/>
        <v>0</v>
      </c>
      <c r="DF34" s="119">
        <f t="shared" ca="1" si="50"/>
        <v>0</v>
      </c>
      <c r="DG34" s="119">
        <f t="shared" ca="1" si="50"/>
        <v>0</v>
      </c>
      <c r="DH34" s="119">
        <f t="shared" ca="1" si="50"/>
        <v>0</v>
      </c>
      <c r="DI34" s="119">
        <f t="shared" ca="1" si="50"/>
        <v>0</v>
      </c>
      <c r="DJ34" s="115"/>
      <c r="DK34" s="119" t="str">
        <f t="shared" ref="DK34:DW43" ca="1" si="53">FIXED(ROUND(INDIRECT(DK$14&amp;12)*INDIRECT(DK$14&amp;ROW()),2),2)</f>
        <v>2,14</v>
      </c>
      <c r="DL34" s="119" t="str">
        <f t="shared" ca="1" si="53"/>
        <v>0,00</v>
      </c>
      <c r="DM34" s="119" t="str">
        <f t="shared" ca="1" si="53"/>
        <v>0,00</v>
      </c>
      <c r="DN34" s="119" t="str">
        <f t="shared" ca="1" si="53"/>
        <v>0,00</v>
      </c>
      <c r="DO34" s="119" t="str">
        <f t="shared" ca="1" si="53"/>
        <v>0,00</v>
      </c>
      <c r="DP34" s="119" t="str">
        <f t="shared" ca="1" si="53"/>
        <v>0,00</v>
      </c>
      <c r="DQ34" s="119" t="str">
        <f t="shared" ca="1" si="53"/>
        <v>0,00</v>
      </c>
      <c r="DR34" s="119" t="str">
        <f t="shared" ca="1" si="53"/>
        <v>0,00</v>
      </c>
      <c r="DS34" s="119" t="str">
        <f t="shared" ca="1" si="53"/>
        <v>0,00</v>
      </c>
      <c r="DT34" s="119" t="str">
        <f t="shared" ca="1" si="53"/>
        <v>0,00</v>
      </c>
      <c r="DU34" s="119" t="str">
        <f t="shared" ca="1" si="53"/>
        <v>0,00</v>
      </c>
      <c r="DV34" s="119" t="str">
        <f t="shared" ca="1" si="53"/>
        <v>0,00</v>
      </c>
      <c r="DW34" s="119" t="str">
        <f t="shared" ca="1" si="53"/>
        <v>0,00</v>
      </c>
      <c r="DX34" s="116"/>
      <c r="DY34" s="120" t="str">
        <f t="shared" ca="1" si="34"/>
        <v>Dua koma satu empat</v>
      </c>
      <c r="DZ34" s="120" t="str">
        <f t="shared" ca="1" si="35"/>
        <v>Nol koma nol nol</v>
      </c>
      <c r="EA34" s="120" t="str">
        <f t="shared" ca="1" si="36"/>
        <v>Nol koma nol nol</v>
      </c>
      <c r="EB34" s="120" t="str">
        <f t="shared" ca="1" si="37"/>
        <v>Nol koma nol nol</v>
      </c>
      <c r="EC34" s="120" t="str">
        <f t="shared" ca="1" si="38"/>
        <v>Nol koma nol nol</v>
      </c>
      <c r="ED34" s="120" t="str">
        <f t="shared" ca="1" si="39"/>
        <v>Nol koma nol nol</v>
      </c>
      <c r="EE34" s="120" t="str">
        <f t="shared" ca="1" si="40"/>
        <v>Nol koma nol nol</v>
      </c>
      <c r="EF34" s="120" t="str">
        <f t="shared" ca="1" si="41"/>
        <v>Nol koma nol nol</v>
      </c>
      <c r="EG34" s="120" t="str">
        <f t="shared" ca="1" si="42"/>
        <v>Nol koma nol nol</v>
      </c>
      <c r="EH34" s="120" t="str">
        <f t="shared" ca="1" si="43"/>
        <v>Nol koma nol nol</v>
      </c>
      <c r="EI34" s="120" t="str">
        <f t="shared" ca="1" si="44"/>
        <v>Nol koma nol nol</v>
      </c>
      <c r="EJ34" s="120" t="str">
        <f t="shared" ca="1" si="45"/>
        <v>Nol koma nol nol</v>
      </c>
      <c r="EK34" s="120" t="str">
        <f t="shared" ca="1" si="46"/>
        <v>Nol koma nol nol</v>
      </c>
      <c r="EL34" s="121"/>
    </row>
    <row r="35" spans="1:142" ht="35.1" customHeight="1">
      <c r="A35" s="193" t="s">
        <v>545</v>
      </c>
      <c r="B35" s="294"/>
      <c r="C35" s="330" t="s">
        <v>627</v>
      </c>
      <c r="D35" s="283">
        <v>19</v>
      </c>
      <c r="E35" s="328" t="s">
        <v>601</v>
      </c>
      <c r="F35" s="327" t="s">
        <v>574</v>
      </c>
      <c r="G35" s="285"/>
      <c r="H35" s="286"/>
      <c r="I35" s="287">
        <v>80</v>
      </c>
      <c r="J35" s="287"/>
      <c r="K35" s="288">
        <f t="shared" si="7"/>
        <v>72</v>
      </c>
      <c r="L35" s="286"/>
      <c r="M35" s="289"/>
      <c r="N35" s="290"/>
      <c r="O35" s="288">
        <f t="shared" si="8"/>
        <v>0</v>
      </c>
      <c r="P35" s="286"/>
      <c r="Q35" s="289"/>
      <c r="R35" s="290"/>
      <c r="S35" s="288">
        <f t="shared" si="9"/>
        <v>0</v>
      </c>
      <c r="T35" s="286"/>
      <c r="U35" s="289"/>
      <c r="V35" s="290"/>
      <c r="W35" s="288">
        <f t="shared" si="10"/>
        <v>0</v>
      </c>
      <c r="X35" s="286"/>
      <c r="Y35" s="289"/>
      <c r="Z35" s="290"/>
      <c r="AA35" s="288">
        <f t="shared" si="11"/>
        <v>0</v>
      </c>
      <c r="AB35" s="286"/>
      <c r="AC35" s="289"/>
      <c r="AD35" s="290"/>
      <c r="AE35" s="288">
        <f t="shared" si="12"/>
        <v>0</v>
      </c>
      <c r="AF35" s="286"/>
      <c r="AG35" s="289"/>
      <c r="AH35" s="290"/>
      <c r="AI35" s="288">
        <f t="shared" si="13"/>
        <v>0</v>
      </c>
      <c r="AJ35" s="286"/>
      <c r="AK35" s="289"/>
      <c r="AL35" s="290"/>
      <c r="AM35" s="288">
        <f t="shared" si="14"/>
        <v>0</v>
      </c>
      <c r="AN35" s="286"/>
      <c r="AO35" s="289"/>
      <c r="AP35" s="290"/>
      <c r="AQ35" s="288">
        <f t="shared" si="15"/>
        <v>0</v>
      </c>
      <c r="AR35" s="286"/>
      <c r="AS35" s="287"/>
      <c r="AT35" s="287"/>
      <c r="AU35" s="288">
        <f t="shared" si="16"/>
        <v>0</v>
      </c>
      <c r="AV35" s="286"/>
      <c r="AW35" s="289"/>
      <c r="AX35" s="290"/>
      <c r="AY35" s="288">
        <f t="shared" si="17"/>
        <v>0</v>
      </c>
      <c r="AZ35" s="286"/>
      <c r="BA35" s="289"/>
      <c r="BB35" s="290"/>
      <c r="BC35" s="288">
        <f t="shared" si="18"/>
        <v>0</v>
      </c>
      <c r="BD35" s="286"/>
      <c r="BE35" s="289"/>
      <c r="BF35" s="290"/>
      <c r="BG35" s="288">
        <f t="shared" si="19"/>
        <v>0</v>
      </c>
      <c r="BH35" s="286"/>
      <c r="BI35" s="289"/>
      <c r="BJ35" s="290"/>
      <c r="BK35" s="288">
        <f t="shared" si="20"/>
        <v>0</v>
      </c>
      <c r="BL35" s="291">
        <f t="shared" si="21"/>
        <v>2</v>
      </c>
      <c r="BM35" s="292">
        <f t="shared" si="22"/>
        <v>0</v>
      </c>
      <c r="BN35" s="308" t="str">
        <f t="shared" ca="1" si="23"/>
        <v>MD</v>
      </c>
      <c r="BO35" s="311" t="str">
        <f t="shared" si="24"/>
        <v>Tidak Hadir</v>
      </c>
      <c r="BP35" s="325" t="str">
        <f t="shared" si="47"/>
        <v>D</v>
      </c>
      <c r="BQ35" s="27"/>
      <c r="BS35" s="156" t="str">
        <f t="shared" si="25"/>
        <v>M. Yudha Oktariza</v>
      </c>
      <c r="BT35" s="156" t="str">
        <f t="shared" si="26"/>
        <v>198210302003121002</v>
      </c>
      <c r="BU35" s="156" t="str">
        <f t="shared" si="27"/>
        <v>Direktorat Kitsda</v>
      </c>
      <c r="BV35" s="157">
        <f t="shared" si="48"/>
        <v>2</v>
      </c>
      <c r="BW35" s="326" t="str">
        <f t="shared" si="49"/>
        <v>D</v>
      </c>
      <c r="BX35" s="17" t="str">
        <f t="shared" ca="1" si="28"/>
        <v/>
      </c>
      <c r="BY35" s="17" t="str">
        <f t="shared" ca="1" si="51"/>
        <v>B</v>
      </c>
      <c r="BZ35" s="17" t="str">
        <f t="shared" ca="1" si="51"/>
        <v>C</v>
      </c>
      <c r="CA35" s="17" t="str">
        <f t="shared" ca="1" si="51"/>
        <v>D</v>
      </c>
      <c r="CB35" s="17" t="str">
        <f t="shared" ca="1" si="51"/>
        <v>E</v>
      </c>
      <c r="CC35" s="17" t="str">
        <f t="shared" ca="1" si="51"/>
        <v>F</v>
      </c>
      <c r="CD35" s="17" t="str">
        <f t="shared" ca="1" si="51"/>
        <v>G</v>
      </c>
      <c r="CE35" s="17" t="str">
        <f t="shared" ca="1" si="51"/>
        <v>H</v>
      </c>
      <c r="CF35" s="17" t="str">
        <f t="shared" ca="1" si="51"/>
        <v>I</v>
      </c>
      <c r="CG35" s="17" t="str">
        <f t="shared" ca="1" si="51"/>
        <v/>
      </c>
      <c r="CH35" s="17" t="str">
        <f t="shared" ca="1" si="51"/>
        <v>K</v>
      </c>
      <c r="CI35" s="17" t="str">
        <f t="shared" ca="1" si="51"/>
        <v/>
      </c>
      <c r="CJ35" s="17" t="str">
        <f t="shared" ca="1" si="51"/>
        <v>(nt)</v>
      </c>
      <c r="CK35" s="174" t="str">
        <f t="shared" ca="1" si="30"/>
        <v>(tl)</v>
      </c>
      <c r="CL35" s="11"/>
      <c r="CM35" s="11"/>
      <c r="CN35" s="9"/>
      <c r="CO35" s="34">
        <f>ROW()</f>
        <v>35</v>
      </c>
      <c r="CP35" s="6"/>
      <c r="CQ35" s="6"/>
      <c r="CR35" s="185"/>
      <c r="CS35" s="187"/>
      <c r="CT35" s="187"/>
      <c r="CU35" s="187"/>
      <c r="CV35" s="186"/>
      <c r="CW35" s="186"/>
      <c r="CX35" s="119">
        <f t="shared" ca="1" si="50"/>
        <v>72</v>
      </c>
      <c r="CY35" s="119">
        <f t="shared" ca="1" si="50"/>
        <v>0</v>
      </c>
      <c r="CZ35" s="119">
        <f t="shared" ca="1" si="50"/>
        <v>0</v>
      </c>
      <c r="DA35" s="119">
        <f t="shared" ca="1" si="50"/>
        <v>0</v>
      </c>
      <c r="DB35" s="119">
        <f t="shared" ca="1" si="50"/>
        <v>0</v>
      </c>
      <c r="DC35" s="119">
        <f t="shared" ca="1" si="50"/>
        <v>0</v>
      </c>
      <c r="DD35" s="119">
        <f t="shared" ca="1" si="50"/>
        <v>0</v>
      </c>
      <c r="DE35" s="119">
        <f t="shared" ca="1" si="50"/>
        <v>0</v>
      </c>
      <c r="DF35" s="119">
        <f t="shared" ca="1" si="50"/>
        <v>0</v>
      </c>
      <c r="DG35" s="119">
        <f t="shared" ca="1" si="50"/>
        <v>0</v>
      </c>
      <c r="DH35" s="119">
        <f t="shared" ca="1" si="50"/>
        <v>0</v>
      </c>
      <c r="DI35" s="119">
        <f t="shared" ca="1" si="50"/>
        <v>0</v>
      </c>
      <c r="DJ35" s="115"/>
      <c r="DK35" s="119" t="str">
        <f t="shared" ca="1" si="53"/>
        <v>2,00</v>
      </c>
      <c r="DL35" s="119" t="str">
        <f t="shared" ca="1" si="53"/>
        <v>0,00</v>
      </c>
      <c r="DM35" s="119" t="str">
        <f t="shared" ca="1" si="53"/>
        <v>0,00</v>
      </c>
      <c r="DN35" s="119" t="str">
        <f t="shared" ca="1" si="53"/>
        <v>0,00</v>
      </c>
      <c r="DO35" s="119" t="str">
        <f t="shared" ca="1" si="53"/>
        <v>0,00</v>
      </c>
      <c r="DP35" s="119" t="str">
        <f t="shared" ca="1" si="53"/>
        <v>0,00</v>
      </c>
      <c r="DQ35" s="119" t="str">
        <f t="shared" ca="1" si="53"/>
        <v>0,00</v>
      </c>
      <c r="DR35" s="119" t="str">
        <f t="shared" ca="1" si="53"/>
        <v>0,00</v>
      </c>
      <c r="DS35" s="119" t="str">
        <f t="shared" ca="1" si="53"/>
        <v>0,00</v>
      </c>
      <c r="DT35" s="119" t="str">
        <f t="shared" ca="1" si="53"/>
        <v>0,00</v>
      </c>
      <c r="DU35" s="119" t="str">
        <f t="shared" ca="1" si="53"/>
        <v>0,00</v>
      </c>
      <c r="DV35" s="119" t="str">
        <f t="shared" ca="1" si="53"/>
        <v>0,00</v>
      </c>
      <c r="DW35" s="119" t="str">
        <f t="shared" ca="1" si="53"/>
        <v>0,00</v>
      </c>
      <c r="DX35" s="116"/>
      <c r="DY35" s="120" t="str">
        <f t="shared" ca="1" si="34"/>
        <v>Dua koma nol nol</v>
      </c>
      <c r="DZ35" s="120" t="str">
        <f t="shared" ca="1" si="35"/>
        <v>Nol koma nol nol</v>
      </c>
      <c r="EA35" s="120" t="str">
        <f t="shared" ca="1" si="36"/>
        <v>Nol koma nol nol</v>
      </c>
      <c r="EB35" s="120" t="str">
        <f t="shared" ca="1" si="37"/>
        <v>Nol koma nol nol</v>
      </c>
      <c r="EC35" s="120" t="str">
        <f t="shared" ca="1" si="38"/>
        <v>Nol koma nol nol</v>
      </c>
      <c r="ED35" s="120" t="str">
        <f t="shared" ca="1" si="39"/>
        <v>Nol koma nol nol</v>
      </c>
      <c r="EE35" s="120" t="str">
        <f t="shared" ca="1" si="40"/>
        <v>Nol koma nol nol</v>
      </c>
      <c r="EF35" s="120" t="str">
        <f t="shared" ca="1" si="41"/>
        <v>Nol koma nol nol</v>
      </c>
      <c r="EG35" s="120" t="str">
        <f t="shared" ca="1" si="42"/>
        <v>Nol koma nol nol</v>
      </c>
      <c r="EH35" s="120" t="str">
        <f t="shared" ca="1" si="43"/>
        <v>Nol koma nol nol</v>
      </c>
      <c r="EI35" s="120" t="str">
        <f t="shared" ca="1" si="44"/>
        <v>Nol koma nol nol</v>
      </c>
      <c r="EJ35" s="120" t="str">
        <f t="shared" ca="1" si="45"/>
        <v>Nol koma nol nol</v>
      </c>
      <c r="EK35" s="120" t="str">
        <f t="shared" ca="1" si="46"/>
        <v>Nol koma nol nol</v>
      </c>
      <c r="EL35" s="121"/>
    </row>
    <row r="36" spans="1:142" ht="35.1" customHeight="1">
      <c r="A36" s="193" t="s">
        <v>545</v>
      </c>
      <c r="B36" s="294"/>
      <c r="C36" s="330" t="s">
        <v>628</v>
      </c>
      <c r="D36" s="293">
        <v>20</v>
      </c>
      <c r="E36" s="328" t="s">
        <v>602</v>
      </c>
      <c r="F36" s="327" t="s">
        <v>575</v>
      </c>
      <c r="G36" s="285"/>
      <c r="H36" s="286"/>
      <c r="I36" s="287">
        <v>80</v>
      </c>
      <c r="J36" s="287"/>
      <c r="K36" s="288">
        <f t="shared" si="7"/>
        <v>72</v>
      </c>
      <c r="L36" s="286"/>
      <c r="M36" s="289"/>
      <c r="N36" s="290"/>
      <c r="O36" s="288">
        <f t="shared" si="8"/>
        <v>0</v>
      </c>
      <c r="P36" s="286"/>
      <c r="Q36" s="289"/>
      <c r="R36" s="290"/>
      <c r="S36" s="288">
        <f t="shared" si="9"/>
        <v>0</v>
      </c>
      <c r="T36" s="286"/>
      <c r="U36" s="289"/>
      <c r="V36" s="290"/>
      <c r="W36" s="288">
        <f t="shared" si="10"/>
        <v>0</v>
      </c>
      <c r="X36" s="286"/>
      <c r="Y36" s="289"/>
      <c r="Z36" s="290"/>
      <c r="AA36" s="288">
        <f t="shared" si="11"/>
        <v>0</v>
      </c>
      <c r="AB36" s="286"/>
      <c r="AC36" s="289"/>
      <c r="AD36" s="290"/>
      <c r="AE36" s="288">
        <f t="shared" si="12"/>
        <v>0</v>
      </c>
      <c r="AF36" s="286"/>
      <c r="AG36" s="289"/>
      <c r="AH36" s="290"/>
      <c r="AI36" s="288">
        <f t="shared" si="13"/>
        <v>0</v>
      </c>
      <c r="AJ36" s="286"/>
      <c r="AK36" s="289"/>
      <c r="AL36" s="290"/>
      <c r="AM36" s="288">
        <f t="shared" si="14"/>
        <v>0</v>
      </c>
      <c r="AN36" s="286"/>
      <c r="AO36" s="289"/>
      <c r="AP36" s="290"/>
      <c r="AQ36" s="288">
        <f t="shared" si="15"/>
        <v>0</v>
      </c>
      <c r="AR36" s="286"/>
      <c r="AS36" s="287"/>
      <c r="AT36" s="287"/>
      <c r="AU36" s="288">
        <f t="shared" si="16"/>
        <v>0</v>
      </c>
      <c r="AV36" s="286"/>
      <c r="AW36" s="289"/>
      <c r="AX36" s="290"/>
      <c r="AY36" s="288">
        <f t="shared" si="17"/>
        <v>0</v>
      </c>
      <c r="AZ36" s="286"/>
      <c r="BA36" s="289"/>
      <c r="BB36" s="290"/>
      <c r="BC36" s="288">
        <f t="shared" si="18"/>
        <v>0</v>
      </c>
      <c r="BD36" s="286"/>
      <c r="BE36" s="289"/>
      <c r="BF36" s="290"/>
      <c r="BG36" s="288">
        <f t="shared" si="19"/>
        <v>0</v>
      </c>
      <c r="BH36" s="286"/>
      <c r="BI36" s="289"/>
      <c r="BJ36" s="290"/>
      <c r="BK36" s="288">
        <f t="shared" si="20"/>
        <v>0</v>
      </c>
      <c r="BL36" s="291">
        <f t="shared" si="21"/>
        <v>2</v>
      </c>
      <c r="BM36" s="292">
        <f t="shared" si="22"/>
        <v>0</v>
      </c>
      <c r="BN36" s="308" t="str">
        <f t="shared" ca="1" si="23"/>
        <v>MD</v>
      </c>
      <c r="BO36" s="311" t="str">
        <f t="shared" si="24"/>
        <v>Tidak Hadir</v>
      </c>
      <c r="BP36" s="325" t="str">
        <f t="shared" si="47"/>
        <v>D</v>
      </c>
      <c r="BQ36" s="27" t="s">
        <v>533</v>
      </c>
      <c r="BR36" s="1" t="s">
        <v>516</v>
      </c>
      <c r="BS36" s="156" t="str">
        <f t="shared" si="25"/>
        <v>Mimar Astriani</v>
      </c>
      <c r="BT36" s="156" t="str">
        <f t="shared" si="26"/>
        <v>198111172000122001</v>
      </c>
      <c r="BU36" s="156" t="str">
        <f t="shared" si="27"/>
        <v>KPP Pratama Semarang Tengah Dua</v>
      </c>
      <c r="BV36" s="157">
        <f t="shared" si="48"/>
        <v>2</v>
      </c>
      <c r="BW36" s="326" t="str">
        <f t="shared" si="49"/>
        <v>D</v>
      </c>
      <c r="BX36" s="17" t="str">
        <f t="shared" ca="1" si="28"/>
        <v/>
      </c>
      <c r="BY36" s="17" t="str">
        <f t="shared" ca="1" si="51"/>
        <v>B</v>
      </c>
      <c r="BZ36" s="17" t="str">
        <f t="shared" ca="1" si="51"/>
        <v>C</v>
      </c>
      <c r="CA36" s="17" t="str">
        <f t="shared" ca="1" si="51"/>
        <v>D</v>
      </c>
      <c r="CB36" s="17" t="str">
        <f t="shared" ca="1" si="51"/>
        <v>E</v>
      </c>
      <c r="CC36" s="17" t="str">
        <f t="shared" ca="1" si="51"/>
        <v>F</v>
      </c>
      <c r="CD36" s="17" t="str">
        <f t="shared" ca="1" si="51"/>
        <v>G</v>
      </c>
      <c r="CE36" s="17" t="str">
        <f t="shared" ca="1" si="51"/>
        <v>H</v>
      </c>
      <c r="CF36" s="17" t="str">
        <f t="shared" ca="1" si="51"/>
        <v>I</v>
      </c>
      <c r="CG36" s="17" t="str">
        <f t="shared" ca="1" si="51"/>
        <v/>
      </c>
      <c r="CH36" s="17" t="str">
        <f t="shared" ca="1" si="51"/>
        <v>K</v>
      </c>
      <c r="CI36" s="17" t="str">
        <f t="shared" ca="1" si="51"/>
        <v/>
      </c>
      <c r="CJ36" s="17" t="str">
        <f t="shared" ca="1" si="51"/>
        <v>(nt)</v>
      </c>
      <c r="CK36" s="174" t="str">
        <f t="shared" ca="1" si="30"/>
        <v>(tl)</v>
      </c>
      <c r="CL36" s="11"/>
      <c r="CM36" s="11"/>
      <c r="CN36" s="9"/>
      <c r="CO36" s="34">
        <f>ROW()</f>
        <v>36</v>
      </c>
      <c r="CP36" s="6"/>
      <c r="CQ36" s="6"/>
      <c r="CR36" s="185"/>
      <c r="CS36" s="187"/>
      <c r="CT36" s="187"/>
      <c r="CU36" s="187"/>
      <c r="CV36" s="186"/>
      <c r="CW36" s="189"/>
      <c r="CX36" s="119">
        <f t="shared" ca="1" si="50"/>
        <v>72</v>
      </c>
      <c r="CY36" s="119">
        <f t="shared" ca="1" si="50"/>
        <v>0</v>
      </c>
      <c r="CZ36" s="119">
        <f t="shared" ca="1" si="50"/>
        <v>0</v>
      </c>
      <c r="DA36" s="119">
        <f t="shared" ca="1" si="50"/>
        <v>0</v>
      </c>
      <c r="DB36" s="119">
        <f t="shared" ca="1" si="50"/>
        <v>0</v>
      </c>
      <c r="DC36" s="119">
        <f t="shared" ca="1" si="50"/>
        <v>0</v>
      </c>
      <c r="DD36" s="119">
        <f t="shared" ca="1" si="50"/>
        <v>0</v>
      </c>
      <c r="DE36" s="119">
        <f t="shared" ca="1" si="50"/>
        <v>0</v>
      </c>
      <c r="DF36" s="119">
        <f t="shared" ca="1" si="50"/>
        <v>0</v>
      </c>
      <c r="DG36" s="119">
        <f t="shared" ca="1" si="50"/>
        <v>0</v>
      </c>
      <c r="DH36" s="119">
        <f t="shared" ca="1" si="50"/>
        <v>0</v>
      </c>
      <c r="DI36" s="119">
        <f t="shared" ca="1" si="50"/>
        <v>0</v>
      </c>
      <c r="DJ36" s="115"/>
      <c r="DK36" s="119" t="str">
        <f t="shared" ca="1" si="53"/>
        <v>2,00</v>
      </c>
      <c r="DL36" s="119" t="str">
        <f t="shared" ca="1" si="53"/>
        <v>0,00</v>
      </c>
      <c r="DM36" s="119" t="str">
        <f t="shared" ca="1" si="53"/>
        <v>0,00</v>
      </c>
      <c r="DN36" s="119" t="str">
        <f t="shared" ca="1" si="53"/>
        <v>0,00</v>
      </c>
      <c r="DO36" s="119" t="str">
        <f t="shared" ca="1" si="53"/>
        <v>0,00</v>
      </c>
      <c r="DP36" s="119" t="str">
        <f t="shared" ca="1" si="53"/>
        <v>0,00</v>
      </c>
      <c r="DQ36" s="119" t="str">
        <f t="shared" ca="1" si="53"/>
        <v>0,00</v>
      </c>
      <c r="DR36" s="119" t="str">
        <f t="shared" ca="1" si="53"/>
        <v>0,00</v>
      </c>
      <c r="DS36" s="119" t="str">
        <f t="shared" ca="1" si="53"/>
        <v>0,00</v>
      </c>
      <c r="DT36" s="119" t="str">
        <f t="shared" ca="1" si="53"/>
        <v>0,00</v>
      </c>
      <c r="DU36" s="119" t="str">
        <f t="shared" ca="1" si="53"/>
        <v>0,00</v>
      </c>
      <c r="DV36" s="119" t="str">
        <f t="shared" ca="1" si="53"/>
        <v>0,00</v>
      </c>
      <c r="DW36" s="119" t="str">
        <f t="shared" ca="1" si="53"/>
        <v>0,00</v>
      </c>
      <c r="DX36" s="116"/>
      <c r="DY36" s="120" t="str">
        <f t="shared" ca="1" si="34"/>
        <v>Dua koma nol nol</v>
      </c>
      <c r="DZ36" s="120" t="str">
        <f t="shared" ca="1" si="35"/>
        <v>Nol koma nol nol</v>
      </c>
      <c r="EA36" s="120" t="str">
        <f t="shared" ca="1" si="36"/>
        <v>Nol koma nol nol</v>
      </c>
      <c r="EB36" s="120" t="str">
        <f t="shared" ca="1" si="37"/>
        <v>Nol koma nol nol</v>
      </c>
      <c r="EC36" s="120" t="str">
        <f t="shared" ca="1" si="38"/>
        <v>Nol koma nol nol</v>
      </c>
      <c r="ED36" s="120" t="str">
        <f t="shared" ca="1" si="39"/>
        <v>Nol koma nol nol</v>
      </c>
      <c r="EE36" s="120" t="str">
        <f t="shared" ca="1" si="40"/>
        <v>Nol koma nol nol</v>
      </c>
      <c r="EF36" s="120" t="str">
        <f t="shared" ca="1" si="41"/>
        <v>Nol koma nol nol</v>
      </c>
      <c r="EG36" s="120" t="str">
        <f t="shared" ca="1" si="42"/>
        <v>Nol koma nol nol</v>
      </c>
      <c r="EH36" s="120" t="str">
        <f t="shared" ca="1" si="43"/>
        <v>Nol koma nol nol</v>
      </c>
      <c r="EI36" s="120" t="str">
        <f t="shared" ca="1" si="44"/>
        <v>Nol koma nol nol</v>
      </c>
      <c r="EJ36" s="120" t="str">
        <f t="shared" ca="1" si="45"/>
        <v>Nol koma nol nol</v>
      </c>
      <c r="EK36" s="120" t="str">
        <f t="shared" ca="1" si="46"/>
        <v>Nol koma nol nol</v>
      </c>
      <c r="EL36" s="121"/>
    </row>
    <row r="37" spans="1:142" ht="35.1" customHeight="1">
      <c r="A37" s="193" t="s">
        <v>545</v>
      </c>
      <c r="B37" s="294"/>
      <c r="C37" s="330" t="s">
        <v>629</v>
      </c>
      <c r="D37" s="283">
        <v>21</v>
      </c>
      <c r="E37" s="328" t="s">
        <v>603</v>
      </c>
      <c r="F37" s="327" t="s">
        <v>576</v>
      </c>
      <c r="G37" s="285"/>
      <c r="H37" s="286"/>
      <c r="I37" s="287">
        <v>80</v>
      </c>
      <c r="J37" s="287"/>
      <c r="K37" s="288">
        <f t="shared" si="7"/>
        <v>72</v>
      </c>
      <c r="L37" s="286"/>
      <c r="M37" s="289"/>
      <c r="N37" s="290"/>
      <c r="O37" s="288">
        <f t="shared" si="8"/>
        <v>0</v>
      </c>
      <c r="P37" s="286"/>
      <c r="Q37" s="289"/>
      <c r="R37" s="290"/>
      <c r="S37" s="288">
        <f t="shared" si="9"/>
        <v>0</v>
      </c>
      <c r="T37" s="286"/>
      <c r="U37" s="289"/>
      <c r="V37" s="290"/>
      <c r="W37" s="288">
        <f t="shared" si="10"/>
        <v>0</v>
      </c>
      <c r="X37" s="286"/>
      <c r="Y37" s="289"/>
      <c r="Z37" s="290"/>
      <c r="AA37" s="288">
        <f t="shared" si="11"/>
        <v>0</v>
      </c>
      <c r="AB37" s="286"/>
      <c r="AC37" s="289"/>
      <c r="AD37" s="290"/>
      <c r="AE37" s="288">
        <f t="shared" si="12"/>
        <v>0</v>
      </c>
      <c r="AF37" s="286"/>
      <c r="AG37" s="289"/>
      <c r="AH37" s="290"/>
      <c r="AI37" s="288">
        <f t="shared" si="13"/>
        <v>0</v>
      </c>
      <c r="AJ37" s="286"/>
      <c r="AK37" s="289"/>
      <c r="AL37" s="290"/>
      <c r="AM37" s="288">
        <f t="shared" si="14"/>
        <v>0</v>
      </c>
      <c r="AN37" s="286"/>
      <c r="AO37" s="289"/>
      <c r="AP37" s="290"/>
      <c r="AQ37" s="288">
        <f t="shared" si="15"/>
        <v>0</v>
      </c>
      <c r="AR37" s="286"/>
      <c r="AS37" s="287"/>
      <c r="AT37" s="287"/>
      <c r="AU37" s="288">
        <f t="shared" si="16"/>
        <v>0</v>
      </c>
      <c r="AV37" s="286"/>
      <c r="AW37" s="289"/>
      <c r="AX37" s="290"/>
      <c r="AY37" s="288">
        <f t="shared" si="17"/>
        <v>0</v>
      </c>
      <c r="AZ37" s="286"/>
      <c r="BA37" s="289"/>
      <c r="BB37" s="290"/>
      <c r="BC37" s="288">
        <f t="shared" si="18"/>
        <v>0</v>
      </c>
      <c r="BD37" s="286"/>
      <c r="BE37" s="289"/>
      <c r="BF37" s="290"/>
      <c r="BG37" s="288">
        <f t="shared" si="19"/>
        <v>0</v>
      </c>
      <c r="BH37" s="286"/>
      <c r="BI37" s="289"/>
      <c r="BJ37" s="290"/>
      <c r="BK37" s="288">
        <f t="shared" si="20"/>
        <v>0</v>
      </c>
      <c r="BL37" s="291">
        <f t="shared" si="21"/>
        <v>2</v>
      </c>
      <c r="BM37" s="292">
        <f t="shared" si="22"/>
        <v>0</v>
      </c>
      <c r="BN37" s="308" t="str">
        <f t="shared" ca="1" si="23"/>
        <v>MD</v>
      </c>
      <c r="BO37" s="311" t="str">
        <f t="shared" si="24"/>
        <v>Tidak Hadir</v>
      </c>
      <c r="BP37" s="325" t="str">
        <f t="shared" si="47"/>
        <v>D</v>
      </c>
      <c r="BQ37" s="27"/>
      <c r="BS37" s="156" t="str">
        <f t="shared" si="25"/>
        <v>Muhammad Mukhtar Muttaqin</v>
      </c>
      <c r="BT37" s="156" t="str">
        <f t="shared" si="26"/>
        <v>198505032004121001</v>
      </c>
      <c r="BU37" s="156" t="str">
        <f t="shared" si="27"/>
        <v>KPP Pratama Indramayu</v>
      </c>
      <c r="BV37" s="157">
        <f t="shared" si="48"/>
        <v>2</v>
      </c>
      <c r="BW37" s="326" t="str">
        <f t="shared" si="49"/>
        <v>D</v>
      </c>
      <c r="BX37" s="17" t="str">
        <f t="shared" ca="1" si="28"/>
        <v/>
      </c>
      <c r="BY37" s="17" t="str">
        <f t="shared" ca="1" si="51"/>
        <v>B</v>
      </c>
      <c r="BZ37" s="17" t="str">
        <f t="shared" ca="1" si="51"/>
        <v>C</v>
      </c>
      <c r="CA37" s="17" t="str">
        <f t="shared" ca="1" si="51"/>
        <v>D</v>
      </c>
      <c r="CB37" s="17" t="str">
        <f t="shared" ca="1" si="51"/>
        <v>E</v>
      </c>
      <c r="CC37" s="17" t="str">
        <f t="shared" ca="1" si="51"/>
        <v>F</v>
      </c>
      <c r="CD37" s="17" t="str">
        <f t="shared" ca="1" si="51"/>
        <v>G</v>
      </c>
      <c r="CE37" s="17" t="str">
        <f t="shared" ca="1" si="51"/>
        <v>H</v>
      </c>
      <c r="CF37" s="17" t="str">
        <f t="shared" ca="1" si="51"/>
        <v>I</v>
      </c>
      <c r="CG37" s="17" t="str">
        <f t="shared" ca="1" si="51"/>
        <v/>
      </c>
      <c r="CH37" s="17" t="str">
        <f t="shared" ca="1" si="51"/>
        <v>K</v>
      </c>
      <c r="CI37" s="17" t="str">
        <f t="shared" ca="1" si="51"/>
        <v/>
      </c>
      <c r="CJ37" s="17" t="str">
        <f t="shared" ca="1" si="51"/>
        <v>(nt)</v>
      </c>
      <c r="CK37" s="174" t="str">
        <f t="shared" ca="1" si="30"/>
        <v>(tl)</v>
      </c>
      <c r="CL37" s="11"/>
      <c r="CM37" s="11"/>
      <c r="CN37" s="9"/>
      <c r="CO37" s="34">
        <f>ROW()</f>
        <v>37</v>
      </c>
      <c r="CP37" s="6"/>
      <c r="CQ37" s="6"/>
      <c r="CR37" s="185"/>
      <c r="CS37" s="187"/>
      <c r="CT37" s="187"/>
      <c r="CU37" s="187"/>
      <c r="CV37" s="186"/>
      <c r="CW37" s="194"/>
      <c r="CX37" s="119">
        <f t="shared" ca="1" si="50"/>
        <v>72</v>
      </c>
      <c r="CY37" s="119">
        <f t="shared" ca="1" si="50"/>
        <v>0</v>
      </c>
      <c r="CZ37" s="119">
        <f t="shared" ca="1" si="50"/>
        <v>0</v>
      </c>
      <c r="DA37" s="119">
        <f t="shared" ca="1" si="50"/>
        <v>0</v>
      </c>
      <c r="DB37" s="119">
        <f t="shared" ca="1" si="50"/>
        <v>0</v>
      </c>
      <c r="DC37" s="119">
        <f t="shared" ca="1" si="50"/>
        <v>0</v>
      </c>
      <c r="DD37" s="119">
        <f t="shared" ca="1" si="50"/>
        <v>0</v>
      </c>
      <c r="DE37" s="119">
        <f t="shared" ca="1" si="50"/>
        <v>0</v>
      </c>
      <c r="DF37" s="119">
        <f t="shared" ca="1" si="50"/>
        <v>0</v>
      </c>
      <c r="DG37" s="119">
        <f t="shared" ca="1" si="50"/>
        <v>0</v>
      </c>
      <c r="DH37" s="119">
        <f t="shared" ca="1" si="50"/>
        <v>0</v>
      </c>
      <c r="DI37" s="119">
        <f t="shared" ca="1" si="50"/>
        <v>0</v>
      </c>
      <c r="DJ37" s="115"/>
      <c r="DK37" s="119" t="str">
        <f t="shared" ca="1" si="53"/>
        <v>2,00</v>
      </c>
      <c r="DL37" s="119" t="str">
        <f t="shared" ca="1" si="53"/>
        <v>0,00</v>
      </c>
      <c r="DM37" s="119" t="str">
        <f t="shared" ca="1" si="53"/>
        <v>0,00</v>
      </c>
      <c r="DN37" s="119" t="str">
        <f t="shared" ca="1" si="53"/>
        <v>0,00</v>
      </c>
      <c r="DO37" s="119" t="str">
        <f t="shared" ca="1" si="53"/>
        <v>0,00</v>
      </c>
      <c r="DP37" s="119" t="str">
        <f t="shared" ca="1" si="53"/>
        <v>0,00</v>
      </c>
      <c r="DQ37" s="119" t="str">
        <f t="shared" ca="1" si="53"/>
        <v>0,00</v>
      </c>
      <c r="DR37" s="119" t="str">
        <f t="shared" ca="1" si="53"/>
        <v>0,00</v>
      </c>
      <c r="DS37" s="119" t="str">
        <f t="shared" ca="1" si="53"/>
        <v>0,00</v>
      </c>
      <c r="DT37" s="119" t="str">
        <f t="shared" ca="1" si="53"/>
        <v>0,00</v>
      </c>
      <c r="DU37" s="119" t="str">
        <f t="shared" ca="1" si="53"/>
        <v>0,00</v>
      </c>
      <c r="DV37" s="119" t="str">
        <f t="shared" ca="1" si="53"/>
        <v>0,00</v>
      </c>
      <c r="DW37" s="119" t="str">
        <f t="shared" ca="1" si="53"/>
        <v>0,00</v>
      </c>
      <c r="DX37" s="116"/>
      <c r="DY37" s="120" t="str">
        <f t="shared" ref="DY37:DY43" ca="1" si="54">VLOOKUP(MID(DK37,1,LEN(DK37)-3),depan,2,FALSE)&amp;" koma"&amp;VLOOKUP(RIGHT(DK37,2),baruk,2,FALSE)</f>
        <v>Dua koma nol nol</v>
      </c>
      <c r="DZ37" s="120" t="str">
        <f t="shared" ref="DZ37:DZ43" ca="1" si="55">VLOOKUP(MID(DL37,1,LEN(DL37)-3),depan,2,FALSE)&amp;" koma"&amp;VLOOKUP(RIGHT(DL37,2),baruk,2,FALSE)</f>
        <v>Nol koma nol nol</v>
      </c>
      <c r="EA37" s="120" t="str">
        <f t="shared" ref="EA37:EA43" ca="1" si="56">VLOOKUP(MID(DM37,1,LEN(DM37)-3),depan,2,FALSE)&amp;" koma"&amp;VLOOKUP(RIGHT(DM37,2),baruk,2,FALSE)</f>
        <v>Nol koma nol nol</v>
      </c>
      <c r="EB37" s="120" t="str">
        <f t="shared" ref="EB37:EB43" ca="1" si="57">VLOOKUP(MID(DN37,1,LEN(DN37)-3),depan,2,FALSE)&amp;" koma"&amp;VLOOKUP(RIGHT(DN37,2),baruk,2,FALSE)</f>
        <v>Nol koma nol nol</v>
      </c>
      <c r="EC37" s="120" t="str">
        <f t="shared" ref="EC37:EC43" ca="1" si="58">VLOOKUP(MID(DO37,1,LEN(DO37)-3),depan,2,FALSE)&amp;" koma"&amp;VLOOKUP(RIGHT(DO37,2),baruk,2,FALSE)</f>
        <v>Nol koma nol nol</v>
      </c>
      <c r="ED37" s="120" t="str">
        <f t="shared" ref="ED37:ED43" ca="1" si="59">VLOOKUP(MID(DP37,1,LEN(DP37)-3),depan,2,FALSE)&amp;" koma"&amp;VLOOKUP(RIGHT(DP37,2),baruk,2,FALSE)</f>
        <v>Nol koma nol nol</v>
      </c>
      <c r="EE37" s="120" t="str">
        <f t="shared" ref="EE37:EE43" ca="1" si="60">VLOOKUP(MID(DQ37,1,LEN(DQ37)-3),depan,2,FALSE)&amp;" koma"&amp;VLOOKUP(RIGHT(DQ37,2),baruk,2,FALSE)</f>
        <v>Nol koma nol nol</v>
      </c>
      <c r="EF37" s="120" t="str">
        <f t="shared" ref="EF37:EF43" ca="1" si="61">VLOOKUP(MID(DR37,1,LEN(DR37)-3),depan,2,FALSE)&amp;" koma"&amp;VLOOKUP(RIGHT(DR37,2),baruk,2,FALSE)</f>
        <v>Nol koma nol nol</v>
      </c>
      <c r="EG37" s="120" t="str">
        <f t="shared" ref="EG37:EG43" ca="1" si="62">VLOOKUP(MID(DS37,1,LEN(DS37)-3),depan,2,FALSE)&amp;" koma"&amp;VLOOKUP(RIGHT(DS37,2),baruk,2,FALSE)</f>
        <v>Nol koma nol nol</v>
      </c>
      <c r="EH37" s="120" t="str">
        <f t="shared" ref="EH37:EH43" ca="1" si="63">VLOOKUP(MID(DT37,1,LEN(DT37)-3),depan,2,FALSE)&amp;" koma"&amp;VLOOKUP(RIGHT(DT37,2),baruk,2,FALSE)</f>
        <v>Nol koma nol nol</v>
      </c>
      <c r="EI37" s="120" t="str">
        <f t="shared" ref="EI37:EI43" ca="1" si="64">VLOOKUP(MID(DU37,1,LEN(DU37)-3),depan,2,FALSE)&amp;" koma"&amp;VLOOKUP(RIGHT(DU37,2),baruk,2,FALSE)</f>
        <v>Nol koma nol nol</v>
      </c>
      <c r="EJ37" s="120" t="str">
        <f t="shared" ref="EJ37:EJ43" ca="1" si="65">VLOOKUP(MID(DV37,1,LEN(DV37)-3),depan,2,FALSE)&amp;" koma"&amp;VLOOKUP(RIGHT(DV37,2),baruk,2,FALSE)</f>
        <v>Nol koma nol nol</v>
      </c>
      <c r="EK37" s="120" t="str">
        <f t="shared" ref="EK37:EK43" ca="1" si="66">VLOOKUP(MID(DW37,1,LEN(DW37)-3),depan,2,FALSE)&amp;" koma"&amp;VLOOKUP(RIGHT(DW37,2),baruk,2,FALSE)</f>
        <v>Nol koma nol nol</v>
      </c>
      <c r="EL37" s="121"/>
    </row>
    <row r="38" spans="1:142" ht="35.1" customHeight="1">
      <c r="A38" s="193" t="s">
        <v>545</v>
      </c>
      <c r="B38" s="294"/>
      <c r="C38" s="330" t="s">
        <v>630</v>
      </c>
      <c r="D38" s="293">
        <v>22</v>
      </c>
      <c r="E38" s="328" t="s">
        <v>604</v>
      </c>
      <c r="F38" s="327" t="s">
        <v>577</v>
      </c>
      <c r="G38" s="285"/>
      <c r="H38" s="286"/>
      <c r="I38" s="287">
        <v>82</v>
      </c>
      <c r="J38" s="287"/>
      <c r="K38" s="288">
        <f t="shared" si="7"/>
        <v>74</v>
      </c>
      <c r="L38" s="286"/>
      <c r="M38" s="289"/>
      <c r="N38" s="290"/>
      <c r="O38" s="288">
        <f t="shared" si="8"/>
        <v>0</v>
      </c>
      <c r="P38" s="286"/>
      <c r="Q38" s="289"/>
      <c r="R38" s="290"/>
      <c r="S38" s="288">
        <f t="shared" si="9"/>
        <v>0</v>
      </c>
      <c r="T38" s="286"/>
      <c r="U38" s="289"/>
      <c r="V38" s="290"/>
      <c r="W38" s="288">
        <f t="shared" si="10"/>
        <v>0</v>
      </c>
      <c r="X38" s="286"/>
      <c r="Y38" s="289"/>
      <c r="Z38" s="290"/>
      <c r="AA38" s="288">
        <f t="shared" si="11"/>
        <v>0</v>
      </c>
      <c r="AB38" s="286"/>
      <c r="AC38" s="289"/>
      <c r="AD38" s="290"/>
      <c r="AE38" s="288">
        <f t="shared" si="12"/>
        <v>0</v>
      </c>
      <c r="AF38" s="286"/>
      <c r="AG38" s="289"/>
      <c r="AH38" s="290"/>
      <c r="AI38" s="288">
        <f t="shared" si="13"/>
        <v>0</v>
      </c>
      <c r="AJ38" s="286"/>
      <c r="AK38" s="289"/>
      <c r="AL38" s="290"/>
      <c r="AM38" s="288">
        <f t="shared" si="14"/>
        <v>0</v>
      </c>
      <c r="AN38" s="286"/>
      <c r="AO38" s="289"/>
      <c r="AP38" s="290"/>
      <c r="AQ38" s="288">
        <f t="shared" si="15"/>
        <v>0</v>
      </c>
      <c r="AR38" s="286"/>
      <c r="AS38" s="287"/>
      <c r="AT38" s="287"/>
      <c r="AU38" s="288">
        <f t="shared" si="16"/>
        <v>0</v>
      </c>
      <c r="AV38" s="286"/>
      <c r="AW38" s="289"/>
      <c r="AX38" s="290"/>
      <c r="AY38" s="288">
        <f t="shared" si="17"/>
        <v>0</v>
      </c>
      <c r="AZ38" s="286"/>
      <c r="BA38" s="289"/>
      <c r="BB38" s="290"/>
      <c r="BC38" s="288">
        <f t="shared" si="18"/>
        <v>0</v>
      </c>
      <c r="BD38" s="286"/>
      <c r="BE38" s="289"/>
      <c r="BF38" s="290"/>
      <c r="BG38" s="288">
        <f t="shared" si="19"/>
        <v>0</v>
      </c>
      <c r="BH38" s="286"/>
      <c r="BI38" s="289"/>
      <c r="BJ38" s="290"/>
      <c r="BK38" s="288">
        <f t="shared" si="20"/>
        <v>0</v>
      </c>
      <c r="BL38" s="291">
        <f t="shared" si="21"/>
        <v>2.0555555555555554</v>
      </c>
      <c r="BM38" s="292">
        <f t="shared" si="22"/>
        <v>0</v>
      </c>
      <c r="BN38" s="308" t="str">
        <f t="shared" ca="1" si="23"/>
        <v>MD</v>
      </c>
      <c r="BO38" s="311" t="str">
        <f t="shared" si="24"/>
        <v>Tidak Hadir</v>
      </c>
      <c r="BP38" s="325" t="str">
        <f t="shared" si="47"/>
        <v>D</v>
      </c>
      <c r="BQ38" s="27" t="s">
        <v>534</v>
      </c>
      <c r="BR38" s="1" t="s">
        <v>141</v>
      </c>
      <c r="BS38" s="156" t="str">
        <f t="shared" si="25"/>
        <v>Panji Jaya Karta</v>
      </c>
      <c r="BT38" s="156" t="str">
        <f t="shared" si="26"/>
        <v>198805232007101001</v>
      </c>
      <c r="BU38" s="156" t="str">
        <f t="shared" si="27"/>
        <v>KPP Pratama Semarang Selatan</v>
      </c>
      <c r="BV38" s="157">
        <f t="shared" si="48"/>
        <v>2.0555555555555554</v>
      </c>
      <c r="BW38" s="326" t="str">
        <f t="shared" si="49"/>
        <v>D</v>
      </c>
      <c r="BX38" s="17" t="str">
        <f t="shared" ca="1" si="28"/>
        <v/>
      </c>
      <c r="BY38" s="17" t="str">
        <f t="shared" ca="1" si="51"/>
        <v>B</v>
      </c>
      <c r="BZ38" s="17" t="str">
        <f t="shared" ca="1" si="51"/>
        <v>C</v>
      </c>
      <c r="CA38" s="17" t="str">
        <f t="shared" ca="1" si="51"/>
        <v>D</v>
      </c>
      <c r="CB38" s="17" t="str">
        <f t="shared" ca="1" si="51"/>
        <v>E</v>
      </c>
      <c r="CC38" s="17" t="str">
        <f t="shared" ca="1" si="51"/>
        <v>F</v>
      </c>
      <c r="CD38" s="17" t="str">
        <f t="shared" ca="1" si="51"/>
        <v>G</v>
      </c>
      <c r="CE38" s="17" t="str">
        <f t="shared" ca="1" si="51"/>
        <v>H</v>
      </c>
      <c r="CF38" s="17" t="str">
        <f t="shared" ca="1" si="51"/>
        <v>I</v>
      </c>
      <c r="CG38" s="17" t="str">
        <f t="shared" ca="1" si="51"/>
        <v/>
      </c>
      <c r="CH38" s="17" t="str">
        <f t="shared" ca="1" si="51"/>
        <v>K</v>
      </c>
      <c r="CI38" s="17" t="str">
        <f t="shared" ca="1" si="51"/>
        <v/>
      </c>
      <c r="CJ38" s="17" t="str">
        <f t="shared" ca="1" si="51"/>
        <v>(nt)</v>
      </c>
      <c r="CK38" s="174" t="str">
        <f t="shared" ca="1" si="30"/>
        <v>(tl)</v>
      </c>
      <c r="CL38" s="11"/>
      <c r="CM38" s="11"/>
      <c r="CN38" s="9"/>
      <c r="CO38" s="34">
        <f>ROW()</f>
        <v>38</v>
      </c>
      <c r="CP38" s="6"/>
      <c r="CQ38" s="6"/>
      <c r="CR38" s="185"/>
      <c r="CS38" s="187"/>
      <c r="CT38" s="187"/>
      <c r="CU38" s="187"/>
      <c r="CV38" s="186"/>
      <c r="CW38" s="194"/>
      <c r="CX38" s="119">
        <f t="shared" ca="1" si="50"/>
        <v>74</v>
      </c>
      <c r="CY38" s="119">
        <f t="shared" ca="1" si="50"/>
        <v>0</v>
      </c>
      <c r="CZ38" s="119">
        <f t="shared" ca="1" si="50"/>
        <v>0</v>
      </c>
      <c r="DA38" s="119">
        <f t="shared" ca="1" si="50"/>
        <v>0</v>
      </c>
      <c r="DB38" s="119">
        <f t="shared" ca="1" si="50"/>
        <v>0</v>
      </c>
      <c r="DC38" s="119">
        <f t="shared" ca="1" si="50"/>
        <v>0</v>
      </c>
      <c r="DD38" s="119">
        <f t="shared" ca="1" si="50"/>
        <v>0</v>
      </c>
      <c r="DE38" s="119">
        <f t="shared" ca="1" si="50"/>
        <v>0</v>
      </c>
      <c r="DF38" s="119">
        <f t="shared" ca="1" si="50"/>
        <v>0</v>
      </c>
      <c r="DG38" s="119">
        <f t="shared" ca="1" si="50"/>
        <v>0</v>
      </c>
      <c r="DH38" s="119">
        <f t="shared" ca="1" si="50"/>
        <v>0</v>
      </c>
      <c r="DI38" s="119">
        <f t="shared" ca="1" si="50"/>
        <v>0</v>
      </c>
      <c r="DJ38" s="115"/>
      <c r="DK38" s="119" t="str">
        <f t="shared" ca="1" si="53"/>
        <v>2,06</v>
      </c>
      <c r="DL38" s="119" t="str">
        <f t="shared" ca="1" si="53"/>
        <v>0,00</v>
      </c>
      <c r="DM38" s="119" t="str">
        <f t="shared" ca="1" si="53"/>
        <v>0,00</v>
      </c>
      <c r="DN38" s="119" t="str">
        <f t="shared" ca="1" si="53"/>
        <v>0,00</v>
      </c>
      <c r="DO38" s="119" t="str">
        <f t="shared" ca="1" si="53"/>
        <v>0,00</v>
      </c>
      <c r="DP38" s="119" t="str">
        <f t="shared" ca="1" si="53"/>
        <v>0,00</v>
      </c>
      <c r="DQ38" s="119" t="str">
        <f t="shared" ca="1" si="53"/>
        <v>0,00</v>
      </c>
      <c r="DR38" s="119" t="str">
        <f t="shared" ca="1" si="53"/>
        <v>0,00</v>
      </c>
      <c r="DS38" s="119" t="str">
        <f t="shared" ca="1" si="53"/>
        <v>0,00</v>
      </c>
      <c r="DT38" s="119" t="str">
        <f t="shared" ca="1" si="53"/>
        <v>0,00</v>
      </c>
      <c r="DU38" s="119" t="str">
        <f t="shared" ca="1" si="53"/>
        <v>0,00</v>
      </c>
      <c r="DV38" s="119" t="str">
        <f t="shared" ca="1" si="53"/>
        <v>0,00</v>
      </c>
      <c r="DW38" s="119" t="str">
        <f t="shared" ca="1" si="53"/>
        <v>0,00</v>
      </c>
      <c r="DX38" s="116"/>
      <c r="DY38" s="120" t="str">
        <f t="shared" ca="1" si="54"/>
        <v>Dua koma nol enam</v>
      </c>
      <c r="DZ38" s="120" t="str">
        <f t="shared" ca="1" si="55"/>
        <v>Nol koma nol nol</v>
      </c>
      <c r="EA38" s="120" t="str">
        <f t="shared" ca="1" si="56"/>
        <v>Nol koma nol nol</v>
      </c>
      <c r="EB38" s="120" t="str">
        <f t="shared" ca="1" si="57"/>
        <v>Nol koma nol nol</v>
      </c>
      <c r="EC38" s="120" t="str">
        <f t="shared" ca="1" si="58"/>
        <v>Nol koma nol nol</v>
      </c>
      <c r="ED38" s="120" t="str">
        <f t="shared" ca="1" si="59"/>
        <v>Nol koma nol nol</v>
      </c>
      <c r="EE38" s="120" t="str">
        <f t="shared" ca="1" si="60"/>
        <v>Nol koma nol nol</v>
      </c>
      <c r="EF38" s="120" t="str">
        <f t="shared" ca="1" si="61"/>
        <v>Nol koma nol nol</v>
      </c>
      <c r="EG38" s="120" t="str">
        <f t="shared" ca="1" si="62"/>
        <v>Nol koma nol nol</v>
      </c>
      <c r="EH38" s="120" t="str">
        <f t="shared" ca="1" si="63"/>
        <v>Nol koma nol nol</v>
      </c>
      <c r="EI38" s="120" t="str">
        <f t="shared" ca="1" si="64"/>
        <v>Nol koma nol nol</v>
      </c>
      <c r="EJ38" s="120" t="str">
        <f t="shared" ca="1" si="65"/>
        <v>Nol koma nol nol</v>
      </c>
      <c r="EK38" s="120" t="str">
        <f t="shared" ca="1" si="66"/>
        <v>Nol koma nol nol</v>
      </c>
      <c r="EL38" s="121"/>
    </row>
    <row r="39" spans="1:142" ht="35.1" customHeight="1">
      <c r="A39" s="193" t="s">
        <v>545</v>
      </c>
      <c r="B39" s="294"/>
      <c r="C39" s="330" t="s">
        <v>631</v>
      </c>
      <c r="D39" s="283">
        <v>23</v>
      </c>
      <c r="E39" s="328" t="s">
        <v>605</v>
      </c>
      <c r="F39" s="327" t="s">
        <v>578</v>
      </c>
      <c r="G39" s="285"/>
      <c r="H39" s="286"/>
      <c r="I39" s="287">
        <v>80</v>
      </c>
      <c r="J39" s="287"/>
      <c r="K39" s="288">
        <f t="shared" si="7"/>
        <v>72</v>
      </c>
      <c r="L39" s="286"/>
      <c r="M39" s="289"/>
      <c r="N39" s="290"/>
      <c r="O39" s="288">
        <f t="shared" si="8"/>
        <v>0</v>
      </c>
      <c r="P39" s="286"/>
      <c r="Q39" s="289"/>
      <c r="R39" s="290"/>
      <c r="S39" s="288">
        <f t="shared" si="9"/>
        <v>0</v>
      </c>
      <c r="T39" s="286"/>
      <c r="U39" s="289"/>
      <c r="V39" s="290"/>
      <c r="W39" s="288">
        <f t="shared" si="10"/>
        <v>0</v>
      </c>
      <c r="X39" s="286"/>
      <c r="Y39" s="289"/>
      <c r="Z39" s="290"/>
      <c r="AA39" s="288">
        <f t="shared" si="11"/>
        <v>0</v>
      </c>
      <c r="AB39" s="286"/>
      <c r="AC39" s="289"/>
      <c r="AD39" s="290"/>
      <c r="AE39" s="288">
        <f t="shared" si="12"/>
        <v>0</v>
      </c>
      <c r="AF39" s="286"/>
      <c r="AG39" s="289"/>
      <c r="AH39" s="290"/>
      <c r="AI39" s="288">
        <f t="shared" si="13"/>
        <v>0</v>
      </c>
      <c r="AJ39" s="286"/>
      <c r="AK39" s="289"/>
      <c r="AL39" s="290"/>
      <c r="AM39" s="288">
        <f t="shared" si="14"/>
        <v>0</v>
      </c>
      <c r="AN39" s="286"/>
      <c r="AO39" s="289"/>
      <c r="AP39" s="290"/>
      <c r="AQ39" s="288">
        <f t="shared" si="15"/>
        <v>0</v>
      </c>
      <c r="AR39" s="286"/>
      <c r="AS39" s="287"/>
      <c r="AT39" s="287"/>
      <c r="AU39" s="288">
        <f t="shared" si="16"/>
        <v>0</v>
      </c>
      <c r="AV39" s="286"/>
      <c r="AW39" s="289"/>
      <c r="AX39" s="290"/>
      <c r="AY39" s="288">
        <f t="shared" si="17"/>
        <v>0</v>
      </c>
      <c r="AZ39" s="286"/>
      <c r="BA39" s="289"/>
      <c r="BB39" s="290"/>
      <c r="BC39" s="288">
        <f t="shared" si="18"/>
        <v>0</v>
      </c>
      <c r="BD39" s="286"/>
      <c r="BE39" s="289"/>
      <c r="BF39" s="290"/>
      <c r="BG39" s="288">
        <f t="shared" si="19"/>
        <v>0</v>
      </c>
      <c r="BH39" s="286"/>
      <c r="BI39" s="289"/>
      <c r="BJ39" s="290"/>
      <c r="BK39" s="288">
        <f t="shared" si="20"/>
        <v>0</v>
      </c>
      <c r="BL39" s="291">
        <f t="shared" si="21"/>
        <v>2</v>
      </c>
      <c r="BM39" s="292">
        <f t="shared" si="22"/>
        <v>0</v>
      </c>
      <c r="BN39" s="308" t="str">
        <f t="shared" ca="1" si="23"/>
        <v>MD</v>
      </c>
      <c r="BO39" s="311" t="str">
        <f t="shared" si="24"/>
        <v>Tidak Hadir</v>
      </c>
      <c r="BP39" s="325" t="str">
        <f t="shared" si="47"/>
        <v>D</v>
      </c>
      <c r="BQ39" s="27"/>
      <c r="BS39" s="156" t="str">
        <f t="shared" si="25"/>
        <v>Ramos Lumban Gaol</v>
      </c>
      <c r="BT39" s="156" t="str">
        <f t="shared" si="26"/>
        <v>198503152004121002</v>
      </c>
      <c r="BU39" s="156" t="str">
        <f t="shared" si="27"/>
        <v>KPP Pratama Soreang</v>
      </c>
      <c r="BV39" s="157">
        <f t="shared" si="48"/>
        <v>2</v>
      </c>
      <c r="BW39" s="326" t="str">
        <f t="shared" si="49"/>
        <v>D</v>
      </c>
      <c r="BX39" s="17" t="str">
        <f t="shared" ca="1" si="28"/>
        <v/>
      </c>
      <c r="BY39" s="17" t="str">
        <f t="shared" ca="1" si="51"/>
        <v>B</v>
      </c>
      <c r="BZ39" s="17" t="str">
        <f t="shared" ca="1" si="51"/>
        <v>C</v>
      </c>
      <c r="CA39" s="17" t="str">
        <f t="shared" ca="1" si="51"/>
        <v>D</v>
      </c>
      <c r="CB39" s="17" t="str">
        <f t="shared" ca="1" si="51"/>
        <v>E</v>
      </c>
      <c r="CC39" s="17" t="str">
        <f t="shared" ca="1" si="51"/>
        <v>F</v>
      </c>
      <c r="CD39" s="17" t="str">
        <f t="shared" ca="1" si="51"/>
        <v>G</v>
      </c>
      <c r="CE39" s="17" t="str">
        <f t="shared" ca="1" si="51"/>
        <v>H</v>
      </c>
      <c r="CF39" s="17" t="str">
        <f t="shared" ca="1" si="51"/>
        <v>I</v>
      </c>
      <c r="CG39" s="17" t="str">
        <f t="shared" ca="1" si="51"/>
        <v/>
      </c>
      <c r="CH39" s="17" t="str">
        <f t="shared" ca="1" si="51"/>
        <v>K</v>
      </c>
      <c r="CI39" s="17" t="str">
        <f t="shared" ca="1" si="51"/>
        <v/>
      </c>
      <c r="CJ39" s="17" t="str">
        <f t="shared" ca="1" si="51"/>
        <v>(nt)</v>
      </c>
      <c r="CK39" s="174" t="str">
        <f t="shared" ca="1" si="30"/>
        <v>(tl)</v>
      </c>
      <c r="CL39" s="11"/>
      <c r="CM39" s="11"/>
      <c r="CN39" s="9"/>
      <c r="CO39" s="34">
        <f>ROW()</f>
        <v>39</v>
      </c>
      <c r="CP39" s="6"/>
      <c r="CQ39" s="6"/>
      <c r="CR39" s="185"/>
      <c r="CS39" s="187"/>
      <c r="CT39" s="187"/>
      <c r="CU39" s="187"/>
      <c r="CV39" s="186"/>
      <c r="CW39" s="194"/>
      <c r="CX39" s="119">
        <f t="shared" ca="1" si="50"/>
        <v>72</v>
      </c>
      <c r="CY39" s="119">
        <f t="shared" ca="1" si="50"/>
        <v>0</v>
      </c>
      <c r="CZ39" s="119">
        <f t="shared" ca="1" si="50"/>
        <v>0</v>
      </c>
      <c r="DA39" s="119">
        <f t="shared" ca="1" si="50"/>
        <v>0</v>
      </c>
      <c r="DB39" s="119">
        <f t="shared" ca="1" si="50"/>
        <v>0</v>
      </c>
      <c r="DC39" s="119">
        <f t="shared" ca="1" si="50"/>
        <v>0</v>
      </c>
      <c r="DD39" s="119">
        <f t="shared" ca="1" si="50"/>
        <v>0</v>
      </c>
      <c r="DE39" s="119">
        <f t="shared" ca="1" si="50"/>
        <v>0</v>
      </c>
      <c r="DF39" s="119">
        <f t="shared" ca="1" si="50"/>
        <v>0</v>
      </c>
      <c r="DG39" s="119">
        <f t="shared" ca="1" si="50"/>
        <v>0</v>
      </c>
      <c r="DH39" s="119">
        <f t="shared" ca="1" si="50"/>
        <v>0</v>
      </c>
      <c r="DI39" s="119">
        <f t="shared" ca="1" si="50"/>
        <v>0</v>
      </c>
      <c r="DJ39" s="115"/>
      <c r="DK39" s="119" t="str">
        <f t="shared" ca="1" si="53"/>
        <v>2,00</v>
      </c>
      <c r="DL39" s="119" t="str">
        <f t="shared" ca="1" si="53"/>
        <v>0,00</v>
      </c>
      <c r="DM39" s="119" t="str">
        <f t="shared" ca="1" si="53"/>
        <v>0,00</v>
      </c>
      <c r="DN39" s="119" t="str">
        <f t="shared" ca="1" si="53"/>
        <v>0,00</v>
      </c>
      <c r="DO39" s="119" t="str">
        <f t="shared" ca="1" si="53"/>
        <v>0,00</v>
      </c>
      <c r="DP39" s="119" t="str">
        <f t="shared" ca="1" si="53"/>
        <v>0,00</v>
      </c>
      <c r="DQ39" s="119" t="str">
        <f t="shared" ca="1" si="53"/>
        <v>0,00</v>
      </c>
      <c r="DR39" s="119" t="str">
        <f t="shared" ca="1" si="53"/>
        <v>0,00</v>
      </c>
      <c r="DS39" s="119" t="str">
        <f t="shared" ca="1" si="53"/>
        <v>0,00</v>
      </c>
      <c r="DT39" s="119" t="str">
        <f t="shared" ca="1" si="53"/>
        <v>0,00</v>
      </c>
      <c r="DU39" s="119" t="str">
        <f t="shared" ca="1" si="53"/>
        <v>0,00</v>
      </c>
      <c r="DV39" s="119" t="str">
        <f t="shared" ca="1" si="53"/>
        <v>0,00</v>
      </c>
      <c r="DW39" s="119" t="str">
        <f t="shared" ca="1" si="53"/>
        <v>0,00</v>
      </c>
      <c r="DX39" s="116"/>
      <c r="DY39" s="120" t="str">
        <f t="shared" ca="1" si="54"/>
        <v>Dua koma nol nol</v>
      </c>
      <c r="DZ39" s="120" t="str">
        <f t="shared" ca="1" si="55"/>
        <v>Nol koma nol nol</v>
      </c>
      <c r="EA39" s="120" t="str">
        <f t="shared" ca="1" si="56"/>
        <v>Nol koma nol nol</v>
      </c>
      <c r="EB39" s="120" t="str">
        <f t="shared" ca="1" si="57"/>
        <v>Nol koma nol nol</v>
      </c>
      <c r="EC39" s="120" t="str">
        <f t="shared" ca="1" si="58"/>
        <v>Nol koma nol nol</v>
      </c>
      <c r="ED39" s="120" t="str">
        <f t="shared" ca="1" si="59"/>
        <v>Nol koma nol nol</v>
      </c>
      <c r="EE39" s="120" t="str">
        <f t="shared" ca="1" si="60"/>
        <v>Nol koma nol nol</v>
      </c>
      <c r="EF39" s="120" t="str">
        <f t="shared" ca="1" si="61"/>
        <v>Nol koma nol nol</v>
      </c>
      <c r="EG39" s="120" t="str">
        <f t="shared" ca="1" si="62"/>
        <v>Nol koma nol nol</v>
      </c>
      <c r="EH39" s="120" t="str">
        <f t="shared" ca="1" si="63"/>
        <v>Nol koma nol nol</v>
      </c>
      <c r="EI39" s="120" t="str">
        <f t="shared" ca="1" si="64"/>
        <v>Nol koma nol nol</v>
      </c>
      <c r="EJ39" s="120" t="str">
        <f t="shared" ca="1" si="65"/>
        <v>Nol koma nol nol</v>
      </c>
      <c r="EK39" s="120" t="str">
        <f t="shared" ca="1" si="66"/>
        <v>Nol koma nol nol</v>
      </c>
      <c r="EL39" s="121"/>
    </row>
    <row r="40" spans="1:142" ht="35.1" customHeight="1">
      <c r="A40" s="193" t="s">
        <v>545</v>
      </c>
      <c r="B40" s="294"/>
      <c r="C40" s="330" t="s">
        <v>632</v>
      </c>
      <c r="D40" s="293">
        <v>24</v>
      </c>
      <c r="E40" s="328" t="s">
        <v>606</v>
      </c>
      <c r="F40" s="327" t="s">
        <v>579</v>
      </c>
      <c r="G40" s="285"/>
      <c r="H40" s="286"/>
      <c r="I40" s="287">
        <v>80</v>
      </c>
      <c r="J40" s="287"/>
      <c r="K40" s="288">
        <f t="shared" si="7"/>
        <v>72</v>
      </c>
      <c r="L40" s="286"/>
      <c r="M40" s="289"/>
      <c r="N40" s="290"/>
      <c r="O40" s="288">
        <f t="shared" si="8"/>
        <v>0</v>
      </c>
      <c r="P40" s="286"/>
      <c r="Q40" s="289"/>
      <c r="R40" s="290"/>
      <c r="S40" s="288">
        <f t="shared" si="9"/>
        <v>0</v>
      </c>
      <c r="T40" s="286"/>
      <c r="U40" s="289"/>
      <c r="V40" s="290"/>
      <c r="W40" s="288">
        <f t="shared" si="10"/>
        <v>0</v>
      </c>
      <c r="X40" s="286"/>
      <c r="Y40" s="289"/>
      <c r="Z40" s="290"/>
      <c r="AA40" s="288">
        <f t="shared" si="11"/>
        <v>0</v>
      </c>
      <c r="AB40" s="286"/>
      <c r="AC40" s="289"/>
      <c r="AD40" s="290"/>
      <c r="AE40" s="288">
        <f t="shared" si="12"/>
        <v>0</v>
      </c>
      <c r="AF40" s="286"/>
      <c r="AG40" s="289"/>
      <c r="AH40" s="290"/>
      <c r="AI40" s="288">
        <f t="shared" si="13"/>
        <v>0</v>
      </c>
      <c r="AJ40" s="286"/>
      <c r="AK40" s="289"/>
      <c r="AL40" s="290"/>
      <c r="AM40" s="288">
        <f t="shared" si="14"/>
        <v>0</v>
      </c>
      <c r="AN40" s="286"/>
      <c r="AO40" s="289"/>
      <c r="AP40" s="290"/>
      <c r="AQ40" s="288">
        <f t="shared" si="15"/>
        <v>0</v>
      </c>
      <c r="AR40" s="286"/>
      <c r="AS40" s="287"/>
      <c r="AT40" s="287"/>
      <c r="AU40" s="288">
        <f t="shared" si="16"/>
        <v>0</v>
      </c>
      <c r="AV40" s="286"/>
      <c r="AW40" s="289"/>
      <c r="AX40" s="290"/>
      <c r="AY40" s="288">
        <f t="shared" si="17"/>
        <v>0</v>
      </c>
      <c r="AZ40" s="286"/>
      <c r="BA40" s="289"/>
      <c r="BB40" s="290"/>
      <c r="BC40" s="288">
        <f t="shared" si="18"/>
        <v>0</v>
      </c>
      <c r="BD40" s="286"/>
      <c r="BE40" s="289"/>
      <c r="BF40" s="290"/>
      <c r="BG40" s="288">
        <f t="shared" si="19"/>
        <v>0</v>
      </c>
      <c r="BH40" s="286"/>
      <c r="BI40" s="289"/>
      <c r="BJ40" s="290"/>
      <c r="BK40" s="288">
        <f t="shared" si="20"/>
        <v>0</v>
      </c>
      <c r="BL40" s="291">
        <f t="shared" si="21"/>
        <v>2</v>
      </c>
      <c r="BM40" s="292">
        <f t="shared" si="22"/>
        <v>0</v>
      </c>
      <c r="BN40" s="308" t="str">
        <f t="shared" ca="1" si="23"/>
        <v>MD</v>
      </c>
      <c r="BO40" s="311" t="str">
        <f t="shared" si="24"/>
        <v>Tidak Hadir</v>
      </c>
      <c r="BP40" s="325" t="str">
        <f t="shared" si="47"/>
        <v>D</v>
      </c>
      <c r="BQ40" s="27" t="s">
        <v>535</v>
      </c>
      <c r="BR40" s="1" t="s">
        <v>524</v>
      </c>
      <c r="BS40" s="156" t="str">
        <f t="shared" si="25"/>
        <v>Rizky Choirizal</v>
      </c>
      <c r="BT40" s="156" t="str">
        <f t="shared" si="26"/>
        <v>198908212008121001</v>
      </c>
      <c r="BU40" s="156" t="str">
        <f t="shared" si="27"/>
        <v>KPP Pratama Jakarta Menteng Satu</v>
      </c>
      <c r="BV40" s="157">
        <f t="shared" si="48"/>
        <v>2</v>
      </c>
      <c r="BW40" s="326" t="str">
        <f t="shared" si="49"/>
        <v>D</v>
      </c>
      <c r="BX40" s="17" t="str">
        <f t="shared" ca="1" si="28"/>
        <v/>
      </c>
      <c r="BY40" s="17" t="str">
        <f t="shared" ca="1" si="51"/>
        <v>B</v>
      </c>
      <c r="BZ40" s="17" t="str">
        <f t="shared" ca="1" si="51"/>
        <v>C</v>
      </c>
      <c r="CA40" s="17" t="str">
        <f t="shared" ca="1" si="51"/>
        <v>D</v>
      </c>
      <c r="CB40" s="17" t="str">
        <f t="shared" ca="1" si="51"/>
        <v>E</v>
      </c>
      <c r="CC40" s="17" t="str">
        <f t="shared" ca="1" si="51"/>
        <v>F</v>
      </c>
      <c r="CD40" s="17" t="str">
        <f t="shared" ca="1" si="51"/>
        <v>G</v>
      </c>
      <c r="CE40" s="17" t="str">
        <f t="shared" ca="1" si="51"/>
        <v>H</v>
      </c>
      <c r="CF40" s="17" t="str">
        <f t="shared" ca="1" si="51"/>
        <v>I</v>
      </c>
      <c r="CG40" s="17" t="str">
        <f t="shared" ca="1" si="51"/>
        <v/>
      </c>
      <c r="CH40" s="17" t="str">
        <f t="shared" ca="1" si="51"/>
        <v>K</v>
      </c>
      <c r="CI40" s="17" t="str">
        <f t="shared" ca="1" si="51"/>
        <v/>
      </c>
      <c r="CJ40" s="17" t="str">
        <f t="shared" ca="1" si="51"/>
        <v>(nt)</v>
      </c>
      <c r="CK40" s="174" t="str">
        <f t="shared" ca="1" si="30"/>
        <v>(tl)</v>
      </c>
      <c r="CL40" s="11"/>
      <c r="CM40" s="11"/>
      <c r="CN40" s="9"/>
      <c r="CO40" s="34">
        <f>ROW()</f>
        <v>40</v>
      </c>
      <c r="CP40" s="6"/>
      <c r="CQ40" s="6"/>
      <c r="CR40" s="185"/>
      <c r="CS40" s="187"/>
      <c r="CT40" s="187"/>
      <c r="CU40" s="187"/>
      <c r="CV40" s="186"/>
      <c r="CW40" s="194"/>
      <c r="CX40" s="119">
        <f t="shared" ca="1" si="50"/>
        <v>72</v>
      </c>
      <c r="CY40" s="119">
        <f t="shared" ca="1" si="50"/>
        <v>0</v>
      </c>
      <c r="CZ40" s="119">
        <f t="shared" ca="1" si="50"/>
        <v>0</v>
      </c>
      <c r="DA40" s="119">
        <f t="shared" ca="1" si="50"/>
        <v>0</v>
      </c>
      <c r="DB40" s="119">
        <f t="shared" ca="1" si="50"/>
        <v>0</v>
      </c>
      <c r="DC40" s="119">
        <f t="shared" ca="1" si="50"/>
        <v>0</v>
      </c>
      <c r="DD40" s="119">
        <f t="shared" ca="1" si="50"/>
        <v>0</v>
      </c>
      <c r="DE40" s="119">
        <f t="shared" ca="1" si="50"/>
        <v>0</v>
      </c>
      <c r="DF40" s="119">
        <f t="shared" ca="1" si="50"/>
        <v>0</v>
      </c>
      <c r="DG40" s="119">
        <f t="shared" ca="1" si="50"/>
        <v>0</v>
      </c>
      <c r="DH40" s="119">
        <f t="shared" ca="1" si="50"/>
        <v>0</v>
      </c>
      <c r="DI40" s="119">
        <f t="shared" ca="1" si="50"/>
        <v>0</v>
      </c>
      <c r="DJ40" s="115"/>
      <c r="DK40" s="119" t="str">
        <f t="shared" ca="1" si="53"/>
        <v>2,00</v>
      </c>
      <c r="DL40" s="119" t="str">
        <f t="shared" ca="1" si="53"/>
        <v>0,00</v>
      </c>
      <c r="DM40" s="119" t="str">
        <f t="shared" ca="1" si="53"/>
        <v>0,00</v>
      </c>
      <c r="DN40" s="119" t="str">
        <f t="shared" ca="1" si="53"/>
        <v>0,00</v>
      </c>
      <c r="DO40" s="119" t="str">
        <f t="shared" ca="1" si="53"/>
        <v>0,00</v>
      </c>
      <c r="DP40" s="119" t="str">
        <f t="shared" ca="1" si="53"/>
        <v>0,00</v>
      </c>
      <c r="DQ40" s="119" t="str">
        <f t="shared" ca="1" si="53"/>
        <v>0,00</v>
      </c>
      <c r="DR40" s="119" t="str">
        <f t="shared" ca="1" si="53"/>
        <v>0,00</v>
      </c>
      <c r="DS40" s="119" t="str">
        <f t="shared" ca="1" si="53"/>
        <v>0,00</v>
      </c>
      <c r="DT40" s="119" t="str">
        <f t="shared" ca="1" si="53"/>
        <v>0,00</v>
      </c>
      <c r="DU40" s="119" t="str">
        <f t="shared" ca="1" si="53"/>
        <v>0,00</v>
      </c>
      <c r="DV40" s="119" t="str">
        <f t="shared" ca="1" si="53"/>
        <v>0,00</v>
      </c>
      <c r="DW40" s="119" t="str">
        <f t="shared" ca="1" si="53"/>
        <v>0,00</v>
      </c>
      <c r="DX40" s="116"/>
      <c r="DY40" s="120" t="str">
        <f t="shared" ca="1" si="54"/>
        <v>Dua koma nol nol</v>
      </c>
      <c r="DZ40" s="120" t="str">
        <f t="shared" ca="1" si="55"/>
        <v>Nol koma nol nol</v>
      </c>
      <c r="EA40" s="120" t="str">
        <f t="shared" ca="1" si="56"/>
        <v>Nol koma nol nol</v>
      </c>
      <c r="EB40" s="120" t="str">
        <f t="shared" ca="1" si="57"/>
        <v>Nol koma nol nol</v>
      </c>
      <c r="EC40" s="120" t="str">
        <f t="shared" ca="1" si="58"/>
        <v>Nol koma nol nol</v>
      </c>
      <c r="ED40" s="120" t="str">
        <f t="shared" ca="1" si="59"/>
        <v>Nol koma nol nol</v>
      </c>
      <c r="EE40" s="120" t="str">
        <f t="shared" ca="1" si="60"/>
        <v>Nol koma nol nol</v>
      </c>
      <c r="EF40" s="120" t="str">
        <f t="shared" ca="1" si="61"/>
        <v>Nol koma nol nol</v>
      </c>
      <c r="EG40" s="120" t="str">
        <f t="shared" ca="1" si="62"/>
        <v>Nol koma nol nol</v>
      </c>
      <c r="EH40" s="120" t="str">
        <f t="shared" ca="1" si="63"/>
        <v>Nol koma nol nol</v>
      </c>
      <c r="EI40" s="120" t="str">
        <f t="shared" ca="1" si="64"/>
        <v>Nol koma nol nol</v>
      </c>
      <c r="EJ40" s="120" t="str">
        <f t="shared" ca="1" si="65"/>
        <v>Nol koma nol nol</v>
      </c>
      <c r="EK40" s="120" t="str">
        <f t="shared" ca="1" si="66"/>
        <v>Nol koma nol nol</v>
      </c>
      <c r="EL40" s="121"/>
    </row>
    <row r="41" spans="1:142" ht="35.1" customHeight="1">
      <c r="A41" s="193" t="s">
        <v>545</v>
      </c>
      <c r="B41" s="294"/>
      <c r="C41" s="330" t="s">
        <v>633</v>
      </c>
      <c r="D41" s="283">
        <v>25</v>
      </c>
      <c r="E41" s="328" t="s">
        <v>607</v>
      </c>
      <c r="F41" s="327" t="s">
        <v>580</v>
      </c>
      <c r="G41" s="285"/>
      <c r="H41" s="286"/>
      <c r="I41" s="287">
        <v>87</v>
      </c>
      <c r="J41" s="287"/>
      <c r="K41" s="288">
        <f t="shared" si="7"/>
        <v>78</v>
      </c>
      <c r="L41" s="286"/>
      <c r="M41" s="289"/>
      <c r="N41" s="290"/>
      <c r="O41" s="288">
        <f t="shared" si="8"/>
        <v>0</v>
      </c>
      <c r="P41" s="286"/>
      <c r="Q41" s="289"/>
      <c r="R41" s="290"/>
      <c r="S41" s="288">
        <f t="shared" si="9"/>
        <v>0</v>
      </c>
      <c r="T41" s="286"/>
      <c r="U41" s="289"/>
      <c r="V41" s="290"/>
      <c r="W41" s="288">
        <f t="shared" si="10"/>
        <v>0</v>
      </c>
      <c r="X41" s="286"/>
      <c r="Y41" s="289"/>
      <c r="Z41" s="290"/>
      <c r="AA41" s="288">
        <f t="shared" si="11"/>
        <v>0</v>
      </c>
      <c r="AB41" s="286"/>
      <c r="AC41" s="289"/>
      <c r="AD41" s="290"/>
      <c r="AE41" s="288">
        <f t="shared" si="12"/>
        <v>0</v>
      </c>
      <c r="AF41" s="286"/>
      <c r="AG41" s="289"/>
      <c r="AH41" s="290"/>
      <c r="AI41" s="288">
        <f t="shared" si="13"/>
        <v>0</v>
      </c>
      <c r="AJ41" s="286"/>
      <c r="AK41" s="289"/>
      <c r="AL41" s="290"/>
      <c r="AM41" s="288">
        <f t="shared" si="14"/>
        <v>0</v>
      </c>
      <c r="AN41" s="286"/>
      <c r="AO41" s="289"/>
      <c r="AP41" s="290"/>
      <c r="AQ41" s="288">
        <f>IF(AN41&lt;(AQ$10*100),0,INT(ROUND((AN41*AN$6)+(AO41*AO$6)+(AP41*AP$6),0)))</f>
        <v>0</v>
      </c>
      <c r="AR41" s="286"/>
      <c r="AS41" s="287"/>
      <c r="AT41" s="287"/>
      <c r="AU41" s="288">
        <f t="shared" si="16"/>
        <v>0</v>
      </c>
      <c r="AV41" s="286"/>
      <c r="AW41" s="289"/>
      <c r="AX41" s="290"/>
      <c r="AY41" s="288">
        <f t="shared" si="17"/>
        <v>0</v>
      </c>
      <c r="AZ41" s="286"/>
      <c r="BA41" s="289"/>
      <c r="BB41" s="290"/>
      <c r="BC41" s="288">
        <f t="shared" si="18"/>
        <v>0</v>
      </c>
      <c r="BD41" s="286"/>
      <c r="BE41" s="289"/>
      <c r="BF41" s="290"/>
      <c r="BG41" s="288">
        <f t="shared" si="19"/>
        <v>0</v>
      </c>
      <c r="BH41" s="286"/>
      <c r="BI41" s="289"/>
      <c r="BJ41" s="290"/>
      <c r="BK41" s="288">
        <f t="shared" si="20"/>
        <v>0</v>
      </c>
      <c r="BL41" s="291">
        <f t="shared" si="21"/>
        <v>2.1666666666666665</v>
      </c>
      <c r="BM41" s="292">
        <f t="shared" si="22"/>
        <v>0</v>
      </c>
      <c r="BN41" s="308" t="str">
        <f t="shared" ca="1" si="23"/>
        <v>MD</v>
      </c>
      <c r="BO41" s="311" t="str">
        <f t="shared" si="24"/>
        <v>Tidak Hadir</v>
      </c>
      <c r="BP41" s="325" t="str">
        <f t="shared" si="47"/>
        <v>D</v>
      </c>
      <c r="BQ41" s="27"/>
      <c r="BS41" s="156" t="str">
        <f t="shared" si="25"/>
        <v>Saofa Ichwan</v>
      </c>
      <c r="BT41" s="156" t="str">
        <f t="shared" si="26"/>
        <v>198704202009121006</v>
      </c>
      <c r="BU41" s="156" t="str">
        <f t="shared" si="27"/>
        <v>KPP Pratama Jakarta Menteng Dua</v>
      </c>
      <c r="BV41" s="157">
        <f t="shared" si="48"/>
        <v>2.1666666666666665</v>
      </c>
      <c r="BW41" s="326" t="str">
        <f t="shared" si="49"/>
        <v>D</v>
      </c>
      <c r="BX41" s="17" t="str">
        <f t="shared" ca="1" si="28"/>
        <v/>
      </c>
      <c r="BY41" s="17" t="str">
        <f t="shared" ca="1" si="51"/>
        <v>B</v>
      </c>
      <c r="BZ41" s="17" t="str">
        <f t="shared" ca="1" si="51"/>
        <v>C</v>
      </c>
      <c r="CA41" s="17" t="str">
        <f t="shared" ca="1" si="51"/>
        <v>D</v>
      </c>
      <c r="CB41" s="17" t="str">
        <f t="shared" ca="1" si="51"/>
        <v>E</v>
      </c>
      <c r="CC41" s="17" t="str">
        <f t="shared" ca="1" si="51"/>
        <v>F</v>
      </c>
      <c r="CD41" s="17" t="str">
        <f t="shared" ca="1" si="51"/>
        <v>G</v>
      </c>
      <c r="CE41" s="17" t="str">
        <f t="shared" ca="1" si="51"/>
        <v>H</v>
      </c>
      <c r="CF41" s="17" t="str">
        <f t="shared" ca="1" si="51"/>
        <v>I</v>
      </c>
      <c r="CG41" s="17" t="str">
        <f t="shared" ca="1" si="51"/>
        <v/>
      </c>
      <c r="CH41" s="17" t="str">
        <f t="shared" ca="1" si="51"/>
        <v>K</v>
      </c>
      <c r="CI41" s="17" t="str">
        <f t="shared" ca="1" si="51"/>
        <v/>
      </c>
      <c r="CJ41" s="17" t="str">
        <f t="shared" ca="1" si="51"/>
        <v>(nt)</v>
      </c>
      <c r="CK41" s="174" t="str">
        <f t="shared" ca="1" si="30"/>
        <v>(tl)</v>
      </c>
      <c r="CL41" s="11"/>
      <c r="CM41" s="11"/>
      <c r="CN41" s="9"/>
      <c r="CO41" s="34">
        <f>ROW()</f>
        <v>41</v>
      </c>
      <c r="CP41" s="6"/>
      <c r="CQ41" s="6"/>
      <c r="CR41" s="185"/>
      <c r="CS41" s="187"/>
      <c r="CT41" s="187"/>
      <c r="CU41" s="187"/>
      <c r="CV41" s="186"/>
      <c r="CW41" s="194"/>
      <c r="CX41" s="119">
        <f t="shared" ca="1" si="50"/>
        <v>78</v>
      </c>
      <c r="CY41" s="119">
        <f t="shared" ca="1" si="50"/>
        <v>0</v>
      </c>
      <c r="CZ41" s="119">
        <f t="shared" ca="1" si="50"/>
        <v>0</v>
      </c>
      <c r="DA41" s="119">
        <f t="shared" ca="1" si="50"/>
        <v>0</v>
      </c>
      <c r="DB41" s="119">
        <f t="shared" ca="1" si="50"/>
        <v>0</v>
      </c>
      <c r="DC41" s="119">
        <f t="shared" ca="1" si="50"/>
        <v>0</v>
      </c>
      <c r="DD41" s="119">
        <f t="shared" ca="1" si="50"/>
        <v>0</v>
      </c>
      <c r="DE41" s="119">
        <f t="shared" ca="1" si="50"/>
        <v>0</v>
      </c>
      <c r="DF41" s="119">
        <f t="shared" ca="1" si="50"/>
        <v>0</v>
      </c>
      <c r="DG41" s="119">
        <f t="shared" ca="1" si="50"/>
        <v>0</v>
      </c>
      <c r="DH41" s="119">
        <f t="shared" ca="1" si="50"/>
        <v>0</v>
      </c>
      <c r="DI41" s="119">
        <f t="shared" ca="1" si="50"/>
        <v>0</v>
      </c>
      <c r="DJ41" s="115"/>
      <c r="DK41" s="119" t="str">
        <f t="shared" ca="1" si="53"/>
        <v>2,17</v>
      </c>
      <c r="DL41" s="119" t="str">
        <f t="shared" ca="1" si="53"/>
        <v>0,00</v>
      </c>
      <c r="DM41" s="119" t="str">
        <f t="shared" ca="1" si="53"/>
        <v>0,00</v>
      </c>
      <c r="DN41" s="119" t="str">
        <f t="shared" ca="1" si="53"/>
        <v>0,00</v>
      </c>
      <c r="DO41" s="119" t="str">
        <f t="shared" ca="1" si="53"/>
        <v>0,00</v>
      </c>
      <c r="DP41" s="119" t="str">
        <f t="shared" ca="1" si="53"/>
        <v>0,00</v>
      </c>
      <c r="DQ41" s="119" t="str">
        <f t="shared" ca="1" si="53"/>
        <v>0,00</v>
      </c>
      <c r="DR41" s="119" t="str">
        <f t="shared" ca="1" si="53"/>
        <v>0,00</v>
      </c>
      <c r="DS41" s="119" t="str">
        <f t="shared" ca="1" si="53"/>
        <v>0,00</v>
      </c>
      <c r="DT41" s="119" t="str">
        <f t="shared" ca="1" si="53"/>
        <v>0,00</v>
      </c>
      <c r="DU41" s="119" t="str">
        <f t="shared" ca="1" si="53"/>
        <v>0,00</v>
      </c>
      <c r="DV41" s="119" t="str">
        <f t="shared" ca="1" si="53"/>
        <v>0,00</v>
      </c>
      <c r="DW41" s="119" t="str">
        <f t="shared" ca="1" si="53"/>
        <v>0,00</v>
      </c>
      <c r="DX41" s="116"/>
      <c r="DY41" s="120" t="str">
        <f t="shared" ca="1" si="54"/>
        <v>Dua koma satu tujuh</v>
      </c>
      <c r="DZ41" s="120" t="str">
        <f t="shared" ca="1" si="55"/>
        <v>Nol koma nol nol</v>
      </c>
      <c r="EA41" s="120" t="str">
        <f t="shared" ca="1" si="56"/>
        <v>Nol koma nol nol</v>
      </c>
      <c r="EB41" s="120" t="str">
        <f t="shared" ca="1" si="57"/>
        <v>Nol koma nol nol</v>
      </c>
      <c r="EC41" s="120" t="str">
        <f t="shared" ca="1" si="58"/>
        <v>Nol koma nol nol</v>
      </c>
      <c r="ED41" s="120" t="str">
        <f t="shared" ca="1" si="59"/>
        <v>Nol koma nol nol</v>
      </c>
      <c r="EE41" s="120" t="str">
        <f t="shared" ca="1" si="60"/>
        <v>Nol koma nol nol</v>
      </c>
      <c r="EF41" s="120" t="str">
        <f t="shared" ca="1" si="61"/>
        <v>Nol koma nol nol</v>
      </c>
      <c r="EG41" s="120" t="str">
        <f t="shared" ca="1" si="62"/>
        <v>Nol koma nol nol</v>
      </c>
      <c r="EH41" s="120" t="str">
        <f t="shared" ca="1" si="63"/>
        <v>Nol koma nol nol</v>
      </c>
      <c r="EI41" s="120" t="str">
        <f t="shared" ca="1" si="64"/>
        <v>Nol koma nol nol</v>
      </c>
      <c r="EJ41" s="120" t="str">
        <f t="shared" ca="1" si="65"/>
        <v>Nol koma nol nol</v>
      </c>
      <c r="EK41" s="120" t="str">
        <f t="shared" ca="1" si="66"/>
        <v>Nol koma nol nol</v>
      </c>
      <c r="EL41" s="121"/>
    </row>
    <row r="42" spans="1:142" ht="35.1" customHeight="1">
      <c r="A42" s="193" t="s">
        <v>545</v>
      </c>
      <c r="B42" s="294"/>
      <c r="C42" s="330" t="s">
        <v>546</v>
      </c>
      <c r="D42" s="293">
        <v>26</v>
      </c>
      <c r="E42" s="328" t="s">
        <v>608</v>
      </c>
      <c r="F42" s="327" t="s">
        <v>581</v>
      </c>
      <c r="G42" s="285"/>
      <c r="H42" s="286"/>
      <c r="I42" s="287"/>
      <c r="J42" s="287"/>
      <c r="K42" s="288">
        <f t="shared" si="7"/>
        <v>0</v>
      </c>
      <c r="L42" s="286"/>
      <c r="M42" s="289"/>
      <c r="N42" s="290"/>
      <c r="O42" s="288">
        <f t="shared" si="8"/>
        <v>0</v>
      </c>
      <c r="P42" s="286"/>
      <c r="Q42" s="289"/>
      <c r="R42" s="290"/>
      <c r="S42" s="288">
        <f t="shared" si="9"/>
        <v>0</v>
      </c>
      <c r="T42" s="286"/>
      <c r="U42" s="289"/>
      <c r="V42" s="290"/>
      <c r="W42" s="288">
        <f t="shared" si="10"/>
        <v>0</v>
      </c>
      <c r="X42" s="286"/>
      <c r="Y42" s="289"/>
      <c r="Z42" s="290"/>
      <c r="AA42" s="288">
        <f t="shared" si="11"/>
        <v>0</v>
      </c>
      <c r="AB42" s="286"/>
      <c r="AC42" s="289"/>
      <c r="AD42" s="290"/>
      <c r="AE42" s="288">
        <f t="shared" si="12"/>
        <v>0</v>
      </c>
      <c r="AF42" s="286"/>
      <c r="AG42" s="289"/>
      <c r="AH42" s="290"/>
      <c r="AI42" s="288">
        <f t="shared" si="13"/>
        <v>0</v>
      </c>
      <c r="AJ42" s="286"/>
      <c r="AK42" s="289"/>
      <c r="AL42" s="290"/>
      <c r="AM42" s="288">
        <f t="shared" si="14"/>
        <v>0</v>
      </c>
      <c r="AN42" s="286"/>
      <c r="AO42" s="289"/>
      <c r="AP42" s="290"/>
      <c r="AQ42" s="288">
        <f>IF(AN42&lt;(AQ$10*100),0,INT(ROUND((AN42*AN$6)+(AO42*AO$6)+(AP42*AP$6),0)))</f>
        <v>0</v>
      </c>
      <c r="AR42" s="286"/>
      <c r="AS42" s="287"/>
      <c r="AT42" s="287"/>
      <c r="AU42" s="288">
        <f t="shared" si="16"/>
        <v>0</v>
      </c>
      <c r="AV42" s="286"/>
      <c r="AW42" s="289"/>
      <c r="AX42" s="290"/>
      <c r="AY42" s="288">
        <f t="shared" si="17"/>
        <v>0</v>
      </c>
      <c r="AZ42" s="286"/>
      <c r="BA42" s="289"/>
      <c r="BB42" s="290"/>
      <c r="BC42" s="288">
        <f t="shared" si="18"/>
        <v>0</v>
      </c>
      <c r="BD42" s="286"/>
      <c r="BE42" s="289"/>
      <c r="BF42" s="290"/>
      <c r="BG42" s="288">
        <f t="shared" si="19"/>
        <v>0</v>
      </c>
      <c r="BH42" s="286"/>
      <c r="BI42" s="289"/>
      <c r="BJ42" s="290"/>
      <c r="BK42" s="288">
        <f t="shared" si="20"/>
        <v>0</v>
      </c>
      <c r="BL42" s="291">
        <f t="shared" si="21"/>
        <v>0</v>
      </c>
      <c r="BM42" s="292">
        <f t="shared" si="22"/>
        <v>0</v>
      </c>
      <c r="BN42" s="308" t="str">
        <f t="shared" ca="1" si="23"/>
        <v>MD</v>
      </c>
      <c r="BO42" s="311" t="str">
        <f t="shared" si="24"/>
        <v>Tidak Hadir</v>
      </c>
      <c r="BP42" s="325" t="str">
        <f t="shared" si="47"/>
        <v>D</v>
      </c>
      <c r="BQ42" s="27"/>
      <c r="BR42" s="1" t="s">
        <v>525</v>
      </c>
      <c r="BS42" s="156" t="str">
        <f t="shared" si="25"/>
        <v>Yudha Pratama Sumadi</v>
      </c>
      <c r="BT42" s="156" t="str">
        <f t="shared" si="26"/>
        <v>198005302000022001</v>
      </c>
      <c r="BU42" s="156" t="str">
        <f t="shared" si="27"/>
        <v>Kanwil DJP Jawa Timur III</v>
      </c>
      <c r="BV42" s="157">
        <f t="shared" si="48"/>
        <v>0</v>
      </c>
      <c r="BW42" s="326" t="str">
        <f t="shared" si="49"/>
        <v>D</v>
      </c>
      <c r="BX42" s="17" t="str">
        <f t="shared" ca="1" si="28"/>
        <v/>
      </c>
      <c r="BY42" s="17" t="str">
        <f t="shared" ca="1" si="51"/>
        <v>B</v>
      </c>
      <c r="BZ42" s="17" t="str">
        <f t="shared" ca="1" si="51"/>
        <v>C</v>
      </c>
      <c r="CA42" s="17" t="str">
        <f t="shared" ca="1" si="51"/>
        <v>D</v>
      </c>
      <c r="CB42" s="17" t="str">
        <f t="shared" ca="1" si="51"/>
        <v>E</v>
      </c>
      <c r="CC42" s="17" t="str">
        <f t="shared" ca="1" si="51"/>
        <v>F</v>
      </c>
      <c r="CD42" s="17" t="str">
        <f t="shared" ca="1" si="51"/>
        <v>G</v>
      </c>
      <c r="CE42" s="17" t="str">
        <f t="shared" ca="1" si="51"/>
        <v>H</v>
      </c>
      <c r="CF42" s="17" t="str">
        <f t="shared" ca="1" si="51"/>
        <v>I</v>
      </c>
      <c r="CG42" s="17" t="str">
        <f t="shared" ca="1" si="51"/>
        <v/>
      </c>
      <c r="CH42" s="17" t="str">
        <f t="shared" ca="1" si="51"/>
        <v>K</v>
      </c>
      <c r="CI42" s="17" t="str">
        <f t="shared" ca="1" si="51"/>
        <v/>
      </c>
      <c r="CJ42" s="17" t="str">
        <f t="shared" ca="1" si="51"/>
        <v>(nt)</v>
      </c>
      <c r="CK42" s="174" t="str">
        <f t="shared" ca="1" si="30"/>
        <v>(tl)</v>
      </c>
      <c r="CL42" s="11"/>
      <c r="CM42" s="11"/>
      <c r="CN42" s="9"/>
      <c r="CO42" s="34">
        <f>ROW()</f>
        <v>42</v>
      </c>
      <c r="CP42" s="6"/>
      <c r="CQ42" s="6"/>
      <c r="CR42" s="185"/>
      <c r="CS42" s="187"/>
      <c r="CT42" s="187"/>
      <c r="CU42" s="187"/>
      <c r="CV42" s="186"/>
      <c r="CW42" s="194"/>
      <c r="CX42" s="119">
        <f t="shared" ca="1" si="50"/>
        <v>0</v>
      </c>
      <c r="CY42" s="119">
        <f t="shared" ca="1" si="50"/>
        <v>0</v>
      </c>
      <c r="CZ42" s="119">
        <f t="shared" ca="1" si="50"/>
        <v>0</v>
      </c>
      <c r="DA42" s="119">
        <f t="shared" ca="1" si="50"/>
        <v>0</v>
      </c>
      <c r="DB42" s="119">
        <f t="shared" ca="1" si="50"/>
        <v>0</v>
      </c>
      <c r="DC42" s="119">
        <f t="shared" ca="1" si="50"/>
        <v>0</v>
      </c>
      <c r="DD42" s="119">
        <f t="shared" ca="1" si="50"/>
        <v>0</v>
      </c>
      <c r="DE42" s="119">
        <f t="shared" ca="1" si="50"/>
        <v>0</v>
      </c>
      <c r="DF42" s="119">
        <f t="shared" ca="1" si="50"/>
        <v>0</v>
      </c>
      <c r="DG42" s="119">
        <f t="shared" ca="1" si="50"/>
        <v>0</v>
      </c>
      <c r="DH42" s="119">
        <f t="shared" ca="1" si="50"/>
        <v>0</v>
      </c>
      <c r="DI42" s="119">
        <f t="shared" ca="1" si="50"/>
        <v>0</v>
      </c>
      <c r="DJ42" s="115"/>
      <c r="DK42" s="119" t="str">
        <f t="shared" ca="1" si="53"/>
        <v>0,00</v>
      </c>
      <c r="DL42" s="119" t="str">
        <f t="shared" ca="1" si="53"/>
        <v>0,00</v>
      </c>
      <c r="DM42" s="119" t="str">
        <f t="shared" ca="1" si="53"/>
        <v>0,00</v>
      </c>
      <c r="DN42" s="119" t="str">
        <f t="shared" ca="1" si="53"/>
        <v>0,00</v>
      </c>
      <c r="DO42" s="119" t="str">
        <f t="shared" ca="1" si="53"/>
        <v>0,00</v>
      </c>
      <c r="DP42" s="119" t="str">
        <f t="shared" ca="1" si="53"/>
        <v>0,00</v>
      </c>
      <c r="DQ42" s="119" t="str">
        <f t="shared" ca="1" si="53"/>
        <v>0,00</v>
      </c>
      <c r="DR42" s="119" t="str">
        <f t="shared" ca="1" si="53"/>
        <v>0,00</v>
      </c>
      <c r="DS42" s="119" t="str">
        <f t="shared" ca="1" si="53"/>
        <v>0,00</v>
      </c>
      <c r="DT42" s="119" t="str">
        <f t="shared" ca="1" si="53"/>
        <v>0,00</v>
      </c>
      <c r="DU42" s="119" t="str">
        <f t="shared" ca="1" si="53"/>
        <v>0,00</v>
      </c>
      <c r="DV42" s="119" t="str">
        <f t="shared" ca="1" si="53"/>
        <v>0,00</v>
      </c>
      <c r="DW42" s="119" t="str">
        <f t="shared" ca="1" si="53"/>
        <v>0,00</v>
      </c>
      <c r="DX42" s="116"/>
      <c r="DY42" s="120" t="str">
        <f t="shared" ca="1" si="54"/>
        <v>Nol koma nol nol</v>
      </c>
      <c r="DZ42" s="120" t="str">
        <f t="shared" ca="1" si="55"/>
        <v>Nol koma nol nol</v>
      </c>
      <c r="EA42" s="120" t="str">
        <f t="shared" ca="1" si="56"/>
        <v>Nol koma nol nol</v>
      </c>
      <c r="EB42" s="120" t="str">
        <f t="shared" ca="1" si="57"/>
        <v>Nol koma nol nol</v>
      </c>
      <c r="EC42" s="120" t="str">
        <f t="shared" ca="1" si="58"/>
        <v>Nol koma nol nol</v>
      </c>
      <c r="ED42" s="120" t="str">
        <f t="shared" ca="1" si="59"/>
        <v>Nol koma nol nol</v>
      </c>
      <c r="EE42" s="120" t="str">
        <f t="shared" ca="1" si="60"/>
        <v>Nol koma nol nol</v>
      </c>
      <c r="EF42" s="120" t="str">
        <f t="shared" ca="1" si="61"/>
        <v>Nol koma nol nol</v>
      </c>
      <c r="EG42" s="120" t="str">
        <f t="shared" ca="1" si="62"/>
        <v>Nol koma nol nol</v>
      </c>
      <c r="EH42" s="120" t="str">
        <f t="shared" ca="1" si="63"/>
        <v>Nol koma nol nol</v>
      </c>
      <c r="EI42" s="120" t="str">
        <f t="shared" ca="1" si="64"/>
        <v>Nol koma nol nol</v>
      </c>
      <c r="EJ42" s="120" t="str">
        <f t="shared" ca="1" si="65"/>
        <v>Nol koma nol nol</v>
      </c>
      <c r="EK42" s="120" t="str">
        <f t="shared" ca="1" si="66"/>
        <v>Nol koma nol nol</v>
      </c>
      <c r="EL42" s="121"/>
    </row>
    <row r="43" spans="1:142" ht="35.1" customHeight="1">
      <c r="A43" s="193" t="s">
        <v>545</v>
      </c>
      <c r="B43" s="294"/>
      <c r="C43" s="330" t="s">
        <v>627</v>
      </c>
      <c r="D43" s="283">
        <v>27</v>
      </c>
      <c r="E43" s="328" t="s">
        <v>609</v>
      </c>
      <c r="F43" s="327" t="s">
        <v>582</v>
      </c>
      <c r="G43" s="285"/>
      <c r="H43" s="286"/>
      <c r="I43" s="287">
        <v>90</v>
      </c>
      <c r="J43" s="287"/>
      <c r="K43" s="288">
        <f t="shared" si="7"/>
        <v>81</v>
      </c>
      <c r="L43" s="286"/>
      <c r="M43" s="289"/>
      <c r="N43" s="290"/>
      <c r="O43" s="288">
        <f t="shared" si="8"/>
        <v>0</v>
      </c>
      <c r="P43" s="286"/>
      <c r="Q43" s="289"/>
      <c r="R43" s="290"/>
      <c r="S43" s="288">
        <f t="shared" si="9"/>
        <v>0</v>
      </c>
      <c r="T43" s="286"/>
      <c r="U43" s="289"/>
      <c r="V43" s="290"/>
      <c r="W43" s="288">
        <f t="shared" si="10"/>
        <v>0</v>
      </c>
      <c r="X43" s="286"/>
      <c r="Y43" s="289"/>
      <c r="Z43" s="290"/>
      <c r="AA43" s="288">
        <f t="shared" si="11"/>
        <v>0</v>
      </c>
      <c r="AB43" s="286"/>
      <c r="AC43" s="289"/>
      <c r="AD43" s="290"/>
      <c r="AE43" s="288">
        <f t="shared" si="12"/>
        <v>0</v>
      </c>
      <c r="AF43" s="286"/>
      <c r="AG43" s="289"/>
      <c r="AH43" s="290"/>
      <c r="AI43" s="288">
        <f t="shared" si="13"/>
        <v>0</v>
      </c>
      <c r="AJ43" s="286"/>
      <c r="AK43" s="289"/>
      <c r="AL43" s="290"/>
      <c r="AM43" s="288">
        <f t="shared" si="14"/>
        <v>0</v>
      </c>
      <c r="AN43" s="286"/>
      <c r="AO43" s="289"/>
      <c r="AP43" s="290"/>
      <c r="AQ43" s="288">
        <f>IF(AN43&lt;(AQ$10*100),0,INT(ROUND((AN43*AN$6)+(AO43*AO$6)+(AP43*AP$6),0)))</f>
        <v>0</v>
      </c>
      <c r="AR43" s="286"/>
      <c r="AS43" s="287"/>
      <c r="AT43" s="287"/>
      <c r="AU43" s="288">
        <f t="shared" si="16"/>
        <v>0</v>
      </c>
      <c r="AV43" s="286"/>
      <c r="AW43" s="289"/>
      <c r="AX43" s="290"/>
      <c r="AY43" s="288">
        <f t="shared" si="17"/>
        <v>0</v>
      </c>
      <c r="AZ43" s="286"/>
      <c r="BA43" s="289"/>
      <c r="BB43" s="290"/>
      <c r="BC43" s="288">
        <f t="shared" si="18"/>
        <v>0</v>
      </c>
      <c r="BD43" s="286"/>
      <c r="BE43" s="289"/>
      <c r="BF43" s="290"/>
      <c r="BG43" s="288">
        <f t="shared" si="19"/>
        <v>0</v>
      </c>
      <c r="BH43" s="286"/>
      <c r="BI43" s="289"/>
      <c r="BJ43" s="290"/>
      <c r="BK43" s="288">
        <f t="shared" si="20"/>
        <v>0</v>
      </c>
      <c r="BL43" s="291">
        <f t="shared" si="21"/>
        <v>2.25</v>
      </c>
      <c r="BM43" s="292">
        <f t="shared" si="22"/>
        <v>0</v>
      </c>
      <c r="BN43" s="308" t="str">
        <f t="shared" ca="1" si="23"/>
        <v>MD</v>
      </c>
      <c r="BO43" s="311" t="str">
        <f t="shared" si="24"/>
        <v>Tidak Hadir</v>
      </c>
      <c r="BP43" s="325" t="str">
        <f t="shared" si="47"/>
        <v>D</v>
      </c>
      <c r="BQ43" s="27"/>
      <c r="BS43" s="156" t="str">
        <f t="shared" si="25"/>
        <v>Yuni Wahyuningsih</v>
      </c>
      <c r="BT43" s="156" t="str">
        <f t="shared" si="26"/>
        <v>198406192009012000</v>
      </c>
      <c r="BU43" s="156" t="str">
        <f t="shared" si="27"/>
        <v>Direktorat Kitsda</v>
      </c>
      <c r="BV43" s="157">
        <f t="shared" si="48"/>
        <v>2.25</v>
      </c>
      <c r="BW43" s="326" t="str">
        <f t="shared" si="49"/>
        <v>D</v>
      </c>
      <c r="BX43" s="17" t="str">
        <f t="shared" ca="1" si="28"/>
        <v/>
      </c>
      <c r="BY43" s="17" t="str">
        <f t="shared" ca="1" si="51"/>
        <v>B</v>
      </c>
      <c r="BZ43" s="17" t="str">
        <f t="shared" ca="1" si="51"/>
        <v>C</v>
      </c>
      <c r="CA43" s="17" t="str">
        <f t="shared" ca="1" si="51"/>
        <v>D</v>
      </c>
      <c r="CB43" s="17" t="str">
        <f t="shared" ca="1" si="51"/>
        <v>E</v>
      </c>
      <c r="CC43" s="17" t="str">
        <f t="shared" ca="1" si="51"/>
        <v>F</v>
      </c>
      <c r="CD43" s="17" t="str">
        <f t="shared" ca="1" si="51"/>
        <v>G</v>
      </c>
      <c r="CE43" s="17" t="str">
        <f t="shared" ca="1" si="51"/>
        <v>H</v>
      </c>
      <c r="CF43" s="17" t="str">
        <f t="shared" ca="1" si="51"/>
        <v>I</v>
      </c>
      <c r="CG43" s="17" t="str">
        <f t="shared" ca="1" si="51"/>
        <v/>
      </c>
      <c r="CH43" s="17" t="str">
        <f t="shared" ca="1" si="51"/>
        <v>K</v>
      </c>
      <c r="CI43" s="17" t="str">
        <f t="shared" ca="1" si="51"/>
        <v/>
      </c>
      <c r="CJ43" s="17" t="str">
        <f t="shared" ca="1" si="51"/>
        <v>(nt)</v>
      </c>
      <c r="CK43" s="174" t="str">
        <f t="shared" ca="1" si="30"/>
        <v>(tl)</v>
      </c>
      <c r="CL43" s="11"/>
      <c r="CM43" s="11"/>
      <c r="CN43" s="9"/>
      <c r="CO43" s="34">
        <f>ROW()</f>
        <v>43</v>
      </c>
      <c r="CP43" s="6"/>
      <c r="CQ43" s="6"/>
      <c r="CR43" s="185"/>
      <c r="CS43" s="187"/>
      <c r="CT43" s="187"/>
      <c r="CU43" s="187"/>
      <c r="CV43" s="186"/>
      <c r="CW43" s="194"/>
      <c r="CX43" s="119">
        <f t="shared" ref="CX43:DI43" ca="1" si="67">INDIRECT(CX$14&amp;ROW())</f>
        <v>81</v>
      </c>
      <c r="CY43" s="119">
        <f t="shared" ca="1" si="67"/>
        <v>0</v>
      </c>
      <c r="CZ43" s="119">
        <f t="shared" ca="1" si="67"/>
        <v>0</v>
      </c>
      <c r="DA43" s="119">
        <f t="shared" ca="1" si="67"/>
        <v>0</v>
      </c>
      <c r="DB43" s="119">
        <f t="shared" ca="1" si="67"/>
        <v>0</v>
      </c>
      <c r="DC43" s="119">
        <f t="shared" ca="1" si="67"/>
        <v>0</v>
      </c>
      <c r="DD43" s="119">
        <f t="shared" ca="1" si="67"/>
        <v>0</v>
      </c>
      <c r="DE43" s="119">
        <f t="shared" ca="1" si="67"/>
        <v>0</v>
      </c>
      <c r="DF43" s="119">
        <f t="shared" ca="1" si="67"/>
        <v>0</v>
      </c>
      <c r="DG43" s="119">
        <f t="shared" ca="1" si="67"/>
        <v>0</v>
      </c>
      <c r="DH43" s="119">
        <f t="shared" ca="1" si="67"/>
        <v>0</v>
      </c>
      <c r="DI43" s="119">
        <f t="shared" ca="1" si="67"/>
        <v>0</v>
      </c>
      <c r="DJ43" s="115"/>
      <c r="DK43" s="119" t="str">
        <f t="shared" ca="1" si="53"/>
        <v>2,25</v>
      </c>
      <c r="DL43" s="119" t="str">
        <f t="shared" ca="1" si="53"/>
        <v>0,00</v>
      </c>
      <c r="DM43" s="119" t="str">
        <f t="shared" ca="1" si="53"/>
        <v>0,00</v>
      </c>
      <c r="DN43" s="119" t="str">
        <f t="shared" ca="1" si="53"/>
        <v>0,00</v>
      </c>
      <c r="DO43" s="119" t="str">
        <f t="shared" ca="1" si="53"/>
        <v>0,00</v>
      </c>
      <c r="DP43" s="119" t="str">
        <f t="shared" ca="1" si="53"/>
        <v>0,00</v>
      </c>
      <c r="DQ43" s="119" t="str">
        <f t="shared" ca="1" si="53"/>
        <v>0,00</v>
      </c>
      <c r="DR43" s="119" t="str">
        <f t="shared" ca="1" si="53"/>
        <v>0,00</v>
      </c>
      <c r="DS43" s="119" t="str">
        <f t="shared" ca="1" si="53"/>
        <v>0,00</v>
      </c>
      <c r="DT43" s="119" t="str">
        <f t="shared" ca="1" si="53"/>
        <v>0,00</v>
      </c>
      <c r="DU43" s="119" t="str">
        <f t="shared" ca="1" si="53"/>
        <v>0,00</v>
      </c>
      <c r="DV43" s="119" t="str">
        <f t="shared" ca="1" si="53"/>
        <v>0,00</v>
      </c>
      <c r="DW43" s="119" t="str">
        <f t="shared" ca="1" si="53"/>
        <v>0,00</v>
      </c>
      <c r="DX43" s="116"/>
      <c r="DY43" s="120" t="str">
        <f t="shared" ca="1" si="54"/>
        <v>Dua koma dua lima</v>
      </c>
      <c r="DZ43" s="120" t="str">
        <f t="shared" ca="1" si="55"/>
        <v>Nol koma nol nol</v>
      </c>
      <c r="EA43" s="120" t="str">
        <f t="shared" ca="1" si="56"/>
        <v>Nol koma nol nol</v>
      </c>
      <c r="EB43" s="120" t="str">
        <f t="shared" ca="1" si="57"/>
        <v>Nol koma nol nol</v>
      </c>
      <c r="EC43" s="120" t="str">
        <f t="shared" ca="1" si="58"/>
        <v>Nol koma nol nol</v>
      </c>
      <c r="ED43" s="120" t="str">
        <f t="shared" ca="1" si="59"/>
        <v>Nol koma nol nol</v>
      </c>
      <c r="EE43" s="120" t="str">
        <f t="shared" ca="1" si="60"/>
        <v>Nol koma nol nol</v>
      </c>
      <c r="EF43" s="120" t="str">
        <f t="shared" ca="1" si="61"/>
        <v>Nol koma nol nol</v>
      </c>
      <c r="EG43" s="120" t="str">
        <f t="shared" ca="1" si="62"/>
        <v>Nol koma nol nol</v>
      </c>
      <c r="EH43" s="120" t="str">
        <f t="shared" ca="1" si="63"/>
        <v>Nol koma nol nol</v>
      </c>
      <c r="EI43" s="120" t="str">
        <f t="shared" ca="1" si="64"/>
        <v>Nol koma nol nol</v>
      </c>
      <c r="EJ43" s="120" t="str">
        <f t="shared" ca="1" si="65"/>
        <v>Nol koma nol nol</v>
      </c>
      <c r="EK43" s="120" t="str">
        <f t="shared" ca="1" si="66"/>
        <v>Nol koma nol nol</v>
      </c>
      <c r="EL43" s="121"/>
    </row>
    <row r="44" spans="1:142">
      <c r="A44" s="5"/>
      <c r="B44" s="5"/>
      <c r="C44" s="15"/>
      <c r="D44" s="8"/>
      <c r="E44" s="312"/>
      <c r="F44" s="313"/>
      <c r="G44" s="8"/>
      <c r="H44" s="8"/>
      <c r="I44" s="8"/>
      <c r="J44" s="314"/>
      <c r="K44" s="314"/>
      <c r="L44" s="8"/>
      <c r="M44" s="8"/>
      <c r="N44" s="314"/>
      <c r="O44" s="314"/>
      <c r="P44" s="8"/>
      <c r="Q44" s="8"/>
      <c r="R44" s="314"/>
      <c r="S44" s="314"/>
      <c r="T44" s="8"/>
      <c r="U44" s="8"/>
      <c r="V44" s="314"/>
      <c r="W44" s="314"/>
      <c r="X44" s="8"/>
      <c r="Y44" s="8"/>
      <c r="Z44" s="314"/>
      <c r="AA44" s="314"/>
      <c r="AB44" s="314"/>
      <c r="AC44" s="314"/>
      <c r="AD44" s="314"/>
      <c r="AE44" s="314"/>
      <c r="AF44" s="314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8"/>
      <c r="AS44" s="8"/>
      <c r="AT44" s="314"/>
      <c r="AU44" s="314"/>
      <c r="AV44" s="8"/>
      <c r="AW44" s="8"/>
      <c r="AX44" s="314"/>
      <c r="AY44" s="314"/>
      <c r="AZ44" s="8"/>
      <c r="BA44" s="8"/>
      <c r="BB44" s="314"/>
      <c r="BC44" s="314"/>
      <c r="BD44" s="314"/>
      <c r="BE44" s="314"/>
      <c r="BF44" s="314"/>
      <c r="BG44" s="314"/>
      <c r="BH44" s="314"/>
      <c r="BI44" s="314"/>
      <c r="BJ44" s="314"/>
      <c r="BK44" s="314"/>
      <c r="BL44" s="314"/>
      <c r="BM44" s="314"/>
      <c r="BN44" s="8"/>
      <c r="BO44" s="8"/>
      <c r="BP44" s="8"/>
      <c r="BS44" s="9"/>
      <c r="BT44" s="9"/>
      <c r="BU44" s="9"/>
      <c r="BV44" s="162"/>
      <c r="BW44" s="162"/>
      <c r="CO44" s="34">
        <f>ROW()</f>
        <v>44</v>
      </c>
      <c r="CR44" s="191"/>
      <c r="CS44" s="191"/>
      <c r="CT44" s="191"/>
      <c r="CU44" s="191"/>
      <c r="CV44" s="192"/>
      <c r="CW44" s="192"/>
    </row>
    <row r="45" spans="1:142" ht="18.75">
      <c r="A45" s="5"/>
      <c r="B45" s="5"/>
      <c r="C45" s="15"/>
      <c r="D45" s="8"/>
      <c r="E45" s="312"/>
      <c r="F45" s="8"/>
      <c r="G45" s="315" t="s">
        <v>12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315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315"/>
      <c r="AK45" s="8"/>
      <c r="AL45" s="8"/>
      <c r="AM45" s="8"/>
      <c r="AN45" s="8"/>
      <c r="AO45" s="8"/>
      <c r="AP45" s="8"/>
      <c r="AQ45" s="8"/>
      <c r="AR45" s="8"/>
      <c r="AS45" s="316" t="s">
        <v>549</v>
      </c>
      <c r="AT45" s="8"/>
      <c r="AU45" s="8"/>
      <c r="AV45" s="316" t="s">
        <v>550</v>
      </c>
      <c r="AW45" s="8"/>
      <c r="AX45" s="318">
        <f>COUNTIF($BP$17:$BP$43,"A")</f>
        <v>0</v>
      </c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316" t="s">
        <v>13</v>
      </c>
      <c r="BM45" s="317"/>
      <c r="BN45" s="8"/>
      <c r="BO45" s="318">
        <f ca="1">COUNTIF(BN17:BN43,"L")</f>
        <v>0</v>
      </c>
      <c r="BP45" s="318"/>
      <c r="BQ45" s="7"/>
      <c r="BS45" s="9"/>
      <c r="BT45" s="9"/>
      <c r="BU45" s="9"/>
      <c r="BV45" s="162"/>
      <c r="BW45" s="162"/>
      <c r="CO45" s="34">
        <f>ROW()</f>
        <v>45</v>
      </c>
      <c r="CR45" s="191"/>
      <c r="CS45" s="191"/>
      <c r="CT45" s="191"/>
      <c r="CU45" s="191"/>
      <c r="CV45" s="192"/>
      <c r="CW45" s="192"/>
    </row>
    <row r="46" spans="1:142" ht="18.75">
      <c r="A46" s="5"/>
      <c r="B46" s="5"/>
      <c r="C46" s="15"/>
      <c r="D46" s="8"/>
      <c r="E46" s="312"/>
      <c r="F46" s="8"/>
      <c r="G46" s="8" t="s">
        <v>536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316" t="s">
        <v>551</v>
      </c>
      <c r="AW46" s="8"/>
      <c r="AX46" s="318">
        <f>COUNTIF($BP$17:$BP$43,"B")</f>
        <v>0</v>
      </c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316" t="s">
        <v>554</v>
      </c>
      <c r="BM46" s="317"/>
      <c r="BN46" s="8"/>
      <c r="BO46" s="319">
        <f ca="1">COUNTIF(BN17:BN43,"MD")</f>
        <v>27</v>
      </c>
      <c r="BP46" s="319"/>
      <c r="BS46" s="9"/>
      <c r="BT46" s="9"/>
      <c r="BU46" s="9"/>
      <c r="BV46" s="162"/>
      <c r="BW46" s="162"/>
      <c r="CO46" s="34"/>
      <c r="CR46" s="191"/>
      <c r="CS46" s="191"/>
      <c r="CT46" s="191"/>
      <c r="CU46" s="191"/>
      <c r="CV46" s="192"/>
      <c r="CW46" s="192"/>
    </row>
    <row r="47" spans="1:142" ht="18.75">
      <c r="A47" s="5"/>
      <c r="B47" s="5"/>
      <c r="C47" s="15"/>
      <c r="D47" s="8"/>
      <c r="E47" s="8"/>
      <c r="F47" s="8"/>
      <c r="G47" s="7" t="s">
        <v>537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316" t="s">
        <v>552</v>
      </c>
      <c r="AW47" s="8"/>
      <c r="AX47" s="318">
        <f>COUNTIF($BP$17:$BP$43,"C")</f>
        <v>0</v>
      </c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316" t="s">
        <v>14</v>
      </c>
      <c r="BM47" s="317"/>
      <c r="BN47" s="8"/>
      <c r="BO47" s="319">
        <f ca="1">COUNTIF(BN17:BN43,"m")</f>
        <v>0</v>
      </c>
      <c r="BP47" s="319"/>
      <c r="BQ47" s="7"/>
      <c r="BS47" s="9"/>
      <c r="BT47" s="9"/>
      <c r="BU47" s="9"/>
      <c r="BV47" s="162"/>
      <c r="BW47" s="162"/>
      <c r="CO47" s="8"/>
      <c r="CR47" s="191"/>
      <c r="CS47" s="191"/>
      <c r="CT47" s="191"/>
      <c r="CU47" s="191"/>
      <c r="CV47" s="192"/>
      <c r="CW47" s="192"/>
    </row>
    <row r="48" spans="1:142" ht="18.75">
      <c r="C48" s="8"/>
      <c r="D48" s="8"/>
      <c r="E48" s="312"/>
      <c r="F48" s="8"/>
      <c r="G48" s="7" t="s">
        <v>543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15"/>
      <c r="AN48" s="8"/>
      <c r="AO48" s="8"/>
      <c r="AP48" s="8"/>
      <c r="AQ48" s="8"/>
      <c r="AR48" s="8"/>
      <c r="AS48" s="8"/>
      <c r="AT48" s="8"/>
      <c r="AU48" s="8"/>
      <c r="AV48" s="316" t="s">
        <v>553</v>
      </c>
      <c r="AW48" s="8"/>
      <c r="AX48" s="318">
        <f>COUNTIF($BP$17:$BP$43,"D")</f>
        <v>27</v>
      </c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315" t="s">
        <v>540</v>
      </c>
      <c r="BM48" s="8"/>
      <c r="BN48" s="8"/>
      <c r="BO48" s="318">
        <f ca="1">SUM(BO45:BO47)</f>
        <v>27</v>
      </c>
      <c r="BP48" s="318"/>
      <c r="BS48" s="9"/>
      <c r="BT48" s="9"/>
      <c r="BU48" s="9"/>
      <c r="BV48" s="162"/>
      <c r="BW48" s="162"/>
      <c r="CR48" s="191"/>
      <c r="CS48" s="191"/>
      <c r="CT48" s="191"/>
      <c r="CU48" s="191"/>
      <c r="CV48" s="192"/>
      <c r="CW48" s="192"/>
    </row>
    <row r="49" spans="8:75">
      <c r="W49" s="159"/>
      <c r="X49" s="159"/>
      <c r="Y49" s="159"/>
      <c r="Z49" s="159"/>
      <c r="AA49" s="159"/>
      <c r="AB49" s="159"/>
      <c r="BS49" s="5"/>
      <c r="BT49" s="5"/>
      <c r="BU49" s="5"/>
      <c r="BV49" s="5"/>
      <c r="BW49" s="5"/>
    </row>
    <row r="50" spans="8:75">
      <c r="H50" s="215" t="s">
        <v>137</v>
      </c>
      <c r="W50" s="159"/>
      <c r="X50" s="159"/>
      <c r="Y50" s="159"/>
      <c r="Z50" s="159"/>
      <c r="AA50" s="159"/>
      <c r="AB50" s="159"/>
      <c r="BS50" s="5"/>
      <c r="BT50" s="5"/>
      <c r="BU50" s="5"/>
      <c r="BV50" s="5"/>
      <c r="BW50" s="5"/>
    </row>
    <row r="51" spans="8:75">
      <c r="I51" s="28" t="s">
        <v>5</v>
      </c>
      <c r="N51" s="28" t="s">
        <v>138</v>
      </c>
      <c r="T51" s="28" t="s">
        <v>5</v>
      </c>
      <c r="Y51" s="28" t="s">
        <v>138</v>
      </c>
      <c r="Z51" s="159"/>
      <c r="AA51" s="159"/>
      <c r="AB51" s="159"/>
      <c r="AE51" s="28" t="s">
        <v>5</v>
      </c>
      <c r="AJ51" s="28" t="s">
        <v>138</v>
      </c>
      <c r="AP51" s="28" t="s">
        <v>5</v>
      </c>
      <c r="AW51" s="28" t="s">
        <v>138</v>
      </c>
      <c r="BL51" s="28" t="s">
        <v>140</v>
      </c>
      <c r="BS51" s="5"/>
      <c r="BT51" s="5"/>
      <c r="BU51" s="5"/>
      <c r="BV51" s="5"/>
      <c r="BW51" s="5"/>
    </row>
    <row r="52" spans="8:75">
      <c r="BS52" s="15"/>
      <c r="BT52" s="15"/>
      <c r="BU52" s="15"/>
      <c r="BV52" s="15"/>
      <c r="BW52" s="15"/>
    </row>
    <row r="53" spans="8:75" ht="30" customHeight="1">
      <c r="H53" s="28">
        <v>1</v>
      </c>
      <c r="I53" s="28" t="s">
        <v>139</v>
      </c>
      <c r="M53" s="28">
        <v>1</v>
      </c>
      <c r="N53" s="28" t="s">
        <v>139</v>
      </c>
      <c r="S53" s="28">
        <v>6</v>
      </c>
      <c r="T53" s="28" t="s">
        <v>139</v>
      </c>
      <c r="X53" s="28">
        <v>6</v>
      </c>
      <c r="Y53" s="28" t="s">
        <v>139</v>
      </c>
      <c r="Z53" s="159"/>
      <c r="AA53" s="159"/>
      <c r="AB53" s="159"/>
      <c r="AD53" s="28">
        <v>11</v>
      </c>
      <c r="AE53" s="28" t="s">
        <v>139</v>
      </c>
      <c r="AI53" s="28">
        <v>11</v>
      </c>
      <c r="AJ53" s="28" t="s">
        <v>139</v>
      </c>
      <c r="AO53" s="28">
        <v>16</v>
      </c>
      <c r="AP53" s="28" t="s">
        <v>139</v>
      </c>
      <c r="AR53" s="215"/>
      <c r="AT53" s="28">
        <v>11</v>
      </c>
      <c r="AV53" s="28">
        <v>16</v>
      </c>
      <c r="AW53" s="28" t="s">
        <v>139</v>
      </c>
      <c r="AY53" s="215"/>
      <c r="BO53" s="159"/>
      <c r="BP53" s="159"/>
      <c r="BQ53" s="201"/>
      <c r="BR53" s="201"/>
      <c r="BS53" s="5"/>
      <c r="BT53" s="5"/>
      <c r="BU53" s="5"/>
      <c r="BV53" s="5"/>
      <c r="BW53" s="5"/>
    </row>
    <row r="54" spans="8:75" ht="30" customHeight="1">
      <c r="H54" s="28">
        <v>2</v>
      </c>
      <c r="I54" s="28" t="s">
        <v>139</v>
      </c>
      <c r="M54" s="28">
        <v>2</v>
      </c>
      <c r="N54" s="28" t="s">
        <v>139</v>
      </c>
      <c r="S54" s="28">
        <v>7</v>
      </c>
      <c r="T54" s="28" t="s">
        <v>139</v>
      </c>
      <c r="X54" s="28">
        <v>7</v>
      </c>
      <c r="Y54" s="28" t="s">
        <v>139</v>
      </c>
      <c r="Z54" s="159"/>
      <c r="AA54" s="159"/>
      <c r="AB54" s="159"/>
      <c r="AD54" s="28">
        <v>12</v>
      </c>
      <c r="AE54" s="28" t="s">
        <v>139</v>
      </c>
      <c r="AI54" s="28">
        <v>12</v>
      </c>
      <c r="AJ54" s="28" t="s">
        <v>139</v>
      </c>
      <c r="AO54" s="28">
        <v>17</v>
      </c>
      <c r="AP54" s="28" t="s">
        <v>139</v>
      </c>
      <c r="AT54" s="28">
        <v>12</v>
      </c>
      <c r="AV54" s="28">
        <v>17</v>
      </c>
      <c r="AW54" s="28" t="s">
        <v>139</v>
      </c>
      <c r="BO54" s="159"/>
      <c r="BP54" s="159"/>
      <c r="BQ54" s="15"/>
      <c r="BR54" s="5"/>
      <c r="BS54" s="15"/>
      <c r="BT54" s="15"/>
      <c r="BU54" s="15"/>
      <c r="BV54" s="15"/>
      <c r="BW54" s="15"/>
    </row>
    <row r="55" spans="8:75" ht="30" customHeight="1">
      <c r="H55" s="28">
        <v>3</v>
      </c>
      <c r="I55" s="28" t="s">
        <v>139</v>
      </c>
      <c r="M55" s="28">
        <v>3</v>
      </c>
      <c r="N55" s="28" t="s">
        <v>139</v>
      </c>
      <c r="S55" s="28">
        <v>8</v>
      </c>
      <c r="T55" s="28" t="s">
        <v>139</v>
      </c>
      <c r="X55" s="28">
        <v>8</v>
      </c>
      <c r="Y55" s="28" t="s">
        <v>139</v>
      </c>
      <c r="Z55" s="159"/>
      <c r="AA55" s="159"/>
      <c r="AB55" s="159"/>
      <c r="AD55" s="28">
        <v>13</v>
      </c>
      <c r="AE55" s="28" t="s">
        <v>139</v>
      </c>
      <c r="AI55" s="28">
        <v>13</v>
      </c>
      <c r="AJ55" s="28" t="s">
        <v>139</v>
      </c>
      <c r="AO55" s="28">
        <v>18</v>
      </c>
      <c r="AP55" s="28" t="s">
        <v>139</v>
      </c>
      <c r="AT55" s="28">
        <v>13</v>
      </c>
      <c r="AV55" s="28">
        <v>18</v>
      </c>
      <c r="AW55" s="28" t="s">
        <v>139</v>
      </c>
      <c r="BL55" s="28" t="s">
        <v>544</v>
      </c>
      <c r="BO55" s="159"/>
      <c r="BP55" s="159"/>
      <c r="BQ55" s="159"/>
      <c r="BR55" s="5"/>
      <c r="BS55" s="5"/>
      <c r="BT55" s="5"/>
      <c r="BU55" s="5"/>
      <c r="BV55" s="5"/>
      <c r="BW55" s="5"/>
    </row>
    <row r="56" spans="8:75" ht="30" customHeight="1">
      <c r="H56" s="28">
        <v>4</v>
      </c>
      <c r="I56" s="28" t="s">
        <v>139</v>
      </c>
      <c r="M56" s="28">
        <v>4</v>
      </c>
      <c r="N56" s="28" t="s">
        <v>139</v>
      </c>
      <c r="S56" s="28">
        <v>9</v>
      </c>
      <c r="T56" s="28" t="s">
        <v>139</v>
      </c>
      <c r="X56" s="28">
        <v>9</v>
      </c>
      <c r="Y56" s="28" t="s">
        <v>139</v>
      </c>
      <c r="Z56" s="159"/>
      <c r="AA56" s="159"/>
      <c r="AB56" s="159"/>
      <c r="AD56" s="28">
        <v>14</v>
      </c>
      <c r="AE56" s="28" t="s">
        <v>139</v>
      </c>
      <c r="AI56" s="28">
        <v>14</v>
      </c>
      <c r="AJ56" s="28" t="s">
        <v>139</v>
      </c>
      <c r="AO56" s="28">
        <v>19</v>
      </c>
      <c r="AP56" s="28" t="s">
        <v>139</v>
      </c>
      <c r="AT56" s="28">
        <v>14</v>
      </c>
      <c r="AV56" s="28">
        <v>19</v>
      </c>
      <c r="AW56" s="28" t="s">
        <v>139</v>
      </c>
      <c r="BO56" s="159"/>
      <c r="BP56" s="159"/>
      <c r="BQ56" s="15"/>
      <c r="BR56" s="5"/>
      <c r="BS56" s="5"/>
      <c r="BT56" s="5"/>
    </row>
    <row r="57" spans="8:75" ht="30" customHeight="1">
      <c r="H57" s="28">
        <v>5</v>
      </c>
      <c r="I57" s="28" t="s">
        <v>139</v>
      </c>
      <c r="M57" s="28">
        <v>5</v>
      </c>
      <c r="N57" s="28" t="s">
        <v>139</v>
      </c>
      <c r="S57" s="28">
        <v>10</v>
      </c>
      <c r="T57" s="28" t="s">
        <v>139</v>
      </c>
      <c r="X57" s="28">
        <v>10</v>
      </c>
      <c r="Y57" s="28" t="s">
        <v>139</v>
      </c>
      <c r="Z57" s="159"/>
      <c r="AA57" s="159"/>
      <c r="AB57" s="159"/>
      <c r="AD57" s="28">
        <v>15</v>
      </c>
      <c r="AE57" s="28" t="s">
        <v>139</v>
      </c>
      <c r="AI57" s="28">
        <v>15</v>
      </c>
      <c r="AJ57" s="28" t="s">
        <v>139</v>
      </c>
      <c r="AO57" s="28">
        <v>20</v>
      </c>
      <c r="AP57" s="28" t="s">
        <v>139</v>
      </c>
      <c r="AT57" s="28">
        <v>15</v>
      </c>
      <c r="AV57" s="28">
        <v>20</v>
      </c>
      <c r="AW57" s="28" t="s">
        <v>139</v>
      </c>
      <c r="BO57" s="159"/>
      <c r="BP57" s="159"/>
      <c r="BQ57" s="159"/>
      <c r="BR57" s="5"/>
      <c r="BS57" s="5"/>
      <c r="BT57" s="5"/>
    </row>
    <row r="58" spans="8:75">
      <c r="Z58" s="159"/>
      <c r="AA58" s="159"/>
      <c r="AB58" s="159"/>
      <c r="BO58" s="159"/>
      <c r="BP58" s="159"/>
      <c r="BQ58" s="15"/>
      <c r="BR58" s="5"/>
      <c r="BS58" s="5"/>
      <c r="BT58" s="5"/>
    </row>
    <row r="59" spans="8:75">
      <c r="BO59" s="159"/>
      <c r="BP59" s="159"/>
      <c r="BQ59" s="159"/>
      <c r="BR59" s="5"/>
      <c r="BS59" s="5"/>
      <c r="BT59" s="5"/>
    </row>
    <row r="60" spans="8:75">
      <c r="BO60" s="159"/>
      <c r="BP60" s="159"/>
      <c r="BQ60" s="15"/>
      <c r="BR60" s="5"/>
      <c r="BS60" s="5"/>
      <c r="BT60" s="5"/>
      <c r="BU60" s="5"/>
      <c r="BV60" s="5"/>
      <c r="BW60" s="5"/>
    </row>
    <row r="61" spans="8:75">
      <c r="BO61" s="159"/>
      <c r="BP61" s="159"/>
      <c r="BQ61" s="159"/>
      <c r="BR61" s="5"/>
      <c r="BS61" s="5"/>
      <c r="BT61" s="5"/>
      <c r="BU61" s="5"/>
      <c r="BV61" s="5"/>
      <c r="BW61" s="5"/>
    </row>
    <row r="62" spans="8:75">
      <c r="BO62" s="159"/>
      <c r="BP62" s="159"/>
      <c r="BQ62" s="15"/>
      <c r="BR62" s="5"/>
      <c r="BS62" s="5"/>
      <c r="BT62" s="5"/>
      <c r="BU62" s="5"/>
      <c r="BV62" s="5"/>
      <c r="BW62" s="5"/>
    </row>
    <row r="63" spans="8:75">
      <c r="BO63" s="159"/>
      <c r="BP63" s="159"/>
      <c r="BQ63" s="159"/>
      <c r="BR63" s="5"/>
      <c r="BS63" s="5"/>
      <c r="BT63" s="5"/>
      <c r="BU63" s="5"/>
      <c r="BV63" s="5"/>
      <c r="BW63" s="5"/>
    </row>
    <row r="64" spans="8:75">
      <c r="BO64" s="159"/>
      <c r="BP64" s="159"/>
      <c r="BQ64" s="15"/>
      <c r="BR64" s="5"/>
      <c r="BS64" s="5"/>
      <c r="BT64" s="5"/>
    </row>
    <row r="65" spans="67:75">
      <c r="BO65" s="159"/>
      <c r="BP65" s="159"/>
      <c r="BQ65" s="159"/>
      <c r="BR65" s="5"/>
      <c r="BS65" s="5"/>
      <c r="BT65" s="5"/>
    </row>
    <row r="66" spans="67:75">
      <c r="BO66" s="159"/>
      <c r="BP66" s="159"/>
      <c r="BQ66" s="15"/>
      <c r="BR66" s="5"/>
      <c r="BS66" s="5"/>
      <c r="BT66" s="5"/>
    </row>
    <row r="67" spans="67:75">
      <c r="BO67" s="159"/>
      <c r="BP67" s="159"/>
      <c r="BQ67" s="159"/>
      <c r="BR67" s="5"/>
      <c r="BS67" s="5"/>
      <c r="BT67" s="5"/>
    </row>
    <row r="68" spans="67:75">
      <c r="BO68" s="159"/>
      <c r="BP68" s="159"/>
      <c r="BQ68" s="15"/>
      <c r="BR68" s="5"/>
      <c r="BS68" s="5"/>
      <c r="BT68" s="5"/>
    </row>
    <row r="69" spans="67:75">
      <c r="BO69" s="159"/>
      <c r="BP69" s="159"/>
      <c r="BQ69" s="159"/>
      <c r="BR69" s="5"/>
      <c r="BS69" s="5"/>
      <c r="BT69" s="5"/>
    </row>
    <row r="70" spans="67:75">
      <c r="BO70" s="159"/>
      <c r="BP70" s="159"/>
      <c r="BQ70" s="15"/>
      <c r="BR70" s="5"/>
      <c r="BS70" s="5"/>
      <c r="BT70" s="5"/>
    </row>
    <row r="71" spans="67:75">
      <c r="BO71" s="159"/>
      <c r="BP71" s="159"/>
      <c r="BQ71" s="159"/>
      <c r="BR71" s="5"/>
      <c r="BS71" s="5"/>
      <c r="BT71" s="5"/>
    </row>
    <row r="72" spans="67:75">
      <c r="BO72" s="159"/>
      <c r="BP72" s="159"/>
      <c r="BQ72" s="15"/>
      <c r="BR72" s="5"/>
      <c r="BS72" s="5"/>
      <c r="BT72" s="5"/>
    </row>
    <row r="73" spans="67:75">
      <c r="BO73" s="159"/>
      <c r="BP73" s="159"/>
      <c r="BQ73" s="159"/>
      <c r="BR73" s="5"/>
      <c r="BS73" s="5"/>
      <c r="BT73" s="5"/>
    </row>
    <row r="74" spans="67:75">
      <c r="BO74" s="159"/>
      <c r="BP74" s="159"/>
      <c r="BQ74" s="5"/>
      <c r="BR74" s="5"/>
      <c r="BS74" s="5"/>
      <c r="BT74" s="5"/>
    </row>
    <row r="75" spans="67:75">
      <c r="BO75" s="159"/>
      <c r="BP75" s="159"/>
      <c r="BQ75" s="159"/>
      <c r="BR75" s="5"/>
      <c r="BS75" s="158"/>
      <c r="BT75" s="158"/>
      <c r="BU75" s="158"/>
      <c r="BV75" s="158"/>
      <c r="BW75" s="158"/>
    </row>
    <row r="76" spans="67:75">
      <c r="BO76" s="159"/>
      <c r="BP76" s="159"/>
      <c r="BQ76" s="5"/>
      <c r="BR76" s="5"/>
      <c r="BS76" s="15"/>
      <c r="BT76" s="15"/>
      <c r="BU76" s="15"/>
      <c r="BV76" s="15"/>
      <c r="BW76" s="15"/>
    </row>
    <row r="77" spans="67:75">
      <c r="BO77" s="159"/>
      <c r="BP77" s="159"/>
      <c r="BQ77" s="159"/>
      <c r="BR77" s="5"/>
      <c r="BS77" s="159"/>
      <c r="BT77" s="159"/>
      <c r="BU77" s="159"/>
      <c r="BV77" s="159"/>
      <c r="BW77" s="159"/>
    </row>
    <row r="78" spans="67:75">
      <c r="BO78" s="159"/>
      <c r="BP78" s="159"/>
      <c r="BQ78" s="5"/>
      <c r="BR78" s="5"/>
      <c r="BS78" s="15"/>
      <c r="BT78" s="15"/>
      <c r="BU78" s="15"/>
      <c r="BV78" s="15"/>
      <c r="BW78" s="15"/>
    </row>
    <row r="79" spans="67:75">
      <c r="BO79" s="159"/>
      <c r="BP79" s="159"/>
      <c r="BQ79" s="159"/>
      <c r="BR79" s="5"/>
      <c r="BS79" s="159"/>
      <c r="BT79" s="159"/>
      <c r="BU79" s="159"/>
      <c r="BV79" s="159"/>
      <c r="BW79" s="159"/>
    </row>
    <row r="80" spans="67:75">
      <c r="BO80" s="159"/>
      <c r="BP80" s="159"/>
      <c r="BQ80" s="5"/>
      <c r="BR80" s="5"/>
      <c r="BS80" s="15"/>
      <c r="BT80" s="15"/>
      <c r="BU80" s="15"/>
      <c r="BV80" s="15"/>
      <c r="BW80" s="15"/>
    </row>
    <row r="81" spans="67:75">
      <c r="BO81" s="159"/>
      <c r="BP81" s="159"/>
      <c r="BQ81" s="159"/>
      <c r="BR81" s="5"/>
      <c r="BS81" s="159"/>
      <c r="BT81" s="159"/>
      <c r="BU81" s="159"/>
      <c r="BV81" s="159"/>
      <c r="BW81" s="159"/>
    </row>
    <row r="82" spans="67:75">
      <c r="BO82" s="159"/>
      <c r="BP82" s="159"/>
      <c r="BQ82" s="5"/>
      <c r="BR82" s="5"/>
      <c r="BS82" s="15"/>
      <c r="BT82" s="15"/>
      <c r="BU82" s="15"/>
      <c r="BV82" s="15"/>
      <c r="BW82" s="15"/>
    </row>
    <row r="83" spans="67:75">
      <c r="BO83" s="159"/>
      <c r="BP83" s="159"/>
      <c r="BQ83" s="159"/>
      <c r="BR83" s="5"/>
      <c r="BS83" s="159"/>
      <c r="BT83" s="159"/>
      <c r="BU83" s="159"/>
      <c r="BV83" s="159"/>
      <c r="BW83" s="159"/>
    </row>
    <row r="84" spans="67:75">
      <c r="BO84" s="159"/>
      <c r="BP84" s="159"/>
      <c r="BQ84" s="5"/>
      <c r="BR84" s="5"/>
      <c r="BS84" s="5"/>
      <c r="BT84" s="5"/>
      <c r="BU84" s="5"/>
      <c r="BV84" s="5"/>
      <c r="BW84" s="5"/>
    </row>
    <row r="85" spans="67:75">
      <c r="BQ85" s="200"/>
      <c r="BR85" s="1" t="s">
        <v>0</v>
      </c>
      <c r="BS85" s="159"/>
      <c r="BT85" s="159"/>
      <c r="BU85" s="159"/>
      <c r="BV85" s="159"/>
      <c r="BW85" s="159"/>
    </row>
    <row r="86" spans="67:75">
      <c r="BS86" s="15"/>
      <c r="BT86" s="15"/>
      <c r="BU86" s="15"/>
      <c r="BV86" s="15"/>
      <c r="BW86" s="15"/>
    </row>
    <row r="87" spans="67:75">
      <c r="BS87" s="159"/>
      <c r="BT87" s="159"/>
      <c r="BU87" s="159"/>
      <c r="BV87" s="159"/>
      <c r="BW87" s="159"/>
    </row>
    <row r="88" spans="67:75">
      <c r="BS88" s="5"/>
      <c r="BT88" s="5"/>
      <c r="BU88" s="5"/>
      <c r="BV88" s="5"/>
      <c r="BW88" s="5"/>
    </row>
    <row r="89" spans="67:75">
      <c r="BS89" s="159"/>
      <c r="BT89" s="159"/>
      <c r="BU89" s="159"/>
      <c r="BV89" s="159"/>
      <c r="BW89" s="159"/>
    </row>
    <row r="90" spans="67:75">
      <c r="BS90" s="5"/>
      <c r="BT90" s="5"/>
      <c r="BU90" s="5"/>
      <c r="BV90" s="5"/>
      <c r="BW90" s="5"/>
    </row>
    <row r="91" spans="67:75">
      <c r="BS91" s="159"/>
      <c r="BT91" s="159"/>
      <c r="BU91" s="159"/>
      <c r="BV91" s="159"/>
      <c r="BW91" s="159"/>
    </row>
    <row r="92" spans="67:75">
      <c r="BS92" s="15"/>
      <c r="BT92" s="15"/>
      <c r="BU92" s="15"/>
      <c r="BV92" s="15"/>
      <c r="BW92" s="15"/>
    </row>
    <row r="93" spans="67:75">
      <c r="BS93" s="159"/>
      <c r="BT93" s="159"/>
      <c r="BU93" s="159"/>
      <c r="BV93" s="159"/>
      <c r="BW93" s="159"/>
    </row>
    <row r="94" spans="67:75">
      <c r="BS94" s="15"/>
      <c r="BT94" s="15"/>
      <c r="BU94" s="15"/>
      <c r="BV94" s="15"/>
      <c r="BW94" s="15"/>
    </row>
    <row r="95" spans="67:75">
      <c r="BS95" s="159"/>
      <c r="BT95" s="159"/>
      <c r="BU95" s="159"/>
      <c r="BV95" s="159"/>
      <c r="BW95" s="159"/>
    </row>
    <row r="96" spans="67:75">
      <c r="BS96" s="5"/>
      <c r="BT96" s="5"/>
      <c r="BU96" s="5"/>
      <c r="BV96" s="5"/>
      <c r="BW96" s="5"/>
    </row>
    <row r="97" spans="71:75">
      <c r="BS97" s="159"/>
      <c r="BT97" s="159"/>
      <c r="BU97" s="159"/>
      <c r="BV97" s="159"/>
      <c r="BW97" s="159"/>
    </row>
    <row r="98" spans="71:75">
      <c r="BS98" s="5"/>
      <c r="BT98" s="5"/>
      <c r="BU98" s="5"/>
      <c r="BV98" s="5"/>
      <c r="BW98" s="5"/>
    </row>
    <row r="99" spans="71:75">
      <c r="BS99" s="159"/>
      <c r="BT99" s="159"/>
      <c r="BU99" s="159"/>
      <c r="BV99" s="159"/>
      <c r="BW99" s="159"/>
    </row>
    <row r="100" spans="71:75">
      <c r="BS100" s="15"/>
      <c r="BT100" s="15"/>
      <c r="BU100" s="15"/>
      <c r="BV100" s="15"/>
      <c r="BW100" s="15"/>
    </row>
    <row r="101" spans="71:75">
      <c r="BS101" s="159"/>
      <c r="BT101" s="159"/>
      <c r="BU101" s="159"/>
      <c r="BV101" s="159"/>
      <c r="BW101" s="159"/>
    </row>
    <row r="102" spans="71:75">
      <c r="BS102" s="15"/>
      <c r="BT102" s="15"/>
      <c r="BU102" s="15"/>
      <c r="BV102" s="15"/>
      <c r="BW102" s="15"/>
    </row>
    <row r="103" spans="71:75">
      <c r="BS103" s="159"/>
      <c r="BT103" s="159"/>
      <c r="BU103" s="159"/>
      <c r="BV103" s="159"/>
      <c r="BW103" s="159"/>
    </row>
  </sheetData>
  <mergeCells count="47">
    <mergeCell ref="AJ15:AM15"/>
    <mergeCell ref="DY13:EK13"/>
    <mergeCell ref="X13:AA13"/>
    <mergeCell ref="AB13:AE13"/>
    <mergeCell ref="AN13:AQ13"/>
    <mergeCell ref="DK13:DW13"/>
    <mergeCell ref="AR13:AU13"/>
    <mergeCell ref="AV13:AY13"/>
    <mergeCell ref="CR15:CW15"/>
    <mergeCell ref="AR15:AU15"/>
    <mergeCell ref="AV15:AY15"/>
    <mergeCell ref="AZ15:BC15"/>
    <mergeCell ref="AN15:AQ15"/>
    <mergeCell ref="H15:K15"/>
    <mergeCell ref="L15:O15"/>
    <mergeCell ref="P15:S15"/>
    <mergeCell ref="CX13:DI13"/>
    <mergeCell ref="CR12:CW13"/>
    <mergeCell ref="AZ13:BC13"/>
    <mergeCell ref="AJ13:AM13"/>
    <mergeCell ref="AF13:AI13"/>
    <mergeCell ref="H13:K13"/>
    <mergeCell ref="L13:O13"/>
    <mergeCell ref="P13:S13"/>
    <mergeCell ref="T13:W13"/>
    <mergeCell ref="X15:AA15"/>
    <mergeCell ref="AB15:AE15"/>
    <mergeCell ref="AF15:AI15"/>
    <mergeCell ref="T15:W15"/>
    <mergeCell ref="H4:K4"/>
    <mergeCell ref="L4:O4"/>
    <mergeCell ref="P4:S4"/>
    <mergeCell ref="T4:W4"/>
    <mergeCell ref="X4:AA4"/>
    <mergeCell ref="AB4:AE4"/>
    <mergeCell ref="AF4:AI4"/>
    <mergeCell ref="AJ4:AM4"/>
    <mergeCell ref="AN4:AQ4"/>
    <mergeCell ref="AR4:AU4"/>
    <mergeCell ref="BH4:BK4"/>
    <mergeCell ref="BH13:BK13"/>
    <mergeCell ref="BH15:BK15"/>
    <mergeCell ref="AV4:AY4"/>
    <mergeCell ref="AZ4:BC4"/>
    <mergeCell ref="BD4:BG4"/>
    <mergeCell ref="BD13:BG13"/>
    <mergeCell ref="BD15:BG15"/>
  </mergeCells>
  <phoneticPr fontId="0" type="noConversion"/>
  <conditionalFormatting sqref="CM17:CM43">
    <cfRule type="cellIs" dxfId="24" priority="10" stopIfTrue="1" operator="lessThan">
      <formula>65</formula>
    </cfRule>
  </conditionalFormatting>
  <conditionalFormatting sqref="CL17:CL43">
    <cfRule type="cellIs" dxfId="23" priority="11" stopIfTrue="1" operator="lessThan">
      <formula>65*80/100</formula>
    </cfRule>
  </conditionalFormatting>
  <conditionalFormatting sqref="BO17:BP43">
    <cfRule type="cellIs" dxfId="22" priority="12" stopIfTrue="1" operator="equal">
      <formula>"TL"</formula>
    </cfRule>
  </conditionalFormatting>
  <conditionalFormatting sqref="K9 O9 S9 AM9 AE9 W9 AI9 AQ9 AU9 AY9 BC9:BK9">
    <cfRule type="cellIs" dxfId="21" priority="13" stopIfTrue="1" operator="lessThan">
      <formula>0.5</formula>
    </cfRule>
  </conditionalFormatting>
  <conditionalFormatting sqref="AA9">
    <cfRule type="cellIs" dxfId="20" priority="14" stopIfTrue="1" operator="lessThan">
      <formula>0.8</formula>
    </cfRule>
  </conditionalFormatting>
  <conditionalFormatting sqref="AY17:AY43 AQ17:AQ43 AM17:AM43 AE17:AE43 AA17:AA43 W17:W43 S17:S43 AI17:AI27 AI29:AI43 O17:O43">
    <cfRule type="cellIs" dxfId="19" priority="18" stopIfTrue="1" operator="lessThan">
      <formula>64.5</formula>
    </cfRule>
  </conditionalFormatting>
  <conditionalFormatting sqref="BL17:BL43">
    <cfRule type="cellIs" dxfId="18" priority="20" stopIfTrue="1" operator="lessThan">
      <formula>"64.5"</formula>
    </cfRule>
  </conditionalFormatting>
  <conditionalFormatting sqref="BM17:BM43">
    <cfRule type="cellIs" dxfId="17" priority="21" stopIfTrue="1" operator="lessThan">
      <formula>0.408</formula>
    </cfRule>
  </conditionalFormatting>
  <conditionalFormatting sqref="E30">
    <cfRule type="expression" dxfId="16" priority="6" stopIfTrue="1">
      <formula>AND(COUNTIF($D$24:$D$24, E30)&gt;1,NOT(ISBLANK(E30)))</formula>
    </cfRule>
  </conditionalFormatting>
  <conditionalFormatting sqref="E27:E28">
    <cfRule type="expression" dxfId="15" priority="5" stopIfTrue="1">
      <formula>AND(COUNTIF(#REF!, E27)&gt;1,NOT(ISBLANK(E27)))</formula>
    </cfRule>
  </conditionalFormatting>
  <conditionalFormatting sqref="E22:E42">
    <cfRule type="expression" dxfId="14" priority="4" stopIfTrue="1">
      <formula>AND(COUNTIF($D$25:$D$47, E22)+COUNTIF($D$12:$D$23, E22)&gt;1,NOT(ISBLANK(E22)))</formula>
    </cfRule>
  </conditionalFormatting>
  <conditionalFormatting sqref="E21:E43">
    <cfRule type="expression" dxfId="13" priority="3" stopIfTrue="1">
      <formula>AND(COUNTIF($D$28:$D$47, E21)+COUNTIF($D$19:$D$27, E21)&gt;1,NOT(ISBLANK(E21)))</formula>
    </cfRule>
  </conditionalFormatting>
  <conditionalFormatting sqref="BG17:BG43">
    <cfRule type="cellIs" dxfId="12" priority="2" stopIfTrue="1" operator="lessThan">
      <formula>64.5</formula>
    </cfRule>
  </conditionalFormatting>
  <conditionalFormatting sqref="BK17:BK43">
    <cfRule type="cellIs" dxfId="11" priority="1" stopIfTrue="1" operator="lessThan">
      <formula>64.5</formula>
    </cfRule>
  </conditionalFormatting>
  <printOptions horizontalCentered="1"/>
  <pageMargins left="7.874015748031496E-2" right="7.874015748031496E-2" top="0.39370078740157483" bottom="0.39370078740157483" header="0.39370078740157483" footer="0.39370078740157483"/>
  <pageSetup paperSize="8" scale="4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CP96"/>
  <sheetViews>
    <sheetView showGridLines="0" tabSelected="1" view="pageBreakPreview" topLeftCell="C1" zoomScale="50" zoomScaleSheetLayoutView="50" zoomScalePageLayoutView="75" workbookViewId="0">
      <pane xSplit="4" ySplit="17" topLeftCell="G36" activePane="bottomRight" state="frozen"/>
      <selection activeCell="C1" sqref="C1"/>
      <selection pane="topRight" activeCell="G1" sqref="G1"/>
      <selection pane="bottomLeft" activeCell="C18" sqref="C18"/>
      <selection pane="bottomRight" activeCell="E5" sqref="E5:E7"/>
    </sheetView>
  </sheetViews>
  <sheetFormatPr defaultRowHeight="16.5"/>
  <cols>
    <col min="1" max="1" width="39.875" style="1" customWidth="1"/>
    <col min="2" max="2" width="40.5" style="1" customWidth="1"/>
    <col min="3" max="3" width="7.125" style="1" customWidth="1"/>
    <col min="4" max="4" width="42.5" style="1" customWidth="1"/>
    <col min="5" max="5" width="44.75" style="1" customWidth="1"/>
    <col min="6" max="6" width="12.25" style="1" customWidth="1"/>
    <col min="7" max="8" width="10.625" style="399" customWidth="1"/>
    <col min="9" max="9" width="10.625" style="399" hidden="1" customWidth="1"/>
    <col min="10" max="12" width="10.625" style="399" customWidth="1"/>
    <col min="13" max="13" width="10.625" style="399" hidden="1" customWidth="1"/>
    <col min="14" max="16" width="10.625" style="399" customWidth="1"/>
    <col min="17" max="17" width="10.625" style="399" hidden="1" customWidth="1"/>
    <col min="18" max="20" width="10.625" style="399" customWidth="1"/>
    <col min="21" max="21" width="10.625" style="399" hidden="1" customWidth="1"/>
    <col min="22" max="24" width="10.625" style="399" customWidth="1"/>
    <col min="25" max="25" width="10.625" style="399" hidden="1" customWidth="1"/>
    <col min="26" max="28" width="10.625" style="399" customWidth="1"/>
    <col min="29" max="29" width="10.625" style="399" hidden="1" customWidth="1"/>
    <col min="30" max="30" width="10.625" style="399" customWidth="1"/>
    <col min="31" max="31" width="12.25" style="399" customWidth="1"/>
    <col min="32" max="32" width="12.75" style="399" hidden="1" customWidth="1"/>
    <col min="33" max="34" width="13.875" style="426" customWidth="1"/>
    <col min="35" max="35" width="17" style="399" customWidth="1"/>
    <col min="36" max="36" width="13" style="399" customWidth="1"/>
    <col min="37" max="37" width="13.375" style="399" bestFit="1" customWidth="1"/>
    <col min="38" max="38" width="12.25" style="399" customWidth="1"/>
    <col min="39" max="39" width="22.625" style="399" customWidth="1"/>
    <col min="40" max="40" width="21.5" style="399" customWidth="1"/>
    <col min="41" max="41" width="35.75" style="399" customWidth="1"/>
    <col min="42" max="42" width="30.875" style="399" customWidth="1"/>
    <col min="43" max="43" width="25.75" style="399" customWidth="1"/>
    <col min="44" max="44" width="19" style="399" customWidth="1"/>
    <col min="45" max="45" width="31.625" style="399" customWidth="1"/>
    <col min="46" max="46" width="11.5" style="399" customWidth="1"/>
    <col min="47" max="47" width="14.125" style="399" customWidth="1"/>
    <col min="48" max="54" width="6.625" style="399" customWidth="1"/>
    <col min="55" max="55" width="16.375" style="399" customWidth="1"/>
    <col min="56" max="58" width="6.625" style="399" customWidth="1"/>
    <col min="59" max="64" width="15.875" style="399" customWidth="1"/>
    <col min="65" max="65" width="10.25" style="399" customWidth="1"/>
    <col min="66" max="70" width="10.25" style="1" customWidth="1"/>
    <col min="71" max="71" width="4.125" style="1" customWidth="1"/>
    <col min="72" max="81" width="7.75" style="1" customWidth="1"/>
    <col min="82" max="82" width="5.625" style="1" customWidth="1"/>
    <col min="83" max="92" width="10.75" style="1" customWidth="1"/>
    <col min="93" max="94" width="5.625" style="1" customWidth="1"/>
    <col min="95" max="16384" width="9" style="1"/>
  </cols>
  <sheetData>
    <row r="1" spans="1:94" ht="23.25">
      <c r="A1" s="29" t="s">
        <v>680</v>
      </c>
      <c r="B1" s="30"/>
      <c r="G1" s="14" t="s">
        <v>742</v>
      </c>
      <c r="I1" s="203"/>
      <c r="J1" s="203"/>
      <c r="K1" s="203"/>
      <c r="L1" s="203"/>
      <c r="M1" s="203"/>
      <c r="N1" s="203"/>
      <c r="O1" s="203"/>
      <c r="P1" s="203"/>
      <c r="Q1" s="203"/>
      <c r="R1" s="203"/>
      <c r="S1" s="203"/>
      <c r="T1" s="203"/>
      <c r="U1" s="203"/>
      <c r="V1" s="203"/>
      <c r="W1" s="203"/>
      <c r="X1" s="203"/>
      <c r="Y1" s="203"/>
      <c r="Z1" s="203"/>
      <c r="AA1" s="203"/>
      <c r="AB1" s="203"/>
      <c r="AC1" s="203"/>
      <c r="AD1" s="203"/>
      <c r="AE1" s="203"/>
      <c r="AF1" s="203"/>
      <c r="AG1" s="203"/>
      <c r="AH1" s="203"/>
      <c r="AI1" s="203"/>
      <c r="AJ1" s="203"/>
      <c r="AK1" s="203"/>
      <c r="AL1" s="203"/>
      <c r="AM1" s="203"/>
      <c r="AN1" s="203"/>
      <c r="AO1" s="203"/>
      <c r="AP1" s="203"/>
      <c r="AQ1" s="203"/>
      <c r="AR1" s="203"/>
      <c r="AS1" s="203"/>
      <c r="AT1" s="203"/>
      <c r="AU1" s="203"/>
      <c r="AV1" s="203"/>
      <c r="AW1" s="203"/>
      <c r="AX1" s="203"/>
      <c r="AY1" s="203"/>
      <c r="AZ1" s="203"/>
      <c r="BA1" s="203"/>
      <c r="BB1" s="471"/>
      <c r="BC1" s="471"/>
      <c r="BD1" s="8"/>
      <c r="BE1" s="8"/>
      <c r="BF1" s="8"/>
      <c r="BG1" s="8"/>
      <c r="BH1" s="8"/>
      <c r="BI1" s="8"/>
      <c r="BJ1" s="8"/>
      <c r="CC1" s="171"/>
    </row>
    <row r="2" spans="1:94" ht="23.25">
      <c r="A2" s="29" t="s">
        <v>670</v>
      </c>
      <c r="B2" s="30"/>
      <c r="G2" s="14" t="s">
        <v>743</v>
      </c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3"/>
      <c r="AF2" s="203"/>
      <c r="AG2" s="203"/>
      <c r="AH2" s="203"/>
      <c r="AI2" s="203"/>
      <c r="AJ2" s="203"/>
      <c r="AK2" s="203"/>
      <c r="AL2" s="203"/>
      <c r="AM2" s="203"/>
      <c r="AN2" s="203"/>
      <c r="AO2" s="203"/>
      <c r="AP2" s="203"/>
      <c r="AQ2" s="203"/>
      <c r="AR2" s="203"/>
      <c r="AS2" s="203"/>
      <c r="AT2" s="203"/>
      <c r="AU2" s="203"/>
      <c r="AV2" s="203"/>
      <c r="AW2" s="203"/>
      <c r="AX2" s="203"/>
      <c r="AY2" s="203"/>
      <c r="AZ2" s="203"/>
      <c r="BA2" s="203"/>
      <c r="BB2" s="471"/>
      <c r="BC2" s="471"/>
      <c r="BD2" s="8"/>
      <c r="BE2" s="8"/>
      <c r="BF2" s="8"/>
      <c r="BG2" s="8"/>
      <c r="BH2" s="8"/>
      <c r="BI2" s="8"/>
      <c r="BJ2" s="8"/>
      <c r="BM2" s="159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351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</row>
    <row r="3" spans="1:94" ht="43.5" customHeight="1">
      <c r="A3" s="29"/>
      <c r="B3" s="30"/>
      <c r="F3" s="14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D3" s="8"/>
      <c r="BE3" s="8"/>
      <c r="BF3" s="8"/>
      <c r="BG3" s="8"/>
      <c r="BH3" s="8"/>
      <c r="BI3" s="8"/>
      <c r="BJ3" s="8"/>
      <c r="BM3" s="159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351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</row>
    <row r="4" spans="1:94" ht="29.25" customHeight="1">
      <c r="C4" s="3"/>
      <c r="D4" s="3"/>
      <c r="E4" s="3"/>
      <c r="F4" s="74" t="s">
        <v>0</v>
      </c>
      <c r="G4" s="472" t="s">
        <v>667</v>
      </c>
      <c r="H4" s="472"/>
      <c r="I4" s="472"/>
      <c r="J4" s="472"/>
      <c r="K4" s="472" t="s">
        <v>668</v>
      </c>
      <c r="L4" s="472"/>
      <c r="M4" s="472"/>
      <c r="N4" s="472"/>
      <c r="O4" s="472"/>
      <c r="P4" s="472"/>
      <c r="Q4" s="472"/>
      <c r="R4" s="472"/>
      <c r="S4" s="472"/>
      <c r="T4" s="472"/>
      <c r="U4" s="472"/>
      <c r="V4" s="472"/>
      <c r="W4" s="472"/>
      <c r="X4" s="472"/>
      <c r="Y4" s="472"/>
      <c r="Z4" s="472"/>
      <c r="AA4" s="472"/>
      <c r="AB4" s="472"/>
      <c r="AC4" s="472"/>
      <c r="AD4" s="472"/>
      <c r="BK4" s="159"/>
      <c r="BL4" s="159"/>
      <c r="BM4" s="159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351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</row>
    <row r="5" spans="1:94" ht="16.5" customHeight="1">
      <c r="C5" s="499" t="s">
        <v>672</v>
      </c>
      <c r="D5" s="496" t="s">
        <v>5</v>
      </c>
      <c r="E5" s="493" t="s">
        <v>678</v>
      </c>
      <c r="F5" s="218"/>
      <c r="G5" s="473" t="s">
        <v>18</v>
      </c>
      <c r="H5" s="474"/>
      <c r="I5" s="474"/>
      <c r="J5" s="475"/>
      <c r="K5" s="473" t="s">
        <v>19</v>
      </c>
      <c r="L5" s="474"/>
      <c r="M5" s="474"/>
      <c r="N5" s="475"/>
      <c r="O5" s="473" t="s">
        <v>20</v>
      </c>
      <c r="P5" s="474"/>
      <c r="Q5" s="474"/>
      <c r="R5" s="475"/>
      <c r="S5" s="473" t="s">
        <v>21</v>
      </c>
      <c r="T5" s="474"/>
      <c r="U5" s="474"/>
      <c r="V5" s="475"/>
      <c r="W5" s="473" t="s">
        <v>22</v>
      </c>
      <c r="X5" s="474"/>
      <c r="Y5" s="474"/>
      <c r="Z5" s="475"/>
      <c r="AA5" s="473" t="s">
        <v>23</v>
      </c>
      <c r="AB5" s="474"/>
      <c r="AC5" s="474"/>
      <c r="AD5" s="475"/>
      <c r="AE5" s="476" t="s">
        <v>669</v>
      </c>
      <c r="AF5" s="204"/>
      <c r="AG5" s="479" t="s">
        <v>649</v>
      </c>
      <c r="AH5" s="479"/>
      <c r="AI5" s="479"/>
      <c r="AJ5" s="483" t="s">
        <v>636</v>
      </c>
      <c r="AK5" s="480" t="s">
        <v>538</v>
      </c>
      <c r="AL5" s="349"/>
      <c r="AM5" s="346"/>
      <c r="AN5" s="346"/>
      <c r="AO5" s="347"/>
      <c r="AP5" s="1"/>
      <c r="AQ5" s="147"/>
      <c r="AR5" s="147"/>
      <c r="AS5" s="147"/>
      <c r="AT5" s="147"/>
      <c r="AU5" s="1"/>
      <c r="AV5" s="1"/>
      <c r="AW5" s="1"/>
      <c r="AX5" s="1"/>
      <c r="AY5" s="1"/>
      <c r="AZ5" s="1"/>
      <c r="BA5" s="1"/>
      <c r="BB5" s="1"/>
      <c r="BC5" s="1"/>
      <c r="BD5" s="171"/>
      <c r="BE5" s="1"/>
      <c r="BF5" s="1"/>
      <c r="BG5" s="350"/>
      <c r="BH5" s="350"/>
      <c r="BI5" s="350"/>
      <c r="BJ5" s="350"/>
      <c r="BK5" s="350"/>
      <c r="BL5" s="350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</row>
    <row r="6" spans="1:94" ht="18.75" customHeight="1">
      <c r="B6" s="427" t="s">
        <v>3</v>
      </c>
      <c r="C6" s="500"/>
      <c r="D6" s="497"/>
      <c r="E6" s="494"/>
      <c r="F6" s="425" t="s">
        <v>39</v>
      </c>
      <c r="G6" s="222" t="s">
        <v>6</v>
      </c>
      <c r="H6" s="223" t="s">
        <v>7</v>
      </c>
      <c r="I6" s="223" t="s">
        <v>8</v>
      </c>
      <c r="J6" s="223" t="s">
        <v>9</v>
      </c>
      <c r="K6" s="222" t="s">
        <v>6</v>
      </c>
      <c r="L6" s="223" t="s">
        <v>7</v>
      </c>
      <c r="M6" s="223" t="s">
        <v>8</v>
      </c>
      <c r="N6" s="223" t="s">
        <v>9</v>
      </c>
      <c r="O6" s="222" t="s">
        <v>6</v>
      </c>
      <c r="P6" s="223" t="s">
        <v>7</v>
      </c>
      <c r="Q6" s="223" t="s">
        <v>8</v>
      </c>
      <c r="R6" s="223" t="s">
        <v>9</v>
      </c>
      <c r="S6" s="222" t="s">
        <v>6</v>
      </c>
      <c r="T6" s="223" t="s">
        <v>7</v>
      </c>
      <c r="U6" s="223" t="s">
        <v>8</v>
      </c>
      <c r="V6" s="223" t="s">
        <v>9</v>
      </c>
      <c r="W6" s="222" t="s">
        <v>6</v>
      </c>
      <c r="X6" s="223" t="s">
        <v>7</v>
      </c>
      <c r="Y6" s="223" t="s">
        <v>8</v>
      </c>
      <c r="Z6" s="223" t="s">
        <v>9</v>
      </c>
      <c r="AA6" s="222" t="s">
        <v>6</v>
      </c>
      <c r="AB6" s="223" t="s">
        <v>7</v>
      </c>
      <c r="AC6" s="223" t="s">
        <v>8</v>
      </c>
      <c r="AD6" s="223" t="s">
        <v>9</v>
      </c>
      <c r="AE6" s="477"/>
      <c r="AF6" s="132" t="s">
        <v>635</v>
      </c>
      <c r="AG6" s="479"/>
      <c r="AH6" s="479"/>
      <c r="AI6" s="479"/>
      <c r="AJ6" s="484"/>
      <c r="AK6" s="481"/>
      <c r="AL6" s="280" t="s">
        <v>547</v>
      </c>
      <c r="AM6" s="280" t="s">
        <v>2</v>
      </c>
      <c r="AN6" s="280" t="s">
        <v>548</v>
      </c>
      <c r="AO6" s="18" t="s">
        <v>2</v>
      </c>
      <c r="AP6" s="1"/>
      <c r="AQ6" s="148"/>
      <c r="AR6" s="148"/>
      <c r="AS6" s="148"/>
      <c r="AT6" s="148"/>
      <c r="AU6" s="1"/>
      <c r="AV6" s="1"/>
      <c r="AW6" s="1"/>
      <c r="AX6" s="1"/>
      <c r="AY6" s="1"/>
      <c r="AZ6" s="1"/>
      <c r="BA6" s="1"/>
      <c r="BB6" s="9"/>
      <c r="BC6" s="9"/>
      <c r="BD6" s="171"/>
      <c r="BE6" s="1"/>
      <c r="BF6" s="1"/>
      <c r="BG6" s="350"/>
      <c r="BH6" s="350"/>
      <c r="BI6" s="350"/>
      <c r="BJ6" s="350"/>
      <c r="BK6" s="350"/>
      <c r="BL6" s="350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</row>
    <row r="7" spans="1:94" s="3" customFormat="1" ht="23.25">
      <c r="B7" s="16"/>
      <c r="C7" s="501"/>
      <c r="D7" s="498"/>
      <c r="E7" s="495"/>
      <c r="F7" s="227"/>
      <c r="G7" s="228">
        <v>0.3</v>
      </c>
      <c r="H7" s="229">
        <v>0.7</v>
      </c>
      <c r="I7" s="229">
        <v>0</v>
      </c>
      <c r="J7" s="229">
        <f>SUM(G7:I7)</f>
        <v>1</v>
      </c>
      <c r="K7" s="228">
        <v>0.3</v>
      </c>
      <c r="L7" s="229">
        <v>0.7</v>
      </c>
      <c r="M7" s="229">
        <v>0</v>
      </c>
      <c r="N7" s="229">
        <f>SUM(K7:M7)</f>
        <v>1</v>
      </c>
      <c r="O7" s="228">
        <v>0.3</v>
      </c>
      <c r="P7" s="229">
        <v>0.7</v>
      </c>
      <c r="Q7" s="229">
        <v>0</v>
      </c>
      <c r="R7" s="229">
        <f>SUM(O7:Q7)</f>
        <v>1</v>
      </c>
      <c r="S7" s="228">
        <v>0.3</v>
      </c>
      <c r="T7" s="229">
        <v>0.7</v>
      </c>
      <c r="U7" s="229">
        <v>0</v>
      </c>
      <c r="V7" s="229">
        <v>1</v>
      </c>
      <c r="W7" s="228">
        <v>0.3</v>
      </c>
      <c r="X7" s="229">
        <v>0.7</v>
      </c>
      <c r="Y7" s="229">
        <v>0</v>
      </c>
      <c r="Z7" s="229">
        <v>1</v>
      </c>
      <c r="AA7" s="228">
        <v>0.3</v>
      </c>
      <c r="AB7" s="229">
        <v>0.7</v>
      </c>
      <c r="AC7" s="229">
        <v>0</v>
      </c>
      <c r="AD7" s="229">
        <v>1</v>
      </c>
      <c r="AE7" s="478"/>
      <c r="AF7" s="208"/>
      <c r="AG7" s="439" t="s">
        <v>676</v>
      </c>
      <c r="AH7" s="439" t="s">
        <v>22</v>
      </c>
      <c r="AI7" s="440" t="s">
        <v>675</v>
      </c>
      <c r="AJ7" s="485"/>
      <c r="AK7" s="482"/>
      <c r="AL7" s="210" t="s">
        <v>0</v>
      </c>
      <c r="AM7" s="210" t="s">
        <v>0</v>
      </c>
      <c r="AN7" s="210"/>
      <c r="AO7" s="12"/>
      <c r="AQ7" s="147"/>
      <c r="AR7" s="147"/>
      <c r="AS7" s="147"/>
      <c r="AT7" s="147"/>
      <c r="AU7" s="1"/>
      <c r="BB7" s="21"/>
      <c r="BC7" s="21"/>
      <c r="BD7" s="171"/>
      <c r="BE7" s="5"/>
      <c r="BF7" s="5"/>
      <c r="BG7" s="350"/>
      <c r="BH7" s="350"/>
      <c r="BI7" s="350"/>
      <c r="BJ7" s="350"/>
      <c r="BK7" s="350"/>
      <c r="BL7" s="350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</row>
    <row r="8" spans="1:94">
      <c r="A8" s="20"/>
      <c r="B8" s="126"/>
      <c r="C8" s="230"/>
      <c r="D8" s="231"/>
      <c r="E8" s="400" t="s">
        <v>541</v>
      </c>
      <c r="F8" s="233"/>
      <c r="G8" s="234"/>
      <c r="H8" s="235"/>
      <c r="I8" s="235"/>
      <c r="J8" s="237">
        <v>4</v>
      </c>
      <c r="K8" s="234"/>
      <c r="L8" s="235"/>
      <c r="M8" s="236"/>
      <c r="N8" s="238">
        <v>10</v>
      </c>
      <c r="O8" s="234"/>
      <c r="P8" s="235"/>
      <c r="Q8" s="236"/>
      <c r="R8" s="238">
        <v>4</v>
      </c>
      <c r="S8" s="234"/>
      <c r="T8" s="235"/>
      <c r="U8" s="236"/>
      <c r="V8" s="237">
        <v>10</v>
      </c>
      <c r="W8" s="234"/>
      <c r="X8" s="235"/>
      <c r="Y8" s="236"/>
      <c r="Z8" s="237">
        <v>7</v>
      </c>
      <c r="AA8" s="234"/>
      <c r="AB8" s="235"/>
      <c r="AC8" s="236"/>
      <c r="AD8" s="237">
        <v>7</v>
      </c>
      <c r="AE8" s="281">
        <f>SUM(K9:AD9)</f>
        <v>38</v>
      </c>
      <c r="AF8" s="281"/>
      <c r="AG8" s="281"/>
      <c r="AH8" s="281"/>
      <c r="AI8" s="505" t="s">
        <v>677</v>
      </c>
      <c r="AJ8" s="281"/>
      <c r="AK8" s="281"/>
      <c r="AL8" s="92"/>
      <c r="AM8" s="92"/>
      <c r="AN8" s="92"/>
      <c r="AO8" s="93"/>
      <c r="AP8" s="84"/>
      <c r="AQ8" s="149"/>
      <c r="AR8" s="149"/>
      <c r="AS8" s="149"/>
      <c r="AT8" s="149"/>
      <c r="AU8" s="364"/>
      <c r="AV8" s="365" t="s">
        <v>493</v>
      </c>
      <c r="AW8" s="366"/>
      <c r="AX8" s="366"/>
      <c r="AY8" s="366"/>
      <c r="AZ8" s="366"/>
      <c r="BA8" s="366"/>
      <c r="BB8" s="366"/>
      <c r="BC8" s="366"/>
      <c r="BD8" s="351"/>
      <c r="BE8" s="190"/>
      <c r="BF8" s="190"/>
      <c r="BG8" s="350"/>
      <c r="BH8" s="350"/>
      <c r="BI8" s="350"/>
      <c r="BJ8" s="350"/>
      <c r="BK8" s="350"/>
      <c r="BL8" s="350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</row>
    <row r="9" spans="1:94">
      <c r="A9" s="19"/>
      <c r="B9" s="127"/>
      <c r="C9" s="239"/>
      <c r="D9" s="240"/>
      <c r="E9" s="401" t="s">
        <v>27</v>
      </c>
      <c r="F9" s="242"/>
      <c r="G9" s="243"/>
      <c r="H9" s="244"/>
      <c r="I9" s="244"/>
      <c r="J9" s="246">
        <v>4</v>
      </c>
      <c r="K9" s="243"/>
      <c r="L9" s="244"/>
      <c r="M9" s="245"/>
      <c r="N9" s="247">
        <v>10</v>
      </c>
      <c r="O9" s="243"/>
      <c r="P9" s="244"/>
      <c r="Q9" s="245"/>
      <c r="R9" s="247">
        <v>4</v>
      </c>
      <c r="S9" s="243"/>
      <c r="T9" s="244"/>
      <c r="U9" s="245"/>
      <c r="V9" s="246">
        <v>10</v>
      </c>
      <c r="W9" s="243"/>
      <c r="X9" s="244"/>
      <c r="Y9" s="245"/>
      <c r="Z9" s="246">
        <v>7</v>
      </c>
      <c r="AA9" s="243"/>
      <c r="AB9" s="244"/>
      <c r="AC9" s="245"/>
      <c r="AD9" s="246">
        <v>7</v>
      </c>
      <c r="AE9" s="94"/>
      <c r="AF9" s="94"/>
      <c r="AG9" s="94"/>
      <c r="AH9" s="94"/>
      <c r="AI9" s="506"/>
      <c r="AJ9" s="94"/>
      <c r="AK9" s="94">
        <f>SUM(G9:AD9)</f>
        <v>42</v>
      </c>
      <c r="AL9" s="296"/>
      <c r="AM9" s="296"/>
      <c r="AN9" s="296"/>
      <c r="AO9" s="95"/>
      <c r="AP9" s="85"/>
      <c r="AQ9" s="150"/>
      <c r="AR9" s="150"/>
      <c r="AS9" s="150"/>
      <c r="AT9" s="150"/>
      <c r="AU9" s="367"/>
      <c r="AV9" s="365" t="s">
        <v>494</v>
      </c>
      <c r="AW9" s="366"/>
      <c r="AX9" s="366"/>
      <c r="AY9" s="366"/>
      <c r="AZ9" s="366"/>
      <c r="BA9" s="366"/>
      <c r="BB9" s="366"/>
      <c r="BC9" s="366"/>
      <c r="BD9" s="171"/>
      <c r="BE9" s="33"/>
      <c r="BF9" s="33"/>
      <c r="BG9" s="350"/>
      <c r="BH9" s="350"/>
      <c r="BI9" s="350"/>
      <c r="BJ9" s="350"/>
      <c r="BK9" s="350"/>
      <c r="BL9" s="350"/>
      <c r="BM9" s="1"/>
    </row>
    <row r="10" spans="1:94">
      <c r="A10" s="19"/>
      <c r="B10" s="127"/>
      <c r="C10" s="239"/>
      <c r="D10" s="248"/>
      <c r="E10" s="402" t="s">
        <v>34</v>
      </c>
      <c r="F10" s="250" t="s">
        <v>30</v>
      </c>
      <c r="G10" s="251"/>
      <c r="H10" s="252"/>
      <c r="I10" s="252"/>
      <c r="J10" s="254">
        <f>J9/J8</f>
        <v>1</v>
      </c>
      <c r="K10" s="251"/>
      <c r="L10" s="252"/>
      <c r="M10" s="253"/>
      <c r="N10" s="255">
        <f>N9/N8</f>
        <v>1</v>
      </c>
      <c r="O10" s="251"/>
      <c r="P10" s="252"/>
      <c r="Q10" s="253"/>
      <c r="R10" s="255">
        <f>R9/R8</f>
        <v>1</v>
      </c>
      <c r="S10" s="252"/>
      <c r="T10" s="252"/>
      <c r="U10" s="252"/>
      <c r="V10" s="255">
        <f>V9/V8</f>
        <v>1</v>
      </c>
      <c r="W10" s="243"/>
      <c r="X10" s="244"/>
      <c r="Y10" s="252"/>
      <c r="Z10" s="255">
        <f>Z9/Z8</f>
        <v>1</v>
      </c>
      <c r="AA10" s="252"/>
      <c r="AB10" s="252"/>
      <c r="AC10" s="252"/>
      <c r="AD10" s="255">
        <f>AD9/AD8</f>
        <v>1</v>
      </c>
      <c r="AE10" s="96"/>
      <c r="AF10" s="96"/>
      <c r="AG10" s="96"/>
      <c r="AH10" s="96"/>
      <c r="AI10" s="506"/>
      <c r="AJ10" s="96"/>
      <c r="AK10" s="96"/>
      <c r="AL10" s="296"/>
      <c r="AM10" s="296"/>
      <c r="AN10" s="296"/>
      <c r="AO10" s="97"/>
      <c r="AP10" s="85"/>
      <c r="AQ10" s="151"/>
      <c r="AR10" s="151"/>
      <c r="AS10" s="151"/>
      <c r="AT10" s="151"/>
      <c r="AU10" s="368"/>
      <c r="AV10" s="366"/>
      <c r="AW10" s="366"/>
      <c r="AX10" s="366"/>
      <c r="AY10" s="366"/>
      <c r="AZ10" s="366"/>
      <c r="BA10" s="366"/>
      <c r="BB10" s="366"/>
      <c r="BC10" s="366"/>
      <c r="BD10" s="171"/>
      <c r="BE10" s="33"/>
      <c r="BF10" s="33"/>
      <c r="BG10" s="350"/>
      <c r="BH10" s="350"/>
      <c r="BI10" s="350"/>
      <c r="BJ10" s="350"/>
      <c r="BK10" s="350"/>
      <c r="BL10" s="350"/>
      <c r="BM10" s="1"/>
    </row>
    <row r="11" spans="1:94">
      <c r="A11" s="19"/>
      <c r="B11" s="127"/>
      <c r="C11" s="239"/>
      <c r="D11" s="248"/>
      <c r="E11" s="402" t="s">
        <v>33</v>
      </c>
      <c r="F11" s="250"/>
      <c r="G11" s="251"/>
      <c r="H11" s="252"/>
      <c r="I11" s="252"/>
      <c r="J11" s="254">
        <f>IF(J8&lt;=12,0.5,0.8)</f>
        <v>0.5</v>
      </c>
      <c r="K11" s="251"/>
      <c r="L11" s="252"/>
      <c r="M11" s="253"/>
      <c r="N11" s="255">
        <f>IF(N8&lt;=12,0.5,0.8)</f>
        <v>0.5</v>
      </c>
      <c r="O11" s="251"/>
      <c r="P11" s="252"/>
      <c r="Q11" s="253"/>
      <c r="R11" s="255">
        <f>IF(R8&lt;=12,0.5,0.8)</f>
        <v>0.5</v>
      </c>
      <c r="S11" s="251"/>
      <c r="T11" s="252"/>
      <c r="U11" s="253"/>
      <c r="V11" s="255">
        <f>IF(V8&lt;=12,0.5,0.8)</f>
        <v>0.5</v>
      </c>
      <c r="W11" s="251"/>
      <c r="X11" s="252"/>
      <c r="Y11" s="253"/>
      <c r="Z11" s="255">
        <f>IF(Z8&lt;=12,0.5,0.8)</f>
        <v>0.5</v>
      </c>
      <c r="AA11" s="251"/>
      <c r="AB11" s="252"/>
      <c r="AC11" s="253"/>
      <c r="AD11" s="255">
        <f>IF(AD8&lt;=12,0.5,0.8)</f>
        <v>0.5</v>
      </c>
      <c r="AE11" s="96"/>
      <c r="AF11" s="96"/>
      <c r="AG11" s="96"/>
      <c r="AH11" s="96"/>
      <c r="AI11" s="507"/>
      <c r="AJ11" s="96"/>
      <c r="AK11" s="96">
        <v>0.8</v>
      </c>
      <c r="AL11" s="296"/>
      <c r="AM11" s="296"/>
      <c r="AN11" s="296"/>
      <c r="AO11" s="98"/>
      <c r="AP11" s="85"/>
      <c r="AQ11" s="152"/>
      <c r="AR11" s="152"/>
      <c r="AS11" s="152"/>
      <c r="AT11" s="163"/>
      <c r="AU11" s="369" t="s">
        <v>542</v>
      </c>
      <c r="AV11" s="370"/>
      <c r="AW11" s="370"/>
      <c r="AX11" s="370"/>
      <c r="AY11" s="370"/>
      <c r="AZ11" s="370"/>
      <c r="BA11" s="370"/>
      <c r="BB11" s="370">
        <v>64.989999999999995</v>
      </c>
      <c r="BC11" s="366"/>
      <c r="BD11" s="171"/>
      <c r="BE11" s="33"/>
      <c r="BF11" s="33"/>
      <c r="BG11" s="350"/>
      <c r="BH11" s="350"/>
      <c r="BI11" s="350"/>
      <c r="BJ11" s="350"/>
      <c r="BK11" s="350"/>
      <c r="BL11" s="350"/>
      <c r="BM11" s="1"/>
    </row>
    <row r="12" spans="1:94">
      <c r="A12" s="19"/>
      <c r="B12" s="127"/>
      <c r="C12" s="239"/>
      <c r="D12" s="248"/>
      <c r="E12" s="438" t="s">
        <v>37</v>
      </c>
      <c r="F12" s="250"/>
      <c r="G12" s="257"/>
      <c r="H12" s="258"/>
      <c r="I12" s="259">
        <f>(0.8/J11)*J9</f>
        <v>6.4</v>
      </c>
      <c r="J12" s="260">
        <f>IF(J11=0.5,IF(J10&gt;=J11,(0.8+((J9-(J8/2))*(0.2/(J8/2)))),((0.8/J11)*J9)/J8),I12/J8)</f>
        <v>1</v>
      </c>
      <c r="K12" s="257"/>
      <c r="L12" s="258"/>
      <c r="M12" s="259">
        <f>(0.8/N11)*N9</f>
        <v>16</v>
      </c>
      <c r="N12" s="260">
        <f>IF(N11=0.5,IF(N10&gt;=N11,(0.8+((N9-(N8/2))*(0.2/(N8/2)))),((0.8/N11)*N9)/N8),M12/N8)</f>
        <v>1</v>
      </c>
      <c r="O12" s="257"/>
      <c r="P12" s="258"/>
      <c r="Q12" s="259">
        <f>(0.8/R11)*R9</f>
        <v>6.4</v>
      </c>
      <c r="R12" s="260">
        <f>IF(R11=0.5,IF(R10&gt;=R11,(0.8+((R9-(R8/2))*(0.2/(R8/2)))),((0.8/R11)*R9)/R8),Q12/R8)</f>
        <v>1</v>
      </c>
      <c r="S12" s="257"/>
      <c r="T12" s="258"/>
      <c r="U12" s="259">
        <f>(0.8/V11)*V9</f>
        <v>16</v>
      </c>
      <c r="V12" s="260">
        <f>IF(V11=0.5,IF(V10&gt;=V11,(0.8+((V9-(V8/2))*(0.2/(V8/2)))),((0.8/V11)*V9)/V8),U12/V8)</f>
        <v>1</v>
      </c>
      <c r="W12" s="257"/>
      <c r="X12" s="258"/>
      <c r="Y12" s="259">
        <f>(0.8/Z11)*Z9</f>
        <v>11.200000000000001</v>
      </c>
      <c r="Z12" s="260">
        <f>IF(Z11=0.5,IF(Z10&gt;=Z11,(0.8+((Z9-(Z8/2))*(0.2/(Z8/2)))),((0.8/Z11)*Z9)/Z8),Y12/Z8)</f>
        <v>1</v>
      </c>
      <c r="AA12" s="257"/>
      <c r="AB12" s="258"/>
      <c r="AC12" s="259">
        <f>(0.8/AD11)*AD9</f>
        <v>11.200000000000001</v>
      </c>
      <c r="AD12" s="260">
        <f>IF(AD11=0.5,IF(AD10&gt;=AD11,(0.8+((AD9-(AD8/2))*(0.2/(AD8/2)))),((0.8/AD11)*AD9)/AD8),AC12/AD8)</f>
        <v>1</v>
      </c>
      <c r="AE12" s="99"/>
      <c r="AF12" s="99"/>
      <c r="AG12" s="99"/>
      <c r="AH12" s="99"/>
      <c r="AI12" s="99"/>
      <c r="AJ12" s="99"/>
      <c r="AK12" s="99"/>
      <c r="AL12" s="296"/>
      <c r="AM12" s="296"/>
      <c r="AN12" s="296"/>
      <c r="AO12" s="95"/>
      <c r="AP12" s="86"/>
      <c r="AQ12" s="150"/>
      <c r="AR12" s="150"/>
      <c r="AS12" s="150"/>
      <c r="AT12" s="150"/>
      <c r="AU12" s="368" t="s">
        <v>6</v>
      </c>
      <c r="AV12" s="366" t="s">
        <v>24</v>
      </c>
      <c r="AW12" s="366" t="s">
        <v>90</v>
      </c>
      <c r="AX12" s="366" t="s">
        <v>91</v>
      </c>
      <c r="AY12" s="366" t="s">
        <v>92</v>
      </c>
      <c r="AZ12" s="366" t="s">
        <v>67</v>
      </c>
      <c r="BA12" s="366" t="s">
        <v>69</v>
      </c>
      <c r="BB12" s="366" t="s">
        <v>70</v>
      </c>
      <c r="BC12" s="366"/>
      <c r="BD12" s="171"/>
      <c r="BE12" s="35">
        <v>10</v>
      </c>
      <c r="BF12" s="35"/>
      <c r="BG12" s="350"/>
      <c r="BH12" s="350"/>
      <c r="BI12" s="350"/>
      <c r="BJ12" s="350"/>
      <c r="BK12" s="350"/>
      <c r="BL12" s="350"/>
      <c r="BM12" s="1"/>
    </row>
    <row r="13" spans="1:94">
      <c r="A13" s="22"/>
      <c r="B13" s="128"/>
      <c r="C13" s="261"/>
      <c r="D13" s="262"/>
      <c r="E13" s="403" t="s">
        <v>35</v>
      </c>
      <c r="F13" s="263"/>
      <c r="G13" s="264"/>
      <c r="H13" s="265"/>
      <c r="I13" s="265"/>
      <c r="J13" s="254">
        <f>ROUNDDOWN(J9/$AE$8,4)</f>
        <v>0.1052</v>
      </c>
      <c r="K13" s="264"/>
      <c r="L13" s="265"/>
      <c r="M13" s="265"/>
      <c r="N13" s="254">
        <f>N9/$AE$8</f>
        <v>0.26315789473684209</v>
      </c>
      <c r="O13" s="264"/>
      <c r="P13" s="265"/>
      <c r="Q13" s="265"/>
      <c r="R13" s="255">
        <f>R9/$AE$8</f>
        <v>0.10526315789473684</v>
      </c>
      <c r="S13" s="264"/>
      <c r="T13" s="265"/>
      <c r="U13" s="265"/>
      <c r="V13" s="255">
        <f>V9/$AE$8</f>
        <v>0.26315789473684209</v>
      </c>
      <c r="W13" s="264"/>
      <c r="X13" s="265"/>
      <c r="Y13" s="265"/>
      <c r="Z13" s="255">
        <f>Z9/$AE$8</f>
        <v>0.18421052631578946</v>
      </c>
      <c r="AA13" s="264"/>
      <c r="AB13" s="265"/>
      <c r="AC13" s="265"/>
      <c r="AD13" s="255">
        <f>AD9/$AE$8</f>
        <v>0.18421052631578946</v>
      </c>
      <c r="AE13" s="101">
        <f>SUM(K13:AD13)</f>
        <v>1</v>
      </c>
      <c r="AF13" s="101">
        <v>1</v>
      </c>
      <c r="AG13" s="101"/>
      <c r="AH13" s="101"/>
      <c r="AI13" s="101">
        <v>1</v>
      </c>
      <c r="AJ13" s="101">
        <v>1</v>
      </c>
      <c r="AK13" s="102"/>
      <c r="AL13" s="296"/>
      <c r="AM13" s="296"/>
      <c r="AN13" s="296"/>
      <c r="AO13" s="104"/>
      <c r="AP13" s="87"/>
      <c r="AQ13" s="153"/>
      <c r="AR13" s="153"/>
      <c r="AS13" s="153"/>
      <c r="AT13" s="153"/>
      <c r="AU13" s="368" t="s">
        <v>9</v>
      </c>
      <c r="AV13" s="371" t="s">
        <v>61</v>
      </c>
      <c r="AW13" s="371" t="s">
        <v>62</v>
      </c>
      <c r="AX13" s="371" t="s">
        <v>8</v>
      </c>
      <c r="AY13" s="371" t="s">
        <v>65</v>
      </c>
      <c r="AZ13" s="371" t="s">
        <v>67</v>
      </c>
      <c r="BA13" s="371" t="s">
        <v>69</v>
      </c>
      <c r="BB13" s="371" t="s">
        <v>70</v>
      </c>
      <c r="BC13" s="372"/>
      <c r="BD13" s="171"/>
      <c r="BE13" s="35">
        <v>100</v>
      </c>
      <c r="BF13" s="35"/>
      <c r="BG13" s="489" t="s">
        <v>508</v>
      </c>
      <c r="BH13" s="489"/>
      <c r="BI13" s="489"/>
      <c r="BJ13" s="489"/>
      <c r="BK13" s="489"/>
      <c r="BL13" s="489"/>
      <c r="BM13" s="352">
        <f>BL15+1</f>
        <v>63</v>
      </c>
      <c r="BN13" s="161">
        <f t="shared" ref="BN13:CN13" si="0">BM13+1</f>
        <v>64</v>
      </c>
      <c r="BO13" s="161">
        <f t="shared" si="0"/>
        <v>65</v>
      </c>
      <c r="BP13" s="161">
        <f t="shared" si="0"/>
        <v>66</v>
      </c>
      <c r="BQ13" s="161">
        <f t="shared" si="0"/>
        <v>67</v>
      </c>
      <c r="BR13" s="161">
        <f t="shared" si="0"/>
        <v>68</v>
      </c>
      <c r="BS13" s="161">
        <f t="shared" si="0"/>
        <v>69</v>
      </c>
      <c r="BT13" s="161">
        <f t="shared" si="0"/>
        <v>70</v>
      </c>
      <c r="BU13" s="161">
        <f t="shared" si="0"/>
        <v>71</v>
      </c>
      <c r="BV13" s="161">
        <f t="shared" si="0"/>
        <v>72</v>
      </c>
      <c r="BW13" s="161">
        <f t="shared" si="0"/>
        <v>73</v>
      </c>
      <c r="BX13" s="161">
        <f t="shared" si="0"/>
        <v>74</v>
      </c>
      <c r="BY13" s="161">
        <f t="shared" si="0"/>
        <v>75</v>
      </c>
      <c r="BZ13" s="161">
        <f t="shared" si="0"/>
        <v>76</v>
      </c>
      <c r="CA13" s="161"/>
      <c r="CB13" s="161">
        <f>BZ13+1</f>
        <v>77</v>
      </c>
      <c r="CC13" s="161">
        <f t="shared" si="0"/>
        <v>78</v>
      </c>
      <c r="CD13" s="161">
        <f t="shared" si="0"/>
        <v>79</v>
      </c>
      <c r="CE13" s="161">
        <f t="shared" si="0"/>
        <v>80</v>
      </c>
      <c r="CF13" s="161">
        <f t="shared" si="0"/>
        <v>81</v>
      </c>
      <c r="CG13" s="161">
        <f t="shared" si="0"/>
        <v>82</v>
      </c>
      <c r="CH13" s="161">
        <f t="shared" si="0"/>
        <v>83</v>
      </c>
      <c r="CI13" s="161">
        <f t="shared" si="0"/>
        <v>84</v>
      </c>
      <c r="CJ13" s="161">
        <f t="shared" si="0"/>
        <v>85</v>
      </c>
      <c r="CK13" s="161">
        <f t="shared" si="0"/>
        <v>86</v>
      </c>
      <c r="CL13" s="161">
        <f t="shared" ref="CL13" si="1">CK13+1</f>
        <v>87</v>
      </c>
      <c r="CM13" s="161">
        <f t="shared" ref="CM13" si="2">CL13+1</f>
        <v>88</v>
      </c>
      <c r="CN13" s="161">
        <f t="shared" si="0"/>
        <v>89</v>
      </c>
    </row>
    <row r="14" spans="1:94" ht="30" customHeight="1">
      <c r="A14" s="77"/>
      <c r="B14" s="129"/>
      <c r="C14" s="266"/>
      <c r="D14" s="267"/>
      <c r="E14" s="268"/>
      <c r="F14" s="269"/>
      <c r="G14" s="490" t="s">
        <v>655</v>
      </c>
      <c r="H14" s="491"/>
      <c r="I14" s="491"/>
      <c r="J14" s="492"/>
      <c r="K14" s="490" t="s">
        <v>656</v>
      </c>
      <c r="L14" s="491"/>
      <c r="M14" s="491"/>
      <c r="N14" s="492"/>
      <c r="O14" s="490" t="s">
        <v>642</v>
      </c>
      <c r="P14" s="491"/>
      <c r="Q14" s="491"/>
      <c r="R14" s="492"/>
      <c r="S14" s="490" t="s">
        <v>657</v>
      </c>
      <c r="T14" s="491"/>
      <c r="U14" s="491"/>
      <c r="V14" s="492"/>
      <c r="W14" s="490" t="s">
        <v>658</v>
      </c>
      <c r="X14" s="491"/>
      <c r="Y14" s="491"/>
      <c r="Z14" s="492"/>
      <c r="AA14" s="490" t="s">
        <v>646</v>
      </c>
      <c r="AB14" s="491"/>
      <c r="AC14" s="491"/>
      <c r="AD14" s="492"/>
      <c r="AE14" s="105"/>
      <c r="AF14" s="105"/>
      <c r="AG14" s="105"/>
      <c r="AH14" s="105"/>
      <c r="AI14" s="105"/>
      <c r="AJ14" s="105"/>
      <c r="AK14" s="106"/>
      <c r="AL14" s="107"/>
      <c r="AM14" s="107"/>
      <c r="AN14" s="108"/>
      <c r="AO14" s="109"/>
      <c r="AP14" s="88"/>
      <c r="AQ14" s="154"/>
      <c r="AR14" s="154"/>
      <c r="AS14" s="154"/>
      <c r="AT14" s="154"/>
      <c r="AU14" s="373"/>
      <c r="AV14" s="374" t="s">
        <v>18</v>
      </c>
      <c r="AW14" s="374" t="s">
        <v>19</v>
      </c>
      <c r="AX14" s="374" t="s">
        <v>20</v>
      </c>
      <c r="AY14" s="374" t="s">
        <v>21</v>
      </c>
      <c r="AZ14" s="374" t="s">
        <v>22</v>
      </c>
      <c r="BA14" s="374" t="s">
        <v>23</v>
      </c>
      <c r="BB14" s="375" t="s">
        <v>636</v>
      </c>
      <c r="BC14" s="375" t="s">
        <v>654</v>
      </c>
      <c r="BD14" s="32"/>
      <c r="BE14" s="79"/>
      <c r="BF14" s="79"/>
      <c r="BG14" s="489"/>
      <c r="BH14" s="489"/>
      <c r="BI14" s="489"/>
      <c r="BJ14" s="489"/>
      <c r="BK14" s="489"/>
      <c r="BL14" s="489"/>
      <c r="BM14" s="459" t="s">
        <v>107</v>
      </c>
      <c r="BN14" s="459"/>
      <c r="BO14" s="459"/>
      <c r="BP14" s="459"/>
      <c r="BQ14" s="459"/>
      <c r="BR14" s="459"/>
      <c r="BT14" s="486" t="s">
        <v>108</v>
      </c>
      <c r="BU14" s="486"/>
      <c r="BV14" s="486"/>
      <c r="BW14" s="486"/>
      <c r="BX14" s="486"/>
      <c r="BY14" s="486"/>
      <c r="BZ14" s="486"/>
      <c r="CA14" s="486"/>
      <c r="CB14" s="486"/>
      <c r="CC14" s="486"/>
      <c r="CE14" s="487" t="s">
        <v>109</v>
      </c>
      <c r="CF14" s="487"/>
      <c r="CG14" s="487"/>
      <c r="CH14" s="487"/>
      <c r="CI14" s="487"/>
      <c r="CJ14" s="487"/>
      <c r="CK14" s="487"/>
      <c r="CL14" s="487"/>
      <c r="CM14" s="487"/>
      <c r="CN14" s="487"/>
    </row>
    <row r="15" spans="1:94">
      <c r="A15" s="331"/>
      <c r="B15" s="332"/>
      <c r="C15" s="333">
        <v>1</v>
      </c>
      <c r="D15" s="334">
        <v>2</v>
      </c>
      <c r="E15" s="437">
        <v>3</v>
      </c>
      <c r="F15" s="335">
        <f t="shared" ref="F15:BL15" si="3">E15+1</f>
        <v>4</v>
      </c>
      <c r="G15" s="333">
        <f t="shared" si="3"/>
        <v>5</v>
      </c>
      <c r="H15" s="334">
        <f t="shared" si="3"/>
        <v>6</v>
      </c>
      <c r="I15" s="334">
        <f t="shared" si="3"/>
        <v>7</v>
      </c>
      <c r="J15" s="336">
        <f t="shared" si="3"/>
        <v>8</v>
      </c>
      <c r="K15" s="333">
        <f t="shared" si="3"/>
        <v>9</v>
      </c>
      <c r="L15" s="334">
        <f t="shared" si="3"/>
        <v>10</v>
      </c>
      <c r="M15" s="334">
        <f t="shared" si="3"/>
        <v>11</v>
      </c>
      <c r="N15" s="337">
        <f t="shared" si="3"/>
        <v>12</v>
      </c>
      <c r="O15" s="333">
        <f t="shared" si="3"/>
        <v>13</v>
      </c>
      <c r="P15" s="334">
        <f t="shared" si="3"/>
        <v>14</v>
      </c>
      <c r="Q15" s="334">
        <f t="shared" si="3"/>
        <v>15</v>
      </c>
      <c r="R15" s="337">
        <f t="shared" si="3"/>
        <v>16</v>
      </c>
      <c r="S15" s="333">
        <f t="shared" si="3"/>
        <v>17</v>
      </c>
      <c r="T15" s="334">
        <f t="shared" si="3"/>
        <v>18</v>
      </c>
      <c r="U15" s="333">
        <f t="shared" si="3"/>
        <v>19</v>
      </c>
      <c r="V15" s="334">
        <f t="shared" si="3"/>
        <v>20</v>
      </c>
      <c r="W15" s="333">
        <f t="shared" si="3"/>
        <v>21</v>
      </c>
      <c r="X15" s="334">
        <f t="shared" si="3"/>
        <v>22</v>
      </c>
      <c r="Y15" s="333">
        <f t="shared" si="3"/>
        <v>23</v>
      </c>
      <c r="Z15" s="334">
        <f t="shared" si="3"/>
        <v>24</v>
      </c>
      <c r="AA15" s="333">
        <f t="shared" si="3"/>
        <v>25</v>
      </c>
      <c r="AB15" s="334">
        <f t="shared" si="3"/>
        <v>26</v>
      </c>
      <c r="AC15" s="333">
        <f t="shared" si="3"/>
        <v>27</v>
      </c>
      <c r="AD15" s="334">
        <f t="shared" si="3"/>
        <v>28</v>
      </c>
      <c r="AE15" s="333">
        <f>AD15+1</f>
        <v>29</v>
      </c>
      <c r="AF15" s="334">
        <f t="shared" ref="AF15" si="4">AE15+1</f>
        <v>30</v>
      </c>
      <c r="AG15" s="333">
        <f t="shared" ref="AG15" si="5">AF15+1</f>
        <v>31</v>
      </c>
      <c r="AH15" s="334">
        <f t="shared" ref="AH15:AI15" si="6">AG15+1</f>
        <v>32</v>
      </c>
      <c r="AI15" s="333">
        <f t="shared" si="6"/>
        <v>33</v>
      </c>
      <c r="AJ15" s="334">
        <f t="shared" ref="AJ15" si="7">AI15+1</f>
        <v>34</v>
      </c>
      <c r="AK15" s="333">
        <f t="shared" ref="AK15" si="8">AJ15+1</f>
        <v>35</v>
      </c>
      <c r="AL15" s="334">
        <f t="shared" ref="AL15:AM15" si="9">AK15+1</f>
        <v>36</v>
      </c>
      <c r="AM15" s="333">
        <f t="shared" si="9"/>
        <v>37</v>
      </c>
      <c r="AN15" s="334">
        <f t="shared" ref="AN15" si="10">AM15+1</f>
        <v>38</v>
      </c>
      <c r="AO15" s="333">
        <f t="shared" ref="AO15" si="11">AN15+1</f>
        <v>39</v>
      </c>
      <c r="AP15" s="334">
        <f t="shared" ref="AP15:AQ15" si="12">AO15+1</f>
        <v>40</v>
      </c>
      <c r="AQ15" s="333">
        <f t="shared" si="12"/>
        <v>41</v>
      </c>
      <c r="AR15" s="334">
        <f t="shared" ref="AR15" si="13">AQ15+1</f>
        <v>42</v>
      </c>
      <c r="AS15" s="333">
        <f t="shared" ref="AS15" si="14">AR15+1</f>
        <v>43</v>
      </c>
      <c r="AT15" s="355">
        <f t="shared" si="3"/>
        <v>44</v>
      </c>
      <c r="AU15" s="380">
        <f t="shared" si="3"/>
        <v>45</v>
      </c>
      <c r="AV15" s="355">
        <f t="shared" si="3"/>
        <v>46</v>
      </c>
      <c r="AW15" s="355">
        <f t="shared" si="3"/>
        <v>47</v>
      </c>
      <c r="AX15" s="355">
        <f t="shared" si="3"/>
        <v>48</v>
      </c>
      <c r="AY15" s="355">
        <f t="shared" si="3"/>
        <v>49</v>
      </c>
      <c r="AZ15" s="355">
        <f t="shared" si="3"/>
        <v>50</v>
      </c>
      <c r="BA15" s="355">
        <f t="shared" si="3"/>
        <v>51</v>
      </c>
      <c r="BB15" s="355">
        <f t="shared" si="3"/>
        <v>52</v>
      </c>
      <c r="BC15" s="355">
        <f t="shared" si="3"/>
        <v>53</v>
      </c>
      <c r="BD15" s="355">
        <f t="shared" si="3"/>
        <v>54</v>
      </c>
      <c r="BE15" s="355">
        <f t="shared" si="3"/>
        <v>55</v>
      </c>
      <c r="BF15" s="355">
        <f t="shared" si="3"/>
        <v>56</v>
      </c>
      <c r="BG15" s="355">
        <f t="shared" si="3"/>
        <v>57</v>
      </c>
      <c r="BH15" s="355">
        <f t="shared" si="3"/>
        <v>58</v>
      </c>
      <c r="BI15" s="355">
        <f t="shared" si="3"/>
        <v>59</v>
      </c>
      <c r="BJ15" s="355">
        <f t="shared" si="3"/>
        <v>60</v>
      </c>
      <c r="BK15" s="355">
        <f t="shared" si="3"/>
        <v>61</v>
      </c>
      <c r="BL15" s="355">
        <f t="shared" si="3"/>
        <v>62</v>
      </c>
      <c r="BM15" s="399" t="s">
        <v>61</v>
      </c>
      <c r="BN15" s="399" t="s">
        <v>62</v>
      </c>
      <c r="BO15" s="399" t="s">
        <v>8</v>
      </c>
      <c r="BP15" s="399" t="s">
        <v>65</v>
      </c>
      <c r="BQ15" s="399" t="s">
        <v>67</v>
      </c>
      <c r="BR15" s="399" t="s">
        <v>69</v>
      </c>
      <c r="BT15" s="399" t="s">
        <v>61</v>
      </c>
      <c r="BU15" s="399" t="s">
        <v>62</v>
      </c>
      <c r="BV15" s="399" t="s">
        <v>8</v>
      </c>
      <c r="BW15" s="399" t="s">
        <v>65</v>
      </c>
      <c r="BX15" s="399" t="s">
        <v>67</v>
      </c>
      <c r="BY15" s="399" t="s">
        <v>69</v>
      </c>
      <c r="BZ15" s="399" t="s">
        <v>95</v>
      </c>
      <c r="CA15" s="424" t="s">
        <v>68</v>
      </c>
      <c r="CB15" s="426" t="s">
        <v>96</v>
      </c>
      <c r="CC15" s="426" t="s">
        <v>70</v>
      </c>
    </row>
    <row r="16" spans="1:94" ht="18.75">
      <c r="A16" s="75"/>
      <c r="B16" s="331"/>
      <c r="C16" s="276"/>
      <c r="D16" s="277"/>
      <c r="E16" s="278"/>
      <c r="F16" s="279"/>
      <c r="G16" s="453"/>
      <c r="H16" s="454"/>
      <c r="I16" s="454"/>
      <c r="J16" s="455"/>
      <c r="K16" s="453"/>
      <c r="L16" s="454"/>
      <c r="M16" s="454"/>
      <c r="N16" s="455"/>
      <c r="O16" s="453"/>
      <c r="P16" s="454"/>
      <c r="Q16" s="454"/>
      <c r="R16" s="455"/>
      <c r="S16" s="453"/>
      <c r="T16" s="454"/>
      <c r="U16" s="454"/>
      <c r="V16" s="455"/>
      <c r="W16" s="453"/>
      <c r="X16" s="454"/>
      <c r="Y16" s="454"/>
      <c r="Z16" s="455"/>
      <c r="AA16" s="453"/>
      <c r="AB16" s="454"/>
      <c r="AC16" s="454"/>
      <c r="AD16" s="455"/>
      <c r="AE16" s="280"/>
      <c r="AF16" s="280"/>
      <c r="AG16" s="280"/>
      <c r="AH16" s="280"/>
      <c r="AI16" s="280"/>
      <c r="AJ16" s="280"/>
      <c r="AK16" s="280"/>
      <c r="AL16" s="280"/>
      <c r="AM16" s="280"/>
      <c r="AN16" s="280"/>
      <c r="AO16" s="110"/>
      <c r="AP16" s="378"/>
      <c r="AQ16" s="381" t="s">
        <v>492</v>
      </c>
      <c r="AR16" s="381"/>
      <c r="AS16" s="381"/>
      <c r="AT16" s="381"/>
      <c r="AU16" s="376"/>
      <c r="AV16" s="377"/>
      <c r="AW16" s="377"/>
      <c r="AX16" s="377"/>
      <c r="AY16" s="377"/>
      <c r="AZ16" s="377"/>
      <c r="BA16" s="377"/>
      <c r="BB16" s="377"/>
      <c r="BC16" s="377"/>
      <c r="BD16" s="10"/>
      <c r="BE16" s="33" t="s">
        <v>36</v>
      </c>
      <c r="BF16" s="33"/>
      <c r="BG16" s="488" t="s">
        <v>509</v>
      </c>
      <c r="BH16" s="488"/>
      <c r="BI16" s="488"/>
      <c r="BJ16" s="488"/>
      <c r="BK16" s="488"/>
      <c r="BL16" s="488"/>
      <c r="BM16" s="353" t="s">
        <v>18</v>
      </c>
      <c r="BN16" s="114" t="s">
        <v>19</v>
      </c>
      <c r="BO16" s="114" t="s">
        <v>20</v>
      </c>
      <c r="BP16" s="114" t="s">
        <v>21</v>
      </c>
      <c r="BQ16" s="114" t="s">
        <v>22</v>
      </c>
      <c r="BR16" s="114" t="s">
        <v>23</v>
      </c>
      <c r="BS16" s="115"/>
      <c r="BT16" s="114" t="s">
        <v>110</v>
      </c>
      <c r="BU16" s="114" t="s">
        <v>111</v>
      </c>
      <c r="BV16" s="114" t="s">
        <v>112</v>
      </c>
      <c r="BW16" s="114" t="s">
        <v>113</v>
      </c>
      <c r="BX16" s="114" t="s">
        <v>114</v>
      </c>
      <c r="BY16" s="114" t="s">
        <v>115</v>
      </c>
      <c r="BZ16" s="114" t="s">
        <v>10</v>
      </c>
      <c r="CA16" s="114" t="s">
        <v>673</v>
      </c>
      <c r="CB16" s="114" t="s">
        <v>648</v>
      </c>
      <c r="CC16" s="114" t="s">
        <v>636</v>
      </c>
      <c r="CD16" s="116"/>
      <c r="CE16" s="120" t="s">
        <v>118</v>
      </c>
      <c r="CF16" s="120" t="s">
        <v>119</v>
      </c>
      <c r="CG16" s="120" t="s">
        <v>120</v>
      </c>
      <c r="CH16" s="120" t="s">
        <v>121</v>
      </c>
      <c r="CI16" s="120" t="s">
        <v>122</v>
      </c>
      <c r="CJ16" s="120" t="s">
        <v>123</v>
      </c>
      <c r="CK16" s="120" t="s">
        <v>126</v>
      </c>
      <c r="CL16" s="120" t="s">
        <v>674</v>
      </c>
      <c r="CM16" s="120" t="s">
        <v>647</v>
      </c>
      <c r="CN16" s="120" t="s">
        <v>637</v>
      </c>
      <c r="CO16" s="121"/>
    </row>
    <row r="17" spans="1:93" ht="18">
      <c r="A17" s="73"/>
      <c r="B17" s="331"/>
      <c r="C17" s="196"/>
      <c r="D17" s="348"/>
      <c r="E17" s="197"/>
      <c r="F17" s="198"/>
      <c r="G17" s="212"/>
      <c r="H17" s="212"/>
      <c r="I17" s="212"/>
      <c r="J17" s="212"/>
      <c r="K17" s="212"/>
      <c r="L17" s="212"/>
      <c r="M17" s="212"/>
      <c r="N17" s="212"/>
      <c r="O17" s="212"/>
      <c r="P17" s="212"/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2"/>
      <c r="AD17" s="212"/>
      <c r="AE17" s="213"/>
      <c r="AF17" s="213"/>
      <c r="AG17" s="213"/>
      <c r="AH17" s="213"/>
      <c r="AI17" s="213"/>
      <c r="AJ17" s="213"/>
      <c r="AK17" s="213"/>
      <c r="AL17" s="214"/>
      <c r="AM17" s="214"/>
      <c r="AN17" s="214"/>
      <c r="AO17" s="111"/>
      <c r="AP17" s="379"/>
      <c r="AQ17" s="382" t="s">
        <v>490</v>
      </c>
      <c r="AR17" s="382" t="s">
        <v>3</v>
      </c>
      <c r="AS17" s="382" t="s">
        <v>491</v>
      </c>
      <c r="AT17" s="382" t="s">
        <v>636</v>
      </c>
      <c r="AU17" s="382" t="s">
        <v>548</v>
      </c>
      <c r="AV17" s="174"/>
      <c r="AW17" s="174"/>
      <c r="AX17" s="174"/>
      <c r="AY17" s="174"/>
      <c r="AZ17" s="174"/>
      <c r="BA17" s="174"/>
      <c r="BB17" s="174"/>
      <c r="BC17" s="174"/>
      <c r="BD17" s="10"/>
      <c r="BE17" s="33" t="s">
        <v>36</v>
      </c>
      <c r="BF17" s="33"/>
      <c r="BG17" s="356" t="s">
        <v>502</v>
      </c>
      <c r="BH17" s="356" t="s">
        <v>503</v>
      </c>
      <c r="BI17" s="356" t="s">
        <v>504</v>
      </c>
      <c r="BJ17" s="356" t="s">
        <v>505</v>
      </c>
      <c r="BK17" s="356" t="s">
        <v>506</v>
      </c>
      <c r="BL17" s="356" t="s">
        <v>507</v>
      </c>
      <c r="BM17" s="353"/>
      <c r="BN17" s="114"/>
      <c r="BO17" s="114"/>
      <c r="BP17" s="114"/>
      <c r="BQ17" s="114"/>
      <c r="BR17" s="114"/>
      <c r="BS17" s="115"/>
      <c r="BT17" s="114">
        <f ca="1">INDIRECT(BT15&amp;13)</f>
        <v>0.1052</v>
      </c>
      <c r="BU17" s="114">
        <f t="shared" ref="BU17:BY17" ca="1" si="15">INDIRECT(BU15&amp;13)</f>
        <v>0.26315789473684209</v>
      </c>
      <c r="BV17" s="114">
        <f t="shared" ca="1" si="15"/>
        <v>0.10526315789473684</v>
      </c>
      <c r="BW17" s="114">
        <f t="shared" ca="1" si="15"/>
        <v>0.26315789473684209</v>
      </c>
      <c r="BX17" s="114">
        <f t="shared" ca="1" si="15"/>
        <v>0.18421052631578946</v>
      </c>
      <c r="BY17" s="114">
        <f t="shared" ca="1" si="15"/>
        <v>0.18421052631578946</v>
      </c>
      <c r="BZ17" s="114">
        <v>1</v>
      </c>
      <c r="CA17" s="114">
        <v>1</v>
      </c>
      <c r="CB17" s="114">
        <v>1</v>
      </c>
      <c r="CC17" s="114">
        <v>1</v>
      </c>
      <c r="CD17" s="116"/>
      <c r="CE17" s="120"/>
      <c r="CF17" s="120"/>
      <c r="CG17" s="120"/>
      <c r="CH17" s="120"/>
      <c r="CI17" s="120"/>
      <c r="CJ17" s="120"/>
      <c r="CK17" s="120"/>
      <c r="CL17" s="120"/>
      <c r="CM17" s="120"/>
      <c r="CN17" s="120"/>
      <c r="CO17" s="121"/>
    </row>
    <row r="18" spans="1:93" ht="32.25" customHeight="1">
      <c r="A18" s="396"/>
      <c r="B18" s="397" t="s">
        <v>681</v>
      </c>
      <c r="C18" s="404">
        <v>1</v>
      </c>
      <c r="D18" s="405"/>
      <c r="E18" s="431"/>
      <c r="F18" s="406" t="s">
        <v>711</v>
      </c>
      <c r="G18" s="407"/>
      <c r="H18" s="408"/>
      <c r="I18" s="408"/>
      <c r="J18" s="409">
        <f>INT(ROUND((G18*G$7)+(H18*H$7)+(I18*I$7),0))</f>
        <v>0</v>
      </c>
      <c r="K18" s="407"/>
      <c r="L18" s="407"/>
      <c r="M18" s="408"/>
      <c r="N18" s="409">
        <f>INT(ROUND((K18*K$7)+(L18*L$7)+(M18*M$7),0))</f>
        <v>0</v>
      </c>
      <c r="O18" s="407"/>
      <c r="P18" s="410"/>
      <c r="Q18" s="408"/>
      <c r="R18" s="411">
        <f>INT(ROUND((O18*O$7)+(P18*P$7)+(Q18*Q$7),0))</f>
        <v>0</v>
      </c>
      <c r="S18" s="407"/>
      <c r="T18" s="407"/>
      <c r="U18" s="407"/>
      <c r="V18" s="411">
        <f>INT(ROUND((S18*S$7)+(T18*T$7)+(U18*U$7),0))</f>
        <v>0</v>
      </c>
      <c r="W18" s="407"/>
      <c r="X18" s="407"/>
      <c r="Y18" s="407"/>
      <c r="Z18" s="411">
        <f t="shared" ref="Z18:Z47" si="16">INT(ROUND((W18*W$7)+(X18*X$7)+(Y18*Y$7),0))</f>
        <v>0</v>
      </c>
      <c r="AA18" s="407"/>
      <c r="AB18" s="407"/>
      <c r="AC18" s="407"/>
      <c r="AD18" s="411">
        <f>INT(ROUND((AA18*AA$7)+(AB18*AB$7)+(AC18*AC$7),0))</f>
        <v>0</v>
      </c>
      <c r="AE18" s="412">
        <f>((N$13*N18)+(Z$13*Z18)+(R$13*R18)+(AD$13*AD18)+(V$13*V18))</f>
        <v>0</v>
      </c>
      <c r="AF18" s="413"/>
      <c r="AG18" s="413"/>
      <c r="AH18" s="413"/>
      <c r="AI18" s="414">
        <f>(AG18*0.4)+(AH18)</f>
        <v>0</v>
      </c>
      <c r="AJ18" s="414">
        <f>(AE18*0.4)+(AI18*0.6)</f>
        <v>0</v>
      </c>
      <c r="AK18" s="415">
        <f t="shared" ref="AK18:AK47" si="17">((G18*J$9)+(K18*N$9)+(O18*R$9)+(S18*V$9)+(W18*Z$9)+AA18*AD$9)/(AK$9*100)</f>
        <v>0</v>
      </c>
      <c r="AL18" s="416" t="str">
        <f ca="1">IF(BC18="(tl)","MD",IF(AM18="","L",IF(OR(AM18="TL",AM18="Tidak Hadir"),"TMD","M")))</f>
        <v>TMD</v>
      </c>
      <c r="AM18" s="428" t="str">
        <f>IF(AK18=0,"Tidak Hadir",IF(OR(BC18="(tl)",AK18&lt;AK$12),"TL",BC18))</f>
        <v>Tidak Hadir</v>
      </c>
      <c r="AN18" s="417" t="str">
        <f>IF(AJ18&lt;65,"Kurang",IF(AJ18&lt;76,"Cukup",IF(AJ18&lt;90,"Baik","Amat Baik")))</f>
        <v>Kurang</v>
      </c>
      <c r="AO18" s="503" t="s">
        <v>659</v>
      </c>
      <c r="AP18" s="1"/>
      <c r="AQ18" s="433">
        <f>D18</f>
        <v>0</v>
      </c>
      <c r="AR18" s="433"/>
      <c r="AS18" s="433">
        <f>E18</f>
        <v>0</v>
      </c>
      <c r="AT18" s="383">
        <f>AJ18</f>
        <v>0</v>
      </c>
      <c r="AU18" s="385" t="str">
        <f>AN18</f>
        <v>Kurang</v>
      </c>
      <c r="AV18" s="386" t="str">
        <f t="shared" ref="AV18:BB33" ca="1" si="18">IF(INDIRECT(AV$13&amp;$BD18)&lt;AV$11,AV$14,"")</f>
        <v/>
      </c>
      <c r="AW18" s="386" t="str">
        <f t="shared" ca="1" si="18"/>
        <v/>
      </c>
      <c r="AX18" s="386" t="str">
        <f t="shared" ca="1" si="18"/>
        <v/>
      </c>
      <c r="AY18" s="386" t="str">
        <f ca="1">IF(INDIRECT(AY$13&amp;$BD18)&lt;AY$11,AY$14,"")</f>
        <v/>
      </c>
      <c r="AZ18" s="386" t="str">
        <f ca="1">IF(INDIRECT(AZ$13&amp;$BD18)&lt;AZ$11,AZ$14,"")</f>
        <v/>
      </c>
      <c r="BA18" s="386" t="str">
        <f ca="1">IF(INDIRECT(BA$13&amp;$BD18)&lt;BA$11,BA$14,"")</f>
        <v/>
      </c>
      <c r="BB18" s="386" t="str">
        <f ca="1">IF(INDIRECT(BB$13&amp;$BD18)&lt;BB$11,BB$14,"")</f>
        <v>NA</v>
      </c>
      <c r="BC18" s="174" t="str">
        <f ca="1">IF(BB18="",TRIM(CONCATENATE(AW18,AX18,AY18,AZ18,BA18)),"(ujian komprehensif)")</f>
        <v>(ujian komprehensif)</v>
      </c>
      <c r="BD18" s="34">
        <f>ROW()</f>
        <v>18</v>
      </c>
      <c r="BE18" s="6"/>
      <c r="BF18" s="6"/>
      <c r="BG18" s="357"/>
      <c r="BH18" s="357"/>
      <c r="BI18" s="357"/>
      <c r="BJ18" s="357"/>
      <c r="BK18" s="358"/>
      <c r="BL18" s="358"/>
      <c r="BM18" s="354">
        <f ca="1">INDIRECT(BM$15&amp;ROW())</f>
        <v>0</v>
      </c>
      <c r="BN18" s="119">
        <f ca="1">INDIRECT(BN$15&amp;ROW())</f>
        <v>0</v>
      </c>
      <c r="BO18" s="119">
        <f t="shared" ref="BN18:BR37" ca="1" si="19">INDIRECT(BO$15&amp;ROW())</f>
        <v>0</v>
      </c>
      <c r="BP18" s="119">
        <f t="shared" ca="1" si="19"/>
        <v>0</v>
      </c>
      <c r="BQ18" s="119">
        <f t="shared" ca="1" si="19"/>
        <v>0</v>
      </c>
      <c r="BR18" s="119">
        <f t="shared" ca="1" si="19"/>
        <v>0</v>
      </c>
      <c r="BS18" s="115"/>
      <c r="BT18" s="119" t="str">
        <f ca="1">FIXED(ROUND(INDIRECT(BT$15&amp;12)*INDIRECT(BT$15&amp;ROW()),2),2)</f>
        <v>0,00</v>
      </c>
      <c r="BU18" s="119" t="str">
        <f ca="1">FIXED(ROUND(INDIRECT(BU$15&amp;13)*INDIRECT(BU$15&amp;ROW()),2),2)</f>
        <v>0,00</v>
      </c>
      <c r="BV18" s="119" t="str">
        <f t="shared" ref="BV18:CA33" ca="1" si="20">FIXED(ROUND(INDIRECT(BV$15&amp;13)*INDIRECT(BV$15&amp;ROW()),2),2)</f>
        <v>0,00</v>
      </c>
      <c r="BW18" s="119" t="str">
        <f t="shared" ca="1" si="20"/>
        <v>0,00</v>
      </c>
      <c r="BX18" s="119" t="str">
        <f t="shared" ca="1" si="20"/>
        <v>0,00</v>
      </c>
      <c r="BY18" s="119" t="str">
        <f t="shared" ca="1" si="20"/>
        <v>0,00</v>
      </c>
      <c r="BZ18" s="119" t="str">
        <f ca="1">FIXED(ROUND(INDIRECT(BZ$15&amp;13)*INDIRECT(BZ$15&amp;ROW()),2),2)</f>
        <v>0,00</v>
      </c>
      <c r="CA18" s="119" t="str">
        <f ca="1">FIXED(ROUND(INDIRECT(CA$15&amp;13)*INDIRECT(CA$15&amp;ROW()),2),2)</f>
        <v>0,00</v>
      </c>
      <c r="CB18" s="119" t="str">
        <f t="shared" ref="CB18:CC33" ca="1" si="21">FIXED(ROUND(INDIRECT(CB$15&amp;13)*INDIRECT(CB$15&amp;ROW()),2),2)</f>
        <v>0,00</v>
      </c>
      <c r="CC18" s="119" t="str">
        <f t="shared" ca="1" si="21"/>
        <v>0,00</v>
      </c>
      <c r="CD18" s="116"/>
      <c r="CE18" s="120" t="str">
        <f t="shared" ref="CE18" ca="1" si="22">VLOOKUP(MID(BT18,1,LEN(BT18)-3),depan,2,FALSE)&amp;" koma"&amp;VLOOKUP(RIGHT(BT18,2),baruk,2,FALSE)</f>
        <v>Nol koma nol nol</v>
      </c>
      <c r="CF18" s="120" t="str">
        <f t="shared" ref="CF18" ca="1" si="23">VLOOKUP(MID(BU18,1,LEN(BU18)-3),depan,2,FALSE)&amp;" koma"&amp;VLOOKUP(RIGHT(BU18,2),baruk,2,FALSE)</f>
        <v>Nol koma nol nol</v>
      </c>
      <c r="CG18" s="120" t="str">
        <f t="shared" ref="CG18" ca="1" si="24">VLOOKUP(MID(BV18,1,LEN(BV18)-3),depan,2,FALSE)&amp;" koma"&amp;VLOOKUP(RIGHT(BV18,2),baruk,2,FALSE)</f>
        <v>Nol koma nol nol</v>
      </c>
      <c r="CH18" s="120" t="str">
        <f t="shared" ref="CH18:CJ18" ca="1" si="25">VLOOKUP(MID(BW18,1,LEN(BW18)-3),depan,2,FALSE)&amp;" koma"&amp;VLOOKUP(RIGHT(BW18,2),baruk,2,FALSE)</f>
        <v>Nol koma nol nol</v>
      </c>
      <c r="CI18" s="120" t="str">
        <f t="shared" ca="1" si="25"/>
        <v>Nol koma nol nol</v>
      </c>
      <c r="CJ18" s="120" t="str">
        <f t="shared" ca="1" si="25"/>
        <v>Nol koma nol nol</v>
      </c>
      <c r="CK18" s="120" t="str">
        <f t="shared" ref="CK18" ca="1" si="26">VLOOKUP(MID(BZ18,1,LEN(BZ18)-3),depan,2,FALSE)&amp;" koma"&amp;VLOOKUP(RIGHT(BZ18,2),baruk,2,FALSE)</f>
        <v>Nol koma nol nol</v>
      </c>
      <c r="CL18" s="120" t="str">
        <f t="shared" ref="CL18" ca="1" si="27">VLOOKUP(MID(CA18,1,LEN(CA18)-3),depan,2,FALSE)&amp;" koma"&amp;VLOOKUP(RIGHT(CA18,2),baruk,2,FALSE)</f>
        <v>Nol koma nol nol</v>
      </c>
      <c r="CM18" s="120" t="str">
        <f t="shared" ref="CM18" ca="1" si="28">VLOOKUP(MID(CB18,1,LEN(CB18)-3),depan,2,FALSE)&amp;" koma"&amp;VLOOKUP(RIGHT(CB18,2),baruk,2,FALSE)</f>
        <v>Nol koma nol nol</v>
      </c>
      <c r="CN18" s="120" t="str">
        <f ca="1">VLOOKUP(MID(CC18,1,LEN(CC18)-3),depan,2,FALSE)&amp;" koma"&amp;VLOOKUP(RIGHT(CC18,2),baruk,2,FALSE)</f>
        <v>Nol koma nol nol</v>
      </c>
      <c r="CO18" s="121"/>
    </row>
    <row r="19" spans="1:93" ht="35.1" customHeight="1">
      <c r="A19" s="396"/>
      <c r="B19" s="397" t="s">
        <v>682</v>
      </c>
      <c r="C19" s="418">
        <v>2</v>
      </c>
      <c r="D19" s="405"/>
      <c r="E19" s="431"/>
      <c r="F19" s="406" t="s">
        <v>712</v>
      </c>
      <c r="G19" s="407"/>
      <c r="H19" s="408"/>
      <c r="I19" s="408"/>
      <c r="J19" s="409">
        <f>INT(ROUND((G19*G$7)+(H19*H$7)+(I19*I$7),0))</f>
        <v>0</v>
      </c>
      <c r="K19" s="407"/>
      <c r="L19" s="407"/>
      <c r="M19" s="408"/>
      <c r="N19" s="409">
        <f t="shared" ref="N19:N47" si="29">INT(ROUND((K19*K$7)+(L19*L$7)+(M19*M$7),0))</f>
        <v>0</v>
      </c>
      <c r="O19" s="407"/>
      <c r="P19" s="410"/>
      <c r="Q19" s="408"/>
      <c r="R19" s="411">
        <f t="shared" ref="R19:R47" si="30">INT(ROUND((O19*O$7)+(P19*P$7)+(Q19*Q$7),0))</f>
        <v>0</v>
      </c>
      <c r="S19" s="407"/>
      <c r="T19" s="407"/>
      <c r="U19" s="407"/>
      <c r="V19" s="411">
        <f t="shared" ref="V19:V47" si="31">INT(ROUND((S19*S$7)+(T19*T$7)+(U19*U$7),0))</f>
        <v>0</v>
      </c>
      <c r="W19" s="407"/>
      <c r="X19" s="407"/>
      <c r="Y19" s="407"/>
      <c r="Z19" s="411">
        <f t="shared" si="16"/>
        <v>0</v>
      </c>
      <c r="AA19" s="407"/>
      <c r="AB19" s="407"/>
      <c r="AC19" s="407"/>
      <c r="AD19" s="411">
        <f t="shared" ref="AD19:AD47" si="32">INT(ROUND((AA19*AA$7)+(AB19*AB$7)+(AC19*AC$7),0))</f>
        <v>0</v>
      </c>
      <c r="AE19" s="412">
        <f t="shared" ref="AE19:AE47" si="33">((N$13*N19)+(Z$13*Z19)+(R$13*R19)+(AD$13*AD19)+(V$13*V19))</f>
        <v>0</v>
      </c>
      <c r="AF19" s="413"/>
      <c r="AG19" s="413"/>
      <c r="AH19" s="413"/>
      <c r="AI19" s="414">
        <f t="shared" ref="AI19:AI47" si="34">(AG19*0.4)+(AH19)</f>
        <v>0</v>
      </c>
      <c r="AJ19" s="414">
        <f t="shared" ref="AJ19:AJ47" si="35">(AE19*0.4)+(AI19*0.6)</f>
        <v>0</v>
      </c>
      <c r="AK19" s="415">
        <f t="shared" si="17"/>
        <v>0</v>
      </c>
      <c r="AL19" s="416" t="str">
        <f t="shared" ref="AL19:AL47" ca="1" si="36">IF(BC19="(tl)","MD",IF(AM19="","L",IF(OR(AM19="TL",AM19="Tidak Hadir"),"TMD","M")))</f>
        <v>TMD</v>
      </c>
      <c r="AM19" s="428" t="str">
        <f t="shared" ref="AM19:AM47" si="37">IF(AK19=0,"Tidak Hadir",IF(OR(BC19="(tl)",AK19&lt;AK$12),"TL",BC19))</f>
        <v>Tidak Hadir</v>
      </c>
      <c r="AN19" s="417" t="str">
        <f t="shared" ref="AN19:AN47" si="38">IF(AJ19&lt;65,"Kurang",IF(AJ19&lt;76,"Cukup",IF(AJ19&lt;90,"Baik","Amat Baik")))</f>
        <v>Kurang</v>
      </c>
      <c r="AO19" s="504"/>
      <c r="AP19" s="2"/>
      <c r="AQ19" s="433">
        <f t="shared" ref="AQ19:AQ47" si="39">D19</f>
        <v>0</v>
      </c>
      <c r="AR19" s="433"/>
      <c r="AS19" s="433">
        <f t="shared" ref="AS19:AS47" si="40">E19</f>
        <v>0</v>
      </c>
      <c r="AT19" s="383">
        <f t="shared" ref="AT19:AT47" si="41">AJ19</f>
        <v>0</v>
      </c>
      <c r="AU19" s="385" t="str">
        <f t="shared" ref="AU19:AU47" si="42">AN19</f>
        <v>Kurang</v>
      </c>
      <c r="AV19" s="384" t="str">
        <f t="shared" ca="1" si="18"/>
        <v/>
      </c>
      <c r="AW19" s="17" t="str">
        <f t="shared" ca="1" si="18"/>
        <v/>
      </c>
      <c r="AX19" s="17" t="str">
        <f t="shared" ca="1" si="18"/>
        <v/>
      </c>
      <c r="AY19" s="386" t="str">
        <f t="shared" ca="1" si="18"/>
        <v/>
      </c>
      <c r="AZ19" s="386" t="str">
        <f t="shared" ca="1" si="18"/>
        <v/>
      </c>
      <c r="BA19" s="386" t="str">
        <f t="shared" ca="1" si="18"/>
        <v/>
      </c>
      <c r="BB19" s="17" t="str">
        <f t="shared" ca="1" si="18"/>
        <v>NA</v>
      </c>
      <c r="BC19" s="174" t="str">
        <f ca="1">IF(BB19="",TRIM(CONCATENATE(AW19,AX19,AY19,AZ19,BA19)),"(ujian komprehensif)")</f>
        <v>(ujian komprehensif)</v>
      </c>
      <c r="BD19" s="34">
        <f>ROW()</f>
        <v>19</v>
      </c>
      <c r="BE19" s="6"/>
      <c r="BF19" s="6"/>
      <c r="BG19" s="357"/>
      <c r="BH19" s="357"/>
      <c r="BI19" s="357"/>
      <c r="BJ19" s="357"/>
      <c r="BK19" s="359"/>
      <c r="BL19" s="359"/>
      <c r="BM19" s="354">
        <f t="shared" ref="BM19:BR47" ca="1" si="43">INDIRECT(BM$15&amp;ROW())</f>
        <v>0</v>
      </c>
      <c r="BN19" s="119">
        <f t="shared" ca="1" si="19"/>
        <v>0</v>
      </c>
      <c r="BO19" s="119">
        <f t="shared" ca="1" si="19"/>
        <v>0</v>
      </c>
      <c r="BP19" s="119">
        <f t="shared" ca="1" si="19"/>
        <v>0</v>
      </c>
      <c r="BQ19" s="119">
        <f t="shared" ca="1" si="19"/>
        <v>0</v>
      </c>
      <c r="BR19" s="119">
        <f t="shared" ca="1" si="19"/>
        <v>0</v>
      </c>
      <c r="BS19" s="115"/>
      <c r="BT19" s="119" t="str">
        <f t="shared" ref="BT19:BT47" ca="1" si="44">FIXED(ROUND(INDIRECT(BT$15&amp;12)*INDIRECT(BT$15&amp;ROW()),2),2)</f>
        <v>0,00</v>
      </c>
      <c r="BU19" s="119" t="str">
        <f t="shared" ref="BU19:CC47" ca="1" si="45">FIXED(ROUND(INDIRECT(BU$15&amp;13)*INDIRECT(BU$15&amp;ROW()),2),2)</f>
        <v>0,00</v>
      </c>
      <c r="BV19" s="119" t="str">
        <f t="shared" ca="1" si="20"/>
        <v>0,00</v>
      </c>
      <c r="BW19" s="119" t="str">
        <f t="shared" ca="1" si="20"/>
        <v>0,00</v>
      </c>
      <c r="BX19" s="119" t="str">
        <f t="shared" ca="1" si="20"/>
        <v>0,00</v>
      </c>
      <c r="BY19" s="119" t="str">
        <f t="shared" ca="1" si="20"/>
        <v>0,00</v>
      </c>
      <c r="BZ19" s="119" t="str">
        <f t="shared" ca="1" si="20"/>
        <v>0,00</v>
      </c>
      <c r="CA19" s="119" t="str">
        <f t="shared" ca="1" si="20"/>
        <v>0,00</v>
      </c>
      <c r="CB19" s="119" t="str">
        <f t="shared" ca="1" si="21"/>
        <v>0,00</v>
      </c>
      <c r="CC19" s="119" t="str">
        <f t="shared" ca="1" si="21"/>
        <v>0,00</v>
      </c>
      <c r="CD19" s="116"/>
      <c r="CE19" s="120" t="str">
        <f t="shared" ref="CE19:CE47" ca="1" si="46">VLOOKUP(MID(BT19,1,LEN(BT19)-3),depan,2,FALSE)&amp;" koma"&amp;VLOOKUP(RIGHT(BT19,2),baruk,2,FALSE)</f>
        <v>Nol koma nol nol</v>
      </c>
      <c r="CF19" s="120" t="str">
        <f t="shared" ref="CF19:CF47" ca="1" si="47">VLOOKUP(MID(BU19,1,LEN(BU19)-3),depan,2,FALSE)&amp;" koma"&amp;VLOOKUP(RIGHT(BU19,2),baruk,2,FALSE)</f>
        <v>Nol koma nol nol</v>
      </c>
      <c r="CG19" s="120" t="str">
        <f t="shared" ref="CG19:CG47" ca="1" si="48">VLOOKUP(MID(BV19,1,LEN(BV19)-3),depan,2,FALSE)&amp;" koma"&amp;VLOOKUP(RIGHT(BV19,2),baruk,2,FALSE)</f>
        <v>Nol koma nol nol</v>
      </c>
      <c r="CH19" s="120" t="str">
        <f t="shared" ref="CH19:CH47" ca="1" si="49">VLOOKUP(MID(BW19,1,LEN(BW19)-3),depan,2,FALSE)&amp;" koma"&amp;VLOOKUP(RIGHT(BW19,2),baruk,2,FALSE)</f>
        <v>Nol koma nol nol</v>
      </c>
      <c r="CI19" s="120" t="str">
        <f t="shared" ref="CI19:CI47" ca="1" si="50">VLOOKUP(MID(BX19,1,LEN(BX19)-3),depan,2,FALSE)&amp;" koma"&amp;VLOOKUP(RIGHT(BX19,2),baruk,2,FALSE)</f>
        <v>Nol koma nol nol</v>
      </c>
      <c r="CJ19" s="120" t="str">
        <f t="shared" ref="CJ19:CJ47" ca="1" si="51">VLOOKUP(MID(BY19,1,LEN(BY19)-3),depan,2,FALSE)&amp;" koma"&amp;VLOOKUP(RIGHT(BY19,2),baruk,2,FALSE)</f>
        <v>Nol koma nol nol</v>
      </c>
      <c r="CK19" s="120" t="str">
        <f t="shared" ref="CK19:CK47" ca="1" si="52">VLOOKUP(MID(BZ19,1,LEN(BZ19)-3),depan,2,FALSE)&amp;" koma"&amp;VLOOKUP(RIGHT(BZ19,2),baruk,2,FALSE)</f>
        <v>Nol koma nol nol</v>
      </c>
      <c r="CL19" s="120" t="str">
        <f t="shared" ref="CL19:CL47" ca="1" si="53">VLOOKUP(MID(CA19,1,LEN(CA19)-3),depan,2,FALSE)&amp;" koma"&amp;VLOOKUP(RIGHT(CA19,2),baruk,2,FALSE)</f>
        <v>Nol koma nol nol</v>
      </c>
      <c r="CM19" s="120" t="str">
        <f t="shared" ref="CM19:CM47" ca="1" si="54">VLOOKUP(MID(CB19,1,LEN(CB19)-3),depan,2,FALSE)&amp;" koma"&amp;VLOOKUP(RIGHT(CB19,2),baruk,2,FALSE)</f>
        <v>Nol koma nol nol</v>
      </c>
      <c r="CN19" s="120" t="str">
        <f t="shared" ref="CN19:CN40" ca="1" si="55">VLOOKUP(MID(CC19,1,LEN(CC19)-3),depan,2,FALSE)&amp;" koma"&amp;VLOOKUP(RIGHT(CC19,2),baruk,2,FALSE)</f>
        <v>Nol koma nol nol</v>
      </c>
      <c r="CO19" s="121"/>
    </row>
    <row r="20" spans="1:93" ht="35.1" customHeight="1">
      <c r="A20" s="396"/>
      <c r="B20" s="397" t="s">
        <v>683</v>
      </c>
      <c r="C20" s="404">
        <v>3</v>
      </c>
      <c r="D20" s="405"/>
      <c r="E20" s="431"/>
      <c r="F20" s="406" t="s">
        <v>713</v>
      </c>
      <c r="G20" s="407"/>
      <c r="H20" s="408"/>
      <c r="I20" s="408"/>
      <c r="J20" s="409">
        <f>INT(ROUND((G20*G$7)+(H20*H$7)+(I20*I$7),0))</f>
        <v>0</v>
      </c>
      <c r="K20" s="407"/>
      <c r="L20" s="407"/>
      <c r="M20" s="408"/>
      <c r="N20" s="409">
        <f t="shared" si="29"/>
        <v>0</v>
      </c>
      <c r="O20" s="407"/>
      <c r="P20" s="410"/>
      <c r="Q20" s="408"/>
      <c r="R20" s="411">
        <f t="shared" si="30"/>
        <v>0</v>
      </c>
      <c r="S20" s="407"/>
      <c r="T20" s="407"/>
      <c r="U20" s="407"/>
      <c r="V20" s="411">
        <f t="shared" si="31"/>
        <v>0</v>
      </c>
      <c r="W20" s="407"/>
      <c r="X20" s="407"/>
      <c r="Y20" s="407"/>
      <c r="Z20" s="411">
        <f t="shared" si="16"/>
        <v>0</v>
      </c>
      <c r="AA20" s="407"/>
      <c r="AB20" s="407"/>
      <c r="AC20" s="407"/>
      <c r="AD20" s="411">
        <f t="shared" si="32"/>
        <v>0</v>
      </c>
      <c r="AE20" s="412">
        <f t="shared" si="33"/>
        <v>0</v>
      </c>
      <c r="AF20" s="413"/>
      <c r="AG20" s="413"/>
      <c r="AH20" s="413"/>
      <c r="AI20" s="414">
        <f t="shared" si="34"/>
        <v>0</v>
      </c>
      <c r="AJ20" s="414">
        <f t="shared" si="35"/>
        <v>0</v>
      </c>
      <c r="AK20" s="415">
        <f t="shared" si="17"/>
        <v>0</v>
      </c>
      <c r="AL20" s="416" t="str">
        <f t="shared" ca="1" si="36"/>
        <v>TMD</v>
      </c>
      <c r="AM20" s="428" t="str">
        <f t="shared" si="37"/>
        <v>Tidak Hadir</v>
      </c>
      <c r="AN20" s="441" t="s">
        <v>741</v>
      </c>
      <c r="AO20" s="504"/>
      <c r="AP20" s="2"/>
      <c r="AQ20" s="433">
        <f t="shared" si="39"/>
        <v>0</v>
      </c>
      <c r="AR20" s="433"/>
      <c r="AS20" s="433">
        <f t="shared" si="40"/>
        <v>0</v>
      </c>
      <c r="AT20" s="383">
        <f t="shared" si="41"/>
        <v>0</v>
      </c>
      <c r="AU20" s="385" t="str">
        <f t="shared" si="42"/>
        <v>-</v>
      </c>
      <c r="AV20" s="384" t="str">
        <f t="shared" ca="1" si="18"/>
        <v/>
      </c>
      <c r="AW20" s="17" t="str">
        <f t="shared" ca="1" si="18"/>
        <v/>
      </c>
      <c r="AX20" s="17" t="str">
        <f t="shared" ca="1" si="18"/>
        <v/>
      </c>
      <c r="AY20" s="386" t="str">
        <f t="shared" ca="1" si="18"/>
        <v/>
      </c>
      <c r="AZ20" s="386" t="str">
        <f t="shared" ca="1" si="18"/>
        <v/>
      </c>
      <c r="BA20" s="386" t="str">
        <f t="shared" ca="1" si="18"/>
        <v/>
      </c>
      <c r="BB20" s="17" t="str">
        <f t="shared" ca="1" si="18"/>
        <v>NA</v>
      </c>
      <c r="BC20" s="174" t="str">
        <f t="shared" ref="BC20:BC47" ca="1" si="56">IF(BB20="",TRIM(CONCATENATE(AW20,AX20,AY20,AZ20,BA20)),"(ujian komprehensif)")</f>
        <v>(ujian komprehensif)</v>
      </c>
      <c r="BD20" s="34">
        <f>ROW()</f>
        <v>20</v>
      </c>
      <c r="BE20" s="6"/>
      <c r="BF20" s="6"/>
      <c r="BG20" s="357"/>
      <c r="BH20" s="357"/>
      <c r="BI20" s="357"/>
      <c r="BJ20" s="357"/>
      <c r="BK20" s="359"/>
      <c r="BL20" s="359"/>
      <c r="BM20" s="354">
        <f t="shared" ca="1" si="43"/>
        <v>0</v>
      </c>
      <c r="BN20" s="119">
        <f t="shared" ca="1" si="19"/>
        <v>0</v>
      </c>
      <c r="BO20" s="119">
        <f t="shared" ca="1" si="19"/>
        <v>0</v>
      </c>
      <c r="BP20" s="119">
        <f t="shared" ca="1" si="19"/>
        <v>0</v>
      </c>
      <c r="BQ20" s="119">
        <f t="shared" ca="1" si="19"/>
        <v>0</v>
      </c>
      <c r="BR20" s="119">
        <f t="shared" ca="1" si="19"/>
        <v>0</v>
      </c>
      <c r="BS20" s="115"/>
      <c r="BT20" s="119" t="str">
        <f t="shared" ca="1" si="44"/>
        <v>0,00</v>
      </c>
      <c r="BU20" s="119" t="str">
        <f t="shared" ca="1" si="45"/>
        <v>0,00</v>
      </c>
      <c r="BV20" s="119" t="str">
        <f t="shared" ca="1" si="20"/>
        <v>0,00</v>
      </c>
      <c r="BW20" s="119" t="str">
        <f t="shared" ca="1" si="20"/>
        <v>0,00</v>
      </c>
      <c r="BX20" s="119" t="str">
        <f t="shared" ca="1" si="20"/>
        <v>0,00</v>
      </c>
      <c r="BY20" s="119" t="str">
        <f t="shared" ca="1" si="20"/>
        <v>0,00</v>
      </c>
      <c r="BZ20" s="119" t="str">
        <f t="shared" ca="1" si="20"/>
        <v>0,00</v>
      </c>
      <c r="CA20" s="119" t="str">
        <f t="shared" ca="1" si="20"/>
        <v>0,00</v>
      </c>
      <c r="CB20" s="119" t="str">
        <f t="shared" ca="1" si="21"/>
        <v>0,00</v>
      </c>
      <c r="CC20" s="119" t="str">
        <f t="shared" ca="1" si="21"/>
        <v>0,00</v>
      </c>
      <c r="CD20" s="116"/>
      <c r="CE20" s="120" t="str">
        <f t="shared" ca="1" si="46"/>
        <v>Nol koma nol nol</v>
      </c>
      <c r="CF20" s="120" t="str">
        <f t="shared" ca="1" si="47"/>
        <v>Nol koma nol nol</v>
      </c>
      <c r="CG20" s="120" t="str">
        <f t="shared" ca="1" si="48"/>
        <v>Nol koma nol nol</v>
      </c>
      <c r="CH20" s="120" t="str">
        <f t="shared" ca="1" si="49"/>
        <v>Nol koma nol nol</v>
      </c>
      <c r="CI20" s="120" t="str">
        <f t="shared" ca="1" si="50"/>
        <v>Nol koma nol nol</v>
      </c>
      <c r="CJ20" s="120" t="str">
        <f t="shared" ca="1" si="51"/>
        <v>Nol koma nol nol</v>
      </c>
      <c r="CK20" s="120" t="str">
        <f t="shared" ca="1" si="52"/>
        <v>Nol koma nol nol</v>
      </c>
      <c r="CL20" s="120" t="str">
        <f t="shared" ca="1" si="53"/>
        <v>Nol koma nol nol</v>
      </c>
      <c r="CM20" s="120" t="str">
        <f t="shared" ca="1" si="54"/>
        <v>Nol koma nol nol</v>
      </c>
      <c r="CN20" s="120" t="str">
        <f t="shared" ca="1" si="55"/>
        <v>Nol koma nol nol</v>
      </c>
      <c r="CO20" s="121"/>
    </row>
    <row r="21" spans="1:93" ht="35.1" customHeight="1">
      <c r="A21" s="396"/>
      <c r="B21" s="397" t="s">
        <v>684</v>
      </c>
      <c r="C21" s="418">
        <v>4</v>
      </c>
      <c r="D21" s="405"/>
      <c r="E21" s="431"/>
      <c r="F21" s="406" t="s">
        <v>714</v>
      </c>
      <c r="G21" s="407"/>
      <c r="H21" s="408"/>
      <c r="I21" s="408"/>
      <c r="J21" s="409">
        <f t="shared" ref="J21:J47" si="57">INT(ROUND((G21*G$7)+(H21*H$7)+(I21*I$7),0))</f>
        <v>0</v>
      </c>
      <c r="K21" s="407"/>
      <c r="L21" s="407"/>
      <c r="M21" s="408"/>
      <c r="N21" s="409">
        <f t="shared" si="29"/>
        <v>0</v>
      </c>
      <c r="O21" s="407"/>
      <c r="P21" s="410"/>
      <c r="Q21" s="408"/>
      <c r="R21" s="411">
        <f t="shared" si="30"/>
        <v>0</v>
      </c>
      <c r="S21" s="407"/>
      <c r="T21" s="407"/>
      <c r="U21" s="407"/>
      <c r="V21" s="411">
        <f t="shared" si="31"/>
        <v>0</v>
      </c>
      <c r="W21" s="407"/>
      <c r="X21" s="407"/>
      <c r="Y21" s="407"/>
      <c r="Z21" s="411">
        <f t="shared" si="16"/>
        <v>0</v>
      </c>
      <c r="AA21" s="407"/>
      <c r="AB21" s="407"/>
      <c r="AC21" s="407"/>
      <c r="AD21" s="411">
        <f t="shared" si="32"/>
        <v>0</v>
      </c>
      <c r="AE21" s="412">
        <f t="shared" si="33"/>
        <v>0</v>
      </c>
      <c r="AF21" s="413"/>
      <c r="AG21" s="413"/>
      <c r="AH21" s="413"/>
      <c r="AI21" s="414">
        <f t="shared" si="34"/>
        <v>0</v>
      </c>
      <c r="AJ21" s="414">
        <f t="shared" si="35"/>
        <v>0</v>
      </c>
      <c r="AK21" s="415">
        <f t="shared" si="17"/>
        <v>0</v>
      </c>
      <c r="AL21" s="416" t="str">
        <f t="shared" ca="1" si="36"/>
        <v>TMD</v>
      </c>
      <c r="AM21" s="428" t="str">
        <f t="shared" si="37"/>
        <v>Tidak Hadir</v>
      </c>
      <c r="AN21" s="417" t="str">
        <f t="shared" si="38"/>
        <v>Kurang</v>
      </c>
      <c r="AO21" s="504"/>
      <c r="AP21" s="2"/>
      <c r="AQ21" s="433">
        <f t="shared" si="39"/>
        <v>0</v>
      </c>
      <c r="AR21" s="433"/>
      <c r="AS21" s="433">
        <f t="shared" si="40"/>
        <v>0</v>
      </c>
      <c r="AT21" s="383">
        <f t="shared" si="41"/>
        <v>0</v>
      </c>
      <c r="AU21" s="385" t="str">
        <f t="shared" si="42"/>
        <v>Kurang</v>
      </c>
      <c r="AV21" s="384" t="str">
        <f t="shared" ca="1" si="18"/>
        <v/>
      </c>
      <c r="AW21" s="17" t="str">
        <f t="shared" ca="1" si="18"/>
        <v/>
      </c>
      <c r="AX21" s="17" t="str">
        <f t="shared" ca="1" si="18"/>
        <v/>
      </c>
      <c r="AY21" s="386" t="str">
        <f t="shared" ca="1" si="18"/>
        <v/>
      </c>
      <c r="AZ21" s="386" t="str">
        <f t="shared" ca="1" si="18"/>
        <v/>
      </c>
      <c r="BA21" s="386" t="str">
        <f t="shared" ca="1" si="18"/>
        <v/>
      </c>
      <c r="BB21" s="17" t="str">
        <f t="shared" ca="1" si="18"/>
        <v>NA</v>
      </c>
      <c r="BC21" s="174" t="str">
        <f t="shared" ca="1" si="56"/>
        <v>(ujian komprehensif)</v>
      </c>
      <c r="BD21" s="34">
        <f>ROW()</f>
        <v>21</v>
      </c>
      <c r="BE21" s="6"/>
      <c r="BF21" s="6"/>
      <c r="BG21" s="357"/>
      <c r="BH21" s="357"/>
      <c r="BI21" s="357"/>
      <c r="BJ21" s="357"/>
      <c r="BK21" s="359"/>
      <c r="BL21" s="359"/>
      <c r="BM21" s="354">
        <f t="shared" ca="1" si="43"/>
        <v>0</v>
      </c>
      <c r="BN21" s="119">
        <f t="shared" ca="1" si="19"/>
        <v>0</v>
      </c>
      <c r="BO21" s="119">
        <f t="shared" ca="1" si="19"/>
        <v>0</v>
      </c>
      <c r="BP21" s="119">
        <f t="shared" ca="1" si="19"/>
        <v>0</v>
      </c>
      <c r="BQ21" s="119">
        <f t="shared" ca="1" si="19"/>
        <v>0</v>
      </c>
      <c r="BR21" s="119">
        <f t="shared" ca="1" si="19"/>
        <v>0</v>
      </c>
      <c r="BS21" s="115"/>
      <c r="BT21" s="119" t="str">
        <f t="shared" ca="1" si="44"/>
        <v>0,00</v>
      </c>
      <c r="BU21" s="119" t="str">
        <f t="shared" ca="1" si="45"/>
        <v>0,00</v>
      </c>
      <c r="BV21" s="119" t="str">
        <f t="shared" ca="1" si="20"/>
        <v>0,00</v>
      </c>
      <c r="BW21" s="119" t="str">
        <f t="shared" ca="1" si="20"/>
        <v>0,00</v>
      </c>
      <c r="BX21" s="119" t="str">
        <f t="shared" ca="1" si="20"/>
        <v>0,00</v>
      </c>
      <c r="BY21" s="119" t="str">
        <f t="shared" ca="1" si="20"/>
        <v>0,00</v>
      </c>
      <c r="BZ21" s="119" t="str">
        <f t="shared" ca="1" si="20"/>
        <v>0,00</v>
      </c>
      <c r="CA21" s="119" t="str">
        <f t="shared" ca="1" si="20"/>
        <v>0,00</v>
      </c>
      <c r="CB21" s="119" t="str">
        <f t="shared" ca="1" si="21"/>
        <v>0,00</v>
      </c>
      <c r="CC21" s="119" t="str">
        <f t="shared" ca="1" si="21"/>
        <v>0,00</v>
      </c>
      <c r="CD21" s="116"/>
      <c r="CE21" s="120" t="str">
        <f t="shared" ca="1" si="46"/>
        <v>Nol koma nol nol</v>
      </c>
      <c r="CF21" s="120" t="str">
        <f t="shared" ca="1" si="47"/>
        <v>Nol koma nol nol</v>
      </c>
      <c r="CG21" s="120" t="str">
        <f t="shared" ca="1" si="48"/>
        <v>Nol koma nol nol</v>
      </c>
      <c r="CH21" s="120" t="str">
        <f t="shared" ca="1" si="49"/>
        <v>Nol koma nol nol</v>
      </c>
      <c r="CI21" s="120" t="str">
        <f t="shared" ca="1" si="50"/>
        <v>Nol koma nol nol</v>
      </c>
      <c r="CJ21" s="120" t="str">
        <f t="shared" ca="1" si="51"/>
        <v>Nol koma nol nol</v>
      </c>
      <c r="CK21" s="120" t="str">
        <f t="shared" ca="1" si="52"/>
        <v>Nol koma nol nol</v>
      </c>
      <c r="CL21" s="120" t="str">
        <f t="shared" ca="1" si="53"/>
        <v>Nol koma nol nol</v>
      </c>
      <c r="CM21" s="120" t="str">
        <f t="shared" ca="1" si="54"/>
        <v>Nol koma nol nol</v>
      </c>
      <c r="CN21" s="120" t="str">
        <f t="shared" ca="1" si="55"/>
        <v>Nol koma nol nol</v>
      </c>
      <c r="CO21" s="121"/>
    </row>
    <row r="22" spans="1:93" ht="35.1" customHeight="1">
      <c r="A22" s="396"/>
      <c r="B22" s="397" t="s">
        <v>685</v>
      </c>
      <c r="C22" s="404">
        <v>5</v>
      </c>
      <c r="D22" s="405"/>
      <c r="E22" s="431"/>
      <c r="F22" s="406" t="s">
        <v>715</v>
      </c>
      <c r="G22" s="407"/>
      <c r="H22" s="408"/>
      <c r="I22" s="408"/>
      <c r="J22" s="409">
        <f t="shared" si="57"/>
        <v>0</v>
      </c>
      <c r="K22" s="407"/>
      <c r="L22" s="407"/>
      <c r="M22" s="408"/>
      <c r="N22" s="409">
        <f t="shared" si="29"/>
        <v>0</v>
      </c>
      <c r="O22" s="407"/>
      <c r="P22" s="410"/>
      <c r="Q22" s="408"/>
      <c r="R22" s="411">
        <f t="shared" si="30"/>
        <v>0</v>
      </c>
      <c r="S22" s="407"/>
      <c r="T22" s="407"/>
      <c r="U22" s="407"/>
      <c r="V22" s="411">
        <f t="shared" si="31"/>
        <v>0</v>
      </c>
      <c r="W22" s="407"/>
      <c r="X22" s="407"/>
      <c r="Y22" s="407"/>
      <c r="Z22" s="411">
        <f t="shared" si="16"/>
        <v>0</v>
      </c>
      <c r="AA22" s="407"/>
      <c r="AB22" s="407"/>
      <c r="AC22" s="407"/>
      <c r="AD22" s="411">
        <f t="shared" si="32"/>
        <v>0</v>
      </c>
      <c r="AE22" s="412">
        <f t="shared" si="33"/>
        <v>0</v>
      </c>
      <c r="AF22" s="413"/>
      <c r="AG22" s="413"/>
      <c r="AH22" s="413"/>
      <c r="AI22" s="414">
        <f t="shared" si="34"/>
        <v>0</v>
      </c>
      <c r="AJ22" s="414">
        <f t="shared" si="35"/>
        <v>0</v>
      </c>
      <c r="AK22" s="415">
        <f t="shared" si="17"/>
        <v>0</v>
      </c>
      <c r="AL22" s="416" t="str">
        <f t="shared" ca="1" si="36"/>
        <v>TMD</v>
      </c>
      <c r="AM22" s="428" t="str">
        <f t="shared" si="37"/>
        <v>Tidak Hadir</v>
      </c>
      <c r="AN22" s="417" t="str">
        <f t="shared" si="38"/>
        <v>Kurang</v>
      </c>
      <c r="AO22" s="502" t="s">
        <v>660</v>
      </c>
      <c r="AP22" s="2"/>
      <c r="AQ22" s="433">
        <f t="shared" si="39"/>
        <v>0</v>
      </c>
      <c r="AR22" s="433"/>
      <c r="AS22" s="433">
        <f t="shared" si="40"/>
        <v>0</v>
      </c>
      <c r="AT22" s="383">
        <f t="shared" si="41"/>
        <v>0</v>
      </c>
      <c r="AU22" s="385" t="str">
        <f t="shared" si="42"/>
        <v>Kurang</v>
      </c>
      <c r="AV22" s="384" t="str">
        <f t="shared" ca="1" si="18"/>
        <v/>
      </c>
      <c r="AW22" s="17" t="str">
        <f t="shared" ca="1" si="18"/>
        <v/>
      </c>
      <c r="AX22" s="17" t="str">
        <f t="shared" ca="1" si="18"/>
        <v/>
      </c>
      <c r="AY22" s="386" t="str">
        <f t="shared" ca="1" si="18"/>
        <v/>
      </c>
      <c r="AZ22" s="386" t="str">
        <f t="shared" ca="1" si="18"/>
        <v/>
      </c>
      <c r="BA22" s="386" t="str">
        <f t="shared" ca="1" si="18"/>
        <v/>
      </c>
      <c r="BB22" s="17" t="str">
        <f t="shared" ca="1" si="18"/>
        <v>NA</v>
      </c>
      <c r="BC22" s="174" t="str">
        <f t="shared" ca="1" si="56"/>
        <v>(ujian komprehensif)</v>
      </c>
      <c r="BD22" s="34">
        <f>ROW()</f>
        <v>22</v>
      </c>
      <c r="BE22" s="6"/>
      <c r="BF22" s="6"/>
      <c r="BG22" s="357"/>
      <c r="BH22" s="357"/>
      <c r="BI22" s="357"/>
      <c r="BJ22" s="357"/>
      <c r="BK22" s="359"/>
      <c r="BL22" s="359"/>
      <c r="BM22" s="354">
        <f t="shared" ca="1" si="43"/>
        <v>0</v>
      </c>
      <c r="BN22" s="119">
        <f t="shared" ca="1" si="19"/>
        <v>0</v>
      </c>
      <c r="BO22" s="119">
        <f t="shared" ca="1" si="19"/>
        <v>0</v>
      </c>
      <c r="BP22" s="119">
        <f t="shared" ca="1" si="19"/>
        <v>0</v>
      </c>
      <c r="BQ22" s="119">
        <f t="shared" ca="1" si="19"/>
        <v>0</v>
      </c>
      <c r="BR22" s="119">
        <f t="shared" ca="1" si="19"/>
        <v>0</v>
      </c>
      <c r="BS22" s="115"/>
      <c r="BT22" s="119" t="str">
        <f t="shared" ca="1" si="44"/>
        <v>0,00</v>
      </c>
      <c r="BU22" s="119" t="str">
        <f t="shared" ca="1" si="45"/>
        <v>0,00</v>
      </c>
      <c r="BV22" s="119" t="str">
        <f t="shared" ca="1" si="20"/>
        <v>0,00</v>
      </c>
      <c r="BW22" s="119" t="str">
        <f t="shared" ca="1" si="20"/>
        <v>0,00</v>
      </c>
      <c r="BX22" s="119" t="str">
        <f t="shared" ca="1" si="20"/>
        <v>0,00</v>
      </c>
      <c r="BY22" s="119" t="str">
        <f t="shared" ca="1" si="20"/>
        <v>0,00</v>
      </c>
      <c r="BZ22" s="119" t="str">
        <f t="shared" ca="1" si="20"/>
        <v>0,00</v>
      </c>
      <c r="CA22" s="119" t="str">
        <f t="shared" ca="1" si="20"/>
        <v>0,00</v>
      </c>
      <c r="CB22" s="119" t="str">
        <f t="shared" ca="1" si="21"/>
        <v>0,00</v>
      </c>
      <c r="CC22" s="119" t="str">
        <f t="shared" ca="1" si="21"/>
        <v>0,00</v>
      </c>
      <c r="CD22" s="116"/>
      <c r="CE22" s="120" t="str">
        <f t="shared" ca="1" si="46"/>
        <v>Nol koma nol nol</v>
      </c>
      <c r="CF22" s="120" t="str">
        <f t="shared" ca="1" si="47"/>
        <v>Nol koma nol nol</v>
      </c>
      <c r="CG22" s="120" t="str">
        <f t="shared" ca="1" si="48"/>
        <v>Nol koma nol nol</v>
      </c>
      <c r="CH22" s="120" t="str">
        <f t="shared" ca="1" si="49"/>
        <v>Nol koma nol nol</v>
      </c>
      <c r="CI22" s="120" t="str">
        <f t="shared" ca="1" si="50"/>
        <v>Nol koma nol nol</v>
      </c>
      <c r="CJ22" s="120" t="str">
        <f t="shared" ca="1" si="51"/>
        <v>Nol koma nol nol</v>
      </c>
      <c r="CK22" s="120" t="str">
        <f t="shared" ca="1" si="52"/>
        <v>Nol koma nol nol</v>
      </c>
      <c r="CL22" s="120" t="str">
        <f t="shared" ca="1" si="53"/>
        <v>Nol koma nol nol</v>
      </c>
      <c r="CM22" s="120" t="str">
        <f t="shared" ca="1" si="54"/>
        <v>Nol koma nol nol</v>
      </c>
      <c r="CN22" s="120" t="str">
        <f t="shared" ca="1" si="55"/>
        <v>Nol koma nol nol</v>
      </c>
      <c r="CO22" s="121"/>
    </row>
    <row r="23" spans="1:93" ht="35.1" customHeight="1">
      <c r="A23" s="396"/>
      <c r="B23" s="397" t="s">
        <v>686</v>
      </c>
      <c r="C23" s="418">
        <v>6</v>
      </c>
      <c r="D23" s="405"/>
      <c r="E23" s="431"/>
      <c r="F23" s="406" t="s">
        <v>716</v>
      </c>
      <c r="G23" s="407"/>
      <c r="H23" s="408"/>
      <c r="I23" s="408"/>
      <c r="J23" s="409">
        <f t="shared" si="57"/>
        <v>0</v>
      </c>
      <c r="K23" s="407"/>
      <c r="L23" s="407"/>
      <c r="M23" s="408"/>
      <c r="N23" s="409">
        <f t="shared" si="29"/>
        <v>0</v>
      </c>
      <c r="O23" s="407"/>
      <c r="P23" s="410"/>
      <c r="Q23" s="408"/>
      <c r="R23" s="411">
        <f t="shared" si="30"/>
        <v>0</v>
      </c>
      <c r="S23" s="407"/>
      <c r="T23" s="407"/>
      <c r="U23" s="407"/>
      <c r="V23" s="411">
        <f t="shared" si="31"/>
        <v>0</v>
      </c>
      <c r="W23" s="407"/>
      <c r="X23" s="407"/>
      <c r="Y23" s="407"/>
      <c r="Z23" s="411">
        <f t="shared" si="16"/>
        <v>0</v>
      </c>
      <c r="AA23" s="407"/>
      <c r="AB23" s="407"/>
      <c r="AC23" s="407"/>
      <c r="AD23" s="411">
        <f t="shared" si="32"/>
        <v>0</v>
      </c>
      <c r="AE23" s="412">
        <f t="shared" si="33"/>
        <v>0</v>
      </c>
      <c r="AF23" s="413"/>
      <c r="AG23" s="413"/>
      <c r="AH23" s="413"/>
      <c r="AI23" s="414">
        <f t="shared" si="34"/>
        <v>0</v>
      </c>
      <c r="AJ23" s="414">
        <f t="shared" si="35"/>
        <v>0</v>
      </c>
      <c r="AK23" s="415">
        <f t="shared" si="17"/>
        <v>0</v>
      </c>
      <c r="AL23" s="416" t="str">
        <f t="shared" ca="1" si="36"/>
        <v>TMD</v>
      </c>
      <c r="AM23" s="428" t="str">
        <f t="shared" si="37"/>
        <v>Tidak Hadir</v>
      </c>
      <c r="AN23" s="417" t="str">
        <f t="shared" si="38"/>
        <v>Kurang</v>
      </c>
      <c r="AO23" s="504"/>
      <c r="AP23" s="2"/>
      <c r="AQ23" s="433">
        <f t="shared" si="39"/>
        <v>0</v>
      </c>
      <c r="AR23" s="433"/>
      <c r="AS23" s="433">
        <f t="shared" si="40"/>
        <v>0</v>
      </c>
      <c r="AT23" s="383">
        <f t="shared" si="41"/>
        <v>0</v>
      </c>
      <c r="AU23" s="385" t="str">
        <f t="shared" si="42"/>
        <v>Kurang</v>
      </c>
      <c r="AV23" s="384" t="str">
        <f t="shared" ca="1" si="18"/>
        <v/>
      </c>
      <c r="AW23" s="17" t="str">
        <f t="shared" ca="1" si="18"/>
        <v/>
      </c>
      <c r="AX23" s="17" t="str">
        <f t="shared" ca="1" si="18"/>
        <v/>
      </c>
      <c r="AY23" s="386" t="str">
        <f t="shared" ca="1" si="18"/>
        <v/>
      </c>
      <c r="AZ23" s="386" t="str">
        <f t="shared" ca="1" si="18"/>
        <v/>
      </c>
      <c r="BA23" s="386" t="str">
        <f t="shared" ca="1" si="18"/>
        <v/>
      </c>
      <c r="BB23" s="17" t="str">
        <f t="shared" ca="1" si="18"/>
        <v>NA</v>
      </c>
      <c r="BC23" s="174" t="str">
        <f t="shared" ca="1" si="56"/>
        <v>(ujian komprehensif)</v>
      </c>
      <c r="BD23" s="34">
        <f>ROW()</f>
        <v>23</v>
      </c>
      <c r="BE23" s="6"/>
      <c r="BF23" s="6"/>
      <c r="BG23" s="357"/>
      <c r="BH23" s="357"/>
      <c r="BI23" s="357"/>
      <c r="BJ23" s="357"/>
      <c r="BK23" s="358"/>
      <c r="BL23" s="358"/>
      <c r="BM23" s="354">
        <f t="shared" ca="1" si="43"/>
        <v>0</v>
      </c>
      <c r="BN23" s="119">
        <f t="shared" ca="1" si="19"/>
        <v>0</v>
      </c>
      <c r="BO23" s="119">
        <f t="shared" ca="1" si="19"/>
        <v>0</v>
      </c>
      <c r="BP23" s="119">
        <f t="shared" ca="1" si="19"/>
        <v>0</v>
      </c>
      <c r="BQ23" s="119">
        <f t="shared" ca="1" si="19"/>
        <v>0</v>
      </c>
      <c r="BR23" s="119">
        <f t="shared" ca="1" si="19"/>
        <v>0</v>
      </c>
      <c r="BS23" s="115"/>
      <c r="BT23" s="119" t="str">
        <f t="shared" ca="1" si="44"/>
        <v>0,00</v>
      </c>
      <c r="BU23" s="119" t="str">
        <f t="shared" ca="1" si="45"/>
        <v>0,00</v>
      </c>
      <c r="BV23" s="119" t="str">
        <f t="shared" ca="1" si="20"/>
        <v>0,00</v>
      </c>
      <c r="BW23" s="119" t="str">
        <f t="shared" ca="1" si="20"/>
        <v>0,00</v>
      </c>
      <c r="BX23" s="119" t="str">
        <f t="shared" ca="1" si="20"/>
        <v>0,00</v>
      </c>
      <c r="BY23" s="119" t="str">
        <f t="shared" ca="1" si="20"/>
        <v>0,00</v>
      </c>
      <c r="BZ23" s="119" t="str">
        <f t="shared" ca="1" si="20"/>
        <v>0,00</v>
      </c>
      <c r="CA23" s="119" t="str">
        <f t="shared" ca="1" si="20"/>
        <v>0,00</v>
      </c>
      <c r="CB23" s="119" t="str">
        <f t="shared" ca="1" si="21"/>
        <v>0,00</v>
      </c>
      <c r="CC23" s="119" t="str">
        <f t="shared" ca="1" si="21"/>
        <v>0,00</v>
      </c>
      <c r="CD23" s="116"/>
      <c r="CE23" s="120" t="str">
        <f t="shared" ca="1" si="46"/>
        <v>Nol koma nol nol</v>
      </c>
      <c r="CF23" s="120" t="str">
        <f t="shared" ca="1" si="47"/>
        <v>Nol koma nol nol</v>
      </c>
      <c r="CG23" s="120" t="str">
        <f t="shared" ca="1" si="48"/>
        <v>Nol koma nol nol</v>
      </c>
      <c r="CH23" s="120" t="str">
        <f t="shared" ca="1" si="49"/>
        <v>Nol koma nol nol</v>
      </c>
      <c r="CI23" s="120" t="str">
        <f t="shared" ca="1" si="50"/>
        <v>Nol koma nol nol</v>
      </c>
      <c r="CJ23" s="120" t="str">
        <f t="shared" ca="1" si="51"/>
        <v>Nol koma nol nol</v>
      </c>
      <c r="CK23" s="120" t="str">
        <f t="shared" ca="1" si="52"/>
        <v>Nol koma nol nol</v>
      </c>
      <c r="CL23" s="120" t="str">
        <f t="shared" ca="1" si="53"/>
        <v>Nol koma nol nol</v>
      </c>
      <c r="CM23" s="120" t="str">
        <f t="shared" ca="1" si="54"/>
        <v>Nol koma nol nol</v>
      </c>
      <c r="CN23" s="120" t="str">
        <f t="shared" ca="1" si="55"/>
        <v>Nol koma nol nol</v>
      </c>
      <c r="CO23" s="121"/>
    </row>
    <row r="24" spans="1:93" ht="35.1" customHeight="1">
      <c r="A24" s="396"/>
      <c r="B24" s="397" t="s">
        <v>687</v>
      </c>
      <c r="C24" s="404">
        <v>7</v>
      </c>
      <c r="D24" s="405"/>
      <c r="E24" s="431"/>
      <c r="F24" s="406" t="s">
        <v>717</v>
      </c>
      <c r="G24" s="407"/>
      <c r="H24" s="408"/>
      <c r="I24" s="408"/>
      <c r="J24" s="409">
        <f t="shared" si="57"/>
        <v>0</v>
      </c>
      <c r="K24" s="407"/>
      <c r="L24" s="407"/>
      <c r="M24" s="408"/>
      <c r="N24" s="409">
        <f t="shared" si="29"/>
        <v>0</v>
      </c>
      <c r="O24" s="407"/>
      <c r="P24" s="410"/>
      <c r="Q24" s="408"/>
      <c r="R24" s="411">
        <f t="shared" si="30"/>
        <v>0</v>
      </c>
      <c r="S24" s="407"/>
      <c r="T24" s="407"/>
      <c r="U24" s="407"/>
      <c r="V24" s="411">
        <f t="shared" si="31"/>
        <v>0</v>
      </c>
      <c r="W24" s="407"/>
      <c r="X24" s="407"/>
      <c r="Y24" s="407"/>
      <c r="Z24" s="411">
        <f t="shared" si="16"/>
        <v>0</v>
      </c>
      <c r="AA24" s="407"/>
      <c r="AB24" s="407"/>
      <c r="AC24" s="407"/>
      <c r="AD24" s="411">
        <f t="shared" si="32"/>
        <v>0</v>
      </c>
      <c r="AE24" s="412">
        <f t="shared" si="33"/>
        <v>0</v>
      </c>
      <c r="AF24" s="413"/>
      <c r="AG24" s="413"/>
      <c r="AH24" s="413"/>
      <c r="AI24" s="414">
        <f t="shared" si="34"/>
        <v>0</v>
      </c>
      <c r="AJ24" s="414">
        <f t="shared" si="35"/>
        <v>0</v>
      </c>
      <c r="AK24" s="415">
        <f t="shared" si="17"/>
        <v>0</v>
      </c>
      <c r="AL24" s="416" t="str">
        <f t="shared" ca="1" si="36"/>
        <v>TMD</v>
      </c>
      <c r="AM24" s="428" t="str">
        <f t="shared" si="37"/>
        <v>Tidak Hadir</v>
      </c>
      <c r="AN24" s="417" t="str">
        <f t="shared" si="38"/>
        <v>Kurang</v>
      </c>
      <c r="AO24" s="504"/>
      <c r="AP24" s="1"/>
      <c r="AQ24" s="433">
        <f t="shared" si="39"/>
        <v>0</v>
      </c>
      <c r="AR24" s="433"/>
      <c r="AS24" s="433">
        <f t="shared" si="40"/>
        <v>0</v>
      </c>
      <c r="AT24" s="383">
        <f t="shared" si="41"/>
        <v>0</v>
      </c>
      <c r="AU24" s="385" t="str">
        <f t="shared" si="42"/>
        <v>Kurang</v>
      </c>
      <c r="AV24" s="384" t="str">
        <f t="shared" ca="1" si="18"/>
        <v/>
      </c>
      <c r="AW24" s="17" t="str">
        <f t="shared" ca="1" si="18"/>
        <v/>
      </c>
      <c r="AX24" s="17" t="str">
        <f t="shared" ca="1" si="18"/>
        <v/>
      </c>
      <c r="AY24" s="386" t="str">
        <f t="shared" ca="1" si="18"/>
        <v/>
      </c>
      <c r="AZ24" s="386" t="str">
        <f t="shared" ca="1" si="18"/>
        <v/>
      </c>
      <c r="BA24" s="386" t="str">
        <f t="shared" ca="1" si="18"/>
        <v/>
      </c>
      <c r="BB24" s="17" t="str">
        <f t="shared" ca="1" si="18"/>
        <v>NA</v>
      </c>
      <c r="BC24" s="174" t="str">
        <f t="shared" ca="1" si="56"/>
        <v>(ujian komprehensif)</v>
      </c>
      <c r="BD24" s="34">
        <f>ROW()</f>
        <v>24</v>
      </c>
      <c r="BE24" s="6"/>
      <c r="BF24" s="6"/>
      <c r="BG24" s="357"/>
      <c r="BH24" s="357"/>
      <c r="BI24" s="357"/>
      <c r="BJ24" s="357"/>
      <c r="BK24" s="358"/>
      <c r="BL24" s="358"/>
      <c r="BM24" s="354">
        <f t="shared" ca="1" si="43"/>
        <v>0</v>
      </c>
      <c r="BN24" s="119">
        <f t="shared" ca="1" si="19"/>
        <v>0</v>
      </c>
      <c r="BO24" s="119">
        <f t="shared" ca="1" si="19"/>
        <v>0</v>
      </c>
      <c r="BP24" s="119">
        <f t="shared" ca="1" si="19"/>
        <v>0</v>
      </c>
      <c r="BQ24" s="119">
        <f t="shared" ca="1" si="19"/>
        <v>0</v>
      </c>
      <c r="BR24" s="119">
        <f t="shared" ca="1" si="19"/>
        <v>0</v>
      </c>
      <c r="BS24" s="115"/>
      <c r="BT24" s="119" t="str">
        <f t="shared" ca="1" si="44"/>
        <v>0,00</v>
      </c>
      <c r="BU24" s="119" t="str">
        <f t="shared" ca="1" si="45"/>
        <v>0,00</v>
      </c>
      <c r="BV24" s="119" t="str">
        <f t="shared" ca="1" si="20"/>
        <v>0,00</v>
      </c>
      <c r="BW24" s="119" t="str">
        <f t="shared" ca="1" si="20"/>
        <v>0,00</v>
      </c>
      <c r="BX24" s="119" t="str">
        <f t="shared" ca="1" si="20"/>
        <v>0,00</v>
      </c>
      <c r="BY24" s="119" t="str">
        <f t="shared" ca="1" si="20"/>
        <v>0,00</v>
      </c>
      <c r="BZ24" s="119" t="str">
        <f t="shared" ca="1" si="20"/>
        <v>0,00</v>
      </c>
      <c r="CA24" s="119" t="str">
        <f t="shared" ca="1" si="20"/>
        <v>0,00</v>
      </c>
      <c r="CB24" s="119" t="str">
        <f t="shared" ca="1" si="21"/>
        <v>0,00</v>
      </c>
      <c r="CC24" s="119" t="str">
        <f t="shared" ca="1" si="21"/>
        <v>0,00</v>
      </c>
      <c r="CD24" s="116"/>
      <c r="CE24" s="120" t="str">
        <f t="shared" ca="1" si="46"/>
        <v>Nol koma nol nol</v>
      </c>
      <c r="CF24" s="120" t="str">
        <f t="shared" ca="1" si="47"/>
        <v>Nol koma nol nol</v>
      </c>
      <c r="CG24" s="120" t="str">
        <f t="shared" ca="1" si="48"/>
        <v>Nol koma nol nol</v>
      </c>
      <c r="CH24" s="120" t="str">
        <f t="shared" ca="1" si="49"/>
        <v>Nol koma nol nol</v>
      </c>
      <c r="CI24" s="120" t="str">
        <f t="shared" ca="1" si="50"/>
        <v>Nol koma nol nol</v>
      </c>
      <c r="CJ24" s="120" t="str">
        <f t="shared" ca="1" si="51"/>
        <v>Nol koma nol nol</v>
      </c>
      <c r="CK24" s="120" t="str">
        <f t="shared" ca="1" si="52"/>
        <v>Nol koma nol nol</v>
      </c>
      <c r="CL24" s="120" t="str">
        <f t="shared" ca="1" si="53"/>
        <v>Nol koma nol nol</v>
      </c>
      <c r="CM24" s="120" t="str">
        <f t="shared" ca="1" si="54"/>
        <v>Nol koma nol nol</v>
      </c>
      <c r="CN24" s="120" t="str">
        <f t="shared" ca="1" si="55"/>
        <v>Nol koma nol nol</v>
      </c>
      <c r="CO24" s="121"/>
    </row>
    <row r="25" spans="1:93" ht="35.1" customHeight="1">
      <c r="A25" s="396"/>
      <c r="B25" s="397" t="s">
        <v>688</v>
      </c>
      <c r="C25" s="418">
        <v>8</v>
      </c>
      <c r="D25" s="405"/>
      <c r="E25" s="431"/>
      <c r="F25" s="406" t="s">
        <v>718</v>
      </c>
      <c r="G25" s="407"/>
      <c r="H25" s="408"/>
      <c r="I25" s="408"/>
      <c r="J25" s="409">
        <f t="shared" si="57"/>
        <v>0</v>
      </c>
      <c r="K25" s="407"/>
      <c r="L25" s="407"/>
      <c r="M25" s="408"/>
      <c r="N25" s="409">
        <f t="shared" si="29"/>
        <v>0</v>
      </c>
      <c r="O25" s="407"/>
      <c r="P25" s="410"/>
      <c r="Q25" s="408"/>
      <c r="R25" s="411">
        <f t="shared" si="30"/>
        <v>0</v>
      </c>
      <c r="S25" s="407"/>
      <c r="T25" s="407"/>
      <c r="U25" s="407"/>
      <c r="V25" s="411">
        <f t="shared" si="31"/>
        <v>0</v>
      </c>
      <c r="W25" s="407"/>
      <c r="X25" s="407"/>
      <c r="Y25" s="407"/>
      <c r="Z25" s="411">
        <f t="shared" si="16"/>
        <v>0</v>
      </c>
      <c r="AA25" s="407"/>
      <c r="AB25" s="407"/>
      <c r="AC25" s="407"/>
      <c r="AD25" s="411">
        <f t="shared" si="32"/>
        <v>0</v>
      </c>
      <c r="AE25" s="412">
        <f t="shared" si="33"/>
        <v>0</v>
      </c>
      <c r="AF25" s="413"/>
      <c r="AG25" s="413"/>
      <c r="AH25" s="413"/>
      <c r="AI25" s="414">
        <f t="shared" si="34"/>
        <v>0</v>
      </c>
      <c r="AJ25" s="414">
        <f t="shared" si="35"/>
        <v>0</v>
      </c>
      <c r="AK25" s="415">
        <f t="shared" si="17"/>
        <v>0</v>
      </c>
      <c r="AL25" s="416" t="str">
        <f t="shared" ca="1" si="36"/>
        <v>TMD</v>
      </c>
      <c r="AM25" s="428" t="str">
        <f t="shared" si="37"/>
        <v>Tidak Hadir</v>
      </c>
      <c r="AN25" s="417" t="str">
        <f t="shared" si="38"/>
        <v>Kurang</v>
      </c>
      <c r="AO25" s="504"/>
      <c r="AP25" s="1"/>
      <c r="AQ25" s="433">
        <f t="shared" si="39"/>
        <v>0</v>
      </c>
      <c r="AR25" s="433"/>
      <c r="AS25" s="433">
        <f t="shared" si="40"/>
        <v>0</v>
      </c>
      <c r="AT25" s="383">
        <f t="shared" si="41"/>
        <v>0</v>
      </c>
      <c r="AU25" s="385" t="str">
        <f t="shared" si="42"/>
        <v>Kurang</v>
      </c>
      <c r="AV25" s="384" t="str">
        <f t="shared" ca="1" si="18"/>
        <v/>
      </c>
      <c r="AW25" s="17" t="str">
        <f t="shared" ca="1" si="18"/>
        <v/>
      </c>
      <c r="AX25" s="17" t="str">
        <f t="shared" ca="1" si="18"/>
        <v/>
      </c>
      <c r="AY25" s="386" t="str">
        <f t="shared" ca="1" si="18"/>
        <v/>
      </c>
      <c r="AZ25" s="386" t="str">
        <f t="shared" ca="1" si="18"/>
        <v/>
      </c>
      <c r="BA25" s="386" t="str">
        <f t="shared" ca="1" si="18"/>
        <v/>
      </c>
      <c r="BB25" s="17" t="str">
        <f t="shared" ca="1" si="18"/>
        <v>NA</v>
      </c>
      <c r="BC25" s="174" t="str">
        <f t="shared" ca="1" si="56"/>
        <v>(ujian komprehensif)</v>
      </c>
      <c r="BD25" s="34">
        <f>ROW()</f>
        <v>25</v>
      </c>
      <c r="BE25" s="6"/>
      <c r="BF25" s="6"/>
      <c r="BG25" s="357"/>
      <c r="BH25" s="357"/>
      <c r="BI25" s="357"/>
      <c r="BJ25" s="357"/>
      <c r="BK25" s="358"/>
      <c r="BL25" s="358"/>
      <c r="BM25" s="354">
        <f t="shared" ca="1" si="43"/>
        <v>0</v>
      </c>
      <c r="BN25" s="119">
        <f t="shared" ca="1" si="19"/>
        <v>0</v>
      </c>
      <c r="BO25" s="119">
        <f t="shared" ca="1" si="19"/>
        <v>0</v>
      </c>
      <c r="BP25" s="119">
        <f t="shared" ca="1" si="19"/>
        <v>0</v>
      </c>
      <c r="BQ25" s="119">
        <f t="shared" ca="1" si="19"/>
        <v>0</v>
      </c>
      <c r="BR25" s="119">
        <f t="shared" ca="1" si="19"/>
        <v>0</v>
      </c>
      <c r="BS25" s="115"/>
      <c r="BT25" s="119" t="str">
        <f t="shared" ca="1" si="44"/>
        <v>0,00</v>
      </c>
      <c r="BU25" s="119" t="str">
        <f t="shared" ca="1" si="45"/>
        <v>0,00</v>
      </c>
      <c r="BV25" s="119" t="str">
        <f t="shared" ca="1" si="20"/>
        <v>0,00</v>
      </c>
      <c r="BW25" s="119" t="str">
        <f t="shared" ca="1" si="20"/>
        <v>0,00</v>
      </c>
      <c r="BX25" s="119" t="str">
        <f t="shared" ca="1" si="20"/>
        <v>0,00</v>
      </c>
      <c r="BY25" s="119" t="str">
        <f t="shared" ca="1" si="20"/>
        <v>0,00</v>
      </c>
      <c r="BZ25" s="119" t="str">
        <f t="shared" ca="1" si="20"/>
        <v>0,00</v>
      </c>
      <c r="CA25" s="119" t="str">
        <f t="shared" ca="1" si="20"/>
        <v>0,00</v>
      </c>
      <c r="CB25" s="119" t="str">
        <f t="shared" ca="1" si="21"/>
        <v>0,00</v>
      </c>
      <c r="CC25" s="119" t="str">
        <f t="shared" ca="1" si="21"/>
        <v>0,00</v>
      </c>
      <c r="CD25" s="116"/>
      <c r="CE25" s="120" t="str">
        <f t="shared" ca="1" si="46"/>
        <v>Nol koma nol nol</v>
      </c>
      <c r="CF25" s="120" t="str">
        <f t="shared" ca="1" si="47"/>
        <v>Nol koma nol nol</v>
      </c>
      <c r="CG25" s="120" t="str">
        <f t="shared" ca="1" si="48"/>
        <v>Nol koma nol nol</v>
      </c>
      <c r="CH25" s="120" t="str">
        <f t="shared" ca="1" si="49"/>
        <v>Nol koma nol nol</v>
      </c>
      <c r="CI25" s="120" t="str">
        <f t="shared" ca="1" si="50"/>
        <v>Nol koma nol nol</v>
      </c>
      <c r="CJ25" s="120" t="str">
        <f t="shared" ca="1" si="51"/>
        <v>Nol koma nol nol</v>
      </c>
      <c r="CK25" s="120" t="str">
        <f t="shared" ca="1" si="52"/>
        <v>Nol koma nol nol</v>
      </c>
      <c r="CL25" s="120" t="str">
        <f t="shared" ca="1" si="53"/>
        <v>Nol koma nol nol</v>
      </c>
      <c r="CM25" s="120" t="str">
        <f t="shared" ca="1" si="54"/>
        <v>Nol koma nol nol</v>
      </c>
      <c r="CN25" s="120" t="str">
        <f t="shared" ca="1" si="55"/>
        <v>Nol koma nol nol</v>
      </c>
      <c r="CO25" s="121"/>
    </row>
    <row r="26" spans="1:93" ht="35.1" customHeight="1">
      <c r="A26" s="396"/>
      <c r="B26" s="397" t="s">
        <v>689</v>
      </c>
      <c r="C26" s="404">
        <v>9</v>
      </c>
      <c r="D26" s="405"/>
      <c r="E26" s="431"/>
      <c r="F26" s="406" t="s">
        <v>719</v>
      </c>
      <c r="G26" s="407"/>
      <c r="H26" s="408"/>
      <c r="I26" s="408"/>
      <c r="J26" s="409">
        <f t="shared" si="57"/>
        <v>0</v>
      </c>
      <c r="K26" s="407"/>
      <c r="L26" s="407"/>
      <c r="M26" s="408"/>
      <c r="N26" s="409">
        <f t="shared" si="29"/>
        <v>0</v>
      </c>
      <c r="O26" s="407"/>
      <c r="P26" s="410"/>
      <c r="Q26" s="408"/>
      <c r="R26" s="411">
        <f t="shared" si="30"/>
        <v>0</v>
      </c>
      <c r="S26" s="407"/>
      <c r="T26" s="407"/>
      <c r="U26" s="407"/>
      <c r="V26" s="411">
        <f t="shared" si="31"/>
        <v>0</v>
      </c>
      <c r="W26" s="407"/>
      <c r="X26" s="407"/>
      <c r="Y26" s="407"/>
      <c r="Z26" s="411">
        <f t="shared" si="16"/>
        <v>0</v>
      </c>
      <c r="AA26" s="407"/>
      <c r="AB26" s="407"/>
      <c r="AC26" s="407"/>
      <c r="AD26" s="411">
        <f t="shared" si="32"/>
        <v>0</v>
      </c>
      <c r="AE26" s="412">
        <f t="shared" si="33"/>
        <v>0</v>
      </c>
      <c r="AF26" s="413"/>
      <c r="AG26" s="413"/>
      <c r="AH26" s="413"/>
      <c r="AI26" s="414">
        <f t="shared" si="34"/>
        <v>0</v>
      </c>
      <c r="AJ26" s="414">
        <f t="shared" si="35"/>
        <v>0</v>
      </c>
      <c r="AK26" s="415">
        <f t="shared" si="17"/>
        <v>0</v>
      </c>
      <c r="AL26" s="416" t="str">
        <f t="shared" ca="1" si="36"/>
        <v>TMD</v>
      </c>
      <c r="AM26" s="428" t="str">
        <f t="shared" si="37"/>
        <v>Tidak Hadir</v>
      </c>
      <c r="AN26" s="417" t="str">
        <f t="shared" si="38"/>
        <v>Kurang</v>
      </c>
      <c r="AO26" s="502" t="s">
        <v>661</v>
      </c>
      <c r="AP26" s="1"/>
      <c r="AQ26" s="433">
        <f t="shared" si="39"/>
        <v>0</v>
      </c>
      <c r="AR26" s="433"/>
      <c r="AS26" s="433">
        <f t="shared" si="40"/>
        <v>0</v>
      </c>
      <c r="AT26" s="383">
        <f t="shared" si="41"/>
        <v>0</v>
      </c>
      <c r="AU26" s="385" t="str">
        <f t="shared" si="42"/>
        <v>Kurang</v>
      </c>
      <c r="AV26" s="384" t="str">
        <f t="shared" ca="1" si="18"/>
        <v/>
      </c>
      <c r="AW26" s="17" t="str">
        <f t="shared" ca="1" si="18"/>
        <v/>
      </c>
      <c r="AX26" s="17" t="str">
        <f t="shared" ca="1" si="18"/>
        <v/>
      </c>
      <c r="AY26" s="386" t="str">
        <f t="shared" ca="1" si="18"/>
        <v/>
      </c>
      <c r="AZ26" s="386" t="str">
        <f t="shared" ca="1" si="18"/>
        <v/>
      </c>
      <c r="BA26" s="386" t="str">
        <f t="shared" ca="1" si="18"/>
        <v/>
      </c>
      <c r="BB26" s="17" t="str">
        <f t="shared" ca="1" si="18"/>
        <v>NA</v>
      </c>
      <c r="BC26" s="174" t="str">
        <f t="shared" ca="1" si="56"/>
        <v>(ujian komprehensif)</v>
      </c>
      <c r="BD26" s="34">
        <f>ROW()</f>
        <v>26</v>
      </c>
      <c r="BE26" s="6"/>
      <c r="BF26" s="6"/>
      <c r="BG26" s="357"/>
      <c r="BH26" s="357"/>
      <c r="BI26" s="357"/>
      <c r="BJ26" s="357"/>
      <c r="BK26" s="358"/>
      <c r="BL26" s="358"/>
      <c r="BM26" s="354">
        <f t="shared" ca="1" si="43"/>
        <v>0</v>
      </c>
      <c r="BN26" s="119">
        <f t="shared" ca="1" si="19"/>
        <v>0</v>
      </c>
      <c r="BO26" s="119">
        <f t="shared" ca="1" si="19"/>
        <v>0</v>
      </c>
      <c r="BP26" s="119">
        <f t="shared" ca="1" si="19"/>
        <v>0</v>
      </c>
      <c r="BQ26" s="119">
        <f t="shared" ca="1" si="19"/>
        <v>0</v>
      </c>
      <c r="BR26" s="119">
        <f t="shared" ca="1" si="19"/>
        <v>0</v>
      </c>
      <c r="BS26" s="115"/>
      <c r="BT26" s="119" t="str">
        <f t="shared" ca="1" si="44"/>
        <v>0,00</v>
      </c>
      <c r="BU26" s="119" t="str">
        <f t="shared" ca="1" si="45"/>
        <v>0,00</v>
      </c>
      <c r="BV26" s="119" t="str">
        <f t="shared" ca="1" si="20"/>
        <v>0,00</v>
      </c>
      <c r="BW26" s="119" t="str">
        <f t="shared" ca="1" si="20"/>
        <v>0,00</v>
      </c>
      <c r="BX26" s="119" t="str">
        <f t="shared" ca="1" si="20"/>
        <v>0,00</v>
      </c>
      <c r="BY26" s="119" t="str">
        <f t="shared" ca="1" si="20"/>
        <v>0,00</v>
      </c>
      <c r="BZ26" s="119" t="str">
        <f t="shared" ca="1" si="20"/>
        <v>0,00</v>
      </c>
      <c r="CA26" s="119" t="str">
        <f t="shared" ca="1" si="20"/>
        <v>0,00</v>
      </c>
      <c r="CB26" s="119" t="str">
        <f t="shared" ca="1" si="21"/>
        <v>0,00</v>
      </c>
      <c r="CC26" s="119" t="str">
        <f t="shared" ca="1" si="21"/>
        <v>0,00</v>
      </c>
      <c r="CD26" s="116"/>
      <c r="CE26" s="120" t="str">
        <f t="shared" ca="1" si="46"/>
        <v>Nol koma nol nol</v>
      </c>
      <c r="CF26" s="120" t="str">
        <f t="shared" ca="1" si="47"/>
        <v>Nol koma nol nol</v>
      </c>
      <c r="CG26" s="120" t="str">
        <f t="shared" ca="1" si="48"/>
        <v>Nol koma nol nol</v>
      </c>
      <c r="CH26" s="120" t="str">
        <f t="shared" ca="1" si="49"/>
        <v>Nol koma nol nol</v>
      </c>
      <c r="CI26" s="120" t="str">
        <f t="shared" ca="1" si="50"/>
        <v>Nol koma nol nol</v>
      </c>
      <c r="CJ26" s="120" t="str">
        <f t="shared" ca="1" si="51"/>
        <v>Nol koma nol nol</v>
      </c>
      <c r="CK26" s="120" t="str">
        <f t="shared" ca="1" si="52"/>
        <v>Nol koma nol nol</v>
      </c>
      <c r="CL26" s="120" t="str">
        <f t="shared" ca="1" si="53"/>
        <v>Nol koma nol nol</v>
      </c>
      <c r="CM26" s="120" t="str">
        <f t="shared" ca="1" si="54"/>
        <v>Nol koma nol nol</v>
      </c>
      <c r="CN26" s="120" t="str">
        <f t="shared" ca="1" si="55"/>
        <v>Nol koma nol nol</v>
      </c>
      <c r="CO26" s="121"/>
    </row>
    <row r="27" spans="1:93" ht="35.1" customHeight="1">
      <c r="A27" s="396"/>
      <c r="B27" s="397" t="s">
        <v>690</v>
      </c>
      <c r="C27" s="418">
        <v>10</v>
      </c>
      <c r="D27" s="405"/>
      <c r="E27" s="431"/>
      <c r="F27" s="406" t="s">
        <v>720</v>
      </c>
      <c r="G27" s="407"/>
      <c r="H27" s="408"/>
      <c r="I27" s="408"/>
      <c r="J27" s="409">
        <f t="shared" si="57"/>
        <v>0</v>
      </c>
      <c r="K27" s="407"/>
      <c r="L27" s="407"/>
      <c r="M27" s="408"/>
      <c r="N27" s="409">
        <f t="shared" si="29"/>
        <v>0</v>
      </c>
      <c r="O27" s="407"/>
      <c r="P27" s="410"/>
      <c r="Q27" s="408"/>
      <c r="R27" s="411">
        <f t="shared" si="30"/>
        <v>0</v>
      </c>
      <c r="S27" s="407"/>
      <c r="T27" s="407"/>
      <c r="U27" s="407"/>
      <c r="V27" s="411">
        <f t="shared" si="31"/>
        <v>0</v>
      </c>
      <c r="W27" s="407"/>
      <c r="X27" s="407"/>
      <c r="Y27" s="407"/>
      <c r="Z27" s="411">
        <f>INT(ROUND((W27*W$7)+(X27*X$7)+(Y27*Y$7),0))</f>
        <v>0</v>
      </c>
      <c r="AA27" s="407"/>
      <c r="AB27" s="407"/>
      <c r="AC27" s="407"/>
      <c r="AD27" s="411">
        <f t="shared" si="32"/>
        <v>0</v>
      </c>
      <c r="AE27" s="412">
        <f t="shared" si="33"/>
        <v>0</v>
      </c>
      <c r="AF27" s="413"/>
      <c r="AG27" s="413"/>
      <c r="AH27" s="413"/>
      <c r="AI27" s="414">
        <f t="shared" si="34"/>
        <v>0</v>
      </c>
      <c r="AJ27" s="414">
        <f t="shared" si="35"/>
        <v>0</v>
      </c>
      <c r="AK27" s="415">
        <f t="shared" si="17"/>
        <v>0</v>
      </c>
      <c r="AL27" s="416" t="str">
        <f t="shared" ca="1" si="36"/>
        <v>TMD</v>
      </c>
      <c r="AM27" s="428" t="str">
        <f t="shared" si="37"/>
        <v>Tidak Hadir</v>
      </c>
      <c r="AN27" s="417" t="str">
        <f t="shared" si="38"/>
        <v>Kurang</v>
      </c>
      <c r="AO27" s="504"/>
      <c r="AP27" s="1"/>
      <c r="AQ27" s="433">
        <f t="shared" si="39"/>
        <v>0</v>
      </c>
      <c r="AR27" s="433"/>
      <c r="AS27" s="433">
        <f t="shared" si="40"/>
        <v>0</v>
      </c>
      <c r="AT27" s="383">
        <f t="shared" si="41"/>
        <v>0</v>
      </c>
      <c r="AU27" s="385" t="str">
        <f t="shared" si="42"/>
        <v>Kurang</v>
      </c>
      <c r="AV27" s="384" t="str">
        <f t="shared" ca="1" si="18"/>
        <v/>
      </c>
      <c r="AW27" s="17" t="str">
        <f t="shared" ca="1" si="18"/>
        <v/>
      </c>
      <c r="AX27" s="17" t="str">
        <f t="shared" ca="1" si="18"/>
        <v/>
      </c>
      <c r="AY27" s="386" t="str">
        <f t="shared" ca="1" si="18"/>
        <v/>
      </c>
      <c r="AZ27" s="386" t="str">
        <f t="shared" ca="1" si="18"/>
        <v/>
      </c>
      <c r="BA27" s="386" t="str">
        <f t="shared" ca="1" si="18"/>
        <v/>
      </c>
      <c r="BB27" s="17" t="str">
        <f t="shared" ca="1" si="18"/>
        <v>NA</v>
      </c>
      <c r="BC27" s="174" t="str">
        <f t="shared" ca="1" si="56"/>
        <v>(ujian komprehensif)</v>
      </c>
      <c r="BD27" s="34">
        <f>ROW()</f>
        <v>27</v>
      </c>
      <c r="BE27" s="6"/>
      <c r="BF27" s="6"/>
      <c r="BG27" s="357"/>
      <c r="BH27" s="357"/>
      <c r="BI27" s="357"/>
      <c r="BJ27" s="357"/>
      <c r="BK27" s="358"/>
      <c r="BL27" s="358"/>
      <c r="BM27" s="354">
        <f t="shared" ca="1" si="43"/>
        <v>0</v>
      </c>
      <c r="BN27" s="119">
        <f t="shared" ca="1" si="19"/>
        <v>0</v>
      </c>
      <c r="BO27" s="119">
        <f t="shared" ca="1" si="19"/>
        <v>0</v>
      </c>
      <c r="BP27" s="119">
        <f t="shared" ca="1" si="19"/>
        <v>0</v>
      </c>
      <c r="BQ27" s="119">
        <f t="shared" ca="1" si="19"/>
        <v>0</v>
      </c>
      <c r="BR27" s="119">
        <f t="shared" ca="1" si="19"/>
        <v>0</v>
      </c>
      <c r="BS27" s="115"/>
      <c r="BT27" s="119" t="str">
        <f t="shared" ca="1" si="44"/>
        <v>0,00</v>
      </c>
      <c r="BU27" s="119" t="str">
        <f t="shared" ca="1" si="45"/>
        <v>0,00</v>
      </c>
      <c r="BV27" s="119" t="str">
        <f t="shared" ca="1" si="20"/>
        <v>0,00</v>
      </c>
      <c r="BW27" s="119" t="str">
        <f t="shared" ca="1" si="20"/>
        <v>0,00</v>
      </c>
      <c r="BX27" s="119" t="str">
        <f t="shared" ca="1" si="20"/>
        <v>0,00</v>
      </c>
      <c r="BY27" s="119" t="str">
        <f t="shared" ca="1" si="20"/>
        <v>0,00</v>
      </c>
      <c r="BZ27" s="119" t="str">
        <f t="shared" ca="1" si="20"/>
        <v>0,00</v>
      </c>
      <c r="CA27" s="119" t="str">
        <f t="shared" ca="1" si="20"/>
        <v>0,00</v>
      </c>
      <c r="CB27" s="119" t="str">
        <f t="shared" ca="1" si="21"/>
        <v>0,00</v>
      </c>
      <c r="CC27" s="119" t="str">
        <f t="shared" ca="1" si="21"/>
        <v>0,00</v>
      </c>
      <c r="CD27" s="116"/>
      <c r="CE27" s="120" t="str">
        <f t="shared" ca="1" si="46"/>
        <v>Nol koma nol nol</v>
      </c>
      <c r="CF27" s="120" t="str">
        <f t="shared" ca="1" si="47"/>
        <v>Nol koma nol nol</v>
      </c>
      <c r="CG27" s="120" t="str">
        <f t="shared" ca="1" si="48"/>
        <v>Nol koma nol nol</v>
      </c>
      <c r="CH27" s="120" t="str">
        <f t="shared" ca="1" si="49"/>
        <v>Nol koma nol nol</v>
      </c>
      <c r="CI27" s="120" t="str">
        <f t="shared" ca="1" si="50"/>
        <v>Nol koma nol nol</v>
      </c>
      <c r="CJ27" s="120" t="str">
        <f t="shared" ca="1" si="51"/>
        <v>Nol koma nol nol</v>
      </c>
      <c r="CK27" s="120" t="str">
        <f t="shared" ca="1" si="52"/>
        <v>Nol koma nol nol</v>
      </c>
      <c r="CL27" s="120" t="str">
        <f t="shared" ca="1" si="53"/>
        <v>Nol koma nol nol</v>
      </c>
      <c r="CM27" s="120" t="str">
        <f t="shared" ca="1" si="54"/>
        <v>Nol koma nol nol</v>
      </c>
      <c r="CN27" s="120" t="str">
        <f t="shared" ca="1" si="55"/>
        <v>Nol koma nol nol</v>
      </c>
      <c r="CO27" s="121"/>
    </row>
    <row r="28" spans="1:93" ht="35.1" customHeight="1">
      <c r="A28" s="396"/>
      <c r="B28" s="397" t="s">
        <v>691</v>
      </c>
      <c r="C28" s="404">
        <v>11</v>
      </c>
      <c r="D28" s="405"/>
      <c r="E28" s="431"/>
      <c r="F28" s="406" t="s">
        <v>721</v>
      </c>
      <c r="G28" s="407"/>
      <c r="H28" s="408"/>
      <c r="I28" s="408"/>
      <c r="J28" s="409">
        <f t="shared" si="57"/>
        <v>0</v>
      </c>
      <c r="K28" s="407"/>
      <c r="L28" s="407"/>
      <c r="M28" s="408"/>
      <c r="N28" s="409">
        <f t="shared" si="29"/>
        <v>0</v>
      </c>
      <c r="O28" s="407"/>
      <c r="P28" s="410"/>
      <c r="Q28" s="408"/>
      <c r="R28" s="411">
        <f t="shared" si="30"/>
        <v>0</v>
      </c>
      <c r="S28" s="407"/>
      <c r="T28" s="407"/>
      <c r="U28" s="407"/>
      <c r="V28" s="411">
        <f t="shared" si="31"/>
        <v>0</v>
      </c>
      <c r="W28" s="407"/>
      <c r="X28" s="407"/>
      <c r="Y28" s="407"/>
      <c r="Z28" s="411">
        <f t="shared" si="16"/>
        <v>0</v>
      </c>
      <c r="AA28" s="407"/>
      <c r="AB28" s="407"/>
      <c r="AC28" s="407"/>
      <c r="AD28" s="411">
        <f t="shared" si="32"/>
        <v>0</v>
      </c>
      <c r="AE28" s="412">
        <f t="shared" si="33"/>
        <v>0</v>
      </c>
      <c r="AF28" s="413"/>
      <c r="AG28" s="413"/>
      <c r="AH28" s="413"/>
      <c r="AI28" s="414">
        <f t="shared" si="34"/>
        <v>0</v>
      </c>
      <c r="AJ28" s="414">
        <f t="shared" si="35"/>
        <v>0</v>
      </c>
      <c r="AK28" s="415">
        <f t="shared" si="17"/>
        <v>0</v>
      </c>
      <c r="AL28" s="416" t="str">
        <f t="shared" ca="1" si="36"/>
        <v>TMD</v>
      </c>
      <c r="AM28" s="428" t="str">
        <f t="shared" si="37"/>
        <v>Tidak Hadir</v>
      </c>
      <c r="AN28" s="417" t="str">
        <f t="shared" si="38"/>
        <v>Kurang</v>
      </c>
      <c r="AO28" s="504"/>
      <c r="AP28" s="1"/>
      <c r="AQ28" s="433">
        <f t="shared" si="39"/>
        <v>0</v>
      </c>
      <c r="AR28" s="433"/>
      <c r="AS28" s="433">
        <f t="shared" si="40"/>
        <v>0</v>
      </c>
      <c r="AT28" s="383">
        <f t="shared" si="41"/>
        <v>0</v>
      </c>
      <c r="AU28" s="385" t="str">
        <f t="shared" si="42"/>
        <v>Kurang</v>
      </c>
      <c r="AV28" s="384" t="str">
        <f t="shared" ca="1" si="18"/>
        <v/>
      </c>
      <c r="AW28" s="17" t="str">
        <f t="shared" ca="1" si="18"/>
        <v/>
      </c>
      <c r="AX28" s="17" t="str">
        <f t="shared" ca="1" si="18"/>
        <v/>
      </c>
      <c r="AY28" s="386" t="str">
        <f t="shared" ca="1" si="18"/>
        <v/>
      </c>
      <c r="AZ28" s="386" t="str">
        <f t="shared" ca="1" si="18"/>
        <v/>
      </c>
      <c r="BA28" s="386" t="str">
        <f t="shared" ca="1" si="18"/>
        <v/>
      </c>
      <c r="BB28" s="17" t="str">
        <f t="shared" ca="1" si="18"/>
        <v>NA</v>
      </c>
      <c r="BC28" s="174" t="str">
        <f t="shared" ca="1" si="56"/>
        <v>(ujian komprehensif)</v>
      </c>
      <c r="BD28" s="34">
        <f>ROW()</f>
        <v>28</v>
      </c>
      <c r="BE28" s="6"/>
      <c r="BF28" s="6"/>
      <c r="BG28" s="357"/>
      <c r="BH28" s="357"/>
      <c r="BI28" s="357"/>
      <c r="BJ28" s="357"/>
      <c r="BK28" s="358"/>
      <c r="BL28" s="358"/>
      <c r="BM28" s="354">
        <f t="shared" ca="1" si="43"/>
        <v>0</v>
      </c>
      <c r="BN28" s="119">
        <f t="shared" ca="1" si="19"/>
        <v>0</v>
      </c>
      <c r="BO28" s="119">
        <f t="shared" ca="1" si="19"/>
        <v>0</v>
      </c>
      <c r="BP28" s="119">
        <f t="shared" ca="1" si="19"/>
        <v>0</v>
      </c>
      <c r="BQ28" s="119">
        <f t="shared" ca="1" si="19"/>
        <v>0</v>
      </c>
      <c r="BR28" s="119">
        <f t="shared" ca="1" si="19"/>
        <v>0</v>
      </c>
      <c r="BS28" s="115"/>
      <c r="BT28" s="119" t="str">
        <f t="shared" ca="1" si="44"/>
        <v>0,00</v>
      </c>
      <c r="BU28" s="119" t="str">
        <f t="shared" ca="1" si="45"/>
        <v>0,00</v>
      </c>
      <c r="BV28" s="119" t="str">
        <f t="shared" ca="1" si="20"/>
        <v>0,00</v>
      </c>
      <c r="BW28" s="119" t="str">
        <f t="shared" ca="1" si="20"/>
        <v>0,00</v>
      </c>
      <c r="BX28" s="119" t="str">
        <f t="shared" ca="1" si="20"/>
        <v>0,00</v>
      </c>
      <c r="BY28" s="119" t="str">
        <f t="shared" ca="1" si="20"/>
        <v>0,00</v>
      </c>
      <c r="BZ28" s="119" t="str">
        <f t="shared" ca="1" si="20"/>
        <v>0,00</v>
      </c>
      <c r="CA28" s="119" t="str">
        <f t="shared" ca="1" si="20"/>
        <v>0,00</v>
      </c>
      <c r="CB28" s="119" t="str">
        <f t="shared" ca="1" si="21"/>
        <v>0,00</v>
      </c>
      <c r="CC28" s="119" t="str">
        <f t="shared" ca="1" si="21"/>
        <v>0,00</v>
      </c>
      <c r="CD28" s="116"/>
      <c r="CE28" s="120" t="str">
        <f t="shared" ca="1" si="46"/>
        <v>Nol koma nol nol</v>
      </c>
      <c r="CF28" s="120" t="str">
        <f t="shared" ca="1" si="47"/>
        <v>Nol koma nol nol</v>
      </c>
      <c r="CG28" s="120" t="str">
        <f t="shared" ca="1" si="48"/>
        <v>Nol koma nol nol</v>
      </c>
      <c r="CH28" s="120" t="str">
        <f t="shared" ca="1" si="49"/>
        <v>Nol koma nol nol</v>
      </c>
      <c r="CI28" s="120" t="str">
        <f t="shared" ca="1" si="50"/>
        <v>Nol koma nol nol</v>
      </c>
      <c r="CJ28" s="120" t="str">
        <f t="shared" ca="1" si="51"/>
        <v>Nol koma nol nol</v>
      </c>
      <c r="CK28" s="120" t="str">
        <f t="shared" ca="1" si="52"/>
        <v>Nol koma nol nol</v>
      </c>
      <c r="CL28" s="120" t="str">
        <f t="shared" ca="1" si="53"/>
        <v>Nol koma nol nol</v>
      </c>
      <c r="CM28" s="120" t="str">
        <f t="shared" ca="1" si="54"/>
        <v>Nol koma nol nol</v>
      </c>
      <c r="CN28" s="120" t="str">
        <f t="shared" ca="1" si="55"/>
        <v>Nol koma nol nol</v>
      </c>
      <c r="CO28" s="121"/>
    </row>
    <row r="29" spans="1:93" ht="35.1" customHeight="1">
      <c r="A29" s="396"/>
      <c r="B29" s="397" t="s">
        <v>692</v>
      </c>
      <c r="C29" s="418">
        <v>12</v>
      </c>
      <c r="D29" s="405"/>
      <c r="E29" s="431"/>
      <c r="F29" s="406" t="s">
        <v>722</v>
      </c>
      <c r="G29" s="407"/>
      <c r="H29" s="408"/>
      <c r="I29" s="408"/>
      <c r="J29" s="409">
        <f t="shared" si="57"/>
        <v>0</v>
      </c>
      <c r="K29" s="407"/>
      <c r="L29" s="407"/>
      <c r="M29" s="408"/>
      <c r="N29" s="409">
        <f t="shared" si="29"/>
        <v>0</v>
      </c>
      <c r="O29" s="407"/>
      <c r="P29" s="410"/>
      <c r="Q29" s="408"/>
      <c r="R29" s="411">
        <f t="shared" si="30"/>
        <v>0</v>
      </c>
      <c r="S29" s="407"/>
      <c r="T29" s="407"/>
      <c r="U29" s="407"/>
      <c r="V29" s="411">
        <f t="shared" si="31"/>
        <v>0</v>
      </c>
      <c r="W29" s="407"/>
      <c r="X29" s="407"/>
      <c r="Y29" s="407"/>
      <c r="Z29" s="411">
        <f t="shared" si="16"/>
        <v>0</v>
      </c>
      <c r="AA29" s="407"/>
      <c r="AB29" s="407"/>
      <c r="AC29" s="407"/>
      <c r="AD29" s="411">
        <f t="shared" si="32"/>
        <v>0</v>
      </c>
      <c r="AE29" s="412">
        <f t="shared" si="33"/>
        <v>0</v>
      </c>
      <c r="AF29" s="413"/>
      <c r="AG29" s="413"/>
      <c r="AH29" s="413"/>
      <c r="AI29" s="414">
        <f t="shared" si="34"/>
        <v>0</v>
      </c>
      <c r="AJ29" s="414">
        <f t="shared" si="35"/>
        <v>0</v>
      </c>
      <c r="AK29" s="415">
        <f t="shared" si="17"/>
        <v>0</v>
      </c>
      <c r="AL29" s="416" t="str">
        <f t="shared" ca="1" si="36"/>
        <v>TMD</v>
      </c>
      <c r="AM29" s="428" t="str">
        <f t="shared" si="37"/>
        <v>Tidak Hadir</v>
      </c>
      <c r="AN29" s="417" t="str">
        <f t="shared" si="38"/>
        <v>Kurang</v>
      </c>
      <c r="AO29" s="504"/>
      <c r="AP29" s="1"/>
      <c r="AQ29" s="433">
        <f t="shared" si="39"/>
        <v>0</v>
      </c>
      <c r="AR29" s="433"/>
      <c r="AS29" s="433">
        <f t="shared" si="40"/>
        <v>0</v>
      </c>
      <c r="AT29" s="383">
        <f t="shared" si="41"/>
        <v>0</v>
      </c>
      <c r="AU29" s="385" t="str">
        <f t="shared" si="42"/>
        <v>Kurang</v>
      </c>
      <c r="AV29" s="384" t="str">
        <f t="shared" ca="1" si="18"/>
        <v/>
      </c>
      <c r="AW29" s="17" t="str">
        <f t="shared" ca="1" si="18"/>
        <v/>
      </c>
      <c r="AX29" s="17" t="str">
        <f t="shared" ca="1" si="18"/>
        <v/>
      </c>
      <c r="AY29" s="386" t="str">
        <f t="shared" ca="1" si="18"/>
        <v/>
      </c>
      <c r="AZ29" s="386" t="str">
        <f t="shared" ca="1" si="18"/>
        <v/>
      </c>
      <c r="BA29" s="386" t="str">
        <f t="shared" ca="1" si="18"/>
        <v/>
      </c>
      <c r="BB29" s="17" t="str">
        <f t="shared" ca="1" si="18"/>
        <v>NA</v>
      </c>
      <c r="BC29" s="174" t="str">
        <f t="shared" ca="1" si="56"/>
        <v>(ujian komprehensif)</v>
      </c>
      <c r="BD29" s="34">
        <f>ROW()</f>
        <v>29</v>
      </c>
      <c r="BE29" s="6"/>
      <c r="BF29" s="6"/>
      <c r="BG29" s="357"/>
      <c r="BH29" s="357"/>
      <c r="BI29" s="357"/>
      <c r="BJ29" s="357"/>
      <c r="BK29" s="358"/>
      <c r="BL29" s="358"/>
      <c r="BM29" s="354">
        <f t="shared" ca="1" si="43"/>
        <v>0</v>
      </c>
      <c r="BN29" s="119">
        <f t="shared" ca="1" si="19"/>
        <v>0</v>
      </c>
      <c r="BO29" s="119">
        <f t="shared" ca="1" si="19"/>
        <v>0</v>
      </c>
      <c r="BP29" s="119">
        <f t="shared" ca="1" si="19"/>
        <v>0</v>
      </c>
      <c r="BQ29" s="119">
        <f t="shared" ca="1" si="19"/>
        <v>0</v>
      </c>
      <c r="BR29" s="119">
        <f t="shared" ca="1" si="19"/>
        <v>0</v>
      </c>
      <c r="BS29" s="115"/>
      <c r="BT29" s="119" t="str">
        <f t="shared" ca="1" si="44"/>
        <v>0,00</v>
      </c>
      <c r="BU29" s="119" t="str">
        <f t="shared" ca="1" si="45"/>
        <v>0,00</v>
      </c>
      <c r="BV29" s="119" t="str">
        <f t="shared" ca="1" si="20"/>
        <v>0,00</v>
      </c>
      <c r="BW29" s="119" t="str">
        <f t="shared" ca="1" si="20"/>
        <v>0,00</v>
      </c>
      <c r="BX29" s="119" t="str">
        <f t="shared" ca="1" si="20"/>
        <v>0,00</v>
      </c>
      <c r="BY29" s="119" t="str">
        <f t="shared" ca="1" si="20"/>
        <v>0,00</v>
      </c>
      <c r="BZ29" s="119" t="str">
        <f t="shared" ca="1" si="20"/>
        <v>0,00</v>
      </c>
      <c r="CA29" s="119" t="str">
        <f t="shared" ca="1" si="20"/>
        <v>0,00</v>
      </c>
      <c r="CB29" s="119" t="str">
        <f t="shared" ca="1" si="21"/>
        <v>0,00</v>
      </c>
      <c r="CC29" s="119" t="str">
        <f t="shared" ca="1" si="21"/>
        <v>0,00</v>
      </c>
      <c r="CD29" s="116"/>
      <c r="CE29" s="120" t="str">
        <f t="shared" ca="1" si="46"/>
        <v>Nol koma nol nol</v>
      </c>
      <c r="CF29" s="120" t="str">
        <f t="shared" ca="1" si="47"/>
        <v>Nol koma nol nol</v>
      </c>
      <c r="CG29" s="120" t="str">
        <f t="shared" ca="1" si="48"/>
        <v>Nol koma nol nol</v>
      </c>
      <c r="CH29" s="120" t="str">
        <f t="shared" ca="1" si="49"/>
        <v>Nol koma nol nol</v>
      </c>
      <c r="CI29" s="120" t="str">
        <f t="shared" ca="1" si="50"/>
        <v>Nol koma nol nol</v>
      </c>
      <c r="CJ29" s="120" t="str">
        <f t="shared" ca="1" si="51"/>
        <v>Nol koma nol nol</v>
      </c>
      <c r="CK29" s="120" t="str">
        <f t="shared" ca="1" si="52"/>
        <v>Nol koma nol nol</v>
      </c>
      <c r="CL29" s="120" t="str">
        <f t="shared" ca="1" si="53"/>
        <v>Nol koma nol nol</v>
      </c>
      <c r="CM29" s="120" t="str">
        <f t="shared" ca="1" si="54"/>
        <v>Nol koma nol nol</v>
      </c>
      <c r="CN29" s="120" t="str">
        <f t="shared" ca="1" si="55"/>
        <v>Nol koma nol nol</v>
      </c>
      <c r="CO29" s="121"/>
    </row>
    <row r="30" spans="1:93" s="339" customFormat="1" ht="35.1" customHeight="1">
      <c r="A30" s="396"/>
      <c r="B30" s="397" t="s">
        <v>693</v>
      </c>
      <c r="C30" s="404">
        <v>13</v>
      </c>
      <c r="D30" s="405"/>
      <c r="E30" s="431"/>
      <c r="F30" s="406" t="s">
        <v>723</v>
      </c>
      <c r="G30" s="407"/>
      <c r="H30" s="408"/>
      <c r="I30" s="419"/>
      <c r="J30" s="420">
        <f t="shared" si="57"/>
        <v>0</v>
      </c>
      <c r="K30" s="407"/>
      <c r="L30" s="407"/>
      <c r="M30" s="408"/>
      <c r="N30" s="409">
        <f t="shared" si="29"/>
        <v>0</v>
      </c>
      <c r="O30" s="407"/>
      <c r="P30" s="410"/>
      <c r="Q30" s="419"/>
      <c r="R30" s="411">
        <f t="shared" si="30"/>
        <v>0</v>
      </c>
      <c r="S30" s="407"/>
      <c r="T30" s="407"/>
      <c r="U30" s="407"/>
      <c r="V30" s="411">
        <f t="shared" si="31"/>
        <v>0</v>
      </c>
      <c r="W30" s="407"/>
      <c r="X30" s="407"/>
      <c r="Y30" s="407"/>
      <c r="Z30" s="411">
        <f t="shared" si="16"/>
        <v>0</v>
      </c>
      <c r="AA30" s="407"/>
      <c r="AB30" s="407"/>
      <c r="AC30" s="407"/>
      <c r="AD30" s="411">
        <f t="shared" si="32"/>
        <v>0</v>
      </c>
      <c r="AE30" s="412">
        <f t="shared" si="33"/>
        <v>0</v>
      </c>
      <c r="AF30" s="413"/>
      <c r="AG30" s="413"/>
      <c r="AH30" s="413"/>
      <c r="AI30" s="414">
        <f t="shared" si="34"/>
        <v>0</v>
      </c>
      <c r="AJ30" s="414">
        <f t="shared" si="35"/>
        <v>0</v>
      </c>
      <c r="AK30" s="415">
        <f t="shared" si="17"/>
        <v>0</v>
      </c>
      <c r="AL30" s="416" t="str">
        <f t="shared" ca="1" si="36"/>
        <v>TMD</v>
      </c>
      <c r="AM30" s="428" t="str">
        <f t="shared" si="37"/>
        <v>Tidak Hadir</v>
      </c>
      <c r="AN30" s="417" t="str">
        <f t="shared" si="38"/>
        <v>Kurang</v>
      </c>
      <c r="AO30" s="502" t="s">
        <v>662</v>
      </c>
      <c r="AQ30" s="433">
        <f t="shared" si="39"/>
        <v>0</v>
      </c>
      <c r="AR30" s="433"/>
      <c r="AS30" s="433">
        <f t="shared" si="40"/>
        <v>0</v>
      </c>
      <c r="AT30" s="383">
        <f t="shared" si="41"/>
        <v>0</v>
      </c>
      <c r="AU30" s="385" t="str">
        <f t="shared" si="42"/>
        <v>Kurang</v>
      </c>
      <c r="AV30" s="384" t="str">
        <f t="shared" ca="1" si="18"/>
        <v/>
      </c>
      <c r="AW30" s="17" t="str">
        <f t="shared" ca="1" si="18"/>
        <v/>
      </c>
      <c r="AX30" s="17" t="str">
        <f t="shared" ca="1" si="18"/>
        <v/>
      </c>
      <c r="AY30" s="386" t="str">
        <f t="shared" ca="1" si="18"/>
        <v/>
      </c>
      <c r="AZ30" s="386" t="str">
        <f t="shared" ca="1" si="18"/>
        <v/>
      </c>
      <c r="BA30" s="386" t="str">
        <f t="shared" ca="1" si="18"/>
        <v/>
      </c>
      <c r="BB30" s="17" t="str">
        <f t="shared" ca="1" si="18"/>
        <v>NA</v>
      </c>
      <c r="BC30" s="174" t="str">
        <f t="shared" ca="1" si="56"/>
        <v>(ujian komprehensif)</v>
      </c>
      <c r="BD30" s="34">
        <f>ROW()</f>
        <v>30</v>
      </c>
      <c r="BE30" s="340"/>
      <c r="BF30" s="340"/>
      <c r="BG30" s="357"/>
      <c r="BH30" s="357"/>
      <c r="BI30" s="357"/>
      <c r="BJ30" s="357"/>
      <c r="BK30" s="360"/>
      <c r="BL30" s="360"/>
      <c r="BM30" s="354">
        <f t="shared" ca="1" si="43"/>
        <v>0</v>
      </c>
      <c r="BN30" s="119">
        <f t="shared" ca="1" si="19"/>
        <v>0</v>
      </c>
      <c r="BO30" s="119">
        <f t="shared" ca="1" si="19"/>
        <v>0</v>
      </c>
      <c r="BP30" s="119">
        <f t="shared" ca="1" si="19"/>
        <v>0</v>
      </c>
      <c r="BQ30" s="119">
        <f t="shared" ca="1" si="19"/>
        <v>0</v>
      </c>
      <c r="BR30" s="119">
        <f t="shared" ca="1" si="19"/>
        <v>0</v>
      </c>
      <c r="BT30" s="119" t="str">
        <f t="shared" ca="1" si="44"/>
        <v>0,00</v>
      </c>
      <c r="BU30" s="119" t="str">
        <f t="shared" ca="1" si="45"/>
        <v>0,00</v>
      </c>
      <c r="BV30" s="119" t="str">
        <f t="shared" ca="1" si="20"/>
        <v>0,00</v>
      </c>
      <c r="BW30" s="119" t="str">
        <f t="shared" ca="1" si="20"/>
        <v>0,00</v>
      </c>
      <c r="BX30" s="119" t="str">
        <f t="shared" ca="1" si="20"/>
        <v>0,00</v>
      </c>
      <c r="BY30" s="119" t="str">
        <f t="shared" ca="1" si="20"/>
        <v>0,00</v>
      </c>
      <c r="BZ30" s="119" t="str">
        <f t="shared" ca="1" si="20"/>
        <v>0,00</v>
      </c>
      <c r="CA30" s="119" t="str">
        <f t="shared" ca="1" si="20"/>
        <v>0,00</v>
      </c>
      <c r="CB30" s="119" t="str">
        <f t="shared" ca="1" si="21"/>
        <v>0,00</v>
      </c>
      <c r="CC30" s="119" t="str">
        <f t="shared" ca="1" si="21"/>
        <v>0,00</v>
      </c>
      <c r="CE30" s="120" t="str">
        <f t="shared" ca="1" si="46"/>
        <v>Nol koma nol nol</v>
      </c>
      <c r="CF30" s="120" t="str">
        <f t="shared" ca="1" si="47"/>
        <v>Nol koma nol nol</v>
      </c>
      <c r="CG30" s="120" t="str">
        <f t="shared" ca="1" si="48"/>
        <v>Nol koma nol nol</v>
      </c>
      <c r="CH30" s="120" t="str">
        <f t="shared" ca="1" si="49"/>
        <v>Nol koma nol nol</v>
      </c>
      <c r="CI30" s="120" t="str">
        <f t="shared" ca="1" si="50"/>
        <v>Nol koma nol nol</v>
      </c>
      <c r="CJ30" s="120" t="str">
        <f t="shared" ca="1" si="51"/>
        <v>Nol koma nol nol</v>
      </c>
      <c r="CK30" s="120" t="str">
        <f t="shared" ca="1" si="52"/>
        <v>Nol koma nol nol</v>
      </c>
      <c r="CL30" s="120" t="str">
        <f t="shared" ca="1" si="53"/>
        <v>Nol koma nol nol</v>
      </c>
      <c r="CM30" s="120" t="str">
        <f t="shared" ca="1" si="54"/>
        <v>Nol koma nol nol</v>
      </c>
      <c r="CN30" s="120" t="str">
        <f t="shared" ca="1" si="55"/>
        <v>Nol koma nol nol</v>
      </c>
    </row>
    <row r="31" spans="1:93" ht="35.1" customHeight="1">
      <c r="A31" s="396"/>
      <c r="B31" s="397" t="s">
        <v>694</v>
      </c>
      <c r="C31" s="418">
        <v>14</v>
      </c>
      <c r="D31" s="405"/>
      <c r="E31" s="431"/>
      <c r="F31" s="406" t="s">
        <v>724</v>
      </c>
      <c r="G31" s="407"/>
      <c r="H31" s="408"/>
      <c r="I31" s="408"/>
      <c r="J31" s="409">
        <f t="shared" si="57"/>
        <v>0</v>
      </c>
      <c r="K31" s="407"/>
      <c r="L31" s="407"/>
      <c r="M31" s="408"/>
      <c r="N31" s="409">
        <f t="shared" si="29"/>
        <v>0</v>
      </c>
      <c r="O31" s="407"/>
      <c r="P31" s="410"/>
      <c r="Q31" s="408"/>
      <c r="R31" s="411">
        <f t="shared" si="30"/>
        <v>0</v>
      </c>
      <c r="S31" s="407"/>
      <c r="T31" s="407"/>
      <c r="U31" s="407"/>
      <c r="V31" s="411">
        <f t="shared" si="31"/>
        <v>0</v>
      </c>
      <c r="W31" s="407"/>
      <c r="X31" s="407"/>
      <c r="Y31" s="407"/>
      <c r="Z31" s="411">
        <f t="shared" si="16"/>
        <v>0</v>
      </c>
      <c r="AA31" s="407"/>
      <c r="AB31" s="407"/>
      <c r="AC31" s="407"/>
      <c r="AD31" s="411">
        <f t="shared" si="32"/>
        <v>0</v>
      </c>
      <c r="AE31" s="412">
        <f t="shared" si="33"/>
        <v>0</v>
      </c>
      <c r="AF31" s="413"/>
      <c r="AG31" s="413"/>
      <c r="AH31" s="413"/>
      <c r="AI31" s="414">
        <f t="shared" si="34"/>
        <v>0</v>
      </c>
      <c r="AJ31" s="414">
        <f t="shared" si="35"/>
        <v>0</v>
      </c>
      <c r="AK31" s="415">
        <f t="shared" si="17"/>
        <v>0</v>
      </c>
      <c r="AL31" s="416" t="str">
        <f t="shared" ca="1" si="36"/>
        <v>TMD</v>
      </c>
      <c r="AM31" s="428" t="str">
        <f t="shared" si="37"/>
        <v>Tidak Hadir</v>
      </c>
      <c r="AN31" s="417" t="str">
        <f t="shared" si="38"/>
        <v>Kurang</v>
      </c>
      <c r="AO31" s="504"/>
      <c r="AP31" s="1"/>
      <c r="AQ31" s="433">
        <f t="shared" si="39"/>
        <v>0</v>
      </c>
      <c r="AR31" s="433"/>
      <c r="AS31" s="433">
        <f t="shared" si="40"/>
        <v>0</v>
      </c>
      <c r="AT31" s="383">
        <f t="shared" si="41"/>
        <v>0</v>
      </c>
      <c r="AU31" s="385" t="str">
        <f t="shared" si="42"/>
        <v>Kurang</v>
      </c>
      <c r="AV31" s="384" t="str">
        <f t="shared" ca="1" si="18"/>
        <v/>
      </c>
      <c r="AW31" s="17" t="str">
        <f t="shared" ca="1" si="18"/>
        <v/>
      </c>
      <c r="AX31" s="17" t="str">
        <f t="shared" ca="1" si="18"/>
        <v/>
      </c>
      <c r="AY31" s="386" t="str">
        <f t="shared" ca="1" si="18"/>
        <v/>
      </c>
      <c r="AZ31" s="386" t="str">
        <f t="shared" ca="1" si="18"/>
        <v/>
      </c>
      <c r="BA31" s="386" t="str">
        <f t="shared" ca="1" si="18"/>
        <v/>
      </c>
      <c r="BB31" s="17" t="str">
        <f t="shared" ca="1" si="18"/>
        <v>NA</v>
      </c>
      <c r="BC31" s="174" t="str">
        <f t="shared" ca="1" si="56"/>
        <v>(ujian komprehensif)</v>
      </c>
      <c r="BD31" s="34">
        <f>ROW()</f>
        <v>31</v>
      </c>
      <c r="BE31" s="6"/>
      <c r="BF31" s="6"/>
      <c r="BG31" s="357"/>
      <c r="BH31" s="357"/>
      <c r="BI31" s="357"/>
      <c r="BJ31" s="357"/>
      <c r="BK31" s="358"/>
      <c r="BL31" s="358"/>
      <c r="BM31" s="354">
        <f t="shared" ca="1" si="43"/>
        <v>0</v>
      </c>
      <c r="BN31" s="119">
        <f t="shared" ca="1" si="19"/>
        <v>0</v>
      </c>
      <c r="BO31" s="119">
        <f t="shared" ca="1" si="19"/>
        <v>0</v>
      </c>
      <c r="BP31" s="119">
        <f t="shared" ca="1" si="19"/>
        <v>0</v>
      </c>
      <c r="BQ31" s="119">
        <f t="shared" ca="1" si="19"/>
        <v>0</v>
      </c>
      <c r="BR31" s="119">
        <f t="shared" ca="1" si="19"/>
        <v>0</v>
      </c>
      <c r="BS31" s="115"/>
      <c r="BT31" s="119" t="str">
        <f t="shared" ca="1" si="44"/>
        <v>0,00</v>
      </c>
      <c r="BU31" s="119" t="str">
        <f t="shared" ca="1" si="45"/>
        <v>0,00</v>
      </c>
      <c r="BV31" s="119" t="str">
        <f t="shared" ca="1" si="20"/>
        <v>0,00</v>
      </c>
      <c r="BW31" s="119" t="str">
        <f t="shared" ca="1" si="20"/>
        <v>0,00</v>
      </c>
      <c r="BX31" s="119" t="str">
        <f t="shared" ca="1" si="20"/>
        <v>0,00</v>
      </c>
      <c r="BY31" s="119" t="str">
        <f t="shared" ca="1" si="20"/>
        <v>0,00</v>
      </c>
      <c r="BZ31" s="119" t="str">
        <f t="shared" ca="1" si="20"/>
        <v>0,00</v>
      </c>
      <c r="CA31" s="119" t="str">
        <f t="shared" ca="1" si="20"/>
        <v>0,00</v>
      </c>
      <c r="CB31" s="119" t="str">
        <f t="shared" ca="1" si="21"/>
        <v>0,00</v>
      </c>
      <c r="CC31" s="119" t="str">
        <f t="shared" ca="1" si="21"/>
        <v>0,00</v>
      </c>
      <c r="CD31" s="116"/>
      <c r="CE31" s="120" t="str">
        <f t="shared" ca="1" si="46"/>
        <v>Nol koma nol nol</v>
      </c>
      <c r="CF31" s="120" t="str">
        <f t="shared" ca="1" si="47"/>
        <v>Nol koma nol nol</v>
      </c>
      <c r="CG31" s="120" t="str">
        <f t="shared" ca="1" si="48"/>
        <v>Nol koma nol nol</v>
      </c>
      <c r="CH31" s="120" t="str">
        <f t="shared" ca="1" si="49"/>
        <v>Nol koma nol nol</v>
      </c>
      <c r="CI31" s="120" t="str">
        <f t="shared" ca="1" si="50"/>
        <v>Nol koma nol nol</v>
      </c>
      <c r="CJ31" s="120" t="str">
        <f t="shared" ca="1" si="51"/>
        <v>Nol koma nol nol</v>
      </c>
      <c r="CK31" s="120" t="str">
        <f t="shared" ca="1" si="52"/>
        <v>Nol koma nol nol</v>
      </c>
      <c r="CL31" s="120" t="str">
        <f t="shared" ca="1" si="53"/>
        <v>Nol koma nol nol</v>
      </c>
      <c r="CM31" s="120" t="str">
        <f t="shared" ca="1" si="54"/>
        <v>Nol koma nol nol</v>
      </c>
      <c r="CN31" s="120" t="str">
        <f t="shared" ca="1" si="55"/>
        <v>Nol koma nol nol</v>
      </c>
      <c r="CO31" s="121"/>
    </row>
    <row r="32" spans="1:93" ht="35.1" customHeight="1">
      <c r="A32" s="396"/>
      <c r="B32" s="397" t="s">
        <v>695</v>
      </c>
      <c r="C32" s="404">
        <v>15</v>
      </c>
      <c r="D32" s="405"/>
      <c r="E32" s="431"/>
      <c r="F32" s="406" t="s">
        <v>725</v>
      </c>
      <c r="G32" s="407"/>
      <c r="H32" s="408"/>
      <c r="I32" s="408"/>
      <c r="J32" s="409">
        <f t="shared" si="57"/>
        <v>0</v>
      </c>
      <c r="K32" s="407"/>
      <c r="L32" s="407"/>
      <c r="M32" s="408"/>
      <c r="N32" s="409">
        <f t="shared" si="29"/>
        <v>0</v>
      </c>
      <c r="O32" s="407"/>
      <c r="P32" s="410"/>
      <c r="Q32" s="408"/>
      <c r="R32" s="411">
        <f t="shared" si="30"/>
        <v>0</v>
      </c>
      <c r="S32" s="407"/>
      <c r="T32" s="407"/>
      <c r="U32" s="407"/>
      <c r="V32" s="411">
        <f t="shared" si="31"/>
        <v>0</v>
      </c>
      <c r="W32" s="407"/>
      <c r="X32" s="407"/>
      <c r="Y32" s="407"/>
      <c r="Z32" s="411">
        <f t="shared" si="16"/>
        <v>0</v>
      </c>
      <c r="AA32" s="407"/>
      <c r="AB32" s="407"/>
      <c r="AC32" s="407"/>
      <c r="AD32" s="411">
        <f t="shared" si="32"/>
        <v>0</v>
      </c>
      <c r="AE32" s="412">
        <f t="shared" si="33"/>
        <v>0</v>
      </c>
      <c r="AF32" s="413"/>
      <c r="AG32" s="413"/>
      <c r="AH32" s="413"/>
      <c r="AI32" s="414">
        <f t="shared" si="34"/>
        <v>0</v>
      </c>
      <c r="AJ32" s="414">
        <f t="shared" si="35"/>
        <v>0</v>
      </c>
      <c r="AK32" s="415">
        <f t="shared" si="17"/>
        <v>0</v>
      </c>
      <c r="AL32" s="416" t="str">
        <f t="shared" ca="1" si="36"/>
        <v>TMD</v>
      </c>
      <c r="AM32" s="428" t="str">
        <f t="shared" si="37"/>
        <v>Tidak Hadir</v>
      </c>
      <c r="AN32" s="417" t="str">
        <f t="shared" si="38"/>
        <v>Kurang</v>
      </c>
      <c r="AO32" s="504"/>
      <c r="AP32" s="1"/>
      <c r="AQ32" s="433">
        <f t="shared" si="39"/>
        <v>0</v>
      </c>
      <c r="AR32" s="433"/>
      <c r="AS32" s="433">
        <f t="shared" si="40"/>
        <v>0</v>
      </c>
      <c r="AT32" s="383">
        <f t="shared" si="41"/>
        <v>0</v>
      </c>
      <c r="AU32" s="385" t="str">
        <f t="shared" si="42"/>
        <v>Kurang</v>
      </c>
      <c r="AV32" s="384" t="str">
        <f t="shared" ca="1" si="18"/>
        <v/>
      </c>
      <c r="AW32" s="17" t="str">
        <f t="shared" ca="1" si="18"/>
        <v/>
      </c>
      <c r="AX32" s="17" t="str">
        <f t="shared" ca="1" si="18"/>
        <v/>
      </c>
      <c r="AY32" s="386" t="str">
        <f t="shared" ca="1" si="18"/>
        <v/>
      </c>
      <c r="AZ32" s="386" t="str">
        <f t="shared" ca="1" si="18"/>
        <v/>
      </c>
      <c r="BA32" s="386" t="str">
        <f t="shared" ca="1" si="18"/>
        <v/>
      </c>
      <c r="BB32" s="17" t="str">
        <f t="shared" ca="1" si="18"/>
        <v>NA</v>
      </c>
      <c r="BC32" s="174" t="str">
        <f t="shared" ca="1" si="56"/>
        <v>(ujian komprehensif)</v>
      </c>
      <c r="BD32" s="34">
        <f>ROW()</f>
        <v>32</v>
      </c>
      <c r="BE32" s="6"/>
      <c r="BF32" s="6"/>
      <c r="BG32" s="357"/>
      <c r="BH32" s="357"/>
      <c r="BI32" s="357"/>
      <c r="BJ32" s="357"/>
      <c r="BK32" s="358"/>
      <c r="BL32" s="358"/>
      <c r="BM32" s="354">
        <f t="shared" ca="1" si="43"/>
        <v>0</v>
      </c>
      <c r="BN32" s="119">
        <f t="shared" ca="1" si="19"/>
        <v>0</v>
      </c>
      <c r="BO32" s="119">
        <f t="shared" ca="1" si="19"/>
        <v>0</v>
      </c>
      <c r="BP32" s="119">
        <f t="shared" ca="1" si="19"/>
        <v>0</v>
      </c>
      <c r="BQ32" s="119">
        <f t="shared" ca="1" si="19"/>
        <v>0</v>
      </c>
      <c r="BR32" s="119">
        <f t="shared" ca="1" si="19"/>
        <v>0</v>
      </c>
      <c r="BS32" s="115"/>
      <c r="BT32" s="119" t="str">
        <f t="shared" ca="1" si="44"/>
        <v>0,00</v>
      </c>
      <c r="BU32" s="119" t="str">
        <f t="shared" ca="1" si="45"/>
        <v>0,00</v>
      </c>
      <c r="BV32" s="119" t="str">
        <f t="shared" ca="1" si="20"/>
        <v>0,00</v>
      </c>
      <c r="BW32" s="119" t="str">
        <f t="shared" ca="1" si="20"/>
        <v>0,00</v>
      </c>
      <c r="BX32" s="119" t="str">
        <f t="shared" ca="1" si="20"/>
        <v>0,00</v>
      </c>
      <c r="BY32" s="119" t="str">
        <f t="shared" ca="1" si="20"/>
        <v>0,00</v>
      </c>
      <c r="BZ32" s="119" t="str">
        <f t="shared" ca="1" si="20"/>
        <v>0,00</v>
      </c>
      <c r="CA32" s="119" t="str">
        <f t="shared" ca="1" si="20"/>
        <v>0,00</v>
      </c>
      <c r="CB32" s="119" t="str">
        <f t="shared" ca="1" si="21"/>
        <v>0,00</v>
      </c>
      <c r="CC32" s="119" t="str">
        <f t="shared" ca="1" si="21"/>
        <v>0,00</v>
      </c>
      <c r="CD32" s="116"/>
      <c r="CE32" s="120" t="str">
        <f t="shared" ca="1" si="46"/>
        <v>Nol koma nol nol</v>
      </c>
      <c r="CF32" s="120" t="str">
        <f t="shared" ca="1" si="47"/>
        <v>Nol koma nol nol</v>
      </c>
      <c r="CG32" s="120" t="str">
        <f t="shared" ca="1" si="48"/>
        <v>Nol koma nol nol</v>
      </c>
      <c r="CH32" s="120" t="str">
        <f t="shared" ca="1" si="49"/>
        <v>Nol koma nol nol</v>
      </c>
      <c r="CI32" s="120" t="str">
        <f t="shared" ca="1" si="50"/>
        <v>Nol koma nol nol</v>
      </c>
      <c r="CJ32" s="120" t="str">
        <f t="shared" ca="1" si="51"/>
        <v>Nol koma nol nol</v>
      </c>
      <c r="CK32" s="120" t="str">
        <f t="shared" ca="1" si="52"/>
        <v>Nol koma nol nol</v>
      </c>
      <c r="CL32" s="120" t="str">
        <f t="shared" ca="1" si="53"/>
        <v>Nol koma nol nol</v>
      </c>
      <c r="CM32" s="120" t="str">
        <f t="shared" ca="1" si="54"/>
        <v>Nol koma nol nol</v>
      </c>
      <c r="CN32" s="120" t="str">
        <f t="shared" ca="1" si="55"/>
        <v>Nol koma nol nol</v>
      </c>
      <c r="CO32" s="121"/>
    </row>
    <row r="33" spans="1:93" ht="35.1" customHeight="1">
      <c r="A33" s="396"/>
      <c r="B33" s="397" t="s">
        <v>696</v>
      </c>
      <c r="C33" s="418">
        <v>16</v>
      </c>
      <c r="D33" s="405"/>
      <c r="E33" s="431"/>
      <c r="F33" s="406" t="s">
        <v>726</v>
      </c>
      <c r="G33" s="407"/>
      <c r="H33" s="408"/>
      <c r="I33" s="408"/>
      <c r="J33" s="409">
        <f t="shared" si="57"/>
        <v>0</v>
      </c>
      <c r="K33" s="407"/>
      <c r="L33" s="407"/>
      <c r="M33" s="408"/>
      <c r="N33" s="409">
        <f t="shared" si="29"/>
        <v>0</v>
      </c>
      <c r="O33" s="407"/>
      <c r="P33" s="410"/>
      <c r="Q33" s="408"/>
      <c r="R33" s="411">
        <f t="shared" si="30"/>
        <v>0</v>
      </c>
      <c r="S33" s="407"/>
      <c r="T33" s="407"/>
      <c r="U33" s="407"/>
      <c r="V33" s="411">
        <f t="shared" si="31"/>
        <v>0</v>
      </c>
      <c r="W33" s="407"/>
      <c r="X33" s="407"/>
      <c r="Y33" s="407"/>
      <c r="Z33" s="411">
        <f t="shared" si="16"/>
        <v>0</v>
      </c>
      <c r="AA33" s="407"/>
      <c r="AB33" s="407"/>
      <c r="AC33" s="407"/>
      <c r="AD33" s="411">
        <f t="shared" si="32"/>
        <v>0</v>
      </c>
      <c r="AE33" s="412">
        <f t="shared" si="33"/>
        <v>0</v>
      </c>
      <c r="AF33" s="413"/>
      <c r="AG33" s="413"/>
      <c r="AH33" s="413"/>
      <c r="AI33" s="414">
        <f t="shared" si="34"/>
        <v>0</v>
      </c>
      <c r="AJ33" s="414">
        <f t="shared" si="35"/>
        <v>0</v>
      </c>
      <c r="AK33" s="415">
        <f t="shared" si="17"/>
        <v>0</v>
      </c>
      <c r="AL33" s="416" t="str">
        <f t="shared" ca="1" si="36"/>
        <v>TMD</v>
      </c>
      <c r="AM33" s="428" t="str">
        <f t="shared" si="37"/>
        <v>Tidak Hadir</v>
      </c>
      <c r="AN33" s="441" t="s">
        <v>741</v>
      </c>
      <c r="AO33" s="504"/>
      <c r="AP33" s="1"/>
      <c r="AQ33" s="433">
        <f t="shared" si="39"/>
        <v>0</v>
      </c>
      <c r="AR33" s="433"/>
      <c r="AS33" s="433">
        <f t="shared" si="40"/>
        <v>0</v>
      </c>
      <c r="AT33" s="383">
        <f t="shared" si="41"/>
        <v>0</v>
      </c>
      <c r="AU33" s="385" t="str">
        <f t="shared" si="42"/>
        <v>-</v>
      </c>
      <c r="AV33" s="384" t="str">
        <f t="shared" ca="1" si="18"/>
        <v/>
      </c>
      <c r="AW33" s="17" t="str">
        <f t="shared" ca="1" si="18"/>
        <v/>
      </c>
      <c r="AX33" s="17" t="str">
        <f t="shared" ca="1" si="18"/>
        <v/>
      </c>
      <c r="AY33" s="386" t="str">
        <f t="shared" ca="1" si="18"/>
        <v/>
      </c>
      <c r="AZ33" s="386" t="str">
        <f t="shared" ca="1" si="18"/>
        <v/>
      </c>
      <c r="BA33" s="386" t="str">
        <f t="shared" ca="1" si="18"/>
        <v/>
      </c>
      <c r="BB33" s="17" t="str">
        <f t="shared" ca="1" si="18"/>
        <v>NA</v>
      </c>
      <c r="BC33" s="174" t="str">
        <f t="shared" ca="1" si="56"/>
        <v>(ujian komprehensif)</v>
      </c>
      <c r="BD33" s="34">
        <f>ROW()</f>
        <v>33</v>
      </c>
      <c r="BE33" s="6"/>
      <c r="BF33" s="6"/>
      <c r="BG33" s="359"/>
      <c r="BH33" s="359"/>
      <c r="BI33" s="359"/>
      <c r="BJ33" s="359"/>
      <c r="BK33" s="358"/>
      <c r="BL33" s="358"/>
      <c r="BM33" s="354">
        <f t="shared" ca="1" si="43"/>
        <v>0</v>
      </c>
      <c r="BN33" s="119">
        <f t="shared" ca="1" si="19"/>
        <v>0</v>
      </c>
      <c r="BO33" s="119">
        <f t="shared" ca="1" si="19"/>
        <v>0</v>
      </c>
      <c r="BP33" s="119">
        <f t="shared" ca="1" si="19"/>
        <v>0</v>
      </c>
      <c r="BQ33" s="119">
        <f t="shared" ca="1" si="19"/>
        <v>0</v>
      </c>
      <c r="BR33" s="119">
        <f t="shared" ca="1" si="19"/>
        <v>0</v>
      </c>
      <c r="BS33" s="115"/>
      <c r="BT33" s="119" t="str">
        <f t="shared" ca="1" si="44"/>
        <v>0,00</v>
      </c>
      <c r="BU33" s="119" t="str">
        <f t="shared" ca="1" si="45"/>
        <v>0,00</v>
      </c>
      <c r="BV33" s="119" t="str">
        <f t="shared" ca="1" si="20"/>
        <v>0,00</v>
      </c>
      <c r="BW33" s="119" t="str">
        <f t="shared" ca="1" si="20"/>
        <v>0,00</v>
      </c>
      <c r="BX33" s="119" t="str">
        <f t="shared" ca="1" si="20"/>
        <v>0,00</v>
      </c>
      <c r="BY33" s="119" t="str">
        <f t="shared" ca="1" si="20"/>
        <v>0,00</v>
      </c>
      <c r="BZ33" s="119" t="str">
        <f t="shared" ca="1" si="20"/>
        <v>0,00</v>
      </c>
      <c r="CA33" s="119" t="str">
        <f t="shared" ca="1" si="20"/>
        <v>0,00</v>
      </c>
      <c r="CB33" s="119" t="str">
        <f t="shared" ca="1" si="21"/>
        <v>0,00</v>
      </c>
      <c r="CC33" s="119" t="str">
        <f t="shared" ca="1" si="21"/>
        <v>0,00</v>
      </c>
      <c r="CD33" s="116"/>
      <c r="CE33" s="120" t="str">
        <f t="shared" ca="1" si="46"/>
        <v>Nol koma nol nol</v>
      </c>
      <c r="CF33" s="120" t="str">
        <f t="shared" ca="1" si="47"/>
        <v>Nol koma nol nol</v>
      </c>
      <c r="CG33" s="120" t="str">
        <f t="shared" ca="1" si="48"/>
        <v>Nol koma nol nol</v>
      </c>
      <c r="CH33" s="120" t="str">
        <f t="shared" ca="1" si="49"/>
        <v>Nol koma nol nol</v>
      </c>
      <c r="CI33" s="120" t="str">
        <f t="shared" ca="1" si="50"/>
        <v>Nol koma nol nol</v>
      </c>
      <c r="CJ33" s="120" t="str">
        <f t="shared" ca="1" si="51"/>
        <v>Nol koma nol nol</v>
      </c>
      <c r="CK33" s="120" t="str">
        <f t="shared" ca="1" si="52"/>
        <v>Nol koma nol nol</v>
      </c>
      <c r="CL33" s="120" t="str">
        <f t="shared" ca="1" si="53"/>
        <v>Nol koma nol nol</v>
      </c>
      <c r="CM33" s="120" t="str">
        <f t="shared" ca="1" si="54"/>
        <v>Nol koma nol nol</v>
      </c>
      <c r="CN33" s="120" t="str">
        <f t="shared" ca="1" si="55"/>
        <v>Nol koma nol nol</v>
      </c>
      <c r="CO33" s="121"/>
    </row>
    <row r="34" spans="1:93" ht="35.1" customHeight="1">
      <c r="A34" s="396"/>
      <c r="B34" s="397" t="s">
        <v>697</v>
      </c>
      <c r="C34" s="404">
        <v>17</v>
      </c>
      <c r="D34" s="405"/>
      <c r="E34" s="431"/>
      <c r="F34" s="406" t="s">
        <v>727</v>
      </c>
      <c r="G34" s="407"/>
      <c r="H34" s="408"/>
      <c r="I34" s="408"/>
      <c r="J34" s="409">
        <f t="shared" si="57"/>
        <v>0</v>
      </c>
      <c r="K34" s="407"/>
      <c r="L34" s="407"/>
      <c r="M34" s="408"/>
      <c r="N34" s="409">
        <f t="shared" si="29"/>
        <v>0</v>
      </c>
      <c r="O34" s="407"/>
      <c r="P34" s="410"/>
      <c r="Q34" s="408"/>
      <c r="R34" s="411">
        <f t="shared" si="30"/>
        <v>0</v>
      </c>
      <c r="S34" s="407"/>
      <c r="T34" s="407"/>
      <c r="U34" s="407"/>
      <c r="V34" s="411">
        <f t="shared" si="31"/>
        <v>0</v>
      </c>
      <c r="W34" s="407"/>
      <c r="X34" s="407"/>
      <c r="Y34" s="407"/>
      <c r="Z34" s="411">
        <f t="shared" si="16"/>
        <v>0</v>
      </c>
      <c r="AA34" s="407"/>
      <c r="AB34" s="407"/>
      <c r="AC34" s="407"/>
      <c r="AD34" s="411">
        <f t="shared" si="32"/>
        <v>0</v>
      </c>
      <c r="AE34" s="412">
        <f t="shared" si="33"/>
        <v>0</v>
      </c>
      <c r="AF34" s="413"/>
      <c r="AG34" s="413"/>
      <c r="AH34" s="413"/>
      <c r="AI34" s="414">
        <f t="shared" si="34"/>
        <v>0</v>
      </c>
      <c r="AJ34" s="414">
        <f t="shared" si="35"/>
        <v>0</v>
      </c>
      <c r="AK34" s="415">
        <f t="shared" si="17"/>
        <v>0</v>
      </c>
      <c r="AL34" s="416" t="str">
        <f t="shared" ca="1" si="36"/>
        <v>TMD</v>
      </c>
      <c r="AM34" s="428" t="str">
        <f t="shared" si="37"/>
        <v>Tidak Hadir</v>
      </c>
      <c r="AN34" s="417" t="str">
        <f t="shared" si="38"/>
        <v>Kurang</v>
      </c>
      <c r="AO34" s="502" t="s">
        <v>663</v>
      </c>
      <c r="AP34" s="1"/>
      <c r="AQ34" s="433">
        <f t="shared" si="39"/>
        <v>0</v>
      </c>
      <c r="AR34" s="433"/>
      <c r="AS34" s="433">
        <f t="shared" si="40"/>
        <v>0</v>
      </c>
      <c r="AT34" s="383">
        <f t="shared" si="41"/>
        <v>0</v>
      </c>
      <c r="AU34" s="385" t="str">
        <f t="shared" si="42"/>
        <v>Kurang</v>
      </c>
      <c r="AV34" s="384" t="str">
        <f t="shared" ref="AV34:BB47" ca="1" si="58">IF(INDIRECT(AV$13&amp;$BD34)&lt;AV$11,AV$14,"")</f>
        <v/>
      </c>
      <c r="AW34" s="17" t="str">
        <f t="shared" ca="1" si="58"/>
        <v/>
      </c>
      <c r="AX34" s="17" t="str">
        <f t="shared" ca="1" si="58"/>
        <v/>
      </c>
      <c r="AY34" s="386" t="str">
        <f t="shared" ca="1" si="58"/>
        <v/>
      </c>
      <c r="AZ34" s="386" t="str">
        <f t="shared" ca="1" si="58"/>
        <v/>
      </c>
      <c r="BA34" s="386" t="str">
        <f t="shared" ca="1" si="58"/>
        <v/>
      </c>
      <c r="BB34" s="17" t="str">
        <f t="shared" ca="1" si="58"/>
        <v>NA</v>
      </c>
      <c r="BC34" s="174" t="str">
        <f t="shared" ca="1" si="56"/>
        <v>(ujian komprehensif)</v>
      </c>
      <c r="BD34" s="34">
        <f>ROW()</f>
        <v>34</v>
      </c>
      <c r="BE34" s="6"/>
      <c r="BF34" s="6"/>
      <c r="BG34" s="359"/>
      <c r="BH34" s="359"/>
      <c r="BI34" s="359"/>
      <c r="BJ34" s="359"/>
      <c r="BK34" s="358"/>
      <c r="BL34" s="358"/>
      <c r="BM34" s="354">
        <f t="shared" ca="1" si="43"/>
        <v>0</v>
      </c>
      <c r="BN34" s="119">
        <f t="shared" ca="1" si="19"/>
        <v>0</v>
      </c>
      <c r="BO34" s="119">
        <f t="shared" ca="1" si="19"/>
        <v>0</v>
      </c>
      <c r="BP34" s="119">
        <f t="shared" ca="1" si="19"/>
        <v>0</v>
      </c>
      <c r="BQ34" s="119">
        <f t="shared" ca="1" si="19"/>
        <v>0</v>
      </c>
      <c r="BR34" s="119">
        <f t="shared" ca="1" si="19"/>
        <v>0</v>
      </c>
      <c r="BS34" s="115"/>
      <c r="BT34" s="119" t="str">
        <f t="shared" ca="1" si="44"/>
        <v>0,00</v>
      </c>
      <c r="BU34" s="119" t="str">
        <f t="shared" ca="1" si="45"/>
        <v>0,00</v>
      </c>
      <c r="BV34" s="119" t="str">
        <f t="shared" ca="1" si="45"/>
        <v>0,00</v>
      </c>
      <c r="BW34" s="119" t="str">
        <f t="shared" ca="1" si="45"/>
        <v>0,00</v>
      </c>
      <c r="BX34" s="119" t="str">
        <f t="shared" ca="1" si="45"/>
        <v>0,00</v>
      </c>
      <c r="BY34" s="119" t="str">
        <f t="shared" ca="1" si="45"/>
        <v>0,00</v>
      </c>
      <c r="BZ34" s="119" t="str">
        <f t="shared" ca="1" si="45"/>
        <v>0,00</v>
      </c>
      <c r="CA34" s="119" t="str">
        <f t="shared" ca="1" si="45"/>
        <v>0,00</v>
      </c>
      <c r="CB34" s="119" t="str">
        <f t="shared" ca="1" si="45"/>
        <v>0,00</v>
      </c>
      <c r="CC34" s="119" t="str">
        <f t="shared" ca="1" si="45"/>
        <v>0,00</v>
      </c>
      <c r="CD34" s="116"/>
      <c r="CE34" s="120" t="str">
        <f t="shared" ca="1" si="46"/>
        <v>Nol koma nol nol</v>
      </c>
      <c r="CF34" s="120" t="str">
        <f t="shared" ca="1" si="47"/>
        <v>Nol koma nol nol</v>
      </c>
      <c r="CG34" s="120" t="str">
        <f t="shared" ca="1" si="48"/>
        <v>Nol koma nol nol</v>
      </c>
      <c r="CH34" s="120" t="str">
        <f t="shared" ca="1" si="49"/>
        <v>Nol koma nol nol</v>
      </c>
      <c r="CI34" s="120" t="str">
        <f t="shared" ca="1" si="50"/>
        <v>Nol koma nol nol</v>
      </c>
      <c r="CJ34" s="120" t="str">
        <f t="shared" ca="1" si="51"/>
        <v>Nol koma nol nol</v>
      </c>
      <c r="CK34" s="120" t="str">
        <f t="shared" ca="1" si="52"/>
        <v>Nol koma nol nol</v>
      </c>
      <c r="CL34" s="120" t="str">
        <f t="shared" ca="1" si="53"/>
        <v>Nol koma nol nol</v>
      </c>
      <c r="CM34" s="120" t="str">
        <f t="shared" ca="1" si="54"/>
        <v>Nol koma nol nol</v>
      </c>
      <c r="CN34" s="120" t="str">
        <f t="shared" ca="1" si="55"/>
        <v>Nol koma nol nol</v>
      </c>
      <c r="CO34" s="121"/>
    </row>
    <row r="35" spans="1:93" ht="35.1" customHeight="1">
      <c r="A35" s="396"/>
      <c r="B35" s="397" t="s">
        <v>698</v>
      </c>
      <c r="C35" s="418">
        <v>18</v>
      </c>
      <c r="D35" s="405"/>
      <c r="E35" s="431"/>
      <c r="F35" s="406" t="s">
        <v>728</v>
      </c>
      <c r="G35" s="407"/>
      <c r="H35" s="408"/>
      <c r="I35" s="408"/>
      <c r="J35" s="409">
        <f t="shared" si="57"/>
        <v>0</v>
      </c>
      <c r="K35" s="407"/>
      <c r="L35" s="407"/>
      <c r="M35" s="408"/>
      <c r="N35" s="409">
        <f t="shared" si="29"/>
        <v>0</v>
      </c>
      <c r="O35" s="407"/>
      <c r="P35" s="410"/>
      <c r="Q35" s="408"/>
      <c r="R35" s="411">
        <f t="shared" si="30"/>
        <v>0</v>
      </c>
      <c r="S35" s="407"/>
      <c r="T35" s="407"/>
      <c r="U35" s="407"/>
      <c r="V35" s="411">
        <f t="shared" si="31"/>
        <v>0</v>
      </c>
      <c r="W35" s="407"/>
      <c r="X35" s="407"/>
      <c r="Y35" s="407"/>
      <c r="Z35" s="411">
        <f>INT(ROUND((W35*W$7)+(X35*X$7)+(Y35*Y$7),0))</f>
        <v>0</v>
      </c>
      <c r="AA35" s="407"/>
      <c r="AB35" s="407"/>
      <c r="AC35" s="407"/>
      <c r="AD35" s="411">
        <f t="shared" si="32"/>
        <v>0</v>
      </c>
      <c r="AE35" s="412">
        <f t="shared" si="33"/>
        <v>0</v>
      </c>
      <c r="AF35" s="413"/>
      <c r="AG35" s="413"/>
      <c r="AH35" s="413"/>
      <c r="AI35" s="414">
        <f t="shared" si="34"/>
        <v>0</v>
      </c>
      <c r="AJ35" s="414">
        <f t="shared" si="35"/>
        <v>0</v>
      </c>
      <c r="AK35" s="415">
        <f t="shared" si="17"/>
        <v>0</v>
      </c>
      <c r="AL35" s="416" t="str">
        <f t="shared" ca="1" si="36"/>
        <v>TMD</v>
      </c>
      <c r="AM35" s="428" t="str">
        <f t="shared" si="37"/>
        <v>Tidak Hadir</v>
      </c>
      <c r="AN35" s="417" t="str">
        <f t="shared" si="38"/>
        <v>Kurang</v>
      </c>
      <c r="AO35" s="504"/>
      <c r="AP35" s="1"/>
      <c r="AQ35" s="433">
        <f t="shared" si="39"/>
        <v>0</v>
      </c>
      <c r="AR35" s="433"/>
      <c r="AS35" s="433">
        <f t="shared" si="40"/>
        <v>0</v>
      </c>
      <c r="AT35" s="383">
        <f t="shared" si="41"/>
        <v>0</v>
      </c>
      <c r="AU35" s="385" t="str">
        <f t="shared" si="42"/>
        <v>Kurang</v>
      </c>
      <c r="AV35" s="384" t="str">
        <f t="shared" ca="1" si="58"/>
        <v/>
      </c>
      <c r="AW35" s="17" t="str">
        <f t="shared" ca="1" si="58"/>
        <v/>
      </c>
      <c r="AX35" s="17" t="str">
        <f t="shared" ca="1" si="58"/>
        <v/>
      </c>
      <c r="AY35" s="386" t="str">
        <f t="shared" ca="1" si="58"/>
        <v/>
      </c>
      <c r="AZ35" s="386" t="str">
        <f t="shared" ca="1" si="58"/>
        <v/>
      </c>
      <c r="BA35" s="386" t="str">
        <f t="shared" ca="1" si="58"/>
        <v/>
      </c>
      <c r="BB35" s="17" t="str">
        <f t="shared" ca="1" si="58"/>
        <v>NA</v>
      </c>
      <c r="BC35" s="174" t="str">
        <f t="shared" ca="1" si="56"/>
        <v>(ujian komprehensif)</v>
      </c>
      <c r="BD35" s="34">
        <f>ROW()</f>
        <v>35</v>
      </c>
      <c r="BE35" s="6"/>
      <c r="BF35" s="6"/>
      <c r="BG35" s="359"/>
      <c r="BH35" s="359"/>
      <c r="BI35" s="359"/>
      <c r="BJ35" s="359"/>
      <c r="BK35" s="358"/>
      <c r="BL35" s="358"/>
      <c r="BM35" s="354">
        <f t="shared" ca="1" si="43"/>
        <v>0</v>
      </c>
      <c r="BN35" s="119">
        <f t="shared" ca="1" si="19"/>
        <v>0</v>
      </c>
      <c r="BO35" s="119">
        <f t="shared" ca="1" si="19"/>
        <v>0</v>
      </c>
      <c r="BP35" s="119">
        <f t="shared" ca="1" si="19"/>
        <v>0</v>
      </c>
      <c r="BQ35" s="119">
        <f t="shared" ca="1" si="19"/>
        <v>0</v>
      </c>
      <c r="BR35" s="119">
        <f t="shared" ca="1" si="19"/>
        <v>0</v>
      </c>
      <c r="BS35" s="115"/>
      <c r="BT35" s="119" t="str">
        <f t="shared" ca="1" si="44"/>
        <v>0,00</v>
      </c>
      <c r="BU35" s="119" t="str">
        <f t="shared" ca="1" si="45"/>
        <v>0,00</v>
      </c>
      <c r="BV35" s="119" t="str">
        <f t="shared" ca="1" si="45"/>
        <v>0,00</v>
      </c>
      <c r="BW35" s="119" t="str">
        <f t="shared" ca="1" si="45"/>
        <v>0,00</v>
      </c>
      <c r="BX35" s="119" t="str">
        <f t="shared" ca="1" si="45"/>
        <v>0,00</v>
      </c>
      <c r="BY35" s="119" t="str">
        <f t="shared" ca="1" si="45"/>
        <v>0,00</v>
      </c>
      <c r="BZ35" s="119" t="str">
        <f t="shared" ca="1" si="45"/>
        <v>0,00</v>
      </c>
      <c r="CA35" s="119" t="str">
        <f t="shared" ca="1" si="45"/>
        <v>0,00</v>
      </c>
      <c r="CB35" s="119" t="str">
        <f t="shared" ca="1" si="45"/>
        <v>0,00</v>
      </c>
      <c r="CC35" s="119" t="str">
        <f t="shared" ca="1" si="45"/>
        <v>0,00</v>
      </c>
      <c r="CD35" s="116"/>
      <c r="CE35" s="120" t="str">
        <f t="shared" ca="1" si="46"/>
        <v>Nol koma nol nol</v>
      </c>
      <c r="CF35" s="120" t="str">
        <f t="shared" ca="1" si="47"/>
        <v>Nol koma nol nol</v>
      </c>
      <c r="CG35" s="120" t="str">
        <f t="shared" ca="1" si="48"/>
        <v>Nol koma nol nol</v>
      </c>
      <c r="CH35" s="120" t="str">
        <f t="shared" ca="1" si="49"/>
        <v>Nol koma nol nol</v>
      </c>
      <c r="CI35" s="120" t="str">
        <f t="shared" ca="1" si="50"/>
        <v>Nol koma nol nol</v>
      </c>
      <c r="CJ35" s="120" t="str">
        <f t="shared" ca="1" si="51"/>
        <v>Nol koma nol nol</v>
      </c>
      <c r="CK35" s="120" t="str">
        <f t="shared" ca="1" si="52"/>
        <v>Nol koma nol nol</v>
      </c>
      <c r="CL35" s="120" t="str">
        <f t="shared" ca="1" si="53"/>
        <v>Nol koma nol nol</v>
      </c>
      <c r="CM35" s="120" t="str">
        <f t="shared" ca="1" si="54"/>
        <v>Nol koma nol nol</v>
      </c>
      <c r="CN35" s="120" t="str">
        <f t="shared" ca="1" si="55"/>
        <v>Nol koma nol nol</v>
      </c>
      <c r="CO35" s="121"/>
    </row>
    <row r="36" spans="1:93" ht="35.1" customHeight="1">
      <c r="A36" s="396"/>
      <c r="B36" s="397" t="s">
        <v>699</v>
      </c>
      <c r="C36" s="404">
        <v>19</v>
      </c>
      <c r="D36" s="405"/>
      <c r="E36" s="431"/>
      <c r="F36" s="406" t="s">
        <v>729</v>
      </c>
      <c r="G36" s="407"/>
      <c r="H36" s="408"/>
      <c r="I36" s="408"/>
      <c r="J36" s="409">
        <f t="shared" si="57"/>
        <v>0</v>
      </c>
      <c r="K36" s="407"/>
      <c r="L36" s="407"/>
      <c r="M36" s="408"/>
      <c r="N36" s="409">
        <f t="shared" si="29"/>
        <v>0</v>
      </c>
      <c r="O36" s="407"/>
      <c r="P36" s="410"/>
      <c r="Q36" s="408"/>
      <c r="R36" s="411">
        <f t="shared" si="30"/>
        <v>0</v>
      </c>
      <c r="S36" s="407"/>
      <c r="T36" s="407"/>
      <c r="U36" s="407"/>
      <c r="V36" s="411">
        <f t="shared" si="31"/>
        <v>0</v>
      </c>
      <c r="W36" s="407"/>
      <c r="X36" s="407"/>
      <c r="Y36" s="407"/>
      <c r="Z36" s="411">
        <f t="shared" si="16"/>
        <v>0</v>
      </c>
      <c r="AA36" s="407"/>
      <c r="AB36" s="407"/>
      <c r="AC36" s="407"/>
      <c r="AD36" s="411">
        <f t="shared" si="32"/>
        <v>0</v>
      </c>
      <c r="AE36" s="412">
        <f t="shared" si="33"/>
        <v>0</v>
      </c>
      <c r="AF36" s="413"/>
      <c r="AG36" s="413"/>
      <c r="AH36" s="413"/>
      <c r="AI36" s="414">
        <f t="shared" si="34"/>
        <v>0</v>
      </c>
      <c r="AJ36" s="414">
        <f t="shared" si="35"/>
        <v>0</v>
      </c>
      <c r="AK36" s="415">
        <f t="shared" si="17"/>
        <v>0</v>
      </c>
      <c r="AL36" s="416" t="str">
        <f t="shared" ca="1" si="36"/>
        <v>TMD</v>
      </c>
      <c r="AM36" s="428" t="str">
        <f t="shared" si="37"/>
        <v>Tidak Hadir</v>
      </c>
      <c r="AN36" s="441" t="s">
        <v>741</v>
      </c>
      <c r="AO36" s="504"/>
      <c r="AP36" s="1"/>
      <c r="AQ36" s="433">
        <f t="shared" si="39"/>
        <v>0</v>
      </c>
      <c r="AR36" s="433"/>
      <c r="AS36" s="433">
        <f t="shared" si="40"/>
        <v>0</v>
      </c>
      <c r="AT36" s="383">
        <f t="shared" si="41"/>
        <v>0</v>
      </c>
      <c r="AU36" s="385" t="str">
        <f t="shared" si="42"/>
        <v>-</v>
      </c>
      <c r="AV36" s="384" t="str">
        <f t="shared" ca="1" si="58"/>
        <v/>
      </c>
      <c r="AW36" s="17" t="str">
        <f t="shared" ca="1" si="58"/>
        <v/>
      </c>
      <c r="AX36" s="17" t="str">
        <f t="shared" ca="1" si="58"/>
        <v/>
      </c>
      <c r="AY36" s="386" t="str">
        <f t="shared" ca="1" si="58"/>
        <v/>
      </c>
      <c r="AZ36" s="386" t="str">
        <f t="shared" ca="1" si="58"/>
        <v/>
      </c>
      <c r="BA36" s="386" t="str">
        <f t="shared" ca="1" si="58"/>
        <v/>
      </c>
      <c r="BB36" s="17" t="str">
        <f t="shared" ca="1" si="58"/>
        <v>NA</v>
      </c>
      <c r="BC36" s="174" t="str">
        <f t="shared" ca="1" si="56"/>
        <v>(ujian komprehensif)</v>
      </c>
      <c r="BD36" s="34">
        <f>ROW()</f>
        <v>36</v>
      </c>
      <c r="BE36" s="6"/>
      <c r="BF36" s="6"/>
      <c r="BG36" s="359"/>
      <c r="BH36" s="359"/>
      <c r="BI36" s="359"/>
      <c r="BJ36" s="359"/>
      <c r="BK36" s="358"/>
      <c r="BL36" s="358"/>
      <c r="BM36" s="354">
        <f t="shared" ca="1" si="43"/>
        <v>0</v>
      </c>
      <c r="BN36" s="119">
        <f t="shared" ca="1" si="19"/>
        <v>0</v>
      </c>
      <c r="BO36" s="119">
        <f t="shared" ca="1" si="19"/>
        <v>0</v>
      </c>
      <c r="BP36" s="119">
        <f t="shared" ca="1" si="19"/>
        <v>0</v>
      </c>
      <c r="BQ36" s="119">
        <f t="shared" ca="1" si="19"/>
        <v>0</v>
      </c>
      <c r="BR36" s="119">
        <f t="shared" ca="1" si="19"/>
        <v>0</v>
      </c>
      <c r="BS36" s="115"/>
      <c r="BT36" s="119" t="str">
        <f t="shared" ca="1" si="44"/>
        <v>0,00</v>
      </c>
      <c r="BU36" s="119" t="str">
        <f t="shared" ca="1" si="45"/>
        <v>0,00</v>
      </c>
      <c r="BV36" s="119" t="str">
        <f t="shared" ca="1" si="45"/>
        <v>0,00</v>
      </c>
      <c r="BW36" s="119" t="str">
        <f t="shared" ca="1" si="45"/>
        <v>0,00</v>
      </c>
      <c r="BX36" s="119" t="str">
        <f t="shared" ca="1" si="45"/>
        <v>0,00</v>
      </c>
      <c r="BY36" s="119" t="str">
        <f t="shared" ca="1" si="45"/>
        <v>0,00</v>
      </c>
      <c r="BZ36" s="119" t="str">
        <f t="shared" ca="1" si="45"/>
        <v>0,00</v>
      </c>
      <c r="CA36" s="119" t="str">
        <f t="shared" ca="1" si="45"/>
        <v>0,00</v>
      </c>
      <c r="CB36" s="119" t="str">
        <f t="shared" ca="1" si="45"/>
        <v>0,00</v>
      </c>
      <c r="CC36" s="119" t="str">
        <f t="shared" ca="1" si="45"/>
        <v>0,00</v>
      </c>
      <c r="CD36" s="116"/>
      <c r="CE36" s="120" t="str">
        <f t="shared" ca="1" si="46"/>
        <v>Nol koma nol nol</v>
      </c>
      <c r="CF36" s="120" t="str">
        <f t="shared" ca="1" si="47"/>
        <v>Nol koma nol nol</v>
      </c>
      <c r="CG36" s="120" t="str">
        <f t="shared" ca="1" si="48"/>
        <v>Nol koma nol nol</v>
      </c>
      <c r="CH36" s="120" t="str">
        <f t="shared" ca="1" si="49"/>
        <v>Nol koma nol nol</v>
      </c>
      <c r="CI36" s="120" t="str">
        <f t="shared" ca="1" si="50"/>
        <v>Nol koma nol nol</v>
      </c>
      <c r="CJ36" s="120" t="str">
        <f t="shared" ca="1" si="51"/>
        <v>Nol koma nol nol</v>
      </c>
      <c r="CK36" s="120" t="str">
        <f t="shared" ca="1" si="52"/>
        <v>Nol koma nol nol</v>
      </c>
      <c r="CL36" s="120" t="str">
        <f t="shared" ca="1" si="53"/>
        <v>Nol koma nol nol</v>
      </c>
      <c r="CM36" s="120" t="str">
        <f t="shared" ca="1" si="54"/>
        <v>Nol koma nol nol</v>
      </c>
      <c r="CN36" s="120" t="str">
        <f t="shared" ca="1" si="55"/>
        <v>Nol koma nol nol</v>
      </c>
      <c r="CO36" s="121"/>
    </row>
    <row r="37" spans="1:93" s="339" customFormat="1" ht="35.1" customHeight="1">
      <c r="A37" s="396"/>
      <c r="B37" s="397" t="s">
        <v>700</v>
      </c>
      <c r="C37" s="418">
        <v>20</v>
      </c>
      <c r="D37" s="405"/>
      <c r="E37" s="431"/>
      <c r="F37" s="406" t="s">
        <v>730</v>
      </c>
      <c r="G37" s="407"/>
      <c r="H37" s="408"/>
      <c r="I37" s="419"/>
      <c r="J37" s="420">
        <f t="shared" si="57"/>
        <v>0</v>
      </c>
      <c r="K37" s="407"/>
      <c r="L37" s="407"/>
      <c r="M37" s="408"/>
      <c r="N37" s="409">
        <f t="shared" si="29"/>
        <v>0</v>
      </c>
      <c r="O37" s="407"/>
      <c r="P37" s="410"/>
      <c r="Q37" s="419"/>
      <c r="R37" s="411">
        <f t="shared" si="30"/>
        <v>0</v>
      </c>
      <c r="S37" s="407"/>
      <c r="T37" s="407"/>
      <c r="U37" s="407"/>
      <c r="V37" s="411">
        <f t="shared" si="31"/>
        <v>0</v>
      </c>
      <c r="W37" s="407"/>
      <c r="X37" s="407"/>
      <c r="Y37" s="407"/>
      <c r="Z37" s="411">
        <f t="shared" si="16"/>
        <v>0</v>
      </c>
      <c r="AA37" s="407"/>
      <c r="AB37" s="407"/>
      <c r="AC37" s="407"/>
      <c r="AD37" s="411">
        <f t="shared" si="32"/>
        <v>0</v>
      </c>
      <c r="AE37" s="412">
        <f t="shared" si="33"/>
        <v>0</v>
      </c>
      <c r="AF37" s="413"/>
      <c r="AG37" s="413"/>
      <c r="AH37" s="413"/>
      <c r="AI37" s="414">
        <f t="shared" si="34"/>
        <v>0</v>
      </c>
      <c r="AJ37" s="414">
        <f t="shared" si="35"/>
        <v>0</v>
      </c>
      <c r="AK37" s="415">
        <f t="shared" si="17"/>
        <v>0</v>
      </c>
      <c r="AL37" s="416" t="str">
        <f t="shared" ca="1" si="36"/>
        <v>TMD</v>
      </c>
      <c r="AM37" s="428" t="str">
        <f t="shared" si="37"/>
        <v>Tidak Hadir</v>
      </c>
      <c r="AN37" s="417" t="str">
        <f t="shared" si="38"/>
        <v>Kurang</v>
      </c>
      <c r="AO37" s="504"/>
      <c r="AQ37" s="433">
        <f t="shared" si="39"/>
        <v>0</v>
      </c>
      <c r="AR37" s="433"/>
      <c r="AS37" s="433">
        <f t="shared" si="40"/>
        <v>0</v>
      </c>
      <c r="AT37" s="383">
        <f t="shared" si="41"/>
        <v>0</v>
      </c>
      <c r="AU37" s="385" t="str">
        <f t="shared" si="42"/>
        <v>Kurang</v>
      </c>
      <c r="AV37" s="384" t="str">
        <f t="shared" ca="1" si="58"/>
        <v/>
      </c>
      <c r="AW37" s="17" t="str">
        <f t="shared" ca="1" si="58"/>
        <v/>
      </c>
      <c r="AX37" s="17" t="str">
        <f t="shared" ca="1" si="58"/>
        <v/>
      </c>
      <c r="AY37" s="386" t="str">
        <f t="shared" ca="1" si="58"/>
        <v/>
      </c>
      <c r="AZ37" s="386" t="str">
        <f t="shared" ca="1" si="58"/>
        <v/>
      </c>
      <c r="BA37" s="386" t="str">
        <f t="shared" ca="1" si="58"/>
        <v/>
      </c>
      <c r="BB37" s="17" t="str">
        <f t="shared" ca="1" si="58"/>
        <v>NA</v>
      </c>
      <c r="BC37" s="174" t="str">
        <f t="shared" ca="1" si="56"/>
        <v>(ujian komprehensif)</v>
      </c>
      <c r="BD37" s="34">
        <f>ROW()</f>
        <v>37</v>
      </c>
      <c r="BE37" s="340"/>
      <c r="BF37" s="340"/>
      <c r="BG37" s="361"/>
      <c r="BH37" s="361"/>
      <c r="BI37" s="361"/>
      <c r="BJ37" s="361"/>
      <c r="BK37" s="360"/>
      <c r="BL37" s="360"/>
      <c r="BM37" s="354">
        <f t="shared" ca="1" si="43"/>
        <v>0</v>
      </c>
      <c r="BN37" s="119">
        <f t="shared" ca="1" si="19"/>
        <v>0</v>
      </c>
      <c r="BO37" s="119">
        <f t="shared" ca="1" si="19"/>
        <v>0</v>
      </c>
      <c r="BP37" s="119">
        <f t="shared" ca="1" si="19"/>
        <v>0</v>
      </c>
      <c r="BQ37" s="119">
        <f t="shared" ca="1" si="19"/>
        <v>0</v>
      </c>
      <c r="BR37" s="119">
        <f t="shared" ca="1" si="19"/>
        <v>0</v>
      </c>
      <c r="BT37" s="119" t="str">
        <f t="shared" ca="1" si="44"/>
        <v>0,00</v>
      </c>
      <c r="BU37" s="119" t="str">
        <f t="shared" ca="1" si="45"/>
        <v>0,00</v>
      </c>
      <c r="BV37" s="119" t="str">
        <f t="shared" ca="1" si="45"/>
        <v>0,00</v>
      </c>
      <c r="BW37" s="119" t="str">
        <f t="shared" ca="1" si="45"/>
        <v>0,00</v>
      </c>
      <c r="BX37" s="119" t="str">
        <f t="shared" ca="1" si="45"/>
        <v>0,00</v>
      </c>
      <c r="BY37" s="119" t="str">
        <f t="shared" ca="1" si="45"/>
        <v>0,00</v>
      </c>
      <c r="BZ37" s="119" t="str">
        <f t="shared" ca="1" si="45"/>
        <v>0,00</v>
      </c>
      <c r="CA37" s="119" t="str">
        <f t="shared" ca="1" si="45"/>
        <v>0,00</v>
      </c>
      <c r="CB37" s="119" t="str">
        <f t="shared" ca="1" si="45"/>
        <v>0,00</v>
      </c>
      <c r="CC37" s="119" t="str">
        <f t="shared" ca="1" si="45"/>
        <v>0,00</v>
      </c>
      <c r="CE37" s="120" t="str">
        <f t="shared" ca="1" si="46"/>
        <v>Nol koma nol nol</v>
      </c>
      <c r="CF37" s="120" t="str">
        <f t="shared" ca="1" si="47"/>
        <v>Nol koma nol nol</v>
      </c>
      <c r="CG37" s="120" t="str">
        <f t="shared" ca="1" si="48"/>
        <v>Nol koma nol nol</v>
      </c>
      <c r="CH37" s="120" t="str">
        <f t="shared" ca="1" si="49"/>
        <v>Nol koma nol nol</v>
      </c>
      <c r="CI37" s="120" t="str">
        <f t="shared" ca="1" si="50"/>
        <v>Nol koma nol nol</v>
      </c>
      <c r="CJ37" s="120" t="str">
        <f t="shared" ca="1" si="51"/>
        <v>Nol koma nol nol</v>
      </c>
      <c r="CK37" s="120" t="str">
        <f t="shared" ca="1" si="52"/>
        <v>Nol koma nol nol</v>
      </c>
      <c r="CL37" s="120" t="str">
        <f t="shared" ca="1" si="53"/>
        <v>Nol koma nol nol</v>
      </c>
      <c r="CM37" s="120" t="str">
        <f t="shared" ca="1" si="54"/>
        <v>Nol koma nol nol</v>
      </c>
      <c r="CN37" s="120" t="str">
        <f t="shared" ca="1" si="55"/>
        <v>Nol koma nol nol</v>
      </c>
    </row>
    <row r="38" spans="1:93" s="339" customFormat="1" ht="35.1" customHeight="1">
      <c r="A38" s="396"/>
      <c r="B38" s="397" t="s">
        <v>701</v>
      </c>
      <c r="C38" s="404">
        <v>21</v>
      </c>
      <c r="D38" s="405"/>
      <c r="E38" s="431"/>
      <c r="F38" s="406" t="s">
        <v>731</v>
      </c>
      <c r="G38" s="407"/>
      <c r="H38" s="408"/>
      <c r="I38" s="419"/>
      <c r="J38" s="420">
        <f t="shared" si="57"/>
        <v>0</v>
      </c>
      <c r="K38" s="407"/>
      <c r="L38" s="407"/>
      <c r="M38" s="408"/>
      <c r="N38" s="409">
        <f t="shared" si="29"/>
        <v>0</v>
      </c>
      <c r="O38" s="407"/>
      <c r="P38" s="410"/>
      <c r="Q38" s="419"/>
      <c r="R38" s="411">
        <f t="shared" si="30"/>
        <v>0</v>
      </c>
      <c r="S38" s="407"/>
      <c r="T38" s="407"/>
      <c r="U38" s="407"/>
      <c r="V38" s="411">
        <f t="shared" si="31"/>
        <v>0</v>
      </c>
      <c r="W38" s="407"/>
      <c r="X38" s="407"/>
      <c r="Y38" s="407"/>
      <c r="Z38" s="411">
        <f t="shared" si="16"/>
        <v>0</v>
      </c>
      <c r="AA38" s="407"/>
      <c r="AB38" s="407"/>
      <c r="AC38" s="407"/>
      <c r="AD38" s="411">
        <f t="shared" si="32"/>
        <v>0</v>
      </c>
      <c r="AE38" s="412">
        <f t="shared" si="33"/>
        <v>0</v>
      </c>
      <c r="AF38" s="413"/>
      <c r="AG38" s="413"/>
      <c r="AH38" s="413"/>
      <c r="AI38" s="414">
        <f t="shared" si="34"/>
        <v>0</v>
      </c>
      <c r="AJ38" s="414">
        <f t="shared" si="35"/>
        <v>0</v>
      </c>
      <c r="AK38" s="415">
        <f t="shared" si="17"/>
        <v>0</v>
      </c>
      <c r="AL38" s="416" t="str">
        <f t="shared" ca="1" si="36"/>
        <v>TMD</v>
      </c>
      <c r="AM38" s="428" t="str">
        <f t="shared" si="37"/>
        <v>Tidak Hadir</v>
      </c>
      <c r="AN38" s="417" t="str">
        <f t="shared" si="38"/>
        <v>Kurang</v>
      </c>
      <c r="AO38" s="502" t="s">
        <v>664</v>
      </c>
      <c r="AQ38" s="433">
        <f t="shared" si="39"/>
        <v>0</v>
      </c>
      <c r="AR38" s="433"/>
      <c r="AS38" s="433">
        <f t="shared" si="40"/>
        <v>0</v>
      </c>
      <c r="AT38" s="383">
        <f t="shared" si="41"/>
        <v>0</v>
      </c>
      <c r="AU38" s="385" t="str">
        <f t="shared" si="42"/>
        <v>Kurang</v>
      </c>
      <c r="AV38" s="384" t="str">
        <f t="shared" ca="1" si="58"/>
        <v/>
      </c>
      <c r="AW38" s="17" t="str">
        <f t="shared" ca="1" si="58"/>
        <v/>
      </c>
      <c r="AX38" s="17" t="str">
        <f t="shared" ca="1" si="58"/>
        <v/>
      </c>
      <c r="AY38" s="386" t="str">
        <f t="shared" ca="1" si="58"/>
        <v/>
      </c>
      <c r="AZ38" s="386" t="str">
        <f t="shared" ca="1" si="58"/>
        <v/>
      </c>
      <c r="BA38" s="386" t="str">
        <f t="shared" ca="1" si="58"/>
        <v/>
      </c>
      <c r="BB38" s="17" t="str">
        <f t="shared" ca="1" si="58"/>
        <v>NA</v>
      </c>
      <c r="BC38" s="174" t="str">
        <f t="shared" ca="1" si="56"/>
        <v>(ujian komprehensif)</v>
      </c>
      <c r="BD38" s="34">
        <f>ROW()</f>
        <v>38</v>
      </c>
      <c r="BE38" s="340"/>
      <c r="BF38" s="340"/>
      <c r="BG38" s="361"/>
      <c r="BH38" s="361"/>
      <c r="BI38" s="361"/>
      <c r="BJ38" s="361"/>
      <c r="BK38" s="360"/>
      <c r="BL38" s="360"/>
      <c r="BM38" s="354">
        <f t="shared" ca="1" si="43"/>
        <v>0</v>
      </c>
      <c r="BN38" s="119">
        <f t="shared" ca="1" si="43"/>
        <v>0</v>
      </c>
      <c r="BO38" s="119">
        <f t="shared" ca="1" si="43"/>
        <v>0</v>
      </c>
      <c r="BP38" s="119">
        <f t="shared" ca="1" si="43"/>
        <v>0</v>
      </c>
      <c r="BQ38" s="119">
        <f t="shared" ca="1" si="43"/>
        <v>0</v>
      </c>
      <c r="BR38" s="119">
        <f t="shared" ca="1" si="43"/>
        <v>0</v>
      </c>
      <c r="BT38" s="119" t="str">
        <f t="shared" ca="1" si="44"/>
        <v>0,00</v>
      </c>
      <c r="BU38" s="119" t="str">
        <f t="shared" ca="1" si="45"/>
        <v>0,00</v>
      </c>
      <c r="BV38" s="119" t="str">
        <f t="shared" ca="1" si="45"/>
        <v>0,00</v>
      </c>
      <c r="BW38" s="119" t="str">
        <f t="shared" ca="1" si="45"/>
        <v>0,00</v>
      </c>
      <c r="BX38" s="119" t="str">
        <f t="shared" ca="1" si="45"/>
        <v>0,00</v>
      </c>
      <c r="BY38" s="119" t="str">
        <f t="shared" ca="1" si="45"/>
        <v>0,00</v>
      </c>
      <c r="BZ38" s="119" t="str">
        <f t="shared" ca="1" si="45"/>
        <v>0,00</v>
      </c>
      <c r="CA38" s="119" t="str">
        <f t="shared" ca="1" si="45"/>
        <v>0,00</v>
      </c>
      <c r="CB38" s="119" t="str">
        <f t="shared" ca="1" si="45"/>
        <v>0,00</v>
      </c>
      <c r="CC38" s="119" t="str">
        <f t="shared" ca="1" si="45"/>
        <v>0,00</v>
      </c>
      <c r="CE38" s="120" t="str">
        <f t="shared" ca="1" si="46"/>
        <v>Nol koma nol nol</v>
      </c>
      <c r="CF38" s="120" t="str">
        <f t="shared" ca="1" si="47"/>
        <v>Nol koma nol nol</v>
      </c>
      <c r="CG38" s="120" t="str">
        <f t="shared" ca="1" si="48"/>
        <v>Nol koma nol nol</v>
      </c>
      <c r="CH38" s="120" t="str">
        <f t="shared" ca="1" si="49"/>
        <v>Nol koma nol nol</v>
      </c>
      <c r="CI38" s="120" t="str">
        <f t="shared" ca="1" si="50"/>
        <v>Nol koma nol nol</v>
      </c>
      <c r="CJ38" s="120" t="str">
        <f t="shared" ca="1" si="51"/>
        <v>Nol koma nol nol</v>
      </c>
      <c r="CK38" s="120" t="str">
        <f t="shared" ca="1" si="52"/>
        <v>Nol koma nol nol</v>
      </c>
      <c r="CL38" s="120" t="str">
        <f t="shared" ca="1" si="53"/>
        <v>Nol koma nol nol</v>
      </c>
      <c r="CM38" s="120" t="str">
        <f t="shared" ca="1" si="54"/>
        <v>Nol koma nol nol</v>
      </c>
      <c r="CN38" s="120" t="str">
        <f t="shared" ca="1" si="55"/>
        <v>Nol koma nol nol</v>
      </c>
    </row>
    <row r="39" spans="1:93" s="339" customFormat="1" ht="35.1" customHeight="1">
      <c r="A39" s="396"/>
      <c r="B39" s="397" t="s">
        <v>702</v>
      </c>
      <c r="C39" s="418">
        <v>22</v>
      </c>
      <c r="D39" s="405"/>
      <c r="E39" s="432"/>
      <c r="F39" s="406" t="s">
        <v>732</v>
      </c>
      <c r="G39" s="407"/>
      <c r="H39" s="408"/>
      <c r="I39" s="419"/>
      <c r="J39" s="420">
        <f t="shared" si="57"/>
        <v>0</v>
      </c>
      <c r="K39" s="407"/>
      <c r="L39" s="407"/>
      <c r="M39" s="408"/>
      <c r="N39" s="409">
        <f t="shared" si="29"/>
        <v>0</v>
      </c>
      <c r="O39" s="407"/>
      <c r="P39" s="410"/>
      <c r="Q39" s="419"/>
      <c r="R39" s="411">
        <f t="shared" si="30"/>
        <v>0</v>
      </c>
      <c r="S39" s="407"/>
      <c r="T39" s="407"/>
      <c r="U39" s="407"/>
      <c r="V39" s="411">
        <f t="shared" si="31"/>
        <v>0</v>
      </c>
      <c r="W39" s="407"/>
      <c r="X39" s="407"/>
      <c r="Y39" s="407"/>
      <c r="Z39" s="411">
        <f t="shared" si="16"/>
        <v>0</v>
      </c>
      <c r="AA39" s="407"/>
      <c r="AB39" s="407"/>
      <c r="AC39" s="407"/>
      <c r="AD39" s="411">
        <f t="shared" si="32"/>
        <v>0</v>
      </c>
      <c r="AE39" s="412">
        <f t="shared" si="33"/>
        <v>0</v>
      </c>
      <c r="AF39" s="413"/>
      <c r="AG39" s="413"/>
      <c r="AH39" s="413"/>
      <c r="AI39" s="414">
        <f t="shared" si="34"/>
        <v>0</v>
      </c>
      <c r="AJ39" s="414">
        <f t="shared" si="35"/>
        <v>0</v>
      </c>
      <c r="AK39" s="415">
        <f t="shared" si="17"/>
        <v>0</v>
      </c>
      <c r="AL39" s="416" t="str">
        <f t="shared" ca="1" si="36"/>
        <v>TMD</v>
      </c>
      <c r="AM39" s="428" t="str">
        <f t="shared" si="37"/>
        <v>Tidak Hadir</v>
      </c>
      <c r="AN39" s="417" t="str">
        <f t="shared" si="38"/>
        <v>Kurang</v>
      </c>
      <c r="AO39" s="502"/>
      <c r="AQ39" s="433">
        <f t="shared" si="39"/>
        <v>0</v>
      </c>
      <c r="AR39" s="433"/>
      <c r="AS39" s="433">
        <f t="shared" si="40"/>
        <v>0</v>
      </c>
      <c r="AT39" s="383">
        <f t="shared" si="41"/>
        <v>0</v>
      </c>
      <c r="AU39" s="385" t="str">
        <f t="shared" si="42"/>
        <v>Kurang</v>
      </c>
      <c r="AV39" s="384" t="str">
        <f t="shared" ca="1" si="58"/>
        <v/>
      </c>
      <c r="AW39" s="17" t="str">
        <f t="shared" ca="1" si="58"/>
        <v/>
      </c>
      <c r="AX39" s="17" t="str">
        <f t="shared" ca="1" si="58"/>
        <v/>
      </c>
      <c r="AY39" s="17" t="str">
        <f t="shared" ca="1" si="58"/>
        <v/>
      </c>
      <c r="AZ39" s="386" t="str">
        <f t="shared" ca="1" si="58"/>
        <v/>
      </c>
      <c r="BA39" s="386" t="str">
        <f t="shared" ca="1" si="58"/>
        <v/>
      </c>
      <c r="BB39" s="17" t="str">
        <f t="shared" ca="1" si="58"/>
        <v>NA</v>
      </c>
      <c r="BC39" s="174" t="str">
        <f t="shared" ca="1" si="56"/>
        <v>(ujian komprehensif)</v>
      </c>
      <c r="BD39" s="34">
        <f>ROW()</f>
        <v>39</v>
      </c>
      <c r="BE39" s="340"/>
      <c r="BF39" s="340"/>
      <c r="BG39" s="361"/>
      <c r="BH39" s="361"/>
      <c r="BI39" s="361"/>
      <c r="BJ39" s="361"/>
      <c r="BK39" s="360"/>
      <c r="BL39" s="360"/>
      <c r="BM39" s="354">
        <f t="shared" ca="1" si="43"/>
        <v>0</v>
      </c>
      <c r="BN39" s="119">
        <f t="shared" ca="1" si="43"/>
        <v>0</v>
      </c>
      <c r="BO39" s="119">
        <f t="shared" ca="1" si="43"/>
        <v>0</v>
      </c>
      <c r="BP39" s="119">
        <f t="shared" ca="1" si="43"/>
        <v>0</v>
      </c>
      <c r="BQ39" s="119">
        <f t="shared" ca="1" si="43"/>
        <v>0</v>
      </c>
      <c r="BR39" s="119">
        <f t="shared" ca="1" si="43"/>
        <v>0</v>
      </c>
      <c r="BT39" s="119" t="str">
        <f t="shared" ca="1" si="44"/>
        <v>0,00</v>
      </c>
      <c r="BU39" s="119" t="str">
        <f t="shared" ca="1" si="45"/>
        <v>0,00</v>
      </c>
      <c r="BV39" s="119" t="str">
        <f t="shared" ca="1" si="45"/>
        <v>0,00</v>
      </c>
      <c r="BW39" s="119" t="str">
        <f t="shared" ca="1" si="45"/>
        <v>0,00</v>
      </c>
      <c r="BX39" s="119" t="str">
        <f t="shared" ca="1" si="45"/>
        <v>0,00</v>
      </c>
      <c r="BY39" s="119" t="str">
        <f t="shared" ca="1" si="45"/>
        <v>0,00</v>
      </c>
      <c r="BZ39" s="119" t="str">
        <f t="shared" ca="1" si="45"/>
        <v>0,00</v>
      </c>
      <c r="CA39" s="119" t="str">
        <f t="shared" ca="1" si="45"/>
        <v>0,00</v>
      </c>
      <c r="CB39" s="119" t="str">
        <f t="shared" ca="1" si="45"/>
        <v>0,00</v>
      </c>
      <c r="CC39" s="119" t="str">
        <f t="shared" ca="1" si="45"/>
        <v>0,00</v>
      </c>
      <c r="CE39" s="120" t="str">
        <f t="shared" ca="1" si="46"/>
        <v>Nol koma nol nol</v>
      </c>
      <c r="CF39" s="120" t="str">
        <f t="shared" ca="1" si="47"/>
        <v>Nol koma nol nol</v>
      </c>
      <c r="CG39" s="120" t="str">
        <f t="shared" ca="1" si="48"/>
        <v>Nol koma nol nol</v>
      </c>
      <c r="CH39" s="120" t="str">
        <f t="shared" ca="1" si="49"/>
        <v>Nol koma nol nol</v>
      </c>
      <c r="CI39" s="120" t="str">
        <f t="shared" ca="1" si="50"/>
        <v>Nol koma nol nol</v>
      </c>
      <c r="CJ39" s="120" t="str">
        <f t="shared" ca="1" si="51"/>
        <v>Nol koma nol nol</v>
      </c>
      <c r="CK39" s="120" t="str">
        <f t="shared" ca="1" si="52"/>
        <v>Nol koma nol nol</v>
      </c>
      <c r="CL39" s="120" t="str">
        <f t="shared" ca="1" si="53"/>
        <v>Nol koma nol nol</v>
      </c>
      <c r="CM39" s="120" t="str">
        <f t="shared" ca="1" si="54"/>
        <v>Nol koma nol nol</v>
      </c>
      <c r="CN39" s="120" t="str">
        <f t="shared" ca="1" si="55"/>
        <v>Nol koma nol nol</v>
      </c>
    </row>
    <row r="40" spans="1:93" s="341" customFormat="1" ht="35.1" customHeight="1">
      <c r="A40" s="396"/>
      <c r="B40" s="397" t="s">
        <v>703</v>
      </c>
      <c r="C40" s="404">
        <v>23</v>
      </c>
      <c r="D40" s="405"/>
      <c r="E40" s="431"/>
      <c r="F40" s="406" t="s">
        <v>733</v>
      </c>
      <c r="G40" s="407"/>
      <c r="H40" s="408"/>
      <c r="I40" s="421"/>
      <c r="J40" s="422">
        <f t="shared" si="57"/>
        <v>0</v>
      </c>
      <c r="K40" s="407"/>
      <c r="L40" s="407"/>
      <c r="M40" s="408"/>
      <c r="N40" s="409">
        <f t="shared" si="29"/>
        <v>0</v>
      </c>
      <c r="O40" s="407"/>
      <c r="P40" s="410"/>
      <c r="Q40" s="419"/>
      <c r="R40" s="411">
        <f t="shared" si="30"/>
        <v>0</v>
      </c>
      <c r="S40" s="407"/>
      <c r="T40" s="407"/>
      <c r="U40" s="407"/>
      <c r="V40" s="411">
        <f t="shared" si="31"/>
        <v>0</v>
      </c>
      <c r="W40" s="407"/>
      <c r="X40" s="407"/>
      <c r="Y40" s="407"/>
      <c r="Z40" s="411">
        <f t="shared" si="16"/>
        <v>0</v>
      </c>
      <c r="AA40" s="407"/>
      <c r="AB40" s="407"/>
      <c r="AC40" s="407"/>
      <c r="AD40" s="411">
        <f t="shared" si="32"/>
        <v>0</v>
      </c>
      <c r="AE40" s="412">
        <f t="shared" si="33"/>
        <v>0</v>
      </c>
      <c r="AF40" s="413"/>
      <c r="AG40" s="413"/>
      <c r="AH40" s="413"/>
      <c r="AI40" s="414">
        <f t="shared" si="34"/>
        <v>0</v>
      </c>
      <c r="AJ40" s="414">
        <f t="shared" si="35"/>
        <v>0</v>
      </c>
      <c r="AK40" s="415">
        <f t="shared" si="17"/>
        <v>0</v>
      </c>
      <c r="AL40" s="416" t="str">
        <f t="shared" ca="1" si="36"/>
        <v>TMD</v>
      </c>
      <c r="AM40" s="428" t="str">
        <f t="shared" si="37"/>
        <v>Tidak Hadir</v>
      </c>
      <c r="AN40" s="417" t="str">
        <f t="shared" si="38"/>
        <v>Kurang</v>
      </c>
      <c r="AO40" s="502"/>
      <c r="AP40" s="344"/>
      <c r="AQ40" s="433">
        <f t="shared" si="39"/>
        <v>0</v>
      </c>
      <c r="AR40" s="433"/>
      <c r="AS40" s="433">
        <f t="shared" si="40"/>
        <v>0</v>
      </c>
      <c r="AT40" s="383">
        <f t="shared" si="41"/>
        <v>0</v>
      </c>
      <c r="AU40" s="385" t="str">
        <f t="shared" si="42"/>
        <v>Kurang</v>
      </c>
      <c r="AV40" s="384" t="str">
        <f t="shared" ca="1" si="58"/>
        <v/>
      </c>
      <c r="AW40" s="17" t="str">
        <f t="shared" ca="1" si="58"/>
        <v/>
      </c>
      <c r="AX40" s="17" t="str">
        <f t="shared" ca="1" si="58"/>
        <v/>
      </c>
      <c r="AY40" s="17" t="str">
        <f t="shared" ca="1" si="58"/>
        <v/>
      </c>
      <c r="AZ40" s="386" t="str">
        <f t="shared" ca="1" si="58"/>
        <v/>
      </c>
      <c r="BA40" s="386" t="str">
        <f t="shared" ca="1" si="58"/>
        <v/>
      </c>
      <c r="BB40" s="17" t="str">
        <f t="shared" ca="1" si="58"/>
        <v>NA</v>
      </c>
      <c r="BC40" s="174" t="str">
        <f t="shared" ca="1" si="56"/>
        <v>(ujian komprehensif)</v>
      </c>
      <c r="BD40" s="34">
        <f>ROW()</f>
        <v>40</v>
      </c>
      <c r="BE40" s="345"/>
      <c r="BF40" s="345"/>
      <c r="BG40" s="362"/>
      <c r="BH40" s="362"/>
      <c r="BI40" s="362"/>
      <c r="BJ40" s="362"/>
      <c r="BK40" s="363"/>
      <c r="BL40" s="363"/>
      <c r="BM40" s="354">
        <f t="shared" ca="1" si="43"/>
        <v>0</v>
      </c>
      <c r="BN40" s="119">
        <f t="shared" ca="1" si="43"/>
        <v>0</v>
      </c>
      <c r="BO40" s="119">
        <f t="shared" ca="1" si="43"/>
        <v>0</v>
      </c>
      <c r="BP40" s="119">
        <f t="shared" ca="1" si="43"/>
        <v>0</v>
      </c>
      <c r="BQ40" s="119">
        <f t="shared" ca="1" si="43"/>
        <v>0</v>
      </c>
      <c r="BR40" s="119">
        <f t="shared" ca="1" si="43"/>
        <v>0</v>
      </c>
      <c r="BS40" s="344"/>
      <c r="BT40" s="119" t="str">
        <f t="shared" ca="1" si="44"/>
        <v>0,00</v>
      </c>
      <c r="BU40" s="119" t="str">
        <f t="shared" ca="1" si="45"/>
        <v>0,00</v>
      </c>
      <c r="BV40" s="119" t="str">
        <f t="shared" ca="1" si="45"/>
        <v>0,00</v>
      </c>
      <c r="BW40" s="119" t="str">
        <f t="shared" ca="1" si="45"/>
        <v>0,00</v>
      </c>
      <c r="BX40" s="119" t="str">
        <f t="shared" ca="1" si="45"/>
        <v>0,00</v>
      </c>
      <c r="BY40" s="119" t="str">
        <f t="shared" ca="1" si="45"/>
        <v>0,00</v>
      </c>
      <c r="BZ40" s="119" t="str">
        <f t="shared" ca="1" si="45"/>
        <v>0,00</v>
      </c>
      <c r="CA40" s="119" t="str">
        <f t="shared" ca="1" si="45"/>
        <v>0,00</v>
      </c>
      <c r="CB40" s="119" t="str">
        <f t="shared" ca="1" si="45"/>
        <v>0,00</v>
      </c>
      <c r="CC40" s="119" t="str">
        <f t="shared" ca="1" si="45"/>
        <v>0,00</v>
      </c>
      <c r="CD40" s="344"/>
      <c r="CE40" s="120" t="str">
        <f t="shared" ca="1" si="46"/>
        <v>Nol koma nol nol</v>
      </c>
      <c r="CF40" s="120" t="str">
        <f t="shared" ca="1" si="47"/>
        <v>Nol koma nol nol</v>
      </c>
      <c r="CG40" s="120" t="str">
        <f t="shared" ca="1" si="48"/>
        <v>Nol koma nol nol</v>
      </c>
      <c r="CH40" s="120" t="str">
        <f t="shared" ca="1" si="49"/>
        <v>Nol koma nol nol</v>
      </c>
      <c r="CI40" s="120" t="str">
        <f t="shared" ca="1" si="50"/>
        <v>Nol koma nol nol</v>
      </c>
      <c r="CJ40" s="120" t="str">
        <f t="shared" ca="1" si="51"/>
        <v>Nol koma nol nol</v>
      </c>
      <c r="CK40" s="120" t="str">
        <f t="shared" ca="1" si="52"/>
        <v>Nol koma nol nol</v>
      </c>
      <c r="CL40" s="120" t="str">
        <f t="shared" ca="1" si="53"/>
        <v>Nol koma nol nol</v>
      </c>
      <c r="CM40" s="120" t="str">
        <f t="shared" ca="1" si="54"/>
        <v>Nol koma nol nol</v>
      </c>
      <c r="CN40" s="120" t="str">
        <f t="shared" ca="1" si="55"/>
        <v>Nol koma nol nol</v>
      </c>
      <c r="CO40" s="344"/>
    </row>
    <row r="41" spans="1:93" s="341" customFormat="1" ht="35.1" customHeight="1">
      <c r="A41" s="396"/>
      <c r="B41" s="397" t="s">
        <v>704</v>
      </c>
      <c r="C41" s="418">
        <v>24</v>
      </c>
      <c r="D41" s="405"/>
      <c r="E41" s="431"/>
      <c r="F41" s="406" t="s">
        <v>734</v>
      </c>
      <c r="G41" s="407"/>
      <c r="H41" s="408"/>
      <c r="I41" s="421"/>
      <c r="J41" s="422">
        <f t="shared" si="57"/>
        <v>0</v>
      </c>
      <c r="K41" s="407"/>
      <c r="L41" s="407"/>
      <c r="M41" s="408"/>
      <c r="N41" s="409">
        <f t="shared" si="29"/>
        <v>0</v>
      </c>
      <c r="O41" s="407"/>
      <c r="P41" s="410"/>
      <c r="Q41" s="419"/>
      <c r="R41" s="411">
        <f t="shared" si="30"/>
        <v>0</v>
      </c>
      <c r="S41" s="407"/>
      <c r="T41" s="407"/>
      <c r="U41" s="407"/>
      <c r="V41" s="411">
        <f t="shared" si="31"/>
        <v>0</v>
      </c>
      <c r="W41" s="407"/>
      <c r="X41" s="407"/>
      <c r="Y41" s="407"/>
      <c r="Z41" s="411">
        <f t="shared" si="16"/>
        <v>0</v>
      </c>
      <c r="AA41" s="407"/>
      <c r="AB41" s="407"/>
      <c r="AC41" s="407"/>
      <c r="AD41" s="411">
        <f t="shared" si="32"/>
        <v>0</v>
      </c>
      <c r="AE41" s="412">
        <f t="shared" si="33"/>
        <v>0</v>
      </c>
      <c r="AF41" s="413"/>
      <c r="AG41" s="413"/>
      <c r="AH41" s="413"/>
      <c r="AI41" s="414">
        <f t="shared" si="34"/>
        <v>0</v>
      </c>
      <c r="AJ41" s="414">
        <f t="shared" si="35"/>
        <v>0</v>
      </c>
      <c r="AK41" s="415">
        <f t="shared" si="17"/>
        <v>0</v>
      </c>
      <c r="AL41" s="416" t="str">
        <f t="shared" ca="1" si="36"/>
        <v>TMD</v>
      </c>
      <c r="AM41" s="428" t="str">
        <f t="shared" si="37"/>
        <v>Tidak Hadir</v>
      </c>
      <c r="AN41" s="417" t="str">
        <f t="shared" si="38"/>
        <v>Kurang</v>
      </c>
      <c r="AO41" s="502"/>
      <c r="AP41" s="344"/>
      <c r="AQ41" s="433">
        <f t="shared" si="39"/>
        <v>0</v>
      </c>
      <c r="AR41" s="433"/>
      <c r="AS41" s="433">
        <f t="shared" si="40"/>
        <v>0</v>
      </c>
      <c r="AT41" s="383">
        <f t="shared" si="41"/>
        <v>0</v>
      </c>
      <c r="AU41" s="385" t="str">
        <f t="shared" si="42"/>
        <v>Kurang</v>
      </c>
      <c r="AV41" s="384" t="str">
        <f t="shared" ca="1" si="58"/>
        <v/>
      </c>
      <c r="AW41" s="17" t="str">
        <f t="shared" ca="1" si="58"/>
        <v/>
      </c>
      <c r="AX41" s="17" t="str">
        <f t="shared" ca="1" si="58"/>
        <v/>
      </c>
      <c r="AY41" s="17" t="str">
        <f t="shared" ca="1" si="58"/>
        <v/>
      </c>
      <c r="AZ41" s="386" t="str">
        <f t="shared" ca="1" si="58"/>
        <v/>
      </c>
      <c r="BA41" s="386" t="str">
        <f t="shared" ca="1" si="58"/>
        <v/>
      </c>
      <c r="BB41" s="17" t="str">
        <f t="shared" ca="1" si="58"/>
        <v>NA</v>
      </c>
      <c r="BC41" s="174" t="str">
        <f t="shared" ca="1" si="56"/>
        <v>(ujian komprehensif)</v>
      </c>
      <c r="BD41" s="34">
        <f>ROW()</f>
        <v>41</v>
      </c>
      <c r="BE41" s="345"/>
      <c r="BF41" s="345"/>
      <c r="BG41" s="362"/>
      <c r="BH41" s="362"/>
      <c r="BI41" s="362"/>
      <c r="BJ41" s="362"/>
      <c r="BK41" s="363"/>
      <c r="BL41" s="363"/>
      <c r="BM41" s="354">
        <f t="shared" ca="1" si="43"/>
        <v>0</v>
      </c>
      <c r="BN41" s="119">
        <f t="shared" ca="1" si="43"/>
        <v>0</v>
      </c>
      <c r="BO41" s="119">
        <f t="shared" ca="1" si="43"/>
        <v>0</v>
      </c>
      <c r="BP41" s="119">
        <f t="shared" ca="1" si="43"/>
        <v>0</v>
      </c>
      <c r="BQ41" s="119">
        <f t="shared" ca="1" si="43"/>
        <v>0</v>
      </c>
      <c r="BR41" s="119">
        <f t="shared" ca="1" si="43"/>
        <v>0</v>
      </c>
      <c r="BS41" s="344"/>
      <c r="BT41" s="119" t="str">
        <f t="shared" ca="1" si="44"/>
        <v>0,00</v>
      </c>
      <c r="BU41" s="119" t="str">
        <f t="shared" ca="1" si="45"/>
        <v>0,00</v>
      </c>
      <c r="BV41" s="119" t="str">
        <f t="shared" ca="1" si="45"/>
        <v>0,00</v>
      </c>
      <c r="BW41" s="119" t="str">
        <f t="shared" ca="1" si="45"/>
        <v>0,00</v>
      </c>
      <c r="BX41" s="119" t="str">
        <f t="shared" ca="1" si="45"/>
        <v>0,00</v>
      </c>
      <c r="BY41" s="119" t="str">
        <f t="shared" ca="1" si="45"/>
        <v>0,00</v>
      </c>
      <c r="BZ41" s="119" t="str">
        <f t="shared" ca="1" si="45"/>
        <v>0,00</v>
      </c>
      <c r="CA41" s="119" t="str">
        <f t="shared" ca="1" si="45"/>
        <v>0,00</v>
      </c>
      <c r="CB41" s="119" t="str">
        <f t="shared" ca="1" si="45"/>
        <v>0,00</v>
      </c>
      <c r="CC41" s="119" t="str">
        <f t="shared" ca="1" si="45"/>
        <v>0,00</v>
      </c>
      <c r="CD41" s="344"/>
      <c r="CE41" s="120" t="str">
        <f t="shared" ca="1" si="46"/>
        <v>Nol koma nol nol</v>
      </c>
      <c r="CF41" s="120" t="str">
        <f t="shared" ca="1" si="47"/>
        <v>Nol koma nol nol</v>
      </c>
      <c r="CG41" s="120" t="str">
        <f t="shared" ca="1" si="48"/>
        <v>Nol koma nol nol</v>
      </c>
      <c r="CH41" s="120" t="str">
        <f t="shared" ca="1" si="49"/>
        <v>Nol koma nol nol</v>
      </c>
      <c r="CI41" s="120" t="str">
        <f t="shared" ca="1" si="50"/>
        <v>Nol koma nol nol</v>
      </c>
      <c r="CJ41" s="120" t="str">
        <f t="shared" ca="1" si="51"/>
        <v>Nol koma nol nol</v>
      </c>
      <c r="CK41" s="120" t="str">
        <f t="shared" ca="1" si="52"/>
        <v>Nol koma nol nol</v>
      </c>
      <c r="CL41" s="120" t="str">
        <f t="shared" ca="1" si="53"/>
        <v>Nol koma nol nol</v>
      </c>
      <c r="CM41" s="120" t="str">
        <f t="shared" ca="1" si="54"/>
        <v>Nol koma nol nol</v>
      </c>
      <c r="CN41" s="120" t="str">
        <f t="shared" ref="CN41" ca="1" si="59">VLOOKUP(MID(CC41,1,LEN(CC41)-3),depan,2,FALSE)&amp;" koma"&amp;VLOOKUP(RIGHT(CC41,2),baruk,2,FALSE)</f>
        <v>Nol koma nol nol</v>
      </c>
      <c r="CO41" s="344"/>
    </row>
    <row r="42" spans="1:93" s="341" customFormat="1" ht="35.1" customHeight="1">
      <c r="A42" s="396"/>
      <c r="B42" s="397" t="s">
        <v>705</v>
      </c>
      <c r="C42" s="404">
        <v>25</v>
      </c>
      <c r="D42" s="405"/>
      <c r="E42" s="431"/>
      <c r="F42" s="406" t="s">
        <v>735</v>
      </c>
      <c r="G42" s="407"/>
      <c r="H42" s="408"/>
      <c r="I42" s="421"/>
      <c r="J42" s="422">
        <f t="shared" si="57"/>
        <v>0</v>
      </c>
      <c r="K42" s="407"/>
      <c r="L42" s="407"/>
      <c r="M42" s="408"/>
      <c r="N42" s="409">
        <f t="shared" si="29"/>
        <v>0</v>
      </c>
      <c r="O42" s="407"/>
      <c r="P42" s="410"/>
      <c r="Q42" s="419"/>
      <c r="R42" s="411">
        <f t="shared" si="30"/>
        <v>0</v>
      </c>
      <c r="S42" s="407"/>
      <c r="T42" s="407"/>
      <c r="U42" s="407"/>
      <c r="V42" s="411">
        <f t="shared" si="31"/>
        <v>0</v>
      </c>
      <c r="W42" s="407"/>
      <c r="X42" s="407"/>
      <c r="Y42" s="407"/>
      <c r="Z42" s="411">
        <f t="shared" si="16"/>
        <v>0</v>
      </c>
      <c r="AA42" s="407"/>
      <c r="AB42" s="407"/>
      <c r="AC42" s="407"/>
      <c r="AD42" s="411">
        <f t="shared" si="32"/>
        <v>0</v>
      </c>
      <c r="AE42" s="412">
        <f t="shared" si="33"/>
        <v>0</v>
      </c>
      <c r="AF42" s="413"/>
      <c r="AG42" s="413"/>
      <c r="AH42" s="413"/>
      <c r="AI42" s="414">
        <f t="shared" si="34"/>
        <v>0</v>
      </c>
      <c r="AJ42" s="414">
        <f t="shared" si="35"/>
        <v>0</v>
      </c>
      <c r="AK42" s="415">
        <f t="shared" si="17"/>
        <v>0</v>
      </c>
      <c r="AL42" s="416" t="str">
        <f t="shared" ca="1" si="36"/>
        <v>TMD</v>
      </c>
      <c r="AM42" s="428" t="str">
        <f t="shared" si="37"/>
        <v>Tidak Hadir</v>
      </c>
      <c r="AN42" s="417" t="str">
        <f t="shared" si="38"/>
        <v>Kurang</v>
      </c>
      <c r="AO42" s="398"/>
      <c r="AP42" s="344"/>
      <c r="AQ42" s="433">
        <f t="shared" si="39"/>
        <v>0</v>
      </c>
      <c r="AR42" s="433"/>
      <c r="AS42" s="433">
        <f t="shared" si="40"/>
        <v>0</v>
      </c>
      <c r="AT42" s="383">
        <f t="shared" si="41"/>
        <v>0</v>
      </c>
      <c r="AU42" s="385" t="str">
        <f t="shared" si="42"/>
        <v>Kurang</v>
      </c>
      <c r="AV42" s="384" t="str">
        <f t="shared" ca="1" si="58"/>
        <v/>
      </c>
      <c r="AW42" s="17" t="str">
        <f t="shared" ca="1" si="58"/>
        <v/>
      </c>
      <c r="AX42" s="17" t="str">
        <f t="shared" ca="1" si="58"/>
        <v/>
      </c>
      <c r="AY42" s="17" t="str">
        <f t="shared" ca="1" si="58"/>
        <v/>
      </c>
      <c r="AZ42" s="386" t="str">
        <f t="shared" ca="1" si="58"/>
        <v/>
      </c>
      <c r="BA42" s="386" t="str">
        <f t="shared" ca="1" si="58"/>
        <v/>
      </c>
      <c r="BB42" s="17" t="str">
        <f t="shared" ca="1" si="58"/>
        <v>NA</v>
      </c>
      <c r="BC42" s="174" t="str">
        <f t="shared" ca="1" si="56"/>
        <v>(ujian komprehensif)</v>
      </c>
      <c r="BD42" s="34">
        <f>ROW()</f>
        <v>42</v>
      </c>
      <c r="BE42" s="345"/>
      <c r="BF42" s="345"/>
      <c r="BG42" s="362"/>
      <c r="BH42" s="362"/>
      <c r="BI42" s="362"/>
      <c r="BJ42" s="362"/>
      <c r="BK42" s="363"/>
      <c r="BL42" s="363"/>
      <c r="BM42" s="354">
        <f t="shared" ca="1" si="43"/>
        <v>0</v>
      </c>
      <c r="BN42" s="119">
        <f t="shared" ca="1" si="43"/>
        <v>0</v>
      </c>
      <c r="BO42" s="119">
        <f t="shared" ca="1" si="43"/>
        <v>0</v>
      </c>
      <c r="BP42" s="119">
        <f t="shared" ca="1" si="43"/>
        <v>0</v>
      </c>
      <c r="BQ42" s="119">
        <f t="shared" ca="1" si="43"/>
        <v>0</v>
      </c>
      <c r="BR42" s="119">
        <f t="shared" ca="1" si="43"/>
        <v>0</v>
      </c>
      <c r="BS42" s="344"/>
      <c r="BT42" s="119" t="str">
        <f t="shared" ca="1" si="44"/>
        <v>0,00</v>
      </c>
      <c r="BU42" s="119" t="str">
        <f t="shared" ca="1" si="45"/>
        <v>0,00</v>
      </c>
      <c r="BV42" s="119" t="str">
        <f t="shared" ca="1" si="45"/>
        <v>0,00</v>
      </c>
      <c r="BW42" s="119" t="str">
        <f t="shared" ca="1" si="45"/>
        <v>0,00</v>
      </c>
      <c r="BX42" s="119" t="str">
        <f t="shared" ca="1" si="45"/>
        <v>0,00</v>
      </c>
      <c r="BY42" s="119" t="str">
        <f t="shared" ca="1" si="45"/>
        <v>0,00</v>
      </c>
      <c r="BZ42" s="119" t="str">
        <f t="shared" ca="1" si="45"/>
        <v>0,00</v>
      </c>
      <c r="CA42" s="119" t="str">
        <f t="shared" ca="1" si="45"/>
        <v>0,00</v>
      </c>
      <c r="CB42" s="119" t="str">
        <f t="shared" ca="1" si="45"/>
        <v>0,00</v>
      </c>
      <c r="CC42" s="119" t="str">
        <f t="shared" ca="1" si="45"/>
        <v>0,00</v>
      </c>
      <c r="CD42" s="344"/>
      <c r="CE42" s="120" t="str">
        <f t="shared" ca="1" si="46"/>
        <v>Nol koma nol nol</v>
      </c>
      <c r="CF42" s="120" t="str">
        <f t="shared" ca="1" si="47"/>
        <v>Nol koma nol nol</v>
      </c>
      <c r="CG42" s="120" t="str">
        <f t="shared" ca="1" si="48"/>
        <v>Nol koma nol nol</v>
      </c>
      <c r="CH42" s="120" t="str">
        <f t="shared" ca="1" si="49"/>
        <v>Nol koma nol nol</v>
      </c>
      <c r="CI42" s="120" t="str">
        <f t="shared" ca="1" si="50"/>
        <v>Nol koma nol nol</v>
      </c>
      <c r="CJ42" s="120" t="str">
        <f t="shared" ca="1" si="51"/>
        <v>Nol koma nol nol</v>
      </c>
      <c r="CK42" s="120" t="str">
        <f t="shared" ca="1" si="52"/>
        <v>Nol koma nol nol</v>
      </c>
      <c r="CL42" s="120" t="str">
        <f t="shared" ca="1" si="53"/>
        <v>Nol koma nol nol</v>
      </c>
      <c r="CM42" s="120" t="str">
        <f t="shared" ca="1" si="54"/>
        <v>Nol koma nol nol</v>
      </c>
      <c r="CN42" s="120" t="str">
        <f t="shared" ref="CN42:CN47" ca="1" si="60">VLOOKUP(MID(CC42,1,LEN(CC42)-3),depan,2,FALSE)&amp;" koma"&amp;VLOOKUP(RIGHT(CC42,2),baruk,2,FALSE)</f>
        <v>Nol koma nol nol</v>
      </c>
      <c r="CO42" s="344"/>
    </row>
    <row r="43" spans="1:93" s="341" customFormat="1" ht="35.1" customHeight="1">
      <c r="A43" s="396"/>
      <c r="B43" s="397" t="s">
        <v>706</v>
      </c>
      <c r="C43" s="418">
        <v>26</v>
      </c>
      <c r="D43" s="405"/>
      <c r="E43" s="431"/>
      <c r="F43" s="406" t="s">
        <v>736</v>
      </c>
      <c r="G43" s="407"/>
      <c r="H43" s="408"/>
      <c r="I43" s="421"/>
      <c r="J43" s="422">
        <f t="shared" si="57"/>
        <v>0</v>
      </c>
      <c r="K43" s="407"/>
      <c r="L43" s="407"/>
      <c r="M43" s="408"/>
      <c r="N43" s="409">
        <f t="shared" si="29"/>
        <v>0</v>
      </c>
      <c r="O43" s="407"/>
      <c r="P43" s="410"/>
      <c r="Q43" s="419"/>
      <c r="R43" s="411">
        <f t="shared" si="30"/>
        <v>0</v>
      </c>
      <c r="S43" s="407"/>
      <c r="T43" s="407"/>
      <c r="U43" s="407"/>
      <c r="V43" s="411">
        <f t="shared" si="31"/>
        <v>0</v>
      </c>
      <c r="W43" s="407"/>
      <c r="X43" s="407"/>
      <c r="Y43" s="407"/>
      <c r="Z43" s="411">
        <f t="shared" si="16"/>
        <v>0</v>
      </c>
      <c r="AA43" s="407"/>
      <c r="AB43" s="407"/>
      <c r="AC43" s="407"/>
      <c r="AD43" s="411">
        <f t="shared" si="32"/>
        <v>0</v>
      </c>
      <c r="AE43" s="412">
        <f t="shared" si="33"/>
        <v>0</v>
      </c>
      <c r="AF43" s="413"/>
      <c r="AG43" s="413"/>
      <c r="AH43" s="413"/>
      <c r="AI43" s="414">
        <f t="shared" si="34"/>
        <v>0</v>
      </c>
      <c r="AJ43" s="414">
        <f t="shared" si="35"/>
        <v>0</v>
      </c>
      <c r="AK43" s="415">
        <f t="shared" si="17"/>
        <v>0</v>
      </c>
      <c r="AL43" s="416" t="str">
        <f t="shared" ca="1" si="36"/>
        <v>TMD</v>
      </c>
      <c r="AM43" s="428" t="str">
        <f t="shared" si="37"/>
        <v>Tidak Hadir</v>
      </c>
      <c r="AN43" s="417" t="str">
        <f t="shared" si="38"/>
        <v>Kurang</v>
      </c>
      <c r="AO43" s="398"/>
      <c r="AP43" s="344"/>
      <c r="AQ43" s="433">
        <f t="shared" si="39"/>
        <v>0</v>
      </c>
      <c r="AR43" s="433"/>
      <c r="AS43" s="433">
        <f t="shared" si="40"/>
        <v>0</v>
      </c>
      <c r="AT43" s="383">
        <f t="shared" si="41"/>
        <v>0</v>
      </c>
      <c r="AU43" s="385" t="str">
        <f t="shared" si="42"/>
        <v>Kurang</v>
      </c>
      <c r="AV43" s="384" t="str">
        <f t="shared" ca="1" si="58"/>
        <v/>
      </c>
      <c r="AW43" s="17" t="str">
        <f t="shared" ca="1" si="58"/>
        <v/>
      </c>
      <c r="AX43" s="17" t="str">
        <f t="shared" ca="1" si="58"/>
        <v/>
      </c>
      <c r="AY43" s="17" t="str">
        <f t="shared" ca="1" si="58"/>
        <v/>
      </c>
      <c r="AZ43" s="386" t="str">
        <f t="shared" ca="1" si="58"/>
        <v/>
      </c>
      <c r="BA43" s="386" t="str">
        <f t="shared" ca="1" si="58"/>
        <v/>
      </c>
      <c r="BB43" s="17" t="str">
        <f t="shared" ca="1" si="58"/>
        <v>NA</v>
      </c>
      <c r="BC43" s="174" t="str">
        <f t="shared" ca="1" si="56"/>
        <v>(ujian komprehensif)</v>
      </c>
      <c r="BD43" s="34">
        <f>ROW()</f>
        <v>43</v>
      </c>
      <c r="BE43" s="345"/>
      <c r="BF43" s="345"/>
      <c r="BG43" s="362"/>
      <c r="BH43" s="362"/>
      <c r="BI43" s="362"/>
      <c r="BJ43" s="362"/>
      <c r="BK43" s="363"/>
      <c r="BL43" s="363"/>
      <c r="BM43" s="354">
        <f t="shared" ca="1" si="43"/>
        <v>0</v>
      </c>
      <c r="BN43" s="119">
        <f t="shared" ca="1" si="43"/>
        <v>0</v>
      </c>
      <c r="BO43" s="119">
        <f t="shared" ca="1" si="43"/>
        <v>0</v>
      </c>
      <c r="BP43" s="119">
        <f t="shared" ca="1" si="43"/>
        <v>0</v>
      </c>
      <c r="BQ43" s="119">
        <f t="shared" ca="1" si="43"/>
        <v>0</v>
      </c>
      <c r="BR43" s="119">
        <f t="shared" ca="1" si="43"/>
        <v>0</v>
      </c>
      <c r="BS43" s="344"/>
      <c r="BT43" s="119" t="str">
        <f t="shared" ca="1" si="44"/>
        <v>0,00</v>
      </c>
      <c r="BU43" s="119" t="str">
        <f t="shared" ca="1" si="45"/>
        <v>0,00</v>
      </c>
      <c r="BV43" s="119" t="str">
        <f t="shared" ca="1" si="45"/>
        <v>0,00</v>
      </c>
      <c r="BW43" s="119" t="str">
        <f t="shared" ca="1" si="45"/>
        <v>0,00</v>
      </c>
      <c r="BX43" s="119" t="str">
        <f t="shared" ca="1" si="45"/>
        <v>0,00</v>
      </c>
      <c r="BY43" s="119" t="str">
        <f t="shared" ca="1" si="45"/>
        <v>0,00</v>
      </c>
      <c r="BZ43" s="119" t="str">
        <f t="shared" ca="1" si="45"/>
        <v>0,00</v>
      </c>
      <c r="CA43" s="119" t="str">
        <f t="shared" ca="1" si="45"/>
        <v>0,00</v>
      </c>
      <c r="CB43" s="119" t="str">
        <f t="shared" ca="1" si="45"/>
        <v>0,00</v>
      </c>
      <c r="CC43" s="119" t="str">
        <f t="shared" ca="1" si="45"/>
        <v>0,00</v>
      </c>
      <c r="CD43" s="344"/>
      <c r="CE43" s="120" t="str">
        <f t="shared" ca="1" si="46"/>
        <v>Nol koma nol nol</v>
      </c>
      <c r="CF43" s="120" t="str">
        <f t="shared" ca="1" si="47"/>
        <v>Nol koma nol nol</v>
      </c>
      <c r="CG43" s="120" t="str">
        <f t="shared" ca="1" si="48"/>
        <v>Nol koma nol nol</v>
      </c>
      <c r="CH43" s="120" t="str">
        <f t="shared" ca="1" si="49"/>
        <v>Nol koma nol nol</v>
      </c>
      <c r="CI43" s="120" t="str">
        <f t="shared" ca="1" si="50"/>
        <v>Nol koma nol nol</v>
      </c>
      <c r="CJ43" s="120" t="str">
        <f t="shared" ca="1" si="51"/>
        <v>Nol koma nol nol</v>
      </c>
      <c r="CK43" s="120" t="str">
        <f t="shared" ca="1" si="52"/>
        <v>Nol koma nol nol</v>
      </c>
      <c r="CL43" s="120" t="str">
        <f t="shared" ca="1" si="53"/>
        <v>Nol koma nol nol</v>
      </c>
      <c r="CM43" s="120" t="str">
        <f t="shared" ca="1" si="54"/>
        <v>Nol koma nol nol</v>
      </c>
      <c r="CN43" s="120" t="str">
        <f t="shared" ca="1" si="60"/>
        <v>Nol koma nol nol</v>
      </c>
      <c r="CO43" s="344"/>
    </row>
    <row r="44" spans="1:93" s="341" customFormat="1" ht="35.1" customHeight="1">
      <c r="A44" s="396"/>
      <c r="B44" s="397" t="s">
        <v>707</v>
      </c>
      <c r="C44" s="404">
        <v>27</v>
      </c>
      <c r="D44" s="405"/>
      <c r="E44" s="431"/>
      <c r="F44" s="406" t="s">
        <v>737</v>
      </c>
      <c r="G44" s="407"/>
      <c r="H44" s="408"/>
      <c r="I44" s="421"/>
      <c r="J44" s="422">
        <f t="shared" si="57"/>
        <v>0</v>
      </c>
      <c r="K44" s="407"/>
      <c r="L44" s="407"/>
      <c r="M44" s="408"/>
      <c r="N44" s="409">
        <f t="shared" si="29"/>
        <v>0</v>
      </c>
      <c r="O44" s="407"/>
      <c r="P44" s="430"/>
      <c r="Q44" s="419"/>
      <c r="R44" s="411">
        <f t="shared" si="30"/>
        <v>0</v>
      </c>
      <c r="S44" s="407"/>
      <c r="T44" s="407"/>
      <c r="U44" s="407"/>
      <c r="V44" s="411">
        <f t="shared" si="31"/>
        <v>0</v>
      </c>
      <c r="W44" s="407"/>
      <c r="X44" s="407"/>
      <c r="Y44" s="407"/>
      <c r="Z44" s="411">
        <f t="shared" si="16"/>
        <v>0</v>
      </c>
      <c r="AA44" s="407"/>
      <c r="AB44" s="407"/>
      <c r="AC44" s="407"/>
      <c r="AD44" s="411">
        <f t="shared" si="32"/>
        <v>0</v>
      </c>
      <c r="AE44" s="412">
        <f t="shared" si="33"/>
        <v>0</v>
      </c>
      <c r="AF44" s="413"/>
      <c r="AG44" s="413"/>
      <c r="AH44" s="413"/>
      <c r="AI44" s="414">
        <f t="shared" si="34"/>
        <v>0</v>
      </c>
      <c r="AJ44" s="414">
        <f t="shared" si="35"/>
        <v>0</v>
      </c>
      <c r="AK44" s="415">
        <f>((G44*J$9)+(K44*N$9)+(O44*R$9)+(S44*V$9)+(W44*Z$9)+AA44*AD$9)/(AK$9*100)</f>
        <v>0</v>
      </c>
      <c r="AL44" s="416" t="str">
        <f t="shared" ca="1" si="36"/>
        <v>TMD</v>
      </c>
      <c r="AM44" s="428" t="str">
        <f t="shared" si="37"/>
        <v>Tidak Hadir</v>
      </c>
      <c r="AN44" s="417" t="str">
        <f t="shared" si="38"/>
        <v>Kurang</v>
      </c>
      <c r="AO44" s="398"/>
      <c r="AP44" s="344"/>
      <c r="AQ44" s="433">
        <f t="shared" si="39"/>
        <v>0</v>
      </c>
      <c r="AR44" s="433"/>
      <c r="AS44" s="433">
        <f t="shared" si="40"/>
        <v>0</v>
      </c>
      <c r="AT44" s="383">
        <f t="shared" si="41"/>
        <v>0</v>
      </c>
      <c r="AU44" s="385" t="str">
        <f t="shared" si="42"/>
        <v>Kurang</v>
      </c>
      <c r="AV44" s="384" t="str">
        <f t="shared" ca="1" si="58"/>
        <v/>
      </c>
      <c r="AW44" s="17" t="str">
        <f t="shared" ca="1" si="58"/>
        <v/>
      </c>
      <c r="AX44" s="17" t="str">
        <f t="shared" ca="1" si="58"/>
        <v/>
      </c>
      <c r="AY44" s="17" t="str">
        <f t="shared" ca="1" si="58"/>
        <v/>
      </c>
      <c r="AZ44" s="386" t="str">
        <f t="shared" ca="1" si="58"/>
        <v/>
      </c>
      <c r="BA44" s="386" t="str">
        <f t="shared" ca="1" si="58"/>
        <v/>
      </c>
      <c r="BB44" s="17" t="str">
        <f t="shared" ca="1" si="58"/>
        <v>NA</v>
      </c>
      <c r="BC44" s="174" t="str">
        <f t="shared" ca="1" si="56"/>
        <v>(ujian komprehensif)</v>
      </c>
      <c r="BD44" s="34">
        <f>ROW()</f>
        <v>44</v>
      </c>
      <c r="BE44" s="345"/>
      <c r="BF44" s="345"/>
      <c r="BG44" s="362"/>
      <c r="BH44" s="362"/>
      <c r="BI44" s="362"/>
      <c r="BJ44" s="362"/>
      <c r="BK44" s="363"/>
      <c r="BL44" s="363"/>
      <c r="BM44" s="354">
        <f t="shared" ca="1" si="43"/>
        <v>0</v>
      </c>
      <c r="BN44" s="119">
        <f t="shared" ca="1" si="43"/>
        <v>0</v>
      </c>
      <c r="BO44" s="119">
        <f t="shared" ca="1" si="43"/>
        <v>0</v>
      </c>
      <c r="BP44" s="119">
        <f t="shared" ca="1" si="43"/>
        <v>0</v>
      </c>
      <c r="BQ44" s="119">
        <f t="shared" ca="1" si="43"/>
        <v>0</v>
      </c>
      <c r="BR44" s="119">
        <f t="shared" ca="1" si="43"/>
        <v>0</v>
      </c>
      <c r="BS44" s="344"/>
      <c r="BT44" s="119" t="str">
        <f t="shared" ca="1" si="44"/>
        <v>0,00</v>
      </c>
      <c r="BU44" s="119" t="str">
        <f t="shared" ca="1" si="45"/>
        <v>0,00</v>
      </c>
      <c r="BV44" s="119" t="str">
        <f t="shared" ca="1" si="45"/>
        <v>0,00</v>
      </c>
      <c r="BW44" s="119" t="str">
        <f t="shared" ca="1" si="45"/>
        <v>0,00</v>
      </c>
      <c r="BX44" s="119" t="str">
        <f t="shared" ca="1" si="45"/>
        <v>0,00</v>
      </c>
      <c r="BY44" s="119" t="str">
        <f t="shared" ca="1" si="45"/>
        <v>0,00</v>
      </c>
      <c r="BZ44" s="119" t="str">
        <f t="shared" ca="1" si="45"/>
        <v>0,00</v>
      </c>
      <c r="CA44" s="119" t="str">
        <f t="shared" ca="1" si="45"/>
        <v>0,00</v>
      </c>
      <c r="CB44" s="119" t="str">
        <f t="shared" ca="1" si="45"/>
        <v>0,00</v>
      </c>
      <c r="CC44" s="119" t="str">
        <f t="shared" ca="1" si="45"/>
        <v>0,00</v>
      </c>
      <c r="CD44" s="344"/>
      <c r="CE44" s="120" t="str">
        <f t="shared" ca="1" si="46"/>
        <v>Nol koma nol nol</v>
      </c>
      <c r="CF44" s="120" t="str">
        <f t="shared" ca="1" si="47"/>
        <v>Nol koma nol nol</v>
      </c>
      <c r="CG44" s="120" t="str">
        <f t="shared" ca="1" si="48"/>
        <v>Nol koma nol nol</v>
      </c>
      <c r="CH44" s="120" t="str">
        <f t="shared" ca="1" si="49"/>
        <v>Nol koma nol nol</v>
      </c>
      <c r="CI44" s="120" t="str">
        <f t="shared" ca="1" si="50"/>
        <v>Nol koma nol nol</v>
      </c>
      <c r="CJ44" s="120" t="str">
        <f t="shared" ca="1" si="51"/>
        <v>Nol koma nol nol</v>
      </c>
      <c r="CK44" s="120" t="str">
        <f t="shared" ca="1" si="52"/>
        <v>Nol koma nol nol</v>
      </c>
      <c r="CL44" s="120" t="str">
        <f t="shared" ca="1" si="53"/>
        <v>Nol koma nol nol</v>
      </c>
      <c r="CM44" s="120" t="str">
        <f t="shared" ca="1" si="54"/>
        <v>Nol koma nol nol</v>
      </c>
      <c r="CN44" s="120" t="str">
        <f t="shared" ca="1" si="60"/>
        <v>Nol koma nol nol</v>
      </c>
      <c r="CO44" s="344"/>
    </row>
    <row r="45" spans="1:93" s="341" customFormat="1" ht="35.1" customHeight="1">
      <c r="A45" s="396"/>
      <c r="B45" s="397" t="s">
        <v>708</v>
      </c>
      <c r="C45" s="418">
        <v>28</v>
      </c>
      <c r="D45" s="405"/>
      <c r="E45" s="431"/>
      <c r="F45" s="423" t="s">
        <v>738</v>
      </c>
      <c r="G45" s="407"/>
      <c r="H45" s="408"/>
      <c r="I45" s="421"/>
      <c r="J45" s="422">
        <f t="shared" si="57"/>
        <v>0</v>
      </c>
      <c r="K45" s="407"/>
      <c r="L45" s="407"/>
      <c r="M45" s="419"/>
      <c r="N45" s="409">
        <f t="shared" si="29"/>
        <v>0</v>
      </c>
      <c r="O45" s="407"/>
      <c r="P45" s="410"/>
      <c r="Q45" s="419"/>
      <c r="R45" s="411">
        <f t="shared" si="30"/>
        <v>0</v>
      </c>
      <c r="S45" s="407"/>
      <c r="T45" s="407"/>
      <c r="U45" s="407"/>
      <c r="V45" s="411">
        <f t="shared" si="31"/>
        <v>0</v>
      </c>
      <c r="W45" s="407"/>
      <c r="X45" s="407"/>
      <c r="Y45" s="407"/>
      <c r="Z45" s="411">
        <f t="shared" si="16"/>
        <v>0</v>
      </c>
      <c r="AA45" s="407"/>
      <c r="AB45" s="407"/>
      <c r="AC45" s="407"/>
      <c r="AD45" s="411">
        <f t="shared" si="32"/>
        <v>0</v>
      </c>
      <c r="AE45" s="412">
        <f t="shared" si="33"/>
        <v>0</v>
      </c>
      <c r="AF45" s="413"/>
      <c r="AG45" s="413"/>
      <c r="AH45" s="413"/>
      <c r="AI45" s="414">
        <f t="shared" si="34"/>
        <v>0</v>
      </c>
      <c r="AJ45" s="414">
        <f t="shared" si="35"/>
        <v>0</v>
      </c>
      <c r="AK45" s="415">
        <f t="shared" si="17"/>
        <v>0</v>
      </c>
      <c r="AL45" s="416" t="str">
        <f t="shared" ca="1" si="36"/>
        <v>TMD</v>
      </c>
      <c r="AM45" s="428" t="str">
        <f t="shared" si="37"/>
        <v>Tidak Hadir</v>
      </c>
      <c r="AN45" s="417" t="str">
        <f t="shared" si="38"/>
        <v>Kurang</v>
      </c>
      <c r="AO45" s="343"/>
      <c r="AP45" s="344"/>
      <c r="AQ45" s="433">
        <f t="shared" si="39"/>
        <v>0</v>
      </c>
      <c r="AR45" s="433"/>
      <c r="AS45" s="433">
        <f t="shared" si="40"/>
        <v>0</v>
      </c>
      <c r="AT45" s="383">
        <f t="shared" si="41"/>
        <v>0</v>
      </c>
      <c r="AU45" s="385" t="str">
        <f t="shared" si="42"/>
        <v>Kurang</v>
      </c>
      <c r="AV45" s="384" t="str">
        <f t="shared" ca="1" si="58"/>
        <v/>
      </c>
      <c r="AW45" s="17" t="str">
        <f t="shared" ca="1" si="58"/>
        <v/>
      </c>
      <c r="AX45" s="17" t="str">
        <f t="shared" ca="1" si="58"/>
        <v/>
      </c>
      <c r="AY45" s="17" t="str">
        <f t="shared" ca="1" si="58"/>
        <v/>
      </c>
      <c r="AZ45" s="386" t="str">
        <f t="shared" ca="1" si="58"/>
        <v/>
      </c>
      <c r="BA45" s="386" t="str">
        <f t="shared" ca="1" si="58"/>
        <v/>
      </c>
      <c r="BB45" s="17" t="str">
        <f t="shared" ca="1" si="58"/>
        <v>NA</v>
      </c>
      <c r="BC45" s="174" t="str">
        <f t="shared" ca="1" si="56"/>
        <v>(ujian komprehensif)</v>
      </c>
      <c r="BD45" s="34">
        <f>ROW()</f>
        <v>45</v>
      </c>
      <c r="BE45" s="345"/>
      <c r="BF45" s="345"/>
      <c r="BG45" s="362"/>
      <c r="BH45" s="362"/>
      <c r="BI45" s="362"/>
      <c r="BJ45" s="362"/>
      <c r="BK45" s="363"/>
      <c r="BL45" s="363"/>
      <c r="BM45" s="354">
        <f t="shared" ca="1" si="43"/>
        <v>0</v>
      </c>
      <c r="BN45" s="119">
        <f t="shared" ca="1" si="43"/>
        <v>0</v>
      </c>
      <c r="BO45" s="119">
        <f t="shared" ca="1" si="43"/>
        <v>0</v>
      </c>
      <c r="BP45" s="119">
        <f t="shared" ca="1" si="43"/>
        <v>0</v>
      </c>
      <c r="BQ45" s="119">
        <f t="shared" ca="1" si="43"/>
        <v>0</v>
      </c>
      <c r="BR45" s="119">
        <f t="shared" ca="1" si="43"/>
        <v>0</v>
      </c>
      <c r="BS45" s="344"/>
      <c r="BT45" s="119" t="str">
        <f t="shared" ca="1" si="44"/>
        <v>0,00</v>
      </c>
      <c r="BU45" s="119" t="str">
        <f t="shared" ca="1" si="45"/>
        <v>0,00</v>
      </c>
      <c r="BV45" s="119" t="str">
        <f t="shared" ca="1" si="45"/>
        <v>0,00</v>
      </c>
      <c r="BW45" s="119" t="str">
        <f t="shared" ca="1" si="45"/>
        <v>0,00</v>
      </c>
      <c r="BX45" s="119" t="str">
        <f t="shared" ca="1" si="45"/>
        <v>0,00</v>
      </c>
      <c r="BY45" s="119" t="str">
        <f t="shared" ca="1" si="45"/>
        <v>0,00</v>
      </c>
      <c r="BZ45" s="119" t="str">
        <f t="shared" ca="1" si="45"/>
        <v>0,00</v>
      </c>
      <c r="CA45" s="119" t="str">
        <f t="shared" ca="1" si="45"/>
        <v>0,00</v>
      </c>
      <c r="CB45" s="119" t="str">
        <f t="shared" ca="1" si="45"/>
        <v>0,00</v>
      </c>
      <c r="CC45" s="119" t="str">
        <f t="shared" ca="1" si="45"/>
        <v>0,00</v>
      </c>
      <c r="CD45" s="344"/>
      <c r="CE45" s="120" t="str">
        <f t="shared" ca="1" si="46"/>
        <v>Nol koma nol nol</v>
      </c>
      <c r="CF45" s="120" t="str">
        <f t="shared" ca="1" si="47"/>
        <v>Nol koma nol nol</v>
      </c>
      <c r="CG45" s="120" t="str">
        <f t="shared" ca="1" si="48"/>
        <v>Nol koma nol nol</v>
      </c>
      <c r="CH45" s="120" t="str">
        <f t="shared" ca="1" si="49"/>
        <v>Nol koma nol nol</v>
      </c>
      <c r="CI45" s="120" t="str">
        <f t="shared" ca="1" si="50"/>
        <v>Nol koma nol nol</v>
      </c>
      <c r="CJ45" s="120" t="str">
        <f t="shared" ca="1" si="51"/>
        <v>Nol koma nol nol</v>
      </c>
      <c r="CK45" s="120" t="str">
        <f t="shared" ca="1" si="52"/>
        <v>Nol koma nol nol</v>
      </c>
      <c r="CL45" s="120" t="str">
        <f t="shared" ca="1" si="53"/>
        <v>Nol koma nol nol</v>
      </c>
      <c r="CM45" s="120" t="str">
        <f t="shared" ca="1" si="54"/>
        <v>Nol koma nol nol</v>
      </c>
      <c r="CN45" s="120" t="str">
        <f t="shared" ca="1" si="60"/>
        <v>Nol koma nol nol</v>
      </c>
      <c r="CO45" s="344"/>
    </row>
    <row r="46" spans="1:93" s="341" customFormat="1" ht="35.1" customHeight="1">
      <c r="A46" s="396"/>
      <c r="B46" s="397" t="s">
        <v>709</v>
      </c>
      <c r="C46" s="404">
        <v>29</v>
      </c>
      <c r="D46" s="405"/>
      <c r="E46" s="431"/>
      <c r="F46" s="406" t="s">
        <v>739</v>
      </c>
      <c r="G46" s="407"/>
      <c r="H46" s="408"/>
      <c r="I46" s="421"/>
      <c r="J46" s="422">
        <f t="shared" si="57"/>
        <v>0</v>
      </c>
      <c r="K46" s="407"/>
      <c r="L46" s="407"/>
      <c r="M46" s="408"/>
      <c r="N46" s="409">
        <f t="shared" si="29"/>
        <v>0</v>
      </c>
      <c r="O46" s="407"/>
      <c r="P46" s="410"/>
      <c r="Q46" s="419"/>
      <c r="R46" s="411">
        <f t="shared" si="30"/>
        <v>0</v>
      </c>
      <c r="S46" s="407"/>
      <c r="T46" s="407"/>
      <c r="U46" s="407"/>
      <c r="V46" s="411">
        <f t="shared" si="31"/>
        <v>0</v>
      </c>
      <c r="W46" s="407"/>
      <c r="X46" s="407"/>
      <c r="Y46" s="407"/>
      <c r="Z46" s="411">
        <f t="shared" si="16"/>
        <v>0</v>
      </c>
      <c r="AA46" s="407"/>
      <c r="AB46" s="407"/>
      <c r="AC46" s="407"/>
      <c r="AD46" s="411">
        <f t="shared" si="32"/>
        <v>0</v>
      </c>
      <c r="AE46" s="412">
        <f t="shared" si="33"/>
        <v>0</v>
      </c>
      <c r="AF46" s="413"/>
      <c r="AG46" s="413"/>
      <c r="AH46" s="413"/>
      <c r="AI46" s="414">
        <f t="shared" si="34"/>
        <v>0</v>
      </c>
      <c r="AJ46" s="414">
        <f t="shared" si="35"/>
        <v>0</v>
      </c>
      <c r="AK46" s="415">
        <f t="shared" si="17"/>
        <v>0</v>
      </c>
      <c r="AL46" s="416" t="str">
        <f t="shared" ca="1" si="36"/>
        <v>TMD</v>
      </c>
      <c r="AM46" s="428" t="str">
        <f t="shared" si="37"/>
        <v>Tidak Hadir</v>
      </c>
      <c r="AN46" s="417" t="str">
        <f t="shared" si="38"/>
        <v>Kurang</v>
      </c>
      <c r="AO46" s="343"/>
      <c r="AP46" s="344"/>
      <c r="AQ46" s="433">
        <f t="shared" si="39"/>
        <v>0</v>
      </c>
      <c r="AR46" s="433"/>
      <c r="AS46" s="433">
        <f t="shared" si="40"/>
        <v>0</v>
      </c>
      <c r="AT46" s="383">
        <f t="shared" si="41"/>
        <v>0</v>
      </c>
      <c r="AU46" s="385" t="str">
        <f t="shared" si="42"/>
        <v>Kurang</v>
      </c>
      <c r="AV46" s="384" t="str">
        <f t="shared" ca="1" si="58"/>
        <v/>
      </c>
      <c r="AW46" s="17" t="str">
        <f t="shared" ca="1" si="58"/>
        <v/>
      </c>
      <c r="AX46" s="17" t="str">
        <f t="shared" ca="1" si="58"/>
        <v/>
      </c>
      <c r="AY46" s="17" t="str">
        <f t="shared" ca="1" si="58"/>
        <v/>
      </c>
      <c r="AZ46" s="386" t="str">
        <f t="shared" ca="1" si="58"/>
        <v/>
      </c>
      <c r="BA46" s="386" t="str">
        <f t="shared" ca="1" si="58"/>
        <v/>
      </c>
      <c r="BB46" s="17" t="str">
        <f t="shared" ca="1" si="58"/>
        <v>NA</v>
      </c>
      <c r="BC46" s="174" t="str">
        <f t="shared" ca="1" si="56"/>
        <v>(ujian komprehensif)</v>
      </c>
      <c r="BD46" s="34">
        <f>ROW()</f>
        <v>46</v>
      </c>
      <c r="BE46" s="345"/>
      <c r="BF46" s="345"/>
      <c r="BG46" s="362"/>
      <c r="BH46" s="362"/>
      <c r="BI46" s="362"/>
      <c r="BJ46" s="362"/>
      <c r="BK46" s="363"/>
      <c r="BL46" s="363"/>
      <c r="BM46" s="354">
        <f t="shared" ca="1" si="43"/>
        <v>0</v>
      </c>
      <c r="BN46" s="119">
        <f t="shared" ca="1" si="43"/>
        <v>0</v>
      </c>
      <c r="BO46" s="119">
        <f t="shared" ca="1" si="43"/>
        <v>0</v>
      </c>
      <c r="BP46" s="119">
        <f t="shared" ca="1" si="43"/>
        <v>0</v>
      </c>
      <c r="BQ46" s="119">
        <f t="shared" ca="1" si="43"/>
        <v>0</v>
      </c>
      <c r="BR46" s="119">
        <f t="shared" ca="1" si="43"/>
        <v>0</v>
      </c>
      <c r="BS46" s="344"/>
      <c r="BT46" s="119" t="str">
        <f t="shared" ca="1" si="44"/>
        <v>0,00</v>
      </c>
      <c r="BU46" s="119" t="str">
        <f t="shared" ca="1" si="45"/>
        <v>0,00</v>
      </c>
      <c r="BV46" s="119" t="str">
        <f t="shared" ca="1" si="45"/>
        <v>0,00</v>
      </c>
      <c r="BW46" s="119" t="str">
        <f t="shared" ca="1" si="45"/>
        <v>0,00</v>
      </c>
      <c r="BX46" s="119" t="str">
        <f t="shared" ca="1" si="45"/>
        <v>0,00</v>
      </c>
      <c r="BY46" s="119" t="str">
        <f t="shared" ca="1" si="45"/>
        <v>0,00</v>
      </c>
      <c r="BZ46" s="119" t="str">
        <f t="shared" ca="1" si="45"/>
        <v>0,00</v>
      </c>
      <c r="CA46" s="119" t="str">
        <f t="shared" ca="1" si="45"/>
        <v>0,00</v>
      </c>
      <c r="CB46" s="119" t="str">
        <f t="shared" ca="1" si="45"/>
        <v>0,00</v>
      </c>
      <c r="CC46" s="119" t="str">
        <f t="shared" ca="1" si="45"/>
        <v>0,00</v>
      </c>
      <c r="CD46" s="344"/>
      <c r="CE46" s="120" t="str">
        <f t="shared" ca="1" si="46"/>
        <v>Nol koma nol nol</v>
      </c>
      <c r="CF46" s="120" t="str">
        <f t="shared" ca="1" si="47"/>
        <v>Nol koma nol nol</v>
      </c>
      <c r="CG46" s="120" t="str">
        <f t="shared" ca="1" si="48"/>
        <v>Nol koma nol nol</v>
      </c>
      <c r="CH46" s="120" t="str">
        <f t="shared" ca="1" si="49"/>
        <v>Nol koma nol nol</v>
      </c>
      <c r="CI46" s="120" t="str">
        <f t="shared" ca="1" si="50"/>
        <v>Nol koma nol nol</v>
      </c>
      <c r="CJ46" s="120" t="str">
        <f t="shared" ca="1" si="51"/>
        <v>Nol koma nol nol</v>
      </c>
      <c r="CK46" s="120" t="str">
        <f t="shared" ca="1" si="52"/>
        <v>Nol koma nol nol</v>
      </c>
      <c r="CL46" s="120" t="str">
        <f t="shared" ca="1" si="53"/>
        <v>Nol koma nol nol</v>
      </c>
      <c r="CM46" s="120" t="str">
        <f t="shared" ca="1" si="54"/>
        <v>Nol koma nol nol</v>
      </c>
      <c r="CN46" s="120" t="str">
        <f t="shared" ca="1" si="60"/>
        <v>Nol koma nol nol</v>
      </c>
      <c r="CO46" s="344"/>
    </row>
    <row r="47" spans="1:93" ht="35.1" customHeight="1">
      <c r="A47" s="396"/>
      <c r="B47" s="397" t="s">
        <v>710</v>
      </c>
      <c r="C47" s="418">
        <v>30</v>
      </c>
      <c r="D47" s="405"/>
      <c r="E47" s="431"/>
      <c r="F47" s="406" t="s">
        <v>740</v>
      </c>
      <c r="G47" s="407"/>
      <c r="H47" s="408"/>
      <c r="I47" s="408"/>
      <c r="J47" s="409">
        <f t="shared" si="57"/>
        <v>0</v>
      </c>
      <c r="K47" s="407"/>
      <c r="L47" s="407"/>
      <c r="M47" s="408"/>
      <c r="N47" s="409">
        <f t="shared" si="29"/>
        <v>0</v>
      </c>
      <c r="O47" s="407"/>
      <c r="P47" s="410"/>
      <c r="Q47" s="408"/>
      <c r="R47" s="411">
        <f t="shared" si="30"/>
        <v>0</v>
      </c>
      <c r="S47" s="407"/>
      <c r="T47" s="407"/>
      <c r="U47" s="407"/>
      <c r="V47" s="411">
        <f t="shared" si="31"/>
        <v>0</v>
      </c>
      <c r="W47" s="407"/>
      <c r="X47" s="407"/>
      <c r="Y47" s="407"/>
      <c r="Z47" s="411">
        <f t="shared" si="16"/>
        <v>0</v>
      </c>
      <c r="AA47" s="407"/>
      <c r="AB47" s="407"/>
      <c r="AC47" s="407"/>
      <c r="AD47" s="411">
        <f t="shared" si="32"/>
        <v>0</v>
      </c>
      <c r="AE47" s="412">
        <f t="shared" si="33"/>
        <v>0</v>
      </c>
      <c r="AF47" s="413"/>
      <c r="AG47" s="413"/>
      <c r="AH47" s="413"/>
      <c r="AI47" s="414">
        <f t="shared" si="34"/>
        <v>0</v>
      </c>
      <c r="AJ47" s="414">
        <f t="shared" si="35"/>
        <v>0</v>
      </c>
      <c r="AK47" s="415">
        <f t="shared" si="17"/>
        <v>0</v>
      </c>
      <c r="AL47" s="416" t="str">
        <f t="shared" ca="1" si="36"/>
        <v>TMD</v>
      </c>
      <c r="AM47" s="428" t="str">
        <f t="shared" si="37"/>
        <v>Tidak Hadir</v>
      </c>
      <c r="AN47" s="417" t="str">
        <f t="shared" si="38"/>
        <v>Kurang</v>
      </c>
      <c r="AO47" s="27"/>
      <c r="AP47" s="1"/>
      <c r="AQ47" s="433">
        <f t="shared" si="39"/>
        <v>0</v>
      </c>
      <c r="AR47" s="433"/>
      <c r="AS47" s="433">
        <f t="shared" si="40"/>
        <v>0</v>
      </c>
      <c r="AT47" s="383">
        <f t="shared" si="41"/>
        <v>0</v>
      </c>
      <c r="AU47" s="385" t="str">
        <f t="shared" si="42"/>
        <v>Kurang</v>
      </c>
      <c r="AV47" s="384" t="str">
        <f t="shared" ca="1" si="58"/>
        <v/>
      </c>
      <c r="AW47" s="17" t="str">
        <f t="shared" ca="1" si="58"/>
        <v/>
      </c>
      <c r="AX47" s="17" t="str">
        <f t="shared" ca="1" si="58"/>
        <v/>
      </c>
      <c r="AY47" s="17" t="str">
        <f t="shared" ca="1" si="58"/>
        <v/>
      </c>
      <c r="AZ47" s="386" t="str">
        <f t="shared" ca="1" si="58"/>
        <v/>
      </c>
      <c r="BA47" s="386" t="str">
        <f t="shared" ca="1" si="58"/>
        <v/>
      </c>
      <c r="BB47" s="17" t="str">
        <f t="shared" ca="1" si="58"/>
        <v>NA</v>
      </c>
      <c r="BC47" s="174" t="str">
        <f t="shared" ca="1" si="56"/>
        <v>(ujian komprehensif)</v>
      </c>
      <c r="BD47" s="34">
        <f>ROW()</f>
        <v>47</v>
      </c>
      <c r="BE47" s="345"/>
      <c r="BF47" s="6"/>
      <c r="BG47" s="359"/>
      <c r="BH47" s="359"/>
      <c r="BI47" s="359"/>
      <c r="BJ47" s="359"/>
      <c r="BK47" s="358"/>
      <c r="BL47" s="358"/>
      <c r="BM47" s="354">
        <f t="shared" ca="1" si="43"/>
        <v>0</v>
      </c>
      <c r="BN47" s="119">
        <f t="shared" ca="1" si="43"/>
        <v>0</v>
      </c>
      <c r="BO47" s="119">
        <f t="shared" ca="1" si="43"/>
        <v>0</v>
      </c>
      <c r="BP47" s="119">
        <f t="shared" ca="1" si="43"/>
        <v>0</v>
      </c>
      <c r="BQ47" s="119">
        <f t="shared" ca="1" si="43"/>
        <v>0</v>
      </c>
      <c r="BR47" s="119">
        <f t="shared" ca="1" si="43"/>
        <v>0</v>
      </c>
      <c r="BS47" s="344"/>
      <c r="BT47" s="119" t="str">
        <f t="shared" ca="1" si="44"/>
        <v>0,00</v>
      </c>
      <c r="BU47" s="119" t="str">
        <f t="shared" ca="1" si="45"/>
        <v>0,00</v>
      </c>
      <c r="BV47" s="119" t="str">
        <f t="shared" ca="1" si="45"/>
        <v>0,00</v>
      </c>
      <c r="BW47" s="119" t="str">
        <f t="shared" ca="1" si="45"/>
        <v>0,00</v>
      </c>
      <c r="BX47" s="119" t="str">
        <f t="shared" ca="1" si="45"/>
        <v>0,00</v>
      </c>
      <c r="BY47" s="119" t="str">
        <f t="shared" ca="1" si="45"/>
        <v>0,00</v>
      </c>
      <c r="BZ47" s="119" t="str">
        <f t="shared" ca="1" si="45"/>
        <v>0,00</v>
      </c>
      <c r="CA47" s="119" t="str">
        <f t="shared" ca="1" si="45"/>
        <v>0,00</v>
      </c>
      <c r="CB47" s="119" t="str">
        <f t="shared" ca="1" si="45"/>
        <v>0,00</v>
      </c>
      <c r="CC47" s="119" t="str">
        <f t="shared" ca="1" si="45"/>
        <v>0,00</v>
      </c>
      <c r="CD47" s="116"/>
      <c r="CE47" s="120" t="str">
        <f t="shared" ca="1" si="46"/>
        <v>Nol koma nol nol</v>
      </c>
      <c r="CF47" s="120" t="str">
        <f t="shared" ca="1" si="47"/>
        <v>Nol koma nol nol</v>
      </c>
      <c r="CG47" s="120" t="str">
        <f t="shared" ca="1" si="48"/>
        <v>Nol koma nol nol</v>
      </c>
      <c r="CH47" s="120" t="str">
        <f t="shared" ca="1" si="49"/>
        <v>Nol koma nol nol</v>
      </c>
      <c r="CI47" s="120" t="str">
        <f t="shared" ca="1" si="50"/>
        <v>Nol koma nol nol</v>
      </c>
      <c r="CJ47" s="120" t="str">
        <f t="shared" ca="1" si="51"/>
        <v>Nol koma nol nol</v>
      </c>
      <c r="CK47" s="120" t="str">
        <f t="shared" ca="1" si="52"/>
        <v>Nol koma nol nol</v>
      </c>
      <c r="CL47" s="120" t="str">
        <f t="shared" ca="1" si="53"/>
        <v>Nol koma nol nol</v>
      </c>
      <c r="CM47" s="120" t="str">
        <f t="shared" ca="1" si="54"/>
        <v>Nol koma nol nol</v>
      </c>
      <c r="CN47" s="120" t="str">
        <f t="shared" ca="1" si="60"/>
        <v>Nol koma nol nol</v>
      </c>
      <c r="CO47" s="121"/>
    </row>
    <row r="48" spans="1:93">
      <c r="A48" s="5"/>
      <c r="B48" s="15"/>
      <c r="C48" s="8"/>
      <c r="D48" s="312"/>
      <c r="E48" s="313"/>
      <c r="F48" s="8"/>
      <c r="G48" s="8"/>
      <c r="H48" s="8"/>
      <c r="I48" s="314"/>
      <c r="J48" s="314"/>
      <c r="K48" s="8"/>
      <c r="L48" s="8"/>
      <c r="M48" s="314"/>
      <c r="N48" s="314"/>
      <c r="O48" s="8"/>
      <c r="P48" s="8"/>
      <c r="Q48" s="314"/>
      <c r="R48" s="314"/>
      <c r="S48" s="314"/>
      <c r="T48" s="314"/>
      <c r="U48" s="314"/>
      <c r="V48" s="314"/>
      <c r="W48" s="314"/>
      <c r="X48" s="314"/>
      <c r="Y48" s="314"/>
      <c r="Z48" s="314"/>
      <c r="AA48" s="314"/>
      <c r="AB48" s="314"/>
      <c r="AC48" s="314"/>
      <c r="AD48" s="314"/>
      <c r="AE48" s="314"/>
      <c r="AF48" s="314"/>
      <c r="AG48" s="314"/>
      <c r="AH48" s="314"/>
      <c r="AI48" s="314"/>
      <c r="AJ48" s="314"/>
      <c r="AK48" s="314"/>
      <c r="AL48" s="314"/>
      <c r="AM48" s="314"/>
      <c r="AN48" s="314"/>
      <c r="AO48" s="314"/>
      <c r="AP48" s="314"/>
      <c r="AQ48" s="314"/>
      <c r="AR48" s="314"/>
      <c r="AS48" s="314"/>
      <c r="AT48" s="314"/>
      <c r="AU48" s="314"/>
      <c r="AV48" s="314"/>
      <c r="AW48" s="314"/>
      <c r="AX48" s="8"/>
      <c r="AY48" s="8"/>
      <c r="AZ48" s="8"/>
      <c r="BA48" s="8"/>
      <c r="BB48" s="314"/>
      <c r="BC48" s="314"/>
      <c r="BD48" s="314"/>
      <c r="BE48" s="314"/>
      <c r="BF48" s="314"/>
      <c r="BG48" s="314"/>
      <c r="BH48" s="314"/>
      <c r="BI48" s="314"/>
      <c r="BJ48" s="314"/>
      <c r="BK48" s="8"/>
      <c r="BL48" s="8"/>
      <c r="BM48" s="8"/>
      <c r="BR48" s="9"/>
      <c r="CC48" s="34"/>
      <c r="CF48" s="191"/>
      <c r="CG48" s="191"/>
      <c r="CH48" s="191"/>
      <c r="CI48" s="191"/>
      <c r="CJ48" s="191"/>
    </row>
    <row r="49" spans="1:88" ht="20.25">
      <c r="A49" s="5"/>
      <c r="B49" s="15"/>
      <c r="C49" s="387" t="s">
        <v>12</v>
      </c>
      <c r="D49" s="388"/>
      <c r="E49" s="389"/>
      <c r="F49" s="390"/>
      <c r="G49" s="389"/>
      <c r="H49" s="389"/>
      <c r="I49" s="389"/>
      <c r="J49" s="389"/>
      <c r="K49" s="389"/>
      <c r="L49" s="391"/>
      <c r="M49" s="389"/>
      <c r="N49" s="389"/>
      <c r="O49" s="389"/>
      <c r="P49" s="389"/>
      <c r="Q49" s="389"/>
      <c r="R49" s="389"/>
      <c r="S49" s="389"/>
      <c r="X49" s="389"/>
      <c r="Y49" s="389"/>
      <c r="Z49" s="391" t="s">
        <v>549</v>
      </c>
      <c r="AA49" s="316" t="s">
        <v>550</v>
      </c>
      <c r="AB49" s="393" t="s">
        <v>651</v>
      </c>
      <c r="AC49" s="8" t="s">
        <v>651</v>
      </c>
      <c r="AD49" s="434">
        <f>COUNTIF(AN18:AN47,"Amat Baik")</f>
        <v>0</v>
      </c>
      <c r="AE49" s="389"/>
      <c r="AF49" s="391" t="s">
        <v>13</v>
      </c>
      <c r="AG49" s="389"/>
      <c r="AH49" s="389" t="s">
        <v>651</v>
      </c>
      <c r="AI49" s="387">
        <f ca="1">COUNTIF(AL18:AL47,"L")</f>
        <v>0</v>
      </c>
      <c r="AJ49" s="389"/>
      <c r="AK49" s="389"/>
      <c r="AL49" s="389"/>
      <c r="AM49" s="389"/>
      <c r="AN49" s="389"/>
      <c r="AO49" s="8"/>
      <c r="AP49" s="315"/>
      <c r="AQ49" s="8"/>
      <c r="AR49" s="8"/>
      <c r="AS49" s="8"/>
      <c r="AT49" s="8"/>
      <c r="AU49" s="8"/>
      <c r="AV49" s="8"/>
      <c r="AW49" s="8"/>
      <c r="AX49" s="8"/>
      <c r="BB49" s="8"/>
      <c r="BC49" s="8"/>
      <c r="BD49" s="8"/>
      <c r="BE49" s="8"/>
      <c r="BF49" s="8"/>
      <c r="BH49" s="316"/>
      <c r="BI49" s="316"/>
      <c r="BJ49" s="318"/>
      <c r="BK49" s="8"/>
      <c r="BM49" s="318"/>
      <c r="BN49" s="7"/>
      <c r="BR49" s="9"/>
      <c r="CC49" s="34"/>
      <c r="CF49" s="191"/>
      <c r="CG49" s="191"/>
      <c r="CH49" s="191"/>
      <c r="CI49" s="191"/>
      <c r="CJ49" s="191"/>
    </row>
    <row r="50" spans="1:88" ht="20.25">
      <c r="A50" s="5"/>
      <c r="B50" s="15"/>
      <c r="C50" s="389" t="s">
        <v>652</v>
      </c>
      <c r="D50" s="388"/>
      <c r="E50" s="389"/>
      <c r="F50" s="390"/>
      <c r="G50" s="389"/>
      <c r="H50" s="389"/>
      <c r="I50" s="389"/>
      <c r="J50" s="389"/>
      <c r="K50" s="389"/>
      <c r="L50" s="389"/>
      <c r="M50" s="389"/>
      <c r="N50" s="389"/>
      <c r="O50" s="389"/>
      <c r="P50" s="389"/>
      <c r="Q50" s="389"/>
      <c r="R50" s="389"/>
      <c r="S50" s="389"/>
      <c r="W50" s="389"/>
      <c r="X50" s="389"/>
      <c r="Y50" s="389"/>
      <c r="Z50" s="2"/>
      <c r="AA50" s="316" t="s">
        <v>551</v>
      </c>
      <c r="AB50" s="393" t="s">
        <v>651</v>
      </c>
      <c r="AC50" s="8" t="s">
        <v>651</v>
      </c>
      <c r="AD50" s="434">
        <f>COUNTIF(AN18:AN47,"Baik")</f>
        <v>0</v>
      </c>
      <c r="AE50" s="389"/>
      <c r="AF50" s="391" t="s">
        <v>671</v>
      </c>
      <c r="AG50" s="389"/>
      <c r="AH50" s="389" t="s">
        <v>651</v>
      </c>
      <c r="AI50" s="387">
        <f ca="1">COUNTIF(AL18:AL47,"TMD")</f>
        <v>30</v>
      </c>
      <c r="AJ50" s="389"/>
      <c r="AK50" s="389"/>
      <c r="AL50" s="389"/>
      <c r="AM50" s="389"/>
      <c r="AN50" s="389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H50" s="316"/>
      <c r="BI50" s="316"/>
      <c r="BJ50" s="319"/>
      <c r="BK50" s="8"/>
      <c r="BM50" s="319"/>
      <c r="BR50" s="9"/>
      <c r="CC50" s="34"/>
      <c r="CF50" s="191"/>
      <c r="CG50" s="191"/>
      <c r="CH50" s="191"/>
      <c r="CI50" s="191"/>
      <c r="CJ50" s="191"/>
    </row>
    <row r="51" spans="1:88" ht="20.25">
      <c r="A51" s="5"/>
      <c r="B51" s="15"/>
      <c r="C51" s="390" t="s">
        <v>653</v>
      </c>
      <c r="D51" s="389"/>
      <c r="E51" s="389"/>
      <c r="F51" s="390"/>
      <c r="G51" s="389"/>
      <c r="H51" s="389"/>
      <c r="I51" s="389"/>
      <c r="J51" s="389"/>
      <c r="K51" s="389"/>
      <c r="L51" s="389"/>
      <c r="M51" s="389"/>
      <c r="N51" s="389"/>
      <c r="O51" s="389"/>
      <c r="P51" s="389"/>
      <c r="Q51" s="389"/>
      <c r="R51" s="389"/>
      <c r="S51" s="389"/>
      <c r="W51" s="389"/>
      <c r="X51" s="389"/>
      <c r="Y51" s="389"/>
      <c r="Z51" s="2"/>
      <c r="AA51" s="316" t="s">
        <v>552</v>
      </c>
      <c r="AB51" s="393" t="s">
        <v>651</v>
      </c>
      <c r="AC51" s="8" t="s">
        <v>651</v>
      </c>
      <c r="AD51" s="434">
        <f>COUNTIF(AN18:AN47,"Cukup")</f>
        <v>0</v>
      </c>
      <c r="AE51" s="389"/>
      <c r="AF51" s="391" t="s">
        <v>638</v>
      </c>
      <c r="AG51" s="389"/>
      <c r="AH51" s="389" t="s">
        <v>651</v>
      </c>
      <c r="AI51" s="387">
        <f ca="1">COUNTIF(AL18:AL47,"M")</f>
        <v>0</v>
      </c>
      <c r="AJ51" s="389"/>
      <c r="AK51" s="389"/>
      <c r="AL51" s="389"/>
      <c r="AM51" s="389"/>
      <c r="AN51" s="389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H51" s="316"/>
      <c r="BI51" s="316"/>
      <c r="BJ51" s="319"/>
      <c r="BK51" s="8"/>
      <c r="BM51" s="319"/>
      <c r="BN51" s="7"/>
      <c r="BR51" s="9"/>
      <c r="CC51" s="8"/>
      <c r="CF51" s="191"/>
      <c r="CG51" s="191"/>
      <c r="CH51" s="191"/>
      <c r="CI51" s="191"/>
      <c r="CJ51" s="191"/>
    </row>
    <row r="52" spans="1:88" ht="20.25">
      <c r="B52" s="8"/>
      <c r="C52" s="392"/>
      <c r="D52" s="388"/>
      <c r="E52" s="389"/>
      <c r="F52" s="390"/>
      <c r="G52" s="389"/>
      <c r="H52" s="389"/>
      <c r="I52" s="389"/>
      <c r="J52" s="389"/>
      <c r="K52" s="389"/>
      <c r="L52" s="389"/>
      <c r="M52" s="389"/>
      <c r="N52" s="389"/>
      <c r="O52" s="389"/>
      <c r="P52" s="389"/>
      <c r="Q52" s="389"/>
      <c r="R52" s="389"/>
      <c r="S52" s="389"/>
      <c r="W52" s="389"/>
      <c r="X52" s="389"/>
      <c r="Y52" s="389"/>
      <c r="Z52" s="2"/>
      <c r="AA52" s="316" t="s">
        <v>553</v>
      </c>
      <c r="AB52" s="393" t="s">
        <v>651</v>
      </c>
      <c r="AC52" s="8" t="s">
        <v>651</v>
      </c>
      <c r="AD52" s="434">
        <f>COUNTIF(AN18:AN47,"Kurang")</f>
        <v>27</v>
      </c>
      <c r="AE52" s="389"/>
      <c r="AF52" s="391" t="s">
        <v>665</v>
      </c>
      <c r="AG52" s="389"/>
      <c r="AH52" s="389" t="s">
        <v>651</v>
      </c>
      <c r="AI52" s="387">
        <f ca="1">COUNTIF(AL18:AL47,"MD")</f>
        <v>0</v>
      </c>
      <c r="AJ52" s="389"/>
      <c r="AK52" s="389"/>
      <c r="AL52" s="389"/>
      <c r="AM52" s="389"/>
      <c r="AN52" s="389"/>
      <c r="AO52" s="8"/>
      <c r="AP52" s="8"/>
      <c r="AQ52" s="8"/>
      <c r="AR52" s="8"/>
      <c r="AS52" s="15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H52" s="315"/>
      <c r="BI52" s="315"/>
      <c r="BJ52" s="318"/>
      <c r="BK52" s="8"/>
      <c r="BM52" s="318"/>
      <c r="BR52" s="9"/>
      <c r="CF52" s="191"/>
      <c r="CG52" s="191"/>
      <c r="CH52" s="191"/>
      <c r="CI52" s="191"/>
      <c r="CJ52" s="191"/>
    </row>
    <row r="53" spans="1:88" ht="20.25">
      <c r="C53" s="390"/>
      <c r="D53" s="390"/>
      <c r="E53" s="390"/>
      <c r="F53" s="390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/>
      <c r="S53" s="393"/>
      <c r="T53" s="393"/>
      <c r="U53" s="393"/>
      <c r="V53" s="393"/>
      <c r="W53" s="393"/>
      <c r="X53" s="389"/>
      <c r="Y53" s="393"/>
      <c r="Z53" s="389"/>
      <c r="AA53" s="316" t="s">
        <v>679</v>
      </c>
      <c r="AB53" s="393" t="s">
        <v>651</v>
      </c>
      <c r="AD53" s="435" t="e">
        <f ca="1">(AD49+AD50)/AI49</f>
        <v>#DIV/0!</v>
      </c>
      <c r="AE53" s="393"/>
      <c r="AF53" s="387" t="s">
        <v>666</v>
      </c>
      <c r="AG53" s="394"/>
      <c r="AH53" s="389" t="s">
        <v>651</v>
      </c>
      <c r="AI53" s="387">
        <f ca="1">SUM(AI49:AI52)</f>
        <v>30</v>
      </c>
      <c r="AJ53" s="393"/>
      <c r="AK53" s="393"/>
      <c r="AL53" s="393"/>
      <c r="AM53" s="393"/>
      <c r="AN53" s="393"/>
      <c r="BR53" s="5"/>
    </row>
    <row r="54" spans="1:88" ht="18.75">
      <c r="C54" s="390"/>
      <c r="D54" s="390"/>
      <c r="E54" s="395" t="s">
        <v>137</v>
      </c>
      <c r="F54" s="390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/>
      <c r="S54" s="393"/>
      <c r="T54" s="393"/>
      <c r="U54" s="393"/>
      <c r="V54" s="393"/>
      <c r="W54" s="393"/>
      <c r="X54" s="393"/>
      <c r="Y54" s="393"/>
      <c r="Z54" s="393"/>
      <c r="AA54" s="393"/>
      <c r="AB54" s="393"/>
      <c r="AC54" s="393"/>
      <c r="AD54" s="393"/>
      <c r="AE54" s="394"/>
      <c r="AF54" s="393"/>
      <c r="AG54" s="393"/>
      <c r="AH54" s="393"/>
      <c r="AI54" s="393"/>
      <c r="AJ54" s="393"/>
      <c r="AK54" s="393"/>
      <c r="AL54" s="393"/>
      <c r="AM54" s="393"/>
      <c r="AN54" s="393"/>
      <c r="BL54" s="159"/>
      <c r="BM54" s="159"/>
      <c r="BN54" s="159"/>
      <c r="BO54" s="5"/>
      <c r="BP54" s="5"/>
      <c r="BQ54" s="5"/>
      <c r="BR54" s="5"/>
    </row>
    <row r="55" spans="1:88" ht="18.75">
      <c r="C55" s="390"/>
      <c r="D55" s="390"/>
      <c r="E55" s="390"/>
      <c r="F55" s="390"/>
      <c r="H55" s="393" t="s">
        <v>5</v>
      </c>
      <c r="I55" s="393"/>
      <c r="J55" s="393"/>
      <c r="K55" s="393" t="s">
        <v>650</v>
      </c>
      <c r="L55" s="393"/>
      <c r="M55" s="393" t="s">
        <v>138</v>
      </c>
      <c r="N55" s="393"/>
      <c r="O55" s="390"/>
      <c r="P55" s="393" t="s">
        <v>5</v>
      </c>
      <c r="Q55" s="393"/>
      <c r="S55" s="393"/>
      <c r="T55" s="393" t="s">
        <v>650</v>
      </c>
      <c r="U55" s="393"/>
      <c r="Z55" s="393" t="s">
        <v>5</v>
      </c>
      <c r="AA55" s="393"/>
      <c r="AC55" s="393"/>
      <c r="AD55" s="393" t="s">
        <v>650</v>
      </c>
      <c r="AE55" s="393"/>
      <c r="AG55" s="394"/>
      <c r="AH55" s="393" t="s">
        <v>140</v>
      </c>
      <c r="AL55" s="393"/>
      <c r="AM55" s="393"/>
      <c r="BL55" s="159"/>
      <c r="BM55" s="159"/>
      <c r="BN55" s="15"/>
      <c r="BO55" s="5"/>
      <c r="BP55" s="5"/>
      <c r="BQ55" s="5"/>
      <c r="BR55" s="5"/>
    </row>
    <row r="56" spans="1:88" ht="18.75">
      <c r="C56" s="390"/>
      <c r="D56" s="390"/>
      <c r="E56" s="390"/>
      <c r="F56" s="390"/>
      <c r="G56" s="393"/>
      <c r="H56" s="393"/>
      <c r="I56" s="393"/>
      <c r="J56" s="393"/>
      <c r="K56" s="393"/>
      <c r="L56" s="393"/>
      <c r="M56" s="393"/>
      <c r="N56" s="393"/>
      <c r="O56" s="390"/>
      <c r="P56" s="393"/>
      <c r="Q56" s="393"/>
      <c r="S56" s="393"/>
      <c r="T56" s="393"/>
      <c r="U56" s="393"/>
      <c r="V56" s="393"/>
      <c r="W56" s="393"/>
      <c r="Z56" s="393"/>
      <c r="AA56" s="393"/>
      <c r="AB56" s="393"/>
      <c r="AC56" s="393"/>
      <c r="AD56" s="393"/>
      <c r="AE56" s="393"/>
      <c r="AG56" s="393"/>
      <c r="AH56" s="393"/>
      <c r="AI56" s="393"/>
      <c r="AK56" s="393"/>
      <c r="AL56" s="393"/>
      <c r="AM56" s="393"/>
      <c r="AN56" s="393"/>
      <c r="BL56" s="159"/>
      <c r="BM56" s="159"/>
      <c r="BN56" s="159"/>
      <c r="BO56" s="5"/>
      <c r="BP56" s="5"/>
      <c r="BQ56" s="5"/>
      <c r="BR56" s="5"/>
    </row>
    <row r="57" spans="1:88" ht="54.75" customHeight="1">
      <c r="C57" s="390"/>
      <c r="D57" s="390"/>
      <c r="E57" s="429"/>
      <c r="F57" s="393">
        <v>1</v>
      </c>
      <c r="G57" s="393"/>
      <c r="H57" s="393" t="s">
        <v>139</v>
      </c>
      <c r="I57" s="393"/>
      <c r="J57" s="393">
        <v>1</v>
      </c>
      <c r="K57" s="393" t="s">
        <v>139</v>
      </c>
      <c r="L57" s="393"/>
      <c r="M57" s="393" t="s">
        <v>139</v>
      </c>
      <c r="N57" s="393"/>
      <c r="O57" s="393">
        <v>6</v>
      </c>
      <c r="P57" s="393" t="s">
        <v>139</v>
      </c>
      <c r="Q57" s="393" t="s">
        <v>139</v>
      </c>
      <c r="S57" s="393">
        <v>6</v>
      </c>
      <c r="T57" s="393" t="s">
        <v>139</v>
      </c>
      <c r="U57" s="393"/>
      <c r="X57" s="393">
        <v>11</v>
      </c>
      <c r="Z57" s="393" t="s">
        <v>139</v>
      </c>
      <c r="AA57" s="393"/>
      <c r="AB57" s="393">
        <v>11</v>
      </c>
      <c r="AD57" s="393" t="s">
        <v>139</v>
      </c>
      <c r="AE57" s="393"/>
      <c r="AG57" s="394"/>
      <c r="AH57" s="399"/>
      <c r="AL57" s="393"/>
      <c r="AM57" s="393"/>
      <c r="BL57" s="159"/>
      <c r="BM57" s="159"/>
      <c r="BN57" s="15"/>
      <c r="BO57" s="5"/>
      <c r="BP57" s="5"/>
      <c r="BQ57" s="5"/>
      <c r="BR57" s="5"/>
    </row>
    <row r="58" spans="1:88" ht="54.75" customHeight="1">
      <c r="C58" s="390"/>
      <c r="D58" s="390"/>
      <c r="E58" s="429"/>
      <c r="F58" s="393">
        <v>2</v>
      </c>
      <c r="G58" s="393"/>
      <c r="H58" s="393" t="s">
        <v>139</v>
      </c>
      <c r="I58" s="393"/>
      <c r="J58" s="393">
        <v>2</v>
      </c>
      <c r="K58" s="393" t="s">
        <v>139</v>
      </c>
      <c r="L58" s="393"/>
      <c r="M58" s="393" t="s">
        <v>139</v>
      </c>
      <c r="N58" s="393"/>
      <c r="O58" s="393">
        <v>7</v>
      </c>
      <c r="P58" s="393" t="s">
        <v>139</v>
      </c>
      <c r="Q58" s="393" t="s">
        <v>139</v>
      </c>
      <c r="S58" s="393">
        <v>7</v>
      </c>
      <c r="T58" s="393" t="s">
        <v>139</v>
      </c>
      <c r="U58" s="393"/>
      <c r="X58" s="393">
        <v>12</v>
      </c>
      <c r="Z58" s="393" t="s">
        <v>139</v>
      </c>
      <c r="AA58" s="393"/>
      <c r="AB58" s="393">
        <v>12</v>
      </c>
      <c r="AD58" s="393" t="s">
        <v>139</v>
      </c>
      <c r="AE58" s="393"/>
      <c r="AG58" s="394"/>
      <c r="AH58" s="436" t="s">
        <v>139</v>
      </c>
      <c r="AL58" s="393"/>
      <c r="AM58" s="393"/>
      <c r="AN58" s="393"/>
      <c r="BL58" s="159"/>
      <c r="BM58" s="159"/>
      <c r="BN58" s="159"/>
      <c r="BO58" s="5"/>
      <c r="BP58" s="5"/>
      <c r="BQ58" s="5"/>
      <c r="BR58" s="5"/>
    </row>
    <row r="59" spans="1:88" ht="54.75" customHeight="1">
      <c r="C59" s="390"/>
      <c r="D59" s="390"/>
      <c r="E59" s="429"/>
      <c r="F59" s="393">
        <v>3</v>
      </c>
      <c r="G59" s="393"/>
      <c r="H59" s="393" t="s">
        <v>139</v>
      </c>
      <c r="I59" s="393"/>
      <c r="J59" s="393">
        <v>3</v>
      </c>
      <c r="K59" s="393" t="s">
        <v>139</v>
      </c>
      <c r="L59" s="393"/>
      <c r="M59" s="393" t="s">
        <v>139</v>
      </c>
      <c r="N59" s="393"/>
      <c r="O59" s="393">
        <v>8</v>
      </c>
      <c r="P59" s="393" t="s">
        <v>139</v>
      </c>
      <c r="Q59" s="393" t="s">
        <v>139</v>
      </c>
      <c r="S59" s="393">
        <v>8</v>
      </c>
      <c r="T59" s="393" t="s">
        <v>139</v>
      </c>
      <c r="U59" s="393"/>
      <c r="X59" s="393">
        <v>13</v>
      </c>
      <c r="Z59" s="393" t="s">
        <v>139</v>
      </c>
      <c r="AA59" s="393"/>
      <c r="AB59" s="393">
        <v>13</v>
      </c>
      <c r="AD59" s="393" t="s">
        <v>139</v>
      </c>
      <c r="AE59" s="393"/>
      <c r="AG59" s="394"/>
      <c r="AL59" s="393"/>
      <c r="AM59" s="393"/>
      <c r="AN59" s="393"/>
      <c r="BL59" s="159"/>
      <c r="BM59" s="159"/>
      <c r="BN59" s="15"/>
      <c r="BO59" s="5"/>
      <c r="BP59" s="5"/>
      <c r="BQ59" s="5"/>
      <c r="BR59" s="5"/>
    </row>
    <row r="60" spans="1:88" ht="54.75" customHeight="1">
      <c r="C60" s="390"/>
      <c r="D60" s="390"/>
      <c r="E60" s="429"/>
      <c r="F60" s="393">
        <v>4</v>
      </c>
      <c r="G60" s="393"/>
      <c r="H60" s="393" t="s">
        <v>139</v>
      </c>
      <c r="I60" s="393"/>
      <c r="J60" s="393">
        <v>4</v>
      </c>
      <c r="K60" s="393" t="s">
        <v>139</v>
      </c>
      <c r="L60" s="393"/>
      <c r="M60" s="393" t="s">
        <v>139</v>
      </c>
      <c r="N60" s="393"/>
      <c r="O60" s="393">
        <v>9</v>
      </c>
      <c r="P60" s="393" t="s">
        <v>139</v>
      </c>
      <c r="Q60" s="393" t="s">
        <v>139</v>
      </c>
      <c r="S60" s="393">
        <v>9</v>
      </c>
      <c r="T60" s="393" t="s">
        <v>139</v>
      </c>
      <c r="U60" s="393"/>
      <c r="X60" s="393">
        <v>14</v>
      </c>
      <c r="Z60" s="393" t="s">
        <v>139</v>
      </c>
      <c r="AA60" s="393"/>
      <c r="AB60" s="393">
        <v>14</v>
      </c>
      <c r="AD60" s="393" t="s">
        <v>139</v>
      </c>
      <c r="AE60" s="393"/>
      <c r="AG60" s="394"/>
      <c r="AL60" s="393"/>
      <c r="AM60" s="393"/>
      <c r="AN60" s="393"/>
      <c r="BL60" s="159"/>
      <c r="BM60" s="159"/>
      <c r="BN60" s="159"/>
      <c r="BO60" s="5"/>
      <c r="BP60" s="5"/>
      <c r="BQ60" s="5"/>
      <c r="BR60" s="5"/>
    </row>
    <row r="61" spans="1:88" ht="54.75" customHeight="1">
      <c r="C61" s="390"/>
      <c r="D61" s="390"/>
      <c r="E61" s="429"/>
      <c r="F61" s="393">
        <v>5</v>
      </c>
      <c r="G61" s="393"/>
      <c r="H61" s="393" t="s">
        <v>139</v>
      </c>
      <c r="I61" s="393"/>
      <c r="J61" s="393">
        <v>5</v>
      </c>
      <c r="K61" s="393" t="s">
        <v>139</v>
      </c>
      <c r="L61" s="393"/>
      <c r="M61" s="393" t="s">
        <v>139</v>
      </c>
      <c r="N61" s="393"/>
      <c r="O61" s="393">
        <v>10</v>
      </c>
      <c r="P61" s="393" t="s">
        <v>139</v>
      </c>
      <c r="Q61" s="393" t="s">
        <v>139</v>
      </c>
      <c r="S61" s="393">
        <v>10</v>
      </c>
      <c r="T61" s="393" t="s">
        <v>139</v>
      </c>
      <c r="U61" s="393"/>
      <c r="X61" s="393">
        <v>15</v>
      </c>
      <c r="Z61" s="393" t="s">
        <v>139</v>
      </c>
      <c r="AA61" s="393"/>
      <c r="AB61" s="393">
        <v>15</v>
      </c>
      <c r="AD61" s="393" t="s">
        <v>139</v>
      </c>
      <c r="AE61" s="393"/>
      <c r="AG61" s="394"/>
      <c r="AL61" s="393"/>
      <c r="AM61" s="393"/>
      <c r="AN61" s="393"/>
      <c r="BL61" s="159"/>
      <c r="BM61" s="159"/>
      <c r="BN61" s="15"/>
      <c r="BO61" s="5"/>
      <c r="BP61" s="5"/>
      <c r="BQ61" s="5"/>
      <c r="BR61" s="5"/>
    </row>
    <row r="62" spans="1:88" ht="18.75">
      <c r="C62" s="390"/>
      <c r="D62" s="390"/>
      <c r="E62" s="390"/>
      <c r="F62" s="390"/>
      <c r="G62" s="393"/>
      <c r="H62" s="393"/>
      <c r="I62" s="393"/>
      <c r="J62" s="393"/>
      <c r="K62" s="393"/>
      <c r="L62" s="393"/>
      <c r="M62" s="393"/>
      <c r="N62" s="393"/>
      <c r="O62" s="393"/>
      <c r="P62" s="393"/>
      <c r="Q62" s="393"/>
      <c r="R62" s="393"/>
      <c r="S62" s="393"/>
      <c r="T62" s="393"/>
      <c r="U62" s="393"/>
      <c r="V62" s="393"/>
      <c r="W62" s="393"/>
      <c r="X62" s="393"/>
      <c r="Y62" s="393"/>
      <c r="Z62" s="393"/>
      <c r="AA62" s="393"/>
      <c r="AB62" s="393"/>
      <c r="AC62" s="393"/>
      <c r="AD62" s="393"/>
      <c r="AE62" s="394"/>
      <c r="AF62" s="393"/>
      <c r="AG62" s="393"/>
      <c r="AH62" s="393"/>
      <c r="AI62" s="393"/>
      <c r="AJ62" s="393"/>
      <c r="AK62" s="393"/>
      <c r="AL62" s="393"/>
      <c r="AM62" s="393"/>
      <c r="AN62" s="393"/>
      <c r="BL62" s="159"/>
      <c r="BM62" s="159"/>
      <c r="BN62" s="159"/>
      <c r="BO62" s="5"/>
      <c r="BP62" s="5"/>
      <c r="BQ62" s="5"/>
      <c r="BR62" s="5"/>
    </row>
    <row r="63" spans="1:88" ht="18.75">
      <c r="C63" s="390"/>
      <c r="D63" s="390"/>
      <c r="E63" s="390"/>
      <c r="F63" s="390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/>
      <c r="S63" s="393"/>
      <c r="T63" s="393"/>
      <c r="U63" s="393"/>
      <c r="V63" s="393"/>
      <c r="W63" s="393"/>
      <c r="X63" s="393"/>
      <c r="Y63" s="393"/>
      <c r="Z63" s="393"/>
      <c r="AA63" s="393"/>
      <c r="AB63" s="393"/>
      <c r="AC63" s="393"/>
      <c r="AD63" s="393"/>
      <c r="AE63" s="393"/>
      <c r="AF63" s="393"/>
      <c r="AG63" s="393"/>
      <c r="AH63" s="393"/>
      <c r="AI63" s="393"/>
      <c r="AJ63" s="393"/>
      <c r="AK63" s="393"/>
      <c r="AL63" s="393"/>
      <c r="AM63" s="393"/>
      <c r="AN63" s="393"/>
      <c r="BL63" s="159"/>
      <c r="BM63" s="159"/>
      <c r="BN63" s="15"/>
      <c r="BO63" s="5"/>
      <c r="BP63" s="5"/>
      <c r="BQ63" s="5"/>
      <c r="BR63" s="5"/>
    </row>
    <row r="64" spans="1:88" ht="18.75">
      <c r="C64" s="390"/>
      <c r="D64" s="390"/>
      <c r="E64" s="390"/>
      <c r="F64" s="390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/>
      <c r="S64" s="393"/>
      <c r="T64" s="393"/>
      <c r="U64" s="393"/>
      <c r="V64" s="393"/>
      <c r="W64" s="393"/>
      <c r="X64" s="393"/>
      <c r="Y64" s="393"/>
      <c r="Z64" s="393"/>
      <c r="AA64" s="393"/>
      <c r="AB64" s="393"/>
      <c r="AC64" s="393"/>
      <c r="AD64" s="393"/>
      <c r="AE64" s="393"/>
      <c r="AF64" s="393"/>
      <c r="AG64" s="393"/>
      <c r="AH64" s="393"/>
      <c r="AI64" s="393"/>
      <c r="AJ64" s="393"/>
      <c r="AK64" s="393"/>
      <c r="AL64" s="393"/>
      <c r="AM64" s="393"/>
      <c r="AN64" s="393"/>
      <c r="BL64" s="159"/>
      <c r="BM64" s="159"/>
      <c r="BN64" s="159"/>
      <c r="BO64" s="5"/>
      <c r="BP64" s="5"/>
      <c r="BQ64" s="5"/>
      <c r="BR64" s="5"/>
    </row>
    <row r="65" spans="3:70" ht="18.75">
      <c r="C65" s="390"/>
      <c r="D65" s="390"/>
      <c r="E65" s="390"/>
      <c r="F65" s="390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/>
      <c r="S65" s="393"/>
      <c r="T65" s="393"/>
      <c r="U65" s="393"/>
      <c r="V65" s="393"/>
      <c r="W65" s="393"/>
      <c r="X65" s="393"/>
      <c r="Y65" s="393"/>
      <c r="Z65" s="393"/>
      <c r="AA65" s="393"/>
      <c r="AB65" s="393"/>
      <c r="AC65" s="393"/>
      <c r="AD65" s="393"/>
      <c r="AE65" s="393"/>
      <c r="AF65" s="393"/>
      <c r="AG65" s="393"/>
      <c r="AH65" s="393"/>
      <c r="AI65" s="393"/>
      <c r="AJ65" s="393"/>
      <c r="AK65" s="393"/>
      <c r="AL65" s="393"/>
      <c r="AM65" s="393"/>
      <c r="AN65" s="393"/>
      <c r="BL65" s="159"/>
      <c r="BM65" s="159"/>
      <c r="BN65" s="15"/>
      <c r="BO65" s="5"/>
      <c r="BP65" s="5"/>
      <c r="BQ65" s="5"/>
      <c r="BR65" s="5"/>
    </row>
    <row r="66" spans="3:70">
      <c r="BL66" s="159"/>
      <c r="BM66" s="159"/>
      <c r="BN66" s="159"/>
      <c r="BO66" s="5"/>
      <c r="BP66" s="5"/>
      <c r="BQ66" s="5"/>
      <c r="BR66" s="5"/>
    </row>
    <row r="67" spans="3:70">
      <c r="BL67" s="159"/>
      <c r="BM67" s="159"/>
      <c r="BN67" s="5"/>
      <c r="BO67" s="5"/>
      <c r="BP67" s="5"/>
      <c r="BQ67" s="5"/>
      <c r="BR67" s="5"/>
    </row>
    <row r="68" spans="3:70">
      <c r="BL68" s="159"/>
      <c r="BM68" s="159"/>
      <c r="BN68" s="159"/>
      <c r="BO68" s="5"/>
      <c r="BP68" s="5"/>
      <c r="BQ68" s="5"/>
      <c r="BR68" s="158"/>
    </row>
    <row r="69" spans="3:70">
      <c r="BL69" s="159"/>
      <c r="BM69" s="159"/>
      <c r="BN69" s="5"/>
      <c r="BO69" s="5"/>
      <c r="BP69" s="5"/>
      <c r="BQ69" s="5"/>
      <c r="BR69" s="15"/>
    </row>
    <row r="70" spans="3:70">
      <c r="BL70" s="159"/>
      <c r="BM70" s="159"/>
      <c r="BN70" s="159"/>
      <c r="BO70" s="5"/>
      <c r="BP70" s="5"/>
      <c r="BQ70" s="5"/>
      <c r="BR70" s="159"/>
    </row>
    <row r="71" spans="3:70">
      <c r="BL71" s="159"/>
      <c r="BM71" s="159"/>
      <c r="BN71" s="5"/>
      <c r="BO71" s="5"/>
      <c r="BP71" s="5"/>
      <c r="BQ71" s="5"/>
      <c r="BR71" s="15"/>
    </row>
    <row r="72" spans="3:70">
      <c r="BL72" s="159"/>
      <c r="BM72" s="159"/>
      <c r="BN72" s="159"/>
      <c r="BO72" s="5"/>
      <c r="BP72" s="5"/>
      <c r="BQ72" s="5"/>
      <c r="BR72" s="159"/>
    </row>
    <row r="73" spans="3:70">
      <c r="BL73" s="159"/>
      <c r="BM73" s="159"/>
      <c r="BN73" s="5"/>
      <c r="BO73" s="5"/>
      <c r="BP73" s="5"/>
      <c r="BQ73" s="5"/>
      <c r="BR73" s="15"/>
    </row>
    <row r="74" spans="3:70">
      <c r="BL74" s="159"/>
      <c r="BM74" s="159"/>
      <c r="BN74" s="159"/>
      <c r="BO74" s="5"/>
      <c r="BP74" s="5"/>
      <c r="BQ74" s="5"/>
      <c r="BR74" s="159"/>
    </row>
    <row r="75" spans="3:70">
      <c r="BL75" s="159"/>
      <c r="BM75" s="159"/>
      <c r="BN75" s="5"/>
      <c r="BO75" s="5"/>
      <c r="BP75" s="5"/>
      <c r="BQ75" s="5"/>
      <c r="BR75" s="15"/>
    </row>
    <row r="76" spans="3:70">
      <c r="BL76" s="159"/>
      <c r="BM76" s="159"/>
      <c r="BN76" s="159"/>
      <c r="BO76" s="5"/>
      <c r="BP76" s="5"/>
      <c r="BQ76" s="5"/>
      <c r="BR76" s="159"/>
    </row>
    <row r="77" spans="3:70">
      <c r="BL77" s="159"/>
      <c r="BM77" s="159"/>
      <c r="BN77" s="5"/>
      <c r="BO77" s="5"/>
      <c r="BP77" s="5"/>
      <c r="BQ77" s="5"/>
      <c r="BR77" s="5"/>
    </row>
    <row r="78" spans="3:70">
      <c r="BN78" s="200"/>
      <c r="BO78" s="1" t="s">
        <v>0</v>
      </c>
      <c r="BR78" s="159"/>
    </row>
    <row r="79" spans="3:70">
      <c r="BR79" s="15"/>
    </row>
    <row r="80" spans="3:70">
      <c r="BR80" s="159"/>
    </row>
    <row r="81" spans="70:70">
      <c r="BR81" s="5"/>
    </row>
    <row r="82" spans="70:70">
      <c r="BR82" s="159"/>
    </row>
    <row r="83" spans="70:70">
      <c r="BR83" s="5"/>
    </row>
    <row r="84" spans="70:70">
      <c r="BR84" s="159"/>
    </row>
    <row r="85" spans="70:70">
      <c r="BR85" s="15"/>
    </row>
    <row r="86" spans="70:70">
      <c r="BR86" s="159"/>
    </row>
    <row r="87" spans="70:70">
      <c r="BR87" s="15"/>
    </row>
    <row r="88" spans="70:70">
      <c r="BR88" s="159"/>
    </row>
    <row r="89" spans="70:70">
      <c r="BR89" s="5"/>
    </row>
    <row r="90" spans="70:70">
      <c r="BR90" s="159"/>
    </row>
    <row r="91" spans="70:70">
      <c r="BR91" s="5"/>
    </row>
    <row r="92" spans="70:70">
      <c r="BR92" s="159"/>
    </row>
    <row r="93" spans="70:70">
      <c r="BR93" s="15"/>
    </row>
    <row r="94" spans="70:70">
      <c r="BR94" s="159"/>
    </row>
    <row r="95" spans="70:70">
      <c r="BR95" s="15"/>
    </row>
    <row r="96" spans="70:70">
      <c r="BR96" s="159"/>
    </row>
  </sheetData>
  <mergeCells count="41">
    <mergeCell ref="E5:E7"/>
    <mergeCell ref="D5:D7"/>
    <mergeCell ref="C5:C7"/>
    <mergeCell ref="AO38:AO41"/>
    <mergeCell ref="BM14:BR14"/>
    <mergeCell ref="AO18:AO21"/>
    <mergeCell ref="AO22:AO25"/>
    <mergeCell ref="AO26:AO29"/>
    <mergeCell ref="AO30:AO33"/>
    <mergeCell ref="AO34:AO37"/>
    <mergeCell ref="AI8:AI11"/>
    <mergeCell ref="BT14:CC14"/>
    <mergeCell ref="CE14:CN14"/>
    <mergeCell ref="G16:J16"/>
    <mergeCell ref="K16:N16"/>
    <mergeCell ref="O16:R16"/>
    <mergeCell ref="S16:V16"/>
    <mergeCell ref="W16:Z16"/>
    <mergeCell ref="AA16:AD16"/>
    <mergeCell ref="BG16:BL16"/>
    <mergeCell ref="BG13:BL14"/>
    <mergeCell ref="G14:J14"/>
    <mergeCell ref="K14:N14"/>
    <mergeCell ref="O14:R14"/>
    <mergeCell ref="S14:V14"/>
    <mergeCell ref="W14:Z14"/>
    <mergeCell ref="AA14:AD14"/>
    <mergeCell ref="BB1:BC1"/>
    <mergeCell ref="BB2:BC2"/>
    <mergeCell ref="G4:J4"/>
    <mergeCell ref="K4:AD4"/>
    <mergeCell ref="G5:J5"/>
    <mergeCell ref="K5:N5"/>
    <mergeCell ref="O5:R5"/>
    <mergeCell ref="S5:V5"/>
    <mergeCell ref="W5:Z5"/>
    <mergeCell ref="AA5:AD5"/>
    <mergeCell ref="AE5:AE7"/>
    <mergeCell ref="AG5:AI6"/>
    <mergeCell ref="AK5:AK7"/>
    <mergeCell ref="AJ5:AJ7"/>
  </mergeCells>
  <conditionalFormatting sqref="AN18:AN47">
    <cfRule type="cellIs" dxfId="10" priority="11" stopIfTrue="1" operator="equal">
      <formula>"TL"</formula>
    </cfRule>
  </conditionalFormatting>
  <conditionalFormatting sqref="AD10 J10 N10 R10 U10:V10 Y10:Z10">
    <cfRule type="cellIs" dxfId="9" priority="10" stopIfTrue="1" operator="lessThan">
      <formula>0.5</formula>
    </cfRule>
  </conditionalFormatting>
  <conditionalFormatting sqref="J18:J47 AD18:AD47 R18:R47 V18:V47 Z18:Z47 N18:N47">
    <cfRule type="cellIs" dxfId="8" priority="9" stopIfTrue="1" operator="lessThan">
      <formula>64.5</formula>
    </cfRule>
  </conditionalFormatting>
  <conditionalFormatting sqref="AE18:AF47 AJ18:AJ47">
    <cfRule type="cellIs" dxfId="7" priority="8" stopIfTrue="1" operator="lessThan">
      <formula>"64.5"</formula>
    </cfRule>
  </conditionalFormatting>
  <conditionalFormatting sqref="AK18:AK47">
    <cfRule type="cellIs" dxfId="6" priority="7" stopIfTrue="1" operator="lessThan">
      <formula>0.408</formula>
    </cfRule>
  </conditionalFormatting>
  <conditionalFormatting sqref="AJ18:AJ47">
    <cfRule type="cellIs" dxfId="5" priority="6" stopIfTrue="1" operator="greaterThan">
      <formula>65</formula>
    </cfRule>
  </conditionalFormatting>
  <conditionalFormatting sqref="AE18:AF47">
    <cfRule type="cellIs" dxfId="4" priority="4" stopIfTrue="1" operator="greaterThan">
      <formula>79</formula>
    </cfRule>
    <cfRule type="cellIs" dxfId="3" priority="5" stopIfTrue="1" operator="greaterThan">
      <formula>79</formula>
    </cfRule>
  </conditionalFormatting>
  <conditionalFormatting sqref="D45:D47">
    <cfRule type="duplicateValues" dxfId="2" priority="3"/>
  </conditionalFormatting>
  <conditionalFormatting sqref="D18:E44">
    <cfRule type="duplicateValues" dxfId="1" priority="2"/>
  </conditionalFormatting>
  <conditionalFormatting sqref="D45:E47">
    <cfRule type="duplicateValues" dxfId="0" priority="1"/>
  </conditionalFormatting>
  <printOptions horizontalCentered="1" verticalCentered="1"/>
  <pageMargins left="7.874015748031496E-2" right="7.874015748031496E-2" top="0.39370078740157483" bottom="0.39370078740157483" header="0.39370078740157483" footer="0.39370078740157483"/>
  <pageSetup paperSize="8" scale="42" orientation="landscape" r:id="rId1"/>
  <headerFooter alignWithMargins="0"/>
  <colBreaks count="1" manualBreakCount="1">
    <brk id="58" max="49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Graf</vt:lpstr>
      <vt:lpstr>katanilai</vt:lpstr>
      <vt:lpstr>NILAI (X)</vt:lpstr>
      <vt:lpstr>kelas A</vt:lpstr>
      <vt:lpstr>baruk</vt:lpstr>
      <vt:lpstr>depan</vt:lpstr>
      <vt:lpstr>'kelas A'!Pakenama</vt:lpstr>
      <vt:lpstr>Pakenama</vt:lpstr>
      <vt:lpstr>'kelas A'!Print_Area</vt:lpstr>
      <vt:lpstr>'NILAI (X)'!Print_Area</vt:lpstr>
    </vt:vector>
  </TitlesOfParts>
  <Company>MS-WIN98   Sn. 5/3/1999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Contoh Rekap OC Pajak</dc:title>
  <dc:creator>Heri/Hendrizal</dc:creator>
  <cp:lastModifiedBy>OTL BPPK</cp:lastModifiedBy>
  <cp:lastPrinted>2013-10-18T01:53:17Z</cp:lastPrinted>
  <dcterms:created xsi:type="dcterms:W3CDTF">2000-01-26T05:50:26Z</dcterms:created>
  <dcterms:modified xsi:type="dcterms:W3CDTF">2014-07-18T06:56:13Z</dcterms:modified>
</cp:coreProperties>
</file>