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d_portfolio_final.csv" sheetId="1" r:id="rId4"/>
  </sheets>
  <definedNames/>
  <calcPr/>
</workbook>
</file>

<file path=xl/sharedStrings.xml><?xml version="1.0" encoding="utf-8"?>
<sst xmlns="http://schemas.openxmlformats.org/spreadsheetml/2006/main" count="248" uniqueCount="174">
  <si>
    <t>NAME</t>
  </si>
  <si>
    <t>TICKER</t>
  </si>
  <si>
    <t>REGION</t>
  </si>
  <si>
    <t>SECTOR</t>
  </si>
  <si>
    <t>SEGMENT</t>
  </si>
  <si>
    <t>MARKET CAP</t>
  </si>
  <si>
    <t>E VALUE</t>
  </si>
  <si>
    <t>PRICE</t>
  </si>
  <si>
    <t>H REV GROWTH</t>
  </si>
  <si>
    <t>H EPS GROWTH</t>
  </si>
  <si>
    <t>H FCF GROWTH</t>
  </si>
  <si>
    <t>H OP MARGIN</t>
  </si>
  <si>
    <t>H FCF MARGIN</t>
  </si>
  <si>
    <t>H ORGANIC</t>
  </si>
  <si>
    <t>H INORGANIC</t>
  </si>
  <si>
    <t>H DIVIDENDS</t>
  </si>
  <si>
    <t>H REPURCHASES</t>
  </si>
  <si>
    <t>H DEBT AMORTIZATION</t>
  </si>
  <si>
    <t>H ROIC</t>
  </si>
  <si>
    <t>H DEBT NET EBITDA</t>
  </si>
  <si>
    <t>H PER</t>
  </si>
  <si>
    <t>H EVFCF</t>
  </si>
  <si>
    <t>H MAX DROP</t>
  </si>
  <si>
    <t>H CAGR</t>
  </si>
  <si>
    <t>C OP MARGIN</t>
  </si>
  <si>
    <t>C FCF MARGIN</t>
  </si>
  <si>
    <t>C ORGANIC</t>
  </si>
  <si>
    <t>C INORGANIC</t>
  </si>
  <si>
    <t>C DIVIDENDS</t>
  </si>
  <si>
    <t>C REPURCHASES</t>
  </si>
  <si>
    <t>C DEBT AMORTIZATION</t>
  </si>
  <si>
    <t>C ROIC</t>
  </si>
  <si>
    <t>C DEBT NET EBIDA</t>
  </si>
  <si>
    <t>C PER</t>
  </si>
  <si>
    <t>C EVFCF</t>
  </si>
  <si>
    <t>C DROP</t>
  </si>
  <si>
    <t>E REV GROWTH</t>
  </si>
  <si>
    <t>E EPS GROWTH</t>
  </si>
  <si>
    <t>E FCF GROWTH</t>
  </si>
  <si>
    <t>E OP MARGIN</t>
  </si>
  <si>
    <t>E FCF MARGIN</t>
  </si>
  <si>
    <t>E DEBT NET EBITDA</t>
  </si>
  <si>
    <t>E PER</t>
  </si>
  <si>
    <t>E EVFCF</t>
  </si>
  <si>
    <t>PRICE PESIMIST</t>
  </si>
  <si>
    <t>CY MOS PESIMIST</t>
  </si>
  <si>
    <t>OY MOS PESIMIST</t>
  </si>
  <si>
    <t>5Y CAGR PESIMIST</t>
  </si>
  <si>
    <t>PRICE NEUTRAL</t>
  </si>
  <si>
    <t>CY MOS NEUTRAL</t>
  </si>
  <si>
    <t>OY MOS NEUTRAL</t>
  </si>
  <si>
    <t>5Y CAGR NEUTRAL</t>
  </si>
  <si>
    <t>Europeas</t>
  </si>
  <si>
    <t>Cantidad</t>
  </si>
  <si>
    <t>Region</t>
  </si>
  <si>
    <t>Alphabet Inc</t>
  </si>
  <si>
    <t>GOOGL</t>
  </si>
  <si>
    <t>US</t>
  </si>
  <si>
    <t>Technology</t>
  </si>
  <si>
    <t>Digital Advertising, Cloud Computing, AI</t>
  </si>
  <si>
    <t>ASML Holding NV</t>
  </si>
  <si>
    <t>ASML</t>
  </si>
  <si>
    <t>NL</t>
  </si>
  <si>
    <t>Semiconductors</t>
  </si>
  <si>
    <t>Markel Group Inc</t>
  </si>
  <si>
    <t>MKL</t>
  </si>
  <si>
    <t>Financial</t>
  </si>
  <si>
    <t>Insurance</t>
  </si>
  <si>
    <t>Meta Platforms Inc</t>
  </si>
  <si>
    <t>META</t>
  </si>
  <si>
    <t>Digital Advertising, AI</t>
  </si>
  <si>
    <t>Microsoft Corporation</t>
  </si>
  <si>
    <t>MSFT</t>
  </si>
  <si>
    <t>Enterprise Software, Cloud Computing, AI</t>
  </si>
  <si>
    <t>Nvidia Corporation</t>
  </si>
  <si>
    <t>NVDA</t>
  </si>
  <si>
    <t>Airbus SE</t>
  </si>
  <si>
    <t>AIR</t>
  </si>
  <si>
    <t>FR</t>
  </si>
  <si>
    <t>Aerospace and Defense</t>
  </si>
  <si>
    <t>Commercial Aviation</t>
  </si>
  <si>
    <t>Adidas AG</t>
  </si>
  <si>
    <t>ADS</t>
  </si>
  <si>
    <t>DE</t>
  </si>
  <si>
    <t>Consumer Discretionary</t>
  </si>
  <si>
    <t>Sport Apparel</t>
  </si>
  <si>
    <t>Carrefour SA</t>
  </si>
  <si>
    <t>CA</t>
  </si>
  <si>
    <t>Retail</t>
  </si>
  <si>
    <t>Ashtead Group plc</t>
  </si>
  <si>
    <t>AHT</t>
  </si>
  <si>
    <t>GB</t>
  </si>
  <si>
    <t>Leasing</t>
  </si>
  <si>
    <t>Moncler SPA</t>
  </si>
  <si>
    <t>MONC</t>
  </si>
  <si>
    <t>IT</t>
  </si>
  <si>
    <t>Luxury Goods</t>
  </si>
  <si>
    <t>Amazon Inc</t>
  </si>
  <si>
    <t>AMZN</t>
  </si>
  <si>
    <t>Cloud Computing, Ecommerce, AI</t>
  </si>
  <si>
    <t>Unilever PLC</t>
  </si>
  <si>
    <t>ULVR</t>
  </si>
  <si>
    <t>Consumer Staple</t>
  </si>
  <si>
    <t>Mapfre SA</t>
  </si>
  <si>
    <t>MAP</t>
  </si>
  <si>
    <t>ES</t>
  </si>
  <si>
    <t>Industria de Diseño Textil SA</t>
  </si>
  <si>
    <t>ITX</t>
  </si>
  <si>
    <t>Manufacturing</t>
  </si>
  <si>
    <t>Apparel</t>
  </si>
  <si>
    <t>LVMH Moët Hennesy Louis Vuitton Société Européenne</t>
  </si>
  <si>
    <t>MC</t>
  </si>
  <si>
    <t>Mastercard Incorporated</t>
  </si>
  <si>
    <t>MA</t>
  </si>
  <si>
    <t>Payment Network</t>
  </si>
  <si>
    <t>Brunello Cucinelli</t>
  </si>
  <si>
    <t>BC</t>
  </si>
  <si>
    <t>Lululemon Athletica Inc</t>
  </si>
  <si>
    <t>LULU</t>
  </si>
  <si>
    <t>Fairfax Financial Holding Limited</t>
  </si>
  <si>
    <t>FFH</t>
  </si>
  <si>
    <t>JPMorgan Chase &amp; Company</t>
  </si>
  <si>
    <t>JPM</t>
  </si>
  <si>
    <t>Consumer Bank</t>
  </si>
  <si>
    <t>Nike Inc</t>
  </si>
  <si>
    <t>NKE</t>
  </si>
  <si>
    <t>Nestlé SA</t>
  </si>
  <si>
    <t>NESN</t>
  </si>
  <si>
    <t>CH</t>
  </si>
  <si>
    <t>Food Industry</t>
  </si>
  <si>
    <t>Apple Inc</t>
  </si>
  <si>
    <t>AAPL</t>
  </si>
  <si>
    <t>Mobile Devices</t>
  </si>
  <si>
    <t>Visa Inc</t>
  </si>
  <si>
    <t>V</t>
  </si>
  <si>
    <t>Starbucks Corporation</t>
  </si>
  <si>
    <t>SBUX</t>
  </si>
  <si>
    <t>Restaurant Industry</t>
  </si>
  <si>
    <t>Coffee Shops</t>
  </si>
  <si>
    <t>The Goldman Sachs Group Inc</t>
  </si>
  <si>
    <t>GS</t>
  </si>
  <si>
    <t>ServiceNow</t>
  </si>
  <si>
    <t>NOW</t>
  </si>
  <si>
    <t>Enterprise Software</t>
  </si>
  <si>
    <t>McDonalds Corporation</t>
  </si>
  <si>
    <t>MCD</t>
  </si>
  <si>
    <t>Costco Wholesale Corporation</t>
  </si>
  <si>
    <t>COST</t>
  </si>
  <si>
    <t>The Procter &amp; Gamble Company</t>
  </si>
  <si>
    <t>PG</t>
  </si>
  <si>
    <t>Hermès International Société en commandite par actions</t>
  </si>
  <si>
    <t>RMS</t>
  </si>
  <si>
    <t>Walmart Inc</t>
  </si>
  <si>
    <t>WMT</t>
  </si>
  <si>
    <t>The Coca Cola Company</t>
  </si>
  <si>
    <t>KO</t>
  </si>
  <si>
    <t>Beverage Industry</t>
  </si>
  <si>
    <t>Citigroup Inc</t>
  </si>
  <si>
    <t>C</t>
  </si>
  <si>
    <t>The Home Depot Inc</t>
  </si>
  <si>
    <t>HD</t>
  </si>
  <si>
    <t>Air Lease Corporation</t>
  </si>
  <si>
    <t>AL</t>
  </si>
  <si>
    <t>Palantir Technologies Inc</t>
  </si>
  <si>
    <t>PLTR</t>
  </si>
  <si>
    <t>Data Analytics</t>
  </si>
  <si>
    <t>Tesla Inc</t>
  </si>
  <si>
    <t>TSLA</t>
  </si>
  <si>
    <t>Electric Vehicles</t>
  </si>
  <si>
    <t>MicroStrategy Incorporated</t>
  </si>
  <si>
    <t>MSTR</t>
  </si>
  <si>
    <t>SP500</t>
  </si>
  <si>
    <t>NASDAQ100</t>
  </si>
  <si>
    <t>EUROSTOXX50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</si>
</sst>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$]#,##0.00"/>
    <numFmt numFmtId="165" formatCode="[$$]#,##0"/>
    <numFmt numFmtId="166" formatCode="[$€]#,##0"/>
    <numFmt numFmtId="167" formatCode="[$£]#,##0"/>
    <numFmt numFmtId="168" formatCode="[$CHF]#,##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0" xfId="0" applyFont="1"/>
    <xf borderId="0" fillId="0" fontId="2" numFmtId="166" xfId="0" applyAlignment="1" applyFont="1" applyNumberFormat="1">
      <alignment readingOrder="0"/>
    </xf>
    <xf borderId="0" fillId="0" fontId="2" numFmtId="9" xfId="0" applyFont="1" applyNumberFormat="1"/>
    <xf borderId="0" fillId="0" fontId="2" numFmtId="167" xfId="0" applyAlignment="1" applyFont="1" applyNumberFormat="1">
      <alignment readingOrder="0"/>
    </xf>
    <xf borderId="0" fillId="0" fontId="2" numFmtId="165" xfId="0" applyFont="1" applyNumberFormat="1"/>
    <xf borderId="0" fillId="0" fontId="2" numFmtId="168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C6161"/>
          <bgColor rgb="FFFC616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5.88"/>
    <col customWidth="1" min="4" max="4" width="13.75"/>
    <col customWidth="1" min="5" max="69" width="5.88"/>
    <col customWidth="1" min="70" max="70" width="13.25"/>
    <col customWidth="1" min="71" max="108" width="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1" t="s">
        <v>32</v>
      </c>
      <c r="AH1" s="1" t="s">
        <v>33</v>
      </c>
      <c r="AI1" s="1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3" t="s">
        <v>46</v>
      </c>
      <c r="AV1" s="3" t="s">
        <v>47</v>
      </c>
      <c r="AW1" s="2" t="s">
        <v>48</v>
      </c>
      <c r="AX1" s="3" t="s">
        <v>49</v>
      </c>
      <c r="AY1" s="3" t="s">
        <v>50</v>
      </c>
      <c r="AZ1" s="3" t="s">
        <v>51</v>
      </c>
      <c r="BA1" s="4"/>
      <c r="BB1" s="4"/>
      <c r="BC1" s="4"/>
      <c r="BD1" s="4" t="str">
        <f>IFERROR(__xludf.DUMMYFUNCTION("UNIQUE(C:C)"),"REGION")</f>
        <v>REGION</v>
      </c>
      <c r="BE1" s="4"/>
      <c r="BG1" s="4"/>
      <c r="BH1" s="1" t="s">
        <v>52</v>
      </c>
      <c r="BI1" s="4"/>
      <c r="BL1" s="4" t="str">
        <f>IFERROR(__xludf.DUMMYFUNCTION("UNIQUE(D:D)"),"SECTOR")</f>
        <v>SECTOR</v>
      </c>
      <c r="BM1" s="4"/>
      <c r="BN1" s="4"/>
      <c r="BO1" s="4"/>
      <c r="BP1" s="1" t="s">
        <v>53</v>
      </c>
      <c r="BQ1" s="4"/>
      <c r="BR1" s="1" t="s">
        <v>54</v>
      </c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</row>
    <row r="2">
      <c r="A2" s="5" t="s">
        <v>55</v>
      </c>
      <c r="B2" s="5" t="s">
        <v>56</v>
      </c>
      <c r="C2" s="5" t="s">
        <v>57</v>
      </c>
      <c r="D2" s="5" t="s">
        <v>58</v>
      </c>
      <c r="E2" s="5" t="s">
        <v>59</v>
      </c>
      <c r="F2" s="6">
        <v>2119942.89</v>
      </c>
      <c r="G2" s="6">
        <v>2052422.89</v>
      </c>
      <c r="H2" s="6">
        <v>173.02</v>
      </c>
      <c r="I2" s="7">
        <v>0.19</v>
      </c>
      <c r="J2" s="7">
        <v>0.28</v>
      </c>
      <c r="K2" s="7">
        <v>0.27</v>
      </c>
      <c r="L2" s="7">
        <v>0.26</v>
      </c>
      <c r="M2" s="7">
        <v>0.21</v>
      </c>
      <c r="N2" s="7">
        <v>0.36</v>
      </c>
      <c r="O2" s="7">
        <v>0.04</v>
      </c>
      <c r="P2" s="7">
        <v>0.01</v>
      </c>
      <c r="Q2" s="7">
        <v>0.59</v>
      </c>
      <c r="R2" s="7">
        <v>0.01</v>
      </c>
      <c r="S2" s="7">
        <v>0.29</v>
      </c>
      <c r="T2" s="5">
        <v>-2.0</v>
      </c>
      <c r="U2" s="5">
        <v>23.0</v>
      </c>
      <c r="V2" s="5">
        <v>24.0</v>
      </c>
      <c r="W2" s="7">
        <v>-0.44</v>
      </c>
      <c r="X2" s="7">
        <v>0.2</v>
      </c>
      <c r="Y2" s="7">
        <v>0.33</v>
      </c>
      <c r="Z2" s="7">
        <v>0.27</v>
      </c>
      <c r="AA2" s="7">
        <v>0.39</v>
      </c>
      <c r="AB2" s="7">
        <v>0.03</v>
      </c>
      <c r="AC2" s="7">
        <v>0.08</v>
      </c>
      <c r="AD2" s="7">
        <v>0.65</v>
      </c>
      <c r="AE2" s="7">
        <v>0.0</v>
      </c>
      <c r="AF2" s="7">
        <v>0.34</v>
      </c>
      <c r="AG2" s="5">
        <v>-0.6</v>
      </c>
      <c r="AH2" s="5">
        <v>20.0</v>
      </c>
      <c r="AJ2" s="7">
        <v>-0.16</v>
      </c>
      <c r="AK2" s="7">
        <v>0.11</v>
      </c>
      <c r="AL2" s="7">
        <v>0.14</v>
      </c>
      <c r="AM2" s="7">
        <v>0.13</v>
      </c>
      <c r="AN2" s="7">
        <v>0.34</v>
      </c>
      <c r="AO2" s="7">
        <v>0.28</v>
      </c>
      <c r="AP2" s="5">
        <v>-0.6</v>
      </c>
      <c r="AQ2" s="5">
        <v>25.0</v>
      </c>
      <c r="AR2" s="5">
        <v>25.0</v>
      </c>
      <c r="AS2" s="6">
        <v>319.0</v>
      </c>
      <c r="AT2" s="7">
        <v>0.05</v>
      </c>
      <c r="AU2" s="7">
        <v>0.85</v>
      </c>
      <c r="AV2" s="7">
        <v>0.13</v>
      </c>
      <c r="AW2" s="6">
        <v>407.0</v>
      </c>
      <c r="AX2" s="7">
        <v>0.28</v>
      </c>
      <c r="AY2" s="7">
        <v>1.35</v>
      </c>
      <c r="AZ2" s="7">
        <v>0.19</v>
      </c>
      <c r="BD2" s="8" t="str">
        <f>IFERROR(__xludf.DUMMYFUNCTION("""COMPUTED_VALUE"""),"US")</f>
        <v>US</v>
      </c>
      <c r="BF2" s="4">
        <f t="shared" ref="BF2:BF10" si="1">COUNTIF(C:C, BD2)</f>
        <v>26</v>
      </c>
      <c r="BH2" s="8">
        <f>SUMIFS(BF:BF, BD:BD, "&lt;&gt;US", BD:BD, "&lt;&gt;CA", BD:BD, "&lt;&gt;GB")</f>
        <v>11</v>
      </c>
      <c r="BL2" s="8" t="str">
        <f>IFERROR(__xludf.DUMMYFUNCTION("""COMPUTED_VALUE"""),"Technology")</f>
        <v>Technology</v>
      </c>
      <c r="BP2" s="8">
        <f t="shared" ref="BP2:BP10" si="2">COUNTIF(D:D, BL2)</f>
        <v>13</v>
      </c>
      <c r="BR2" s="8" t="str">
        <f>IFERROR(__xludf.DUMMYFUNCTION("TEXTJOIN("", "", TRUE, UNIQUE(FILTER($C:$C, $D:$D = BL2)))"),"US, NL")</f>
        <v>US, NL</v>
      </c>
    </row>
    <row r="3">
      <c r="A3" s="5" t="s">
        <v>60</v>
      </c>
      <c r="B3" s="5" t="s">
        <v>61</v>
      </c>
      <c r="C3" s="5" t="s">
        <v>62</v>
      </c>
      <c r="D3" s="5" t="s">
        <v>58</v>
      </c>
      <c r="E3" s="5" t="s">
        <v>63</v>
      </c>
      <c r="F3" s="9">
        <v>264930.91</v>
      </c>
      <c r="G3" s="9">
        <v>257243.81</v>
      </c>
      <c r="H3" s="9">
        <v>677.91</v>
      </c>
      <c r="I3" s="7">
        <v>0.19</v>
      </c>
      <c r="J3" s="7">
        <v>0.22</v>
      </c>
      <c r="K3" s="7">
        <v>0.32</v>
      </c>
      <c r="L3" s="7">
        <v>0.29</v>
      </c>
      <c r="M3" s="7">
        <v>0.31</v>
      </c>
      <c r="N3" s="7">
        <v>0.14</v>
      </c>
      <c r="O3" s="7">
        <v>0.2</v>
      </c>
      <c r="P3" s="7">
        <v>0.28</v>
      </c>
      <c r="Q3" s="7">
        <v>0.33</v>
      </c>
      <c r="R3" s="7">
        <v>0.01</v>
      </c>
      <c r="S3" s="7">
        <v>0.26</v>
      </c>
      <c r="T3" s="5">
        <v>-0.5</v>
      </c>
      <c r="U3" s="5">
        <v>27.0</v>
      </c>
      <c r="V3" s="5">
        <v>27.0</v>
      </c>
      <c r="W3" s="7">
        <v>-0.46</v>
      </c>
      <c r="X3" s="7">
        <v>0.22</v>
      </c>
      <c r="Y3" s="7">
        <v>0.32</v>
      </c>
      <c r="Z3" s="7">
        <v>0.24</v>
      </c>
      <c r="AA3" s="7">
        <v>0.17</v>
      </c>
      <c r="AB3" s="7">
        <v>0.0</v>
      </c>
      <c r="AC3" s="7">
        <v>0.36</v>
      </c>
      <c r="AD3" s="7">
        <v>0.07</v>
      </c>
      <c r="AE3" s="7">
        <v>0.0</v>
      </c>
      <c r="AF3" s="7">
        <v>0.33</v>
      </c>
      <c r="AG3" s="5">
        <v>-0.9</v>
      </c>
      <c r="AH3" s="5">
        <v>28.0</v>
      </c>
      <c r="AJ3" s="7">
        <v>-0.33</v>
      </c>
      <c r="AK3" s="7">
        <v>0.12</v>
      </c>
      <c r="AL3" s="7">
        <v>0.18</v>
      </c>
      <c r="AM3" s="7">
        <v>0.26</v>
      </c>
      <c r="AN3" s="7">
        <v>0.37</v>
      </c>
      <c r="AO3" s="7">
        <v>0.38</v>
      </c>
      <c r="AP3" s="5">
        <v>-0.9</v>
      </c>
      <c r="AQ3" s="5">
        <v>27.0</v>
      </c>
      <c r="AR3" s="5">
        <v>27.0</v>
      </c>
      <c r="AS3" s="9">
        <v>1332.0</v>
      </c>
      <c r="AT3" s="7">
        <v>0.09</v>
      </c>
      <c r="AU3" s="7">
        <v>0.96</v>
      </c>
      <c r="AV3" s="7">
        <v>0.14</v>
      </c>
      <c r="AW3" s="9">
        <v>1492.0</v>
      </c>
      <c r="AX3" s="7">
        <v>0.22</v>
      </c>
      <c r="AY3" s="7">
        <v>1.24</v>
      </c>
      <c r="AZ3" s="7">
        <v>0.17</v>
      </c>
      <c r="BD3" s="8" t="str">
        <f>IFERROR(__xludf.DUMMYFUNCTION("""COMPUTED_VALUE"""),"NL")</f>
        <v>NL</v>
      </c>
      <c r="BF3" s="4">
        <f t="shared" si="1"/>
        <v>1</v>
      </c>
      <c r="BL3" s="8" t="str">
        <f>IFERROR(__xludf.DUMMYFUNCTION("""COMPUTED_VALUE"""),"Financial")</f>
        <v>Financial</v>
      </c>
      <c r="BP3" s="8">
        <f t="shared" si="2"/>
        <v>8</v>
      </c>
      <c r="BR3" s="8" t="str">
        <f>IFERROR(__xludf.DUMMYFUNCTION("TEXTJOIN("", "", TRUE, UNIQUE(FILTER($C:$C, $D:$D = BL3)))"),"US, GB, ES, CA")</f>
        <v>US, GB, ES, CA</v>
      </c>
    </row>
    <row r="4">
      <c r="A4" s="5" t="s">
        <v>64</v>
      </c>
      <c r="B4" s="5" t="s">
        <v>65</v>
      </c>
      <c r="C4" s="5" t="s">
        <v>57</v>
      </c>
      <c r="D4" s="5" t="s">
        <v>66</v>
      </c>
      <c r="E4" s="5" t="s">
        <v>67</v>
      </c>
      <c r="F4" s="6">
        <v>24275.14</v>
      </c>
      <c r="G4" s="6">
        <v>26781.7</v>
      </c>
      <c r="H4" s="6">
        <v>1903.0</v>
      </c>
      <c r="I4" s="7">
        <v>0.14</v>
      </c>
      <c r="J4" s="7">
        <v>0.2</v>
      </c>
      <c r="K4" s="10"/>
      <c r="L4" s="10"/>
      <c r="M4" s="10"/>
      <c r="N4" s="10"/>
      <c r="O4" s="10"/>
      <c r="P4" s="10"/>
      <c r="Q4" s="10"/>
      <c r="R4" s="10"/>
      <c r="S4" s="10"/>
      <c r="U4" s="5">
        <v>24.0</v>
      </c>
      <c r="W4" s="7">
        <v>-0.3</v>
      </c>
      <c r="X4" s="7">
        <v>0.09</v>
      </c>
      <c r="Y4" s="10"/>
      <c r="Z4" s="10"/>
      <c r="AA4" s="10"/>
      <c r="AB4" s="10"/>
      <c r="AC4" s="10"/>
      <c r="AD4" s="10"/>
      <c r="AE4" s="10"/>
      <c r="AF4" s="10"/>
      <c r="AH4" s="5">
        <v>8.0</v>
      </c>
      <c r="AJ4" s="7">
        <v>-0.28</v>
      </c>
      <c r="AK4" s="7">
        <v>0.11</v>
      </c>
      <c r="AL4" s="7">
        <v>0.06</v>
      </c>
      <c r="AM4" s="10"/>
      <c r="AN4" s="10"/>
      <c r="AO4" s="10"/>
      <c r="AQ4" s="5">
        <v>15.0</v>
      </c>
      <c r="AS4" s="6">
        <v>3057.0</v>
      </c>
      <c r="AT4" s="7">
        <v>0.25</v>
      </c>
      <c r="AU4" s="7">
        <v>0.81</v>
      </c>
      <c r="AV4" s="7">
        <v>0.1</v>
      </c>
      <c r="AW4" s="6">
        <v>3821.0</v>
      </c>
      <c r="AX4" s="7">
        <v>0.4</v>
      </c>
      <c r="AY4" s="7">
        <v>1.0</v>
      </c>
      <c r="AZ4" s="7">
        <v>0.15</v>
      </c>
      <c r="BD4" s="8" t="str">
        <f>IFERROR(__xludf.DUMMYFUNCTION("""COMPUTED_VALUE"""),"FR")</f>
        <v>FR</v>
      </c>
      <c r="BF4" s="4">
        <f t="shared" si="1"/>
        <v>4</v>
      </c>
      <c r="BL4" s="8" t="str">
        <f>IFERROR(__xludf.DUMMYFUNCTION("""COMPUTED_VALUE"""),"Aerospace and Defense")</f>
        <v>Aerospace and Defense</v>
      </c>
      <c r="BP4" s="8">
        <f t="shared" si="2"/>
        <v>1</v>
      </c>
      <c r="BR4" s="8" t="str">
        <f>IFERROR(__xludf.DUMMYFUNCTION("TEXTJOIN("", "", TRUE, UNIQUE(FILTER($C:$C, $D:$D = BL4)))"),"FR")</f>
        <v>FR</v>
      </c>
    </row>
    <row r="5">
      <c r="A5" s="5" t="s">
        <v>68</v>
      </c>
      <c r="B5" s="5" t="s">
        <v>69</v>
      </c>
      <c r="C5" s="5" t="s">
        <v>57</v>
      </c>
      <c r="D5" s="5" t="s">
        <v>58</v>
      </c>
      <c r="E5" s="5" t="s">
        <v>70</v>
      </c>
      <c r="F5" s="6">
        <v>1263271.3</v>
      </c>
      <c r="G5" s="6">
        <v>1635225.3</v>
      </c>
      <c r="H5" s="6">
        <v>648.0</v>
      </c>
      <c r="I5" s="7">
        <v>0.29</v>
      </c>
      <c r="J5" s="7">
        <v>0.45</v>
      </c>
      <c r="K5" s="7">
        <v>0.39</v>
      </c>
      <c r="L5" s="7">
        <v>0.4</v>
      </c>
      <c r="M5" s="7">
        <v>0.33</v>
      </c>
      <c r="N5" s="7">
        <v>0.39</v>
      </c>
      <c r="O5" s="7">
        <v>0.02</v>
      </c>
      <c r="P5" s="7">
        <v>0.01</v>
      </c>
      <c r="Q5" s="7">
        <v>0.54</v>
      </c>
      <c r="R5" s="7">
        <v>0.01</v>
      </c>
      <c r="S5" s="7">
        <v>0.29</v>
      </c>
      <c r="T5" s="5">
        <v>-1.4</v>
      </c>
      <c r="U5" s="5">
        <v>23.0</v>
      </c>
      <c r="W5" s="7">
        <v>-0.75</v>
      </c>
      <c r="X5" s="7">
        <v>0.23</v>
      </c>
      <c r="Y5" s="7">
        <v>0.41</v>
      </c>
      <c r="Z5" s="7">
        <v>0.39</v>
      </c>
      <c r="AA5" s="7">
        <v>0.34</v>
      </c>
      <c r="AB5" s="7">
        <v>0.0</v>
      </c>
      <c r="AC5" s="7">
        <v>0.08</v>
      </c>
      <c r="AD5" s="7">
        <v>0.69</v>
      </c>
      <c r="AE5" s="7">
        <v>0.0</v>
      </c>
      <c r="AF5" s="7">
        <v>0.3</v>
      </c>
      <c r="AG5" s="5">
        <v>-0.6</v>
      </c>
      <c r="AH5" s="5">
        <v>27.0</v>
      </c>
      <c r="AI5" s="5">
        <v>26.0</v>
      </c>
      <c r="AJ5" s="7">
        <v>-0.12</v>
      </c>
      <c r="AK5" s="7">
        <v>0.13</v>
      </c>
      <c r="AL5" s="7">
        <v>0.14</v>
      </c>
      <c r="AM5" s="7">
        <v>0.13</v>
      </c>
      <c r="AN5" s="7">
        <v>0.41</v>
      </c>
      <c r="AO5" s="7">
        <v>0.37</v>
      </c>
      <c r="AP5" s="5">
        <v>-0.6</v>
      </c>
      <c r="AQ5" s="5">
        <v>25.0</v>
      </c>
      <c r="AR5" s="5">
        <v>25.0</v>
      </c>
      <c r="AS5" s="6">
        <v>1150.0</v>
      </c>
      <c r="AT5" s="7">
        <v>-0.01</v>
      </c>
      <c r="AU5" s="7">
        <v>0.77</v>
      </c>
      <c r="AV5" s="7">
        <v>0.12</v>
      </c>
      <c r="AW5" s="6">
        <v>1283.0</v>
      </c>
      <c r="AX5" s="7">
        <v>0.01</v>
      </c>
      <c r="AY5" s="7">
        <v>0.98</v>
      </c>
      <c r="AZ5" s="7">
        <v>0.15</v>
      </c>
      <c r="BD5" s="8" t="str">
        <f>IFERROR(__xludf.DUMMYFUNCTION("""COMPUTED_VALUE"""),"DE")</f>
        <v>DE</v>
      </c>
      <c r="BF5" s="4">
        <f t="shared" si="1"/>
        <v>1</v>
      </c>
      <c r="BL5" s="8" t="str">
        <f>IFERROR(__xludf.DUMMYFUNCTION("""COMPUTED_VALUE"""),"Consumer Discretionary")</f>
        <v>Consumer Discretionary</v>
      </c>
      <c r="BP5" s="8">
        <f t="shared" si="2"/>
        <v>3</v>
      </c>
      <c r="BR5" s="8" t="str">
        <f>IFERROR(__xludf.DUMMYFUNCTION("TEXTJOIN("", "", TRUE, UNIQUE(FILTER($C:$C, $D:$D = BL5)))"),"DE, US")</f>
        <v>DE, US</v>
      </c>
    </row>
    <row r="6">
      <c r="A6" s="5" t="s">
        <v>71</v>
      </c>
      <c r="B6" s="5" t="s">
        <v>72</v>
      </c>
      <c r="C6" s="5" t="s">
        <v>57</v>
      </c>
      <c r="D6" s="5" t="s">
        <v>58</v>
      </c>
      <c r="E6" s="5" t="s">
        <v>73</v>
      </c>
      <c r="F6" s="6">
        <v>2981175.56</v>
      </c>
      <c r="G6" s="6">
        <v>3012529.56</v>
      </c>
      <c r="H6" s="6">
        <v>401.02</v>
      </c>
      <c r="I6" s="7">
        <v>0.11</v>
      </c>
      <c r="J6" s="7">
        <v>0.27</v>
      </c>
      <c r="K6" s="7">
        <v>0.25</v>
      </c>
      <c r="L6" s="7">
        <v>0.36</v>
      </c>
      <c r="M6" s="7">
        <v>0.31</v>
      </c>
      <c r="N6" s="7">
        <v>0.16</v>
      </c>
      <c r="O6" s="7">
        <v>0.33</v>
      </c>
      <c r="P6" s="7">
        <v>0.38</v>
      </c>
      <c r="Q6" s="7">
        <v>0.49</v>
      </c>
      <c r="R6" s="7">
        <v>0.09</v>
      </c>
      <c r="S6" s="7">
        <v>0.55</v>
      </c>
      <c r="T6" s="5">
        <v>-1.1</v>
      </c>
      <c r="U6" s="5">
        <v>30.0</v>
      </c>
      <c r="V6" s="5">
        <v>34.0</v>
      </c>
      <c r="W6" s="7">
        <v>-0.37</v>
      </c>
      <c r="X6" s="7">
        <v>0.25</v>
      </c>
      <c r="Y6" s="7">
        <v>0.45</v>
      </c>
      <c r="Z6" s="7">
        <v>0.4</v>
      </c>
      <c r="AA6" s="7">
        <v>0.3</v>
      </c>
      <c r="AB6" s="7">
        <v>0.71</v>
      </c>
      <c r="AC6" s="7">
        <v>0.22</v>
      </c>
      <c r="AD6" s="7">
        <v>0.18</v>
      </c>
      <c r="AE6" s="7">
        <v>0.0</v>
      </c>
      <c r="AF6" s="7">
        <v>0.29</v>
      </c>
      <c r="AG6" s="5">
        <v>-0.2</v>
      </c>
      <c r="AH6" s="5">
        <v>30.0</v>
      </c>
      <c r="AI6" s="5">
        <v>27.0</v>
      </c>
      <c r="AJ6" s="7">
        <v>-0.14</v>
      </c>
      <c r="AK6" s="7">
        <v>0.14</v>
      </c>
      <c r="AL6" s="7">
        <v>0.18</v>
      </c>
      <c r="AM6" s="7">
        <v>0.14</v>
      </c>
      <c r="AN6" s="7">
        <v>0.47</v>
      </c>
      <c r="AO6" s="7">
        <v>0.39</v>
      </c>
      <c r="AP6" s="5">
        <v>-0.2</v>
      </c>
      <c r="AQ6" s="5">
        <v>30.0</v>
      </c>
      <c r="AR6" s="5">
        <v>30.0</v>
      </c>
      <c r="AS6" s="6">
        <v>664.0</v>
      </c>
      <c r="AT6" s="7">
        <v>0.01</v>
      </c>
      <c r="AU6" s="7">
        <v>0.64</v>
      </c>
      <c r="AV6" s="7">
        <v>0.11</v>
      </c>
      <c r="AW6" s="6">
        <v>793.0</v>
      </c>
      <c r="AX6" s="7">
        <v>0.1</v>
      </c>
      <c r="AY6" s="7">
        <v>0.98</v>
      </c>
      <c r="AZ6" s="7">
        <v>0.15</v>
      </c>
      <c r="BD6" s="8" t="str">
        <f>IFERROR(__xludf.DUMMYFUNCTION("""COMPUTED_VALUE"""),"GB")</f>
        <v>GB</v>
      </c>
      <c r="BF6" s="4">
        <f t="shared" si="1"/>
        <v>2</v>
      </c>
      <c r="BL6" s="8" t="str">
        <f>IFERROR(__xludf.DUMMYFUNCTION("""COMPUTED_VALUE"""),"Retail")</f>
        <v>Retail</v>
      </c>
      <c r="BP6" s="8">
        <f t="shared" si="2"/>
        <v>4</v>
      </c>
      <c r="BR6" s="8" t="str">
        <f>IFERROR(__xludf.DUMMYFUNCTION("TEXTJOIN("", "", TRUE, UNIQUE(FILTER($C:$C, $D:$D = BL6)))"),"FR, US")</f>
        <v>FR, US</v>
      </c>
    </row>
    <row r="7">
      <c r="A7" s="5" t="s">
        <v>74</v>
      </c>
      <c r="B7" s="5" t="s">
        <v>75</v>
      </c>
      <c r="C7" s="5" t="s">
        <v>57</v>
      </c>
      <c r="D7" s="5" t="s">
        <v>58</v>
      </c>
      <c r="E7" s="5" t="s">
        <v>63</v>
      </c>
      <c r="F7" s="6">
        <v>2862120.0</v>
      </c>
      <c r="G7" s="6">
        <v>2829180.0</v>
      </c>
      <c r="H7" s="6">
        <v>113.5</v>
      </c>
      <c r="I7" s="7">
        <v>0.5</v>
      </c>
      <c r="J7" s="7">
        <v>0.98</v>
      </c>
      <c r="K7" s="7">
        <v>1.0</v>
      </c>
      <c r="L7" s="7">
        <v>0.34</v>
      </c>
      <c r="M7" s="7">
        <v>0.25</v>
      </c>
      <c r="N7" s="7">
        <v>0.08</v>
      </c>
      <c r="O7" s="7">
        <v>0.21</v>
      </c>
      <c r="P7" s="7">
        <v>0.11</v>
      </c>
      <c r="Q7" s="7">
        <v>0.76</v>
      </c>
      <c r="R7" s="7">
        <v>0.04</v>
      </c>
      <c r="S7" s="7">
        <v>0.56</v>
      </c>
      <c r="T7" s="5">
        <v>-1.4</v>
      </c>
      <c r="U7" s="5">
        <v>39.0</v>
      </c>
      <c r="V7" s="5">
        <v>40.0</v>
      </c>
      <c r="W7" s="7">
        <v>-0.65</v>
      </c>
      <c r="X7" s="7">
        <v>0.71</v>
      </c>
      <c r="Y7" s="7">
        <v>0.62</v>
      </c>
      <c r="Z7" s="7">
        <v>0.45</v>
      </c>
      <c r="AA7" s="7">
        <v>0.03</v>
      </c>
      <c r="AB7" s="7">
        <v>0.02</v>
      </c>
      <c r="AC7" s="7">
        <v>0.01</v>
      </c>
      <c r="AD7" s="7">
        <v>0.69</v>
      </c>
      <c r="AE7" s="7">
        <v>0.02</v>
      </c>
      <c r="AF7" s="7">
        <v>1.28</v>
      </c>
      <c r="AG7" s="5">
        <v>-0.4</v>
      </c>
      <c r="AH7" s="5">
        <v>27.0</v>
      </c>
      <c r="AI7" s="5">
        <v>30.0</v>
      </c>
      <c r="AJ7" s="7">
        <v>-0.24</v>
      </c>
      <c r="AK7" s="7">
        <v>0.22</v>
      </c>
      <c r="AL7" s="7">
        <v>0.21</v>
      </c>
      <c r="AM7" s="7">
        <v>0.24</v>
      </c>
      <c r="AN7" s="7">
        <v>0.59</v>
      </c>
      <c r="AO7" s="7">
        <v>0.48</v>
      </c>
      <c r="AP7" s="5">
        <v>-0.4</v>
      </c>
      <c r="AQ7" s="5">
        <v>30.0</v>
      </c>
      <c r="AR7" s="5">
        <v>30.0</v>
      </c>
      <c r="AS7" s="6">
        <v>164.0</v>
      </c>
      <c r="AT7" s="7">
        <v>-0.15</v>
      </c>
      <c r="AU7" s="7">
        <v>0.45</v>
      </c>
      <c r="AV7" s="7">
        <v>0.08</v>
      </c>
      <c r="AW7" s="6">
        <v>224.0</v>
      </c>
      <c r="AX7" s="7">
        <v>0.01</v>
      </c>
      <c r="AY7" s="7">
        <v>0.97</v>
      </c>
      <c r="AZ7" s="7">
        <v>0.14</v>
      </c>
      <c r="BD7" s="8" t="str">
        <f>IFERROR(__xludf.DUMMYFUNCTION("""COMPUTED_VALUE"""),"IT")</f>
        <v>IT</v>
      </c>
      <c r="BF7" s="4">
        <f t="shared" si="1"/>
        <v>2</v>
      </c>
      <c r="BL7" s="8" t="str">
        <f>IFERROR(__xludf.DUMMYFUNCTION("""COMPUTED_VALUE"""),"Luxury Goods")</f>
        <v>Luxury Goods</v>
      </c>
      <c r="BP7" s="8">
        <f t="shared" si="2"/>
        <v>4</v>
      </c>
      <c r="BR7" s="8" t="str">
        <f>IFERROR(__xludf.DUMMYFUNCTION("TEXTJOIN("", "", TRUE, UNIQUE(FILTER($C:$C, $D:$D = BL7)))"),"IT, FR")</f>
        <v>IT, FR</v>
      </c>
    </row>
    <row r="8">
      <c r="A8" s="5" t="s">
        <v>76</v>
      </c>
      <c r="B8" s="5" t="s">
        <v>77</v>
      </c>
      <c r="C8" s="5" t="s">
        <v>78</v>
      </c>
      <c r="D8" s="5" t="s">
        <v>79</v>
      </c>
      <c r="E8" s="5" t="s">
        <v>80</v>
      </c>
      <c r="F8" s="9">
        <v>136363.71</v>
      </c>
      <c r="G8" s="9">
        <v>132003.67</v>
      </c>
      <c r="H8" s="9">
        <v>175.0</v>
      </c>
      <c r="I8" s="7">
        <v>0.02</v>
      </c>
      <c r="J8" s="7">
        <v>0.12</v>
      </c>
      <c r="K8" s="7">
        <v>0.18</v>
      </c>
      <c r="L8" s="7">
        <v>0.05</v>
      </c>
      <c r="M8" s="7">
        <v>0.08</v>
      </c>
      <c r="N8" s="7">
        <v>4.0</v>
      </c>
      <c r="O8" s="7">
        <v>0.05</v>
      </c>
      <c r="P8" s="7">
        <v>0.48</v>
      </c>
      <c r="Q8" s="7">
        <v>0.22</v>
      </c>
      <c r="R8" s="7">
        <v>0.21</v>
      </c>
      <c r="S8" s="7">
        <v>0.07</v>
      </c>
      <c r="T8" s="5">
        <v>-0.7</v>
      </c>
      <c r="U8" s="5">
        <v>20.0</v>
      </c>
      <c r="W8" s="7">
        <v>-0.65</v>
      </c>
      <c r="X8" s="7">
        <v>0.11</v>
      </c>
      <c r="Y8" s="7">
        <v>0.07</v>
      </c>
      <c r="Z8" s="7">
        <v>0.09</v>
      </c>
      <c r="AA8" s="7">
        <v>0.25</v>
      </c>
      <c r="AB8" s="7">
        <v>0.04</v>
      </c>
      <c r="AC8" s="7">
        <v>0.34</v>
      </c>
      <c r="AD8" s="7">
        <v>0.04</v>
      </c>
      <c r="AE8" s="7">
        <v>0.07</v>
      </c>
      <c r="AF8" s="7">
        <v>0.11</v>
      </c>
      <c r="AG8" s="5">
        <v>-0.9</v>
      </c>
      <c r="AH8" s="5">
        <v>18.0</v>
      </c>
      <c r="AI8" s="5">
        <v>22.0</v>
      </c>
      <c r="AJ8" s="7">
        <v>-0.03</v>
      </c>
      <c r="AK8" s="7">
        <v>0.11</v>
      </c>
      <c r="AL8" s="7">
        <v>0.23</v>
      </c>
      <c r="AM8" s="7">
        <v>0.14</v>
      </c>
      <c r="AN8" s="7">
        <v>0.11</v>
      </c>
      <c r="AO8" s="7">
        <v>0.1</v>
      </c>
      <c r="AP8" s="5">
        <v>-0.9</v>
      </c>
      <c r="AQ8" s="5">
        <v>20.0</v>
      </c>
      <c r="AR8" s="5">
        <v>20.0</v>
      </c>
      <c r="AS8" s="9">
        <v>288.0</v>
      </c>
      <c r="AT8" s="7">
        <v>0.0</v>
      </c>
      <c r="AU8" s="7">
        <v>0.64</v>
      </c>
      <c r="AV8" s="7">
        <v>0.11</v>
      </c>
      <c r="AW8" s="9">
        <v>328.0</v>
      </c>
      <c r="AX8" s="7">
        <v>0.14</v>
      </c>
      <c r="AY8" s="7">
        <v>0.88</v>
      </c>
      <c r="AZ8" s="7">
        <v>0.13</v>
      </c>
      <c r="BD8" s="8" t="str">
        <f>IFERROR(__xludf.DUMMYFUNCTION("""COMPUTED_VALUE"""),"ES")</f>
        <v>ES</v>
      </c>
      <c r="BF8" s="4">
        <f t="shared" si="1"/>
        <v>2</v>
      </c>
      <c r="BL8" s="8" t="str">
        <f>IFERROR(__xludf.DUMMYFUNCTION("""COMPUTED_VALUE"""),"Consumer Staple")</f>
        <v>Consumer Staple</v>
      </c>
      <c r="BP8" s="8">
        <f t="shared" si="2"/>
        <v>4</v>
      </c>
      <c r="BR8" s="8" t="str">
        <f>IFERROR(__xludf.DUMMYFUNCTION("TEXTJOIN("", "", TRUE, UNIQUE(FILTER($C:$C, $D:$D = BL8)))"),"GB, CH, US")</f>
        <v>GB, CH, US</v>
      </c>
    </row>
    <row r="9">
      <c r="A9" s="5" t="s">
        <v>81</v>
      </c>
      <c r="B9" s="5" t="s">
        <v>82</v>
      </c>
      <c r="C9" s="5" t="s">
        <v>83</v>
      </c>
      <c r="D9" s="5" t="s">
        <v>84</v>
      </c>
      <c r="E9" s="5" t="s">
        <v>85</v>
      </c>
      <c r="F9" s="9">
        <v>42209.0</v>
      </c>
      <c r="G9" s="9">
        <v>45658.0</v>
      </c>
      <c r="H9" s="9">
        <v>242.6</v>
      </c>
      <c r="I9" s="7">
        <v>0.04</v>
      </c>
      <c r="J9" s="7">
        <v>0.1</v>
      </c>
      <c r="K9" s="7">
        <v>0.11</v>
      </c>
      <c r="L9" s="7">
        <v>0.07</v>
      </c>
      <c r="M9" s="7">
        <v>0.06</v>
      </c>
      <c r="N9" s="7">
        <v>0.18</v>
      </c>
      <c r="O9" s="7">
        <v>0.04</v>
      </c>
      <c r="P9" s="7">
        <v>0.27</v>
      </c>
      <c r="Q9" s="7">
        <v>0.27</v>
      </c>
      <c r="R9" s="7">
        <v>0.29</v>
      </c>
      <c r="S9" s="7">
        <v>0.11</v>
      </c>
      <c r="T9" s="5">
        <v>0.1</v>
      </c>
      <c r="U9" s="5">
        <v>22.0</v>
      </c>
      <c r="V9" s="5">
        <v>23.0</v>
      </c>
      <c r="W9" s="7">
        <v>-0.72</v>
      </c>
      <c r="X9" s="7">
        <v>0.12</v>
      </c>
      <c r="Y9" s="7">
        <v>0.06</v>
      </c>
      <c r="Z9" s="7">
        <v>0.06</v>
      </c>
      <c r="AA9" s="7">
        <v>0.0</v>
      </c>
      <c r="AB9" s="7">
        <v>0.0</v>
      </c>
      <c r="AC9" s="7">
        <v>0.08</v>
      </c>
      <c r="AD9" s="7">
        <v>0.02</v>
      </c>
      <c r="AE9" s="7">
        <v>0.77</v>
      </c>
      <c r="AF9" s="7">
        <v>0.09</v>
      </c>
      <c r="AG9" s="5">
        <v>-0.01</v>
      </c>
      <c r="AH9" s="5">
        <v>22.0</v>
      </c>
      <c r="AI9" s="5">
        <v>35.0</v>
      </c>
      <c r="AJ9" s="7">
        <v>-0.3</v>
      </c>
      <c r="AK9" s="7">
        <v>0.09</v>
      </c>
      <c r="AL9" s="7">
        <v>0.09</v>
      </c>
      <c r="AM9" s="7">
        <v>0.17</v>
      </c>
      <c r="AN9" s="7">
        <v>0.11</v>
      </c>
      <c r="AO9" s="7">
        <v>0.07</v>
      </c>
      <c r="AP9" s="5">
        <v>0.1</v>
      </c>
      <c r="AQ9" s="5">
        <v>25.0</v>
      </c>
      <c r="AR9" s="5">
        <v>25.0</v>
      </c>
      <c r="AS9" s="9">
        <v>289.0</v>
      </c>
      <c r="AT9" s="7">
        <v>-0.44</v>
      </c>
      <c r="AU9" s="7">
        <v>0.19</v>
      </c>
      <c r="AV9" s="7">
        <v>0.04</v>
      </c>
      <c r="AW9" s="9">
        <v>438.0</v>
      </c>
      <c r="AX9" s="7">
        <v>-0.29</v>
      </c>
      <c r="AY9" s="7">
        <v>0.81</v>
      </c>
      <c r="AZ9" s="7">
        <v>0.13</v>
      </c>
      <c r="BD9" s="8" t="str">
        <f>IFERROR(__xludf.DUMMYFUNCTION("""COMPUTED_VALUE"""),"CA")</f>
        <v>CA</v>
      </c>
      <c r="BF9" s="4">
        <f t="shared" si="1"/>
        <v>1</v>
      </c>
      <c r="BL9" s="8" t="str">
        <f>IFERROR(__xludf.DUMMYFUNCTION("""COMPUTED_VALUE"""),"Manufacturing")</f>
        <v>Manufacturing</v>
      </c>
      <c r="BP9" s="8">
        <f t="shared" si="2"/>
        <v>1</v>
      </c>
      <c r="BR9" s="8" t="str">
        <f>IFERROR(__xludf.DUMMYFUNCTION("TEXTJOIN("", "", TRUE, UNIQUE(FILTER($C:$C, $D:$D = BL9)))"),"ES")</f>
        <v>ES</v>
      </c>
    </row>
    <row r="10">
      <c r="A10" s="5" t="s">
        <v>86</v>
      </c>
      <c r="B10" s="5" t="s">
        <v>87</v>
      </c>
      <c r="C10" s="5" t="s">
        <v>78</v>
      </c>
      <c r="D10" s="5" t="s">
        <v>88</v>
      </c>
      <c r="F10" s="9">
        <v>8414.43</v>
      </c>
      <c r="G10" s="9">
        <v>24867.14</v>
      </c>
      <c r="H10" s="9">
        <v>13.0</v>
      </c>
      <c r="I10" s="7">
        <v>0.01</v>
      </c>
      <c r="J10" s="7">
        <v>0.01</v>
      </c>
      <c r="K10" s="7">
        <v>0.08</v>
      </c>
      <c r="L10" s="7">
        <v>0.03</v>
      </c>
      <c r="M10" s="7">
        <v>0.02</v>
      </c>
      <c r="N10" s="7">
        <v>0.2</v>
      </c>
      <c r="O10" s="7">
        <v>0.23</v>
      </c>
      <c r="P10" s="7">
        <v>0.19</v>
      </c>
      <c r="Q10" s="7">
        <v>0.2</v>
      </c>
      <c r="R10" s="7">
        <v>0.39</v>
      </c>
      <c r="S10" s="7">
        <v>0.06</v>
      </c>
      <c r="T10" s="5">
        <v>2.1</v>
      </c>
      <c r="U10" s="5">
        <v>10.0</v>
      </c>
      <c r="V10" s="5">
        <v>10.0</v>
      </c>
      <c r="W10" s="7">
        <v>-0.32</v>
      </c>
      <c r="X10" s="7">
        <v>-0.09</v>
      </c>
      <c r="Y10" s="7">
        <v>0.02</v>
      </c>
      <c r="Z10" s="7">
        <v>0.04</v>
      </c>
      <c r="AA10" s="7">
        <v>0.0</v>
      </c>
      <c r="AB10" s="7">
        <v>0.42</v>
      </c>
      <c r="AC10" s="7">
        <v>0.18</v>
      </c>
      <c r="AD10" s="7">
        <v>0.21</v>
      </c>
      <c r="AE10" s="7">
        <v>0.0</v>
      </c>
      <c r="AF10" s="7">
        <v>0.05</v>
      </c>
      <c r="AG10" s="5">
        <v>2.1</v>
      </c>
      <c r="AH10" s="5">
        <v>5.0</v>
      </c>
      <c r="AI10" s="5">
        <v>8.0</v>
      </c>
      <c r="AJ10" s="7">
        <v>-0.39</v>
      </c>
      <c r="AK10" s="7">
        <v>0.02</v>
      </c>
      <c r="AL10" s="7">
        <v>0.04</v>
      </c>
      <c r="AM10" s="7">
        <v>-0.03</v>
      </c>
      <c r="AN10" s="7">
        <v>0.03</v>
      </c>
      <c r="AO10" s="7">
        <v>0.03</v>
      </c>
      <c r="AP10" s="5">
        <v>2.1</v>
      </c>
      <c r="AQ10" s="5">
        <v>10.0</v>
      </c>
      <c r="AR10" s="5">
        <v>10.0</v>
      </c>
      <c r="AS10" s="9">
        <v>15.4</v>
      </c>
      <c r="AT10" s="7">
        <v>-0.04</v>
      </c>
      <c r="AU10" s="7">
        <v>0.19</v>
      </c>
      <c r="AV10" s="7">
        <v>0.03</v>
      </c>
      <c r="AW10" s="9">
        <v>24.0</v>
      </c>
      <c r="AX10" s="7">
        <v>0.51</v>
      </c>
      <c r="AY10" s="7">
        <v>0.86</v>
      </c>
      <c r="AZ10" s="7">
        <v>0.13</v>
      </c>
      <c r="BD10" s="8" t="str">
        <f>IFERROR(__xludf.DUMMYFUNCTION("""COMPUTED_VALUE"""),"CH")</f>
        <v>CH</v>
      </c>
      <c r="BF10" s="4">
        <f t="shared" si="1"/>
        <v>1</v>
      </c>
      <c r="BL10" s="8" t="str">
        <f>IFERROR(__xludf.DUMMYFUNCTION("""COMPUTED_VALUE"""),"Restaurant Industry")</f>
        <v>Restaurant Industry</v>
      </c>
      <c r="BP10" s="8">
        <f t="shared" si="2"/>
        <v>2</v>
      </c>
      <c r="BR10" s="8" t="str">
        <f>IFERROR(__xludf.DUMMYFUNCTION("TEXTJOIN("", "", TRUE, UNIQUE(FILTER($C:$C, $D:$D = BL10)))"),"US")</f>
        <v>US</v>
      </c>
    </row>
    <row r="11">
      <c r="A11" s="5" t="s">
        <v>89</v>
      </c>
      <c r="B11" s="5" t="s">
        <v>90</v>
      </c>
      <c r="C11" s="5" t="s">
        <v>91</v>
      </c>
      <c r="D11" s="5" t="s">
        <v>66</v>
      </c>
      <c r="E11" s="5" t="s">
        <v>92</v>
      </c>
      <c r="F11" s="11">
        <v>19922.2</v>
      </c>
      <c r="G11" s="11">
        <v>28455.88</v>
      </c>
      <c r="H11" s="11">
        <v>45.88</v>
      </c>
      <c r="I11" s="7">
        <v>0.21</v>
      </c>
      <c r="J11" s="7">
        <v>0.25</v>
      </c>
      <c r="K11" s="10"/>
      <c r="L11" s="10"/>
      <c r="M11" s="10"/>
      <c r="N11" s="10"/>
      <c r="O11" s="10"/>
      <c r="P11" s="10"/>
      <c r="Q11" s="10"/>
      <c r="R11" s="10"/>
      <c r="S11" s="10"/>
      <c r="U11" s="5">
        <v>15.0</v>
      </c>
      <c r="W11" s="7">
        <v>-0.45</v>
      </c>
      <c r="X11" s="7">
        <v>0.15</v>
      </c>
      <c r="Y11" s="10"/>
      <c r="Z11" s="10"/>
      <c r="AA11" s="10"/>
      <c r="AB11" s="10"/>
      <c r="AC11" s="10"/>
      <c r="AD11" s="10"/>
      <c r="AE11" s="10"/>
      <c r="AF11" s="10"/>
      <c r="AH11" s="5">
        <v>12.0</v>
      </c>
      <c r="AJ11" s="7">
        <v>-0.31</v>
      </c>
      <c r="AK11" s="7">
        <v>0.05</v>
      </c>
      <c r="AL11" s="7">
        <v>0.09</v>
      </c>
      <c r="AM11" s="10"/>
      <c r="AN11" s="10"/>
      <c r="AO11" s="10"/>
      <c r="AQ11" s="5">
        <v>15.0</v>
      </c>
      <c r="AS11" s="11">
        <v>60.0</v>
      </c>
      <c r="AT11" s="7">
        <v>0.03</v>
      </c>
      <c r="AU11" s="7">
        <v>0.77</v>
      </c>
      <c r="AV11" s="7">
        <v>0.06</v>
      </c>
      <c r="AW11" s="11">
        <v>82.0</v>
      </c>
      <c r="AX11" s="7">
        <v>0.21</v>
      </c>
      <c r="AY11" s="7">
        <v>1.0</v>
      </c>
      <c r="AZ11" s="7">
        <v>0.12</v>
      </c>
      <c r="BD11" s="8"/>
      <c r="BL11" s="8"/>
    </row>
    <row r="12">
      <c r="A12" s="5" t="s">
        <v>93</v>
      </c>
      <c r="B12" s="5" t="s">
        <v>94</v>
      </c>
      <c r="C12" s="5" t="s">
        <v>95</v>
      </c>
      <c r="D12" s="5" t="s">
        <v>96</v>
      </c>
      <c r="F12" s="9">
        <v>17280.93</v>
      </c>
      <c r="G12" s="9">
        <v>16896.25</v>
      </c>
      <c r="H12" s="9">
        <v>64.52</v>
      </c>
      <c r="I12" s="7">
        <v>0.16</v>
      </c>
      <c r="J12" s="7">
        <v>0.16</v>
      </c>
      <c r="K12" s="7">
        <v>0.15</v>
      </c>
      <c r="L12" s="7">
        <v>0.29</v>
      </c>
      <c r="M12" s="7">
        <v>0.19</v>
      </c>
      <c r="N12" s="7">
        <v>0.08</v>
      </c>
      <c r="O12" s="7">
        <v>0.13</v>
      </c>
      <c r="P12" s="7">
        <v>0.29</v>
      </c>
      <c r="Q12" s="7">
        <v>0.07</v>
      </c>
      <c r="R12" s="7">
        <v>0.34</v>
      </c>
      <c r="S12" s="7">
        <v>0.19</v>
      </c>
      <c r="T12" s="5">
        <v>-0.09</v>
      </c>
      <c r="U12" s="5">
        <v>25.0</v>
      </c>
      <c r="V12" s="5">
        <v>26.0</v>
      </c>
      <c r="W12" s="7">
        <v>-0.46</v>
      </c>
      <c r="X12" s="7">
        <v>0.15</v>
      </c>
      <c r="Y12" s="7">
        <v>0.3</v>
      </c>
      <c r="Z12" s="7">
        <v>0.16</v>
      </c>
      <c r="AA12" s="7">
        <v>0.13</v>
      </c>
      <c r="AB12" s="7">
        <v>0.0</v>
      </c>
      <c r="AC12" s="7">
        <v>0.61</v>
      </c>
      <c r="AD12" s="7">
        <v>0.0</v>
      </c>
      <c r="AE12" s="7">
        <v>0.0</v>
      </c>
      <c r="AF12" s="7">
        <v>0.14</v>
      </c>
      <c r="AG12" s="5">
        <v>-1.3</v>
      </c>
      <c r="AH12" s="5">
        <v>25.0</v>
      </c>
      <c r="AI12" s="5">
        <v>20.0</v>
      </c>
      <c r="AJ12" s="7">
        <v>-0.08</v>
      </c>
      <c r="AK12" s="7">
        <v>0.09</v>
      </c>
      <c r="AL12" s="7">
        <v>0.08</v>
      </c>
      <c r="AM12" s="7">
        <v>0.13</v>
      </c>
      <c r="AN12" s="7">
        <v>0.3</v>
      </c>
      <c r="AO12" s="7">
        <v>0.2</v>
      </c>
      <c r="AP12" s="5">
        <v>-1.0</v>
      </c>
      <c r="AQ12" s="5">
        <v>25.0</v>
      </c>
      <c r="AR12" s="5">
        <v>25.0</v>
      </c>
      <c r="AS12" s="9">
        <v>89.0</v>
      </c>
      <c r="AT12" s="7">
        <v>-0.04</v>
      </c>
      <c r="AU12" s="7">
        <v>0.38</v>
      </c>
      <c r="AV12" s="7">
        <v>0.07</v>
      </c>
      <c r="AW12" s="9">
        <v>116.0</v>
      </c>
      <c r="AX12" s="7">
        <v>0.26</v>
      </c>
      <c r="AY12" s="7">
        <v>0.8</v>
      </c>
      <c r="AZ12" s="7">
        <v>0.12</v>
      </c>
    </row>
    <row r="13">
      <c r="A13" s="5" t="s">
        <v>97</v>
      </c>
      <c r="B13" s="5" t="s">
        <v>98</v>
      </c>
      <c r="C13" s="5" t="s">
        <v>57</v>
      </c>
      <c r="D13" s="5" t="s">
        <v>58</v>
      </c>
      <c r="E13" s="5" t="s">
        <v>99</v>
      </c>
      <c r="F13" s="6">
        <v>2208143.89</v>
      </c>
      <c r="G13" s="6">
        <v>2262341.89</v>
      </c>
      <c r="H13" s="6">
        <v>208.3</v>
      </c>
      <c r="I13" s="7">
        <v>0.22</v>
      </c>
      <c r="J13" s="7">
        <v>0.6</v>
      </c>
      <c r="K13" s="7">
        <v>0.6</v>
      </c>
      <c r="L13" s="7">
        <v>0.05</v>
      </c>
      <c r="M13" s="7">
        <v>0.06</v>
      </c>
      <c r="N13" s="7">
        <v>0.49</v>
      </c>
      <c r="O13" s="7">
        <v>0.44</v>
      </c>
      <c r="P13" s="7">
        <v>0.0</v>
      </c>
      <c r="Q13" s="7">
        <v>0.09</v>
      </c>
      <c r="R13" s="7">
        <v>0.57</v>
      </c>
      <c r="S13" s="7">
        <v>0.22</v>
      </c>
      <c r="T13" s="5">
        <v>-0.6</v>
      </c>
      <c r="U13" s="5">
        <v>65.0</v>
      </c>
      <c r="V13" s="5">
        <v>37.0</v>
      </c>
      <c r="W13" s="7">
        <v>-0.54</v>
      </c>
      <c r="X13" s="7">
        <v>0.27</v>
      </c>
      <c r="Y13" s="7">
        <v>0.11</v>
      </c>
      <c r="Z13" s="7">
        <v>0.11</v>
      </c>
      <c r="AA13" s="7">
        <v>0.37</v>
      </c>
      <c r="AB13" s="7">
        <v>0.1</v>
      </c>
      <c r="AC13" s="7">
        <v>0.0</v>
      </c>
      <c r="AD13" s="7">
        <v>0.0</v>
      </c>
      <c r="AE13" s="7">
        <v>0.17</v>
      </c>
      <c r="AF13" s="7">
        <v>0.25</v>
      </c>
      <c r="AG13" s="5">
        <v>-0.3</v>
      </c>
      <c r="AH13" s="5">
        <v>35.0</v>
      </c>
      <c r="AI13" s="5">
        <v>33.0</v>
      </c>
      <c r="AJ13" s="7">
        <v>-0.14</v>
      </c>
      <c r="AK13" s="7">
        <v>0.1</v>
      </c>
      <c r="AL13" s="7">
        <v>0.14</v>
      </c>
      <c r="AM13" s="7">
        <v>0.16</v>
      </c>
      <c r="AN13" s="7">
        <v>0.14</v>
      </c>
      <c r="AO13" s="7">
        <v>0.13</v>
      </c>
      <c r="AP13" s="5">
        <v>-0.3</v>
      </c>
      <c r="AQ13" s="5">
        <v>30.0</v>
      </c>
      <c r="AR13" s="5">
        <v>30.0</v>
      </c>
      <c r="AS13" s="6">
        <v>283.0</v>
      </c>
      <c r="AT13" s="7">
        <v>-0.27</v>
      </c>
      <c r="AU13" s="7">
        <v>0.36</v>
      </c>
      <c r="AV13" s="7">
        <v>0.06</v>
      </c>
      <c r="AW13" s="6">
        <v>360.0</v>
      </c>
      <c r="AX13" s="7">
        <v>-0.1</v>
      </c>
      <c r="AY13" s="7">
        <v>0.73</v>
      </c>
      <c r="AZ13" s="7">
        <v>0.12</v>
      </c>
    </row>
    <row r="14">
      <c r="A14" s="5" t="s">
        <v>100</v>
      </c>
      <c r="B14" s="5" t="s">
        <v>101</v>
      </c>
      <c r="C14" s="5" t="s">
        <v>91</v>
      </c>
      <c r="D14" s="5" t="s">
        <v>102</v>
      </c>
      <c r="F14" s="11">
        <v>115796.0</v>
      </c>
      <c r="G14" s="11">
        <v>138115.25</v>
      </c>
      <c r="H14" s="11">
        <v>45.2</v>
      </c>
      <c r="I14" s="7">
        <v>0.02</v>
      </c>
      <c r="J14" s="7">
        <v>0.07</v>
      </c>
      <c r="K14" s="7">
        <v>0.3</v>
      </c>
      <c r="L14" s="7">
        <v>0.17</v>
      </c>
      <c r="M14" s="7">
        <v>0.13</v>
      </c>
      <c r="N14" s="7">
        <v>0.05</v>
      </c>
      <c r="O14" s="7">
        <v>0.26</v>
      </c>
      <c r="P14" s="7">
        <v>0.67</v>
      </c>
      <c r="Q14" s="7">
        <v>0.4</v>
      </c>
      <c r="R14" s="7">
        <v>0.05</v>
      </c>
      <c r="S14" s="7">
        <v>0.17</v>
      </c>
      <c r="T14" s="5">
        <v>1.8</v>
      </c>
      <c r="U14" s="5">
        <v>19.0</v>
      </c>
      <c r="V14" s="5">
        <v>19.0</v>
      </c>
      <c r="W14" s="7">
        <v>-0.28</v>
      </c>
      <c r="X14" s="7">
        <v>0.05</v>
      </c>
      <c r="Y14" s="7">
        <v>0.18</v>
      </c>
      <c r="Z14" s="7">
        <v>0.2</v>
      </c>
      <c r="AA14" s="7">
        <v>0.03</v>
      </c>
      <c r="AB14" s="7">
        <v>0.07</v>
      </c>
      <c r="AC14" s="7">
        <v>0.36</v>
      </c>
      <c r="AD14" s="7">
        <v>0.13</v>
      </c>
      <c r="AE14" s="7">
        <v>0.0</v>
      </c>
      <c r="AF14" s="7">
        <v>0.16</v>
      </c>
      <c r="AG14" s="5">
        <v>1.8</v>
      </c>
      <c r="AH14" s="5">
        <v>14.0</v>
      </c>
      <c r="AI14" s="5">
        <v>16.0</v>
      </c>
      <c r="AJ14" s="7">
        <v>-0.09</v>
      </c>
      <c r="AK14" s="7">
        <v>0.04</v>
      </c>
      <c r="AL14" s="7">
        <v>0.05</v>
      </c>
      <c r="AM14" s="7">
        <v>-0.02</v>
      </c>
      <c r="AN14" s="7">
        <v>0.19</v>
      </c>
      <c r="AO14" s="7">
        <v>0.14</v>
      </c>
      <c r="AP14" s="5">
        <v>1.8</v>
      </c>
      <c r="AQ14" s="5">
        <v>20.0</v>
      </c>
      <c r="AR14" s="5">
        <v>20.0</v>
      </c>
      <c r="AS14" s="11">
        <v>67.0</v>
      </c>
      <c r="AT14" s="7">
        <v>0.12</v>
      </c>
      <c r="AU14" s="7">
        <v>0.48</v>
      </c>
      <c r="AV14" s="7">
        <v>0.08</v>
      </c>
      <c r="AW14" s="11">
        <v>75.0</v>
      </c>
      <c r="AX14" s="7">
        <v>0.27</v>
      </c>
      <c r="AY14" s="7">
        <v>0.67</v>
      </c>
      <c r="AZ14" s="7">
        <v>0.11</v>
      </c>
    </row>
    <row r="15">
      <c r="A15" s="5" t="s">
        <v>103</v>
      </c>
      <c r="B15" s="5" t="s">
        <v>104</v>
      </c>
      <c r="C15" s="5" t="s">
        <v>105</v>
      </c>
      <c r="D15" s="5" t="s">
        <v>66</v>
      </c>
      <c r="E15" s="5" t="s">
        <v>67</v>
      </c>
      <c r="F15" s="9">
        <v>8361.6</v>
      </c>
      <c r="G15" s="9">
        <v>10708.6</v>
      </c>
      <c r="H15" s="9">
        <v>2.7</v>
      </c>
      <c r="I15" s="7">
        <v>0.05</v>
      </c>
      <c r="J15" s="7">
        <v>0.06</v>
      </c>
      <c r="K15" s="10"/>
      <c r="L15" s="10"/>
      <c r="M15" s="10"/>
      <c r="N15" s="10"/>
      <c r="O15" s="10"/>
      <c r="P15" s="10"/>
      <c r="Q15" s="10"/>
      <c r="R15" s="10"/>
      <c r="S15" s="10"/>
      <c r="U15" s="5">
        <v>8.0</v>
      </c>
      <c r="W15" s="7">
        <v>-0.54</v>
      </c>
      <c r="X15" s="7">
        <v>0.0</v>
      </c>
      <c r="Y15" s="10"/>
      <c r="Z15" s="10"/>
      <c r="AA15" s="10"/>
      <c r="AB15" s="10"/>
      <c r="AC15" s="10"/>
      <c r="AD15" s="10"/>
      <c r="AE15" s="10"/>
      <c r="AF15" s="10"/>
      <c r="AH15" s="5">
        <v>5.0</v>
      </c>
      <c r="AJ15" s="7">
        <v>-0.03</v>
      </c>
      <c r="AK15" s="7">
        <v>0.03</v>
      </c>
      <c r="AL15" s="7">
        <v>0.02</v>
      </c>
      <c r="AM15" s="10"/>
      <c r="AN15" s="10"/>
      <c r="AO15" s="10"/>
      <c r="AQ15" s="5">
        <v>7.0</v>
      </c>
      <c r="AS15" s="9">
        <v>3.4</v>
      </c>
      <c r="AT15" s="7">
        <v>0.18</v>
      </c>
      <c r="AU15" s="7">
        <v>0.62</v>
      </c>
      <c r="AV15" s="7">
        <v>0.05</v>
      </c>
      <c r="AW15" s="9">
        <v>4.54</v>
      </c>
      <c r="AX15" s="7">
        <v>0.37</v>
      </c>
      <c r="AY15" s="7">
        <v>0.83</v>
      </c>
      <c r="AZ15" s="7">
        <v>0.11</v>
      </c>
    </row>
    <row r="16">
      <c r="A16" s="5" t="s">
        <v>106</v>
      </c>
      <c r="B16" s="5" t="s">
        <v>107</v>
      </c>
      <c r="C16" s="5" t="s">
        <v>105</v>
      </c>
      <c r="D16" s="5" t="s">
        <v>108</v>
      </c>
      <c r="E16" s="5" t="s">
        <v>109</v>
      </c>
      <c r="F16" s="9">
        <v>156235.67</v>
      </c>
      <c r="G16" s="9">
        <v>150588.67</v>
      </c>
      <c r="H16" s="9">
        <v>50.66</v>
      </c>
      <c r="I16" s="7">
        <v>0.09</v>
      </c>
      <c r="J16" s="7">
        <v>0.21</v>
      </c>
      <c r="K16" s="7">
        <v>0.25</v>
      </c>
      <c r="L16" s="7">
        <v>0.16</v>
      </c>
      <c r="M16" s="7">
        <v>0.14</v>
      </c>
      <c r="N16" s="7">
        <v>0.1</v>
      </c>
      <c r="O16" s="7">
        <v>0.0</v>
      </c>
      <c r="P16" s="7">
        <v>0.49</v>
      </c>
      <c r="Q16" s="7">
        <v>0.01</v>
      </c>
      <c r="R16" s="7">
        <v>0.28</v>
      </c>
      <c r="S16" s="7">
        <v>0.23</v>
      </c>
      <c r="T16" s="5">
        <v>-1.4</v>
      </c>
      <c r="U16" s="5">
        <v>25.0</v>
      </c>
      <c r="V16" s="5">
        <v>25.0</v>
      </c>
      <c r="W16" s="7">
        <v>-0.38</v>
      </c>
      <c r="X16" s="7">
        <v>0.13</v>
      </c>
      <c r="Y16" s="7">
        <v>0.19</v>
      </c>
      <c r="Z16" s="7">
        <v>0.17</v>
      </c>
      <c r="AA16" s="7">
        <v>0.0</v>
      </c>
      <c r="AB16" s="7">
        <v>0.0</v>
      </c>
      <c r="AC16" s="7">
        <v>0.62</v>
      </c>
      <c r="AD16" s="7">
        <v>0.0</v>
      </c>
      <c r="AE16" s="7">
        <v>0.29</v>
      </c>
      <c r="AF16" s="7">
        <v>0.27</v>
      </c>
      <c r="AG16" s="5">
        <v>-1.3</v>
      </c>
      <c r="AH16" s="5">
        <v>26.0</v>
      </c>
      <c r="AI16" s="5">
        <v>23.0</v>
      </c>
      <c r="AJ16" s="7">
        <v>-0.1</v>
      </c>
      <c r="AK16" s="7">
        <v>0.08</v>
      </c>
      <c r="AL16" s="7">
        <v>0.09</v>
      </c>
      <c r="AM16" s="7">
        <v>0.07</v>
      </c>
      <c r="AN16" s="7">
        <v>0.2</v>
      </c>
      <c r="AO16" s="7">
        <v>0.16</v>
      </c>
      <c r="AP16" s="5">
        <v>-1.4</v>
      </c>
      <c r="AQ16" s="5">
        <v>25.0</v>
      </c>
      <c r="AR16" s="5">
        <v>25.0</v>
      </c>
      <c r="AS16" s="9">
        <v>69.0</v>
      </c>
      <c r="AT16" s="7">
        <v>0.0</v>
      </c>
      <c r="AU16" s="7">
        <v>0.36</v>
      </c>
      <c r="AV16" s="7">
        <v>0.06</v>
      </c>
      <c r="AW16" s="9">
        <v>81.0</v>
      </c>
      <c r="AX16" s="7">
        <v>0.17</v>
      </c>
      <c r="AY16" s="7">
        <v>0.59</v>
      </c>
      <c r="AZ16" s="7">
        <v>0.1</v>
      </c>
    </row>
    <row r="17">
      <c r="A17" s="5" t="s">
        <v>110</v>
      </c>
      <c r="B17" s="5" t="s">
        <v>111</v>
      </c>
      <c r="C17" s="5" t="s">
        <v>78</v>
      </c>
      <c r="D17" s="5" t="s">
        <v>96</v>
      </c>
      <c r="F17" s="9">
        <v>331733.36</v>
      </c>
      <c r="G17" s="9">
        <v>361198.36</v>
      </c>
      <c r="H17" s="9">
        <v>669.81</v>
      </c>
      <c r="I17" s="7">
        <v>0.11</v>
      </c>
      <c r="J17" s="7">
        <v>0.19</v>
      </c>
      <c r="K17" s="7">
        <v>0.11</v>
      </c>
      <c r="L17" s="7">
        <v>0.22</v>
      </c>
      <c r="M17" s="7">
        <v>0.12</v>
      </c>
      <c r="N17" s="7">
        <v>0.1</v>
      </c>
      <c r="O17" s="7">
        <v>0.34</v>
      </c>
      <c r="P17" s="7">
        <v>0.5</v>
      </c>
      <c r="Q17" s="7">
        <v>0.05</v>
      </c>
      <c r="R17" s="7">
        <v>0.26</v>
      </c>
      <c r="S17" s="7">
        <v>0.16</v>
      </c>
      <c r="T17" s="5">
        <v>0.5</v>
      </c>
      <c r="U17" s="5">
        <v>23.0</v>
      </c>
      <c r="V17" s="5">
        <v>23.0</v>
      </c>
      <c r="W17" s="7">
        <v>-0.35</v>
      </c>
      <c r="X17" s="7">
        <v>0.15</v>
      </c>
      <c r="Y17" s="7">
        <v>0.22</v>
      </c>
      <c r="Z17" s="7">
        <v>0.11</v>
      </c>
      <c r="AA17" s="7">
        <v>0.0</v>
      </c>
      <c r="AB17" s="7">
        <v>0.05</v>
      </c>
      <c r="AC17" s="7">
        <v>0.81</v>
      </c>
      <c r="AD17" s="7">
        <v>0.0</v>
      </c>
      <c r="AE17" s="7">
        <v>0.33</v>
      </c>
      <c r="AF17" s="7">
        <v>0.15</v>
      </c>
      <c r="AG17" s="5">
        <v>0.6</v>
      </c>
      <c r="AH17" s="5">
        <v>23.0</v>
      </c>
      <c r="AI17" s="5">
        <v>27.0</v>
      </c>
      <c r="AJ17" s="7">
        <v>-0.26</v>
      </c>
      <c r="AK17" s="7">
        <v>0.08</v>
      </c>
      <c r="AL17" s="7">
        <v>0.14</v>
      </c>
      <c r="AM17" s="7">
        <v>0.19</v>
      </c>
      <c r="AN17" s="7">
        <v>0.26</v>
      </c>
      <c r="AO17" s="7">
        <v>0.16</v>
      </c>
      <c r="AP17" s="5">
        <v>0.5</v>
      </c>
      <c r="AQ17" s="5">
        <v>25.0</v>
      </c>
      <c r="AR17" s="5">
        <v>25.0</v>
      </c>
      <c r="AS17" s="9">
        <v>938.0</v>
      </c>
      <c r="AT17" s="7">
        <v>-0.16</v>
      </c>
      <c r="AU17" s="7">
        <v>0.4</v>
      </c>
      <c r="AV17" s="7">
        <v>0.07</v>
      </c>
      <c r="AW17" s="9">
        <v>1023.0</v>
      </c>
      <c r="AX17" s="7">
        <v>-0.08</v>
      </c>
      <c r="AY17" s="7">
        <v>0.53</v>
      </c>
      <c r="AZ17" s="7">
        <v>0.09</v>
      </c>
    </row>
    <row r="18">
      <c r="A18" s="5" t="s">
        <v>112</v>
      </c>
      <c r="B18" s="5" t="s">
        <v>113</v>
      </c>
      <c r="C18" s="5" t="s">
        <v>57</v>
      </c>
      <c r="D18" s="5" t="s">
        <v>58</v>
      </c>
      <c r="E18" s="5" t="s">
        <v>114</v>
      </c>
      <c r="F18" s="6">
        <v>510585.14</v>
      </c>
      <c r="G18" s="6">
        <v>520192.14</v>
      </c>
      <c r="H18" s="6">
        <v>549.66</v>
      </c>
      <c r="I18" s="7">
        <v>0.13</v>
      </c>
      <c r="J18" s="7">
        <v>0.19</v>
      </c>
      <c r="K18" s="7">
        <v>0.15</v>
      </c>
      <c r="L18" s="7">
        <v>0.56</v>
      </c>
      <c r="M18" s="7">
        <v>0.45</v>
      </c>
      <c r="N18" s="7">
        <v>0.05</v>
      </c>
      <c r="O18" s="7">
        <v>0.14</v>
      </c>
      <c r="P18" s="7">
        <v>0.19</v>
      </c>
      <c r="Q18" s="7">
        <v>0.8</v>
      </c>
      <c r="R18" s="7">
        <v>0.0</v>
      </c>
      <c r="S18" s="7">
        <v>0.5</v>
      </c>
      <c r="T18" s="5">
        <v>0.1</v>
      </c>
      <c r="U18" s="5">
        <v>30.0</v>
      </c>
      <c r="V18" s="5">
        <v>30.0</v>
      </c>
      <c r="W18" s="7">
        <v>-0.28</v>
      </c>
      <c r="X18" s="7">
        <v>0.2</v>
      </c>
      <c r="Y18" s="7">
        <v>0.58</v>
      </c>
      <c r="Z18" s="7">
        <v>0.5</v>
      </c>
      <c r="AA18" s="7">
        <v>0.02</v>
      </c>
      <c r="AB18" s="7">
        <v>0.18</v>
      </c>
      <c r="AC18" s="7">
        <v>0.17</v>
      </c>
      <c r="AD18" s="7">
        <v>0.8</v>
      </c>
      <c r="AE18" s="7">
        <v>0.0</v>
      </c>
      <c r="AF18" s="7">
        <v>0.55</v>
      </c>
      <c r="AG18" s="5">
        <v>0.5</v>
      </c>
      <c r="AH18" s="5">
        <v>34.0</v>
      </c>
      <c r="AI18" s="5">
        <v>35.0</v>
      </c>
      <c r="AJ18" s="7">
        <v>-0.04</v>
      </c>
      <c r="AK18" s="7">
        <v>0.12</v>
      </c>
      <c r="AL18" s="7">
        <v>0.14</v>
      </c>
      <c r="AM18" s="7">
        <v>0.11</v>
      </c>
      <c r="AN18" s="7">
        <v>0.59</v>
      </c>
      <c r="AO18" s="7">
        <v>0.48</v>
      </c>
      <c r="AP18" s="5">
        <v>0.2</v>
      </c>
      <c r="AQ18" s="5">
        <v>30.0</v>
      </c>
      <c r="AR18" s="5">
        <v>30.0</v>
      </c>
      <c r="AS18" s="6">
        <v>799.0</v>
      </c>
      <c r="AT18" s="7">
        <v>-0.22</v>
      </c>
      <c r="AU18" s="7">
        <v>0.4</v>
      </c>
      <c r="AV18" s="7">
        <v>0.08</v>
      </c>
      <c r="AW18" s="6">
        <v>856.0</v>
      </c>
      <c r="AX18" s="7">
        <v>-0.13</v>
      </c>
      <c r="AY18" s="7">
        <v>0.56</v>
      </c>
      <c r="AZ18" s="7">
        <v>0.09</v>
      </c>
    </row>
    <row r="19">
      <c r="A19" s="5" t="s">
        <v>115</v>
      </c>
      <c r="B19" s="5" t="s">
        <v>116</v>
      </c>
      <c r="C19" s="5" t="s">
        <v>95</v>
      </c>
      <c r="D19" s="5" t="s">
        <v>96</v>
      </c>
      <c r="F19" s="9">
        <v>8182.6</v>
      </c>
      <c r="G19" s="9">
        <v>8905.6</v>
      </c>
      <c r="H19" s="9">
        <v>120.4</v>
      </c>
      <c r="I19" s="7">
        <v>0.14</v>
      </c>
      <c r="J19" s="7">
        <v>0.13</v>
      </c>
      <c r="K19" s="7">
        <v>-0.05</v>
      </c>
      <c r="L19" s="7">
        <v>0.13</v>
      </c>
      <c r="M19" s="7">
        <v>0.06</v>
      </c>
      <c r="N19" s="7">
        <v>0.2</v>
      </c>
      <c r="O19" s="7">
        <v>0.02</v>
      </c>
      <c r="P19" s="7">
        <v>0.76</v>
      </c>
      <c r="Q19" s="7">
        <v>0.02</v>
      </c>
      <c r="R19" s="7">
        <v>1.22</v>
      </c>
      <c r="S19" s="7">
        <v>0.11</v>
      </c>
      <c r="T19" s="5">
        <v>0.5</v>
      </c>
      <c r="U19" s="5">
        <v>43.0</v>
      </c>
      <c r="W19" s="7">
        <v>-0.36</v>
      </c>
      <c r="X19" s="7">
        <v>0.22</v>
      </c>
      <c r="Y19" s="7">
        <v>0.17</v>
      </c>
      <c r="Z19" s="7">
        <v>0.02</v>
      </c>
      <c r="AA19" s="7">
        <v>0.0</v>
      </c>
      <c r="AB19" s="7">
        <v>0.0</v>
      </c>
      <c r="AC19" s="7">
        <v>1.96</v>
      </c>
      <c r="AD19" s="7">
        <v>0.16</v>
      </c>
      <c r="AE19" s="7">
        <v>2.33</v>
      </c>
      <c r="AF19" s="7">
        <v>0.11</v>
      </c>
      <c r="AG19" s="5">
        <v>0.2</v>
      </c>
      <c r="AH19" s="5">
        <v>57.0</v>
      </c>
      <c r="AI19" s="5">
        <v>73.0</v>
      </c>
      <c r="AJ19" s="7">
        <v>-0.12</v>
      </c>
      <c r="AK19" s="7">
        <v>0.1</v>
      </c>
      <c r="AL19" s="7">
        <v>0.16</v>
      </c>
      <c r="AM19" s="7">
        <v>0.11</v>
      </c>
      <c r="AN19" s="7">
        <v>0.17</v>
      </c>
      <c r="AO19" s="7">
        <v>0.08</v>
      </c>
      <c r="AP19" s="5">
        <v>0.2</v>
      </c>
      <c r="AQ19" s="5">
        <v>40.0</v>
      </c>
      <c r="AR19" s="5">
        <v>40.0</v>
      </c>
      <c r="AS19" s="9">
        <v>86.0</v>
      </c>
      <c r="AT19" s="7">
        <v>-0.46</v>
      </c>
      <c r="AU19" s="7">
        <v>-0.2</v>
      </c>
      <c r="AV19" s="7">
        <v>-0.04</v>
      </c>
      <c r="AW19" s="9">
        <v>176.0</v>
      </c>
      <c r="AX19" s="7">
        <v>0.02</v>
      </c>
      <c r="AY19" s="7">
        <v>0.47</v>
      </c>
      <c r="AZ19" s="7">
        <v>0.08</v>
      </c>
    </row>
    <row r="20">
      <c r="A20" s="5" t="s">
        <v>117</v>
      </c>
      <c r="B20" s="5" t="s">
        <v>118</v>
      </c>
      <c r="C20" s="5" t="s">
        <v>57</v>
      </c>
      <c r="D20" s="5" t="s">
        <v>84</v>
      </c>
      <c r="E20" s="5" t="s">
        <v>84</v>
      </c>
      <c r="F20" s="6">
        <v>42432.07</v>
      </c>
      <c r="G20" s="6">
        <v>42757.75</v>
      </c>
      <c r="H20" s="6">
        <v>248.7</v>
      </c>
      <c r="I20" s="7">
        <v>0.21</v>
      </c>
      <c r="J20" s="7">
        <v>0.29</v>
      </c>
      <c r="K20" s="7">
        <v>0.38</v>
      </c>
      <c r="L20" s="7">
        <v>0.2</v>
      </c>
      <c r="M20" s="7">
        <v>0.13</v>
      </c>
      <c r="N20" s="7">
        <v>0.25</v>
      </c>
      <c r="O20" s="7">
        <v>0.08</v>
      </c>
      <c r="P20" s="7">
        <v>0.0</v>
      </c>
      <c r="Q20" s="7">
        <v>0.65</v>
      </c>
      <c r="R20" s="7">
        <v>0.0</v>
      </c>
      <c r="S20" s="7">
        <v>0.25</v>
      </c>
      <c r="T20" s="5">
        <v>-1.1</v>
      </c>
      <c r="U20" s="5">
        <v>30.0</v>
      </c>
      <c r="V20" s="5">
        <v>40.0</v>
      </c>
      <c r="W20" s="7">
        <v>-0.54</v>
      </c>
      <c r="X20" s="7">
        <v>0.18</v>
      </c>
      <c r="Y20" s="7">
        <v>0.23</v>
      </c>
      <c r="Z20" s="7">
        <v>0.2</v>
      </c>
      <c r="AA20" s="7">
        <v>0.14</v>
      </c>
      <c r="AB20" s="7">
        <v>0.0</v>
      </c>
      <c r="AC20" s="7">
        <v>0.0</v>
      </c>
      <c r="AD20" s="7">
        <v>0.3</v>
      </c>
      <c r="AE20" s="7">
        <v>0.0</v>
      </c>
      <c r="AF20" s="7">
        <v>-0.59</v>
      </c>
      <c r="AG20" s="5">
        <v>-0.9</v>
      </c>
      <c r="AH20" s="5">
        <v>26.0</v>
      </c>
      <c r="AI20" s="5">
        <v>30.0</v>
      </c>
      <c r="AJ20" s="7">
        <v>-0.31</v>
      </c>
      <c r="AK20" s="7">
        <v>0.09</v>
      </c>
      <c r="AL20" s="7">
        <v>0.1</v>
      </c>
      <c r="AM20" s="7">
        <v>0.05</v>
      </c>
      <c r="AN20" s="7">
        <v>0.23</v>
      </c>
      <c r="AO20" s="7">
        <v>0.15</v>
      </c>
      <c r="AP20" s="5">
        <v>-0.9</v>
      </c>
      <c r="AQ20" s="5">
        <v>25.0</v>
      </c>
      <c r="AR20" s="5">
        <v>25.0</v>
      </c>
      <c r="AS20" s="6">
        <v>370.0</v>
      </c>
      <c r="AT20" s="7">
        <v>-0.33</v>
      </c>
      <c r="AU20" s="7">
        <v>0.06</v>
      </c>
      <c r="AV20" s="7">
        <v>0.03</v>
      </c>
      <c r="AW20" s="6">
        <v>500.0</v>
      </c>
      <c r="AX20" s="7">
        <v>-0.15</v>
      </c>
      <c r="AY20" s="7">
        <v>0.43</v>
      </c>
      <c r="AZ20" s="7">
        <v>0.07</v>
      </c>
    </row>
    <row r="21">
      <c r="A21" s="5" t="s">
        <v>119</v>
      </c>
      <c r="B21" s="5" t="s">
        <v>120</v>
      </c>
      <c r="C21" s="5" t="s">
        <v>87</v>
      </c>
      <c r="D21" s="5" t="s">
        <v>66</v>
      </c>
      <c r="E21" s="5" t="s">
        <v>67</v>
      </c>
      <c r="F21" s="6">
        <v>43902.3</v>
      </c>
      <c r="G21" s="6">
        <v>53308.85</v>
      </c>
      <c r="H21" s="6">
        <v>2047.34</v>
      </c>
      <c r="I21" s="7">
        <v>0.17</v>
      </c>
      <c r="J21" s="7">
        <v>0.23</v>
      </c>
      <c r="K21" s="10"/>
      <c r="L21" s="10"/>
      <c r="M21" s="10"/>
      <c r="N21" s="10"/>
      <c r="O21" s="10"/>
      <c r="P21" s="10"/>
      <c r="Q21" s="10"/>
      <c r="R21" s="10"/>
      <c r="S21" s="10"/>
      <c r="U21" s="5">
        <v>25.0</v>
      </c>
      <c r="W21" s="7">
        <v>-0.54</v>
      </c>
      <c r="X21" s="7">
        <v>0.12</v>
      </c>
      <c r="Y21" s="10"/>
      <c r="Z21" s="10"/>
      <c r="AA21" s="10"/>
      <c r="AB21" s="10"/>
      <c r="AC21" s="10"/>
      <c r="AD21" s="10"/>
      <c r="AE21" s="10"/>
      <c r="AF21" s="10"/>
      <c r="AH21" s="5">
        <v>12.0</v>
      </c>
      <c r="AJ21" s="7">
        <v>-0.02</v>
      </c>
      <c r="AK21" s="7">
        <v>0.07</v>
      </c>
      <c r="AL21" s="7">
        <v>0.06</v>
      </c>
      <c r="AM21" s="10"/>
      <c r="AN21" s="10"/>
      <c r="AO21" s="10"/>
      <c r="AQ21" s="5">
        <v>12.0</v>
      </c>
      <c r="AS21" s="6">
        <v>2245.0</v>
      </c>
      <c r="AT21" s="7">
        <v>-0.09</v>
      </c>
      <c r="AU21" s="7">
        <v>0.37</v>
      </c>
      <c r="AV21" s="7">
        <v>0.02</v>
      </c>
      <c r="AW21" s="6">
        <v>2823.0</v>
      </c>
      <c r="AX21" s="7">
        <v>0.0</v>
      </c>
      <c r="AY21" s="7">
        <v>0.52</v>
      </c>
      <c r="AZ21" s="7">
        <v>0.07</v>
      </c>
    </row>
    <row r="22">
      <c r="A22" s="5" t="s">
        <v>121</v>
      </c>
      <c r="B22" s="5" t="s">
        <v>122</v>
      </c>
      <c r="C22" s="5" t="s">
        <v>57</v>
      </c>
      <c r="D22" s="5" t="s">
        <v>66</v>
      </c>
      <c r="E22" s="5" t="s">
        <v>123</v>
      </c>
      <c r="F22" s="6">
        <v>689352.0</v>
      </c>
      <c r="G22" s="12"/>
      <c r="H22" s="6">
        <v>248.11</v>
      </c>
      <c r="I22" s="7">
        <v>0.08</v>
      </c>
      <c r="J22" s="7">
        <v>0.1</v>
      </c>
      <c r="K22" s="10"/>
      <c r="L22" s="10"/>
      <c r="M22" s="10"/>
      <c r="N22" s="10"/>
      <c r="O22" s="10"/>
      <c r="P22" s="10"/>
      <c r="Q22" s="10"/>
      <c r="R22" s="10"/>
      <c r="S22" s="10"/>
      <c r="U22" s="5">
        <v>12.0</v>
      </c>
      <c r="W22" s="7">
        <v>-0.44</v>
      </c>
      <c r="X22" s="7">
        <v>0.15</v>
      </c>
      <c r="Y22" s="10"/>
      <c r="Z22" s="10"/>
      <c r="AA22" s="10"/>
      <c r="AB22" s="10"/>
      <c r="AC22" s="10"/>
      <c r="AD22" s="10"/>
      <c r="AE22" s="10"/>
      <c r="AF22" s="10"/>
      <c r="AH22" s="5">
        <v>12.0</v>
      </c>
      <c r="AJ22" s="7">
        <v>-0.13</v>
      </c>
      <c r="AK22" s="7">
        <v>0.08</v>
      </c>
      <c r="AL22" s="7">
        <v>0.07</v>
      </c>
      <c r="AM22" s="10"/>
      <c r="AN22" s="10"/>
      <c r="AO22" s="10"/>
      <c r="AQ22" s="5">
        <v>12.0</v>
      </c>
      <c r="AS22" s="6">
        <v>308.0</v>
      </c>
      <c r="AT22" s="7">
        <v>-0.1</v>
      </c>
      <c r="AU22" s="7">
        <v>-0.37</v>
      </c>
      <c r="AV22" s="7">
        <v>0.04</v>
      </c>
      <c r="AW22" s="6">
        <v>355.0</v>
      </c>
      <c r="AX22" s="7">
        <v>-0.05</v>
      </c>
      <c r="AY22" s="7">
        <v>0.56</v>
      </c>
      <c r="AZ22" s="7">
        <v>0.07</v>
      </c>
    </row>
    <row r="23">
      <c r="A23" s="5" t="s">
        <v>124</v>
      </c>
      <c r="B23" s="5" t="s">
        <v>125</v>
      </c>
      <c r="C23" s="5" t="s">
        <v>57</v>
      </c>
      <c r="D23" s="5" t="s">
        <v>84</v>
      </c>
      <c r="E23" s="5" t="s">
        <v>85</v>
      </c>
      <c r="F23" s="6">
        <v>115090.86</v>
      </c>
      <c r="G23" s="6">
        <v>117394.86</v>
      </c>
      <c r="H23" s="6">
        <v>77.0</v>
      </c>
      <c r="I23" s="7">
        <v>0.06</v>
      </c>
      <c r="J23" s="7">
        <v>0.2</v>
      </c>
      <c r="K23" s="7">
        <v>0.15</v>
      </c>
      <c r="L23" s="7">
        <v>0.13</v>
      </c>
      <c r="M23" s="7">
        <v>0.1</v>
      </c>
      <c r="N23" s="7">
        <v>0.08</v>
      </c>
      <c r="O23" s="7">
        <v>0.0</v>
      </c>
      <c r="P23" s="7">
        <v>0.39</v>
      </c>
      <c r="Q23" s="7">
        <v>1.0</v>
      </c>
      <c r="R23" s="7">
        <v>0.03</v>
      </c>
      <c r="S23" s="7">
        <v>0.25</v>
      </c>
      <c r="T23" s="5">
        <v>-0.4</v>
      </c>
      <c r="U23" s="5">
        <v>29.0</v>
      </c>
      <c r="V23" s="5">
        <v>29.0</v>
      </c>
      <c r="W23" s="7">
        <v>-0.51</v>
      </c>
      <c r="X23" s="7">
        <v>0.05</v>
      </c>
      <c r="Y23" s="7">
        <v>0.13</v>
      </c>
      <c r="Z23" s="7">
        <v>0.13</v>
      </c>
      <c r="AA23" s="7">
        <v>0.0</v>
      </c>
      <c r="AB23" s="7">
        <v>0.0</v>
      </c>
      <c r="AC23" s="7">
        <v>0.33</v>
      </c>
      <c r="AD23" s="7">
        <v>0.64</v>
      </c>
      <c r="AE23" s="7">
        <v>0.0</v>
      </c>
      <c r="AF23" s="7">
        <v>0.23</v>
      </c>
      <c r="AG23" s="5">
        <v>-0.3</v>
      </c>
      <c r="AH23" s="5">
        <v>33.0</v>
      </c>
      <c r="AJ23" s="7">
        <v>-0.56</v>
      </c>
      <c r="AK23" s="7">
        <v>0.04</v>
      </c>
      <c r="AL23" s="7">
        <v>0.06</v>
      </c>
      <c r="AM23" s="7">
        <v>0.01</v>
      </c>
      <c r="AN23" s="7">
        <v>0.1</v>
      </c>
      <c r="AO23" s="7">
        <v>0.08</v>
      </c>
      <c r="AP23" s="5">
        <v>-0.3</v>
      </c>
      <c r="AQ23" s="5">
        <v>25.0</v>
      </c>
      <c r="AR23" s="5">
        <v>25.0</v>
      </c>
      <c r="AS23" s="6">
        <v>104.0</v>
      </c>
      <c r="AT23" s="7">
        <v>-0.13</v>
      </c>
      <c r="AU23" s="7">
        <v>0.45</v>
      </c>
      <c r="AV23" s="7">
        <v>0.06</v>
      </c>
      <c r="AW23" s="6">
        <v>104.0</v>
      </c>
      <c r="AX23" s="7">
        <v>-0.13</v>
      </c>
      <c r="AY23" s="7">
        <v>0.45</v>
      </c>
      <c r="AZ23" s="7">
        <v>0.06</v>
      </c>
    </row>
    <row r="24">
      <c r="A24" s="5" t="s">
        <v>126</v>
      </c>
      <c r="B24" s="5" t="s">
        <v>127</v>
      </c>
      <c r="C24" s="5" t="s">
        <v>128</v>
      </c>
      <c r="D24" s="5" t="s">
        <v>102</v>
      </c>
      <c r="E24" s="5" t="s">
        <v>129</v>
      </c>
      <c r="F24" s="13">
        <v>230824.0</v>
      </c>
      <c r="G24" s="13">
        <v>287288.0</v>
      </c>
      <c r="H24" s="13">
        <v>87.72</v>
      </c>
      <c r="I24" s="7">
        <v>0.0</v>
      </c>
      <c r="J24" s="7">
        <v>0.04</v>
      </c>
      <c r="K24" s="7">
        <v>0.17</v>
      </c>
      <c r="L24" s="7">
        <v>0.17</v>
      </c>
      <c r="M24" s="7">
        <v>0.11</v>
      </c>
      <c r="N24" s="7">
        <v>0.2</v>
      </c>
      <c r="O24" s="7">
        <v>0.24</v>
      </c>
      <c r="P24" s="7">
        <v>0.8</v>
      </c>
      <c r="Q24" s="7">
        <v>0.56</v>
      </c>
      <c r="R24" s="7">
        <v>0.03</v>
      </c>
      <c r="S24" s="7">
        <v>0.13</v>
      </c>
      <c r="T24" s="5">
        <v>1.6</v>
      </c>
      <c r="U24" s="5">
        <v>21.0</v>
      </c>
      <c r="W24" s="7">
        <v>-0.39</v>
      </c>
      <c r="X24" s="7">
        <v>0.02</v>
      </c>
      <c r="Y24" s="7">
        <v>0.17</v>
      </c>
      <c r="Z24" s="7">
        <v>0.12</v>
      </c>
      <c r="AA24" s="7">
        <v>0.25</v>
      </c>
      <c r="AB24" s="7">
        <v>0.07</v>
      </c>
      <c r="AC24" s="7">
        <v>0.7</v>
      </c>
      <c r="AD24" s="7">
        <v>0.4</v>
      </c>
      <c r="AE24" s="7">
        <v>0.0</v>
      </c>
      <c r="AF24" s="7">
        <v>0.12</v>
      </c>
      <c r="AG24" s="5">
        <v>2.8</v>
      </c>
      <c r="AH24" s="5">
        <v>20.0</v>
      </c>
      <c r="AI24" s="5">
        <v>25.0</v>
      </c>
      <c r="AJ24" s="7">
        <v>-0.31</v>
      </c>
      <c r="AK24" s="7">
        <v>0.04</v>
      </c>
      <c r="AL24" s="7">
        <v>0.07</v>
      </c>
      <c r="AM24" s="7">
        <v>0.03</v>
      </c>
      <c r="AN24" s="7">
        <v>0.17</v>
      </c>
      <c r="AO24" s="7">
        <v>0.12</v>
      </c>
      <c r="AP24" s="5">
        <v>2.5</v>
      </c>
      <c r="AQ24" s="5">
        <v>25.0</v>
      </c>
      <c r="AR24" s="5">
        <v>25.0</v>
      </c>
      <c r="AS24" s="13">
        <v>92.0</v>
      </c>
      <c r="AT24" s="7">
        <v>-0.18</v>
      </c>
      <c r="AU24" s="7">
        <v>0.05</v>
      </c>
      <c r="AV24" s="7">
        <v>0.01</v>
      </c>
      <c r="AW24" s="13">
        <v>114.0</v>
      </c>
      <c r="AX24" s="7">
        <v>0.02</v>
      </c>
      <c r="AY24" s="7">
        <v>0.3</v>
      </c>
      <c r="AZ24" s="7">
        <v>0.05</v>
      </c>
    </row>
    <row r="25">
      <c r="A25" s="5" t="s">
        <v>130</v>
      </c>
      <c r="B25" s="5" t="s">
        <v>131</v>
      </c>
      <c r="C25" s="5" t="s">
        <v>57</v>
      </c>
      <c r="D25" s="5" t="s">
        <v>58</v>
      </c>
      <c r="E25" s="5" t="s">
        <v>132</v>
      </c>
      <c r="F25" s="6">
        <v>3541303.49</v>
      </c>
      <c r="G25" s="6">
        <v>3496734.49</v>
      </c>
      <c r="H25" s="6">
        <v>234.5</v>
      </c>
      <c r="I25" s="7">
        <v>0.06</v>
      </c>
      <c r="J25" s="7">
        <v>0.13</v>
      </c>
      <c r="K25" s="7">
        <v>0.09</v>
      </c>
      <c r="L25" s="7">
        <v>0.28</v>
      </c>
      <c r="M25" s="7">
        <v>0.24</v>
      </c>
      <c r="N25" s="7">
        <v>0.02</v>
      </c>
      <c r="O25" s="7">
        <v>0.01</v>
      </c>
      <c r="P25" s="7">
        <v>0.21</v>
      </c>
      <c r="Q25" s="7">
        <v>0.96</v>
      </c>
      <c r="R25" s="7">
        <v>0.03</v>
      </c>
      <c r="S25" s="7">
        <v>0.44</v>
      </c>
      <c r="T25" s="5">
        <v>0.4</v>
      </c>
      <c r="U25" s="5">
        <v>26.0</v>
      </c>
      <c r="V25" s="5">
        <v>25.0</v>
      </c>
      <c r="W25" s="7">
        <v>-0.37</v>
      </c>
      <c r="X25" s="7">
        <v>0.22</v>
      </c>
      <c r="Y25" s="7">
        <v>0.32</v>
      </c>
      <c r="Z25" s="7">
        <v>0.25</v>
      </c>
      <c r="AA25" s="7">
        <v>0.0</v>
      </c>
      <c r="AB25" s="7">
        <v>0.0</v>
      </c>
      <c r="AC25" s="7">
        <v>0.16</v>
      </c>
      <c r="AD25" s="7">
        <v>1.0</v>
      </c>
      <c r="AE25" s="7">
        <v>0.06</v>
      </c>
      <c r="AF25" s="7">
        <v>0.66</v>
      </c>
      <c r="AG25" s="5">
        <v>0.4</v>
      </c>
      <c r="AH25" s="5">
        <v>31.0</v>
      </c>
      <c r="AI25" s="5">
        <v>30.0</v>
      </c>
      <c r="AJ25" s="7">
        <v>-0.09</v>
      </c>
      <c r="AK25" s="7">
        <v>0.07</v>
      </c>
      <c r="AL25" s="7">
        <v>0.15</v>
      </c>
      <c r="AM25" s="7">
        <v>0.11</v>
      </c>
      <c r="AN25" s="7">
        <v>0.34</v>
      </c>
      <c r="AO25" s="7">
        <v>0.29</v>
      </c>
      <c r="AP25" s="5">
        <v>0.4</v>
      </c>
      <c r="AQ25" s="5">
        <v>25.0</v>
      </c>
      <c r="AR25" s="5">
        <v>25.0</v>
      </c>
      <c r="AS25" s="6">
        <v>282.0</v>
      </c>
      <c r="AT25" s="7">
        <v>-0.18</v>
      </c>
      <c r="AU25" s="7">
        <v>0.2</v>
      </c>
      <c r="AV25" s="7">
        <v>0.04</v>
      </c>
      <c r="AW25" s="6">
        <v>304.0</v>
      </c>
      <c r="AX25" s="7">
        <v>-0.18</v>
      </c>
      <c r="AY25" s="7">
        <v>0.3</v>
      </c>
      <c r="AZ25" s="7">
        <v>0.05</v>
      </c>
    </row>
    <row r="26">
      <c r="A26" s="5" t="s">
        <v>133</v>
      </c>
      <c r="B26" s="5" t="s">
        <v>134</v>
      </c>
      <c r="C26" s="5" t="s">
        <v>57</v>
      </c>
      <c r="D26" s="5" t="s">
        <v>58</v>
      </c>
      <c r="E26" s="5" t="s">
        <v>114</v>
      </c>
      <c r="F26" s="6">
        <v>688987.44</v>
      </c>
      <c r="G26" s="6">
        <v>696166.41</v>
      </c>
      <c r="H26" s="6">
        <v>346.36</v>
      </c>
      <c r="I26" s="7">
        <v>0.11</v>
      </c>
      <c r="J26" s="7">
        <v>0.18</v>
      </c>
      <c r="K26" s="7">
        <v>0.14</v>
      </c>
      <c r="L26" s="7">
        <v>0.66</v>
      </c>
      <c r="M26" s="7">
        <v>0.49</v>
      </c>
      <c r="N26" s="7">
        <v>0.02</v>
      </c>
      <c r="O26" s="7">
        <v>0.17</v>
      </c>
      <c r="P26" s="7">
        <v>0.21</v>
      </c>
      <c r="Q26" s="7">
        <v>0.79</v>
      </c>
      <c r="R26" s="7">
        <v>0.06</v>
      </c>
      <c r="S26" s="7">
        <v>0.24</v>
      </c>
      <c r="T26" s="5">
        <v>0.2</v>
      </c>
      <c r="U26" s="5">
        <v>25.0</v>
      </c>
      <c r="V26" s="5">
        <v>25.0</v>
      </c>
      <c r="W26" s="7">
        <v>-0.29</v>
      </c>
      <c r="X26" s="7">
        <v>0.18</v>
      </c>
      <c r="Y26" s="7">
        <v>0.67</v>
      </c>
      <c r="Z26" s="7">
        <v>0.49</v>
      </c>
      <c r="AA26" s="7">
        <v>0.02</v>
      </c>
      <c r="AB26" s="7">
        <v>0.05</v>
      </c>
      <c r="AC26" s="7">
        <v>0.24</v>
      </c>
      <c r="AD26" s="7">
        <v>0.95</v>
      </c>
      <c r="AE26" s="7">
        <v>0.0</v>
      </c>
      <c r="AF26" s="7">
        <v>0.35</v>
      </c>
      <c r="AG26" s="5">
        <v>0.2</v>
      </c>
      <c r="AH26" s="5">
        <v>32.0</v>
      </c>
      <c r="AI26" s="5">
        <v>32.0</v>
      </c>
      <c r="AJ26" s="7">
        <v>-0.04</v>
      </c>
      <c r="AK26" s="7">
        <v>0.11</v>
      </c>
      <c r="AL26" s="7">
        <v>0.12</v>
      </c>
      <c r="AM26" s="7">
        <v>0.1</v>
      </c>
      <c r="AN26" s="7">
        <v>0.68</v>
      </c>
      <c r="AO26" s="7">
        <v>0.55</v>
      </c>
      <c r="AP26" s="5">
        <v>0.2</v>
      </c>
      <c r="AQ26" s="5">
        <v>25.0</v>
      </c>
      <c r="AR26" s="5">
        <v>25.0</v>
      </c>
      <c r="AS26" s="6">
        <v>443.0</v>
      </c>
      <c r="AT26" s="7">
        <v>-0.22</v>
      </c>
      <c r="AU26" s="7">
        <v>0.28</v>
      </c>
      <c r="AV26" s="7">
        <v>0.05</v>
      </c>
      <c r="AW26" s="6">
        <v>443.0</v>
      </c>
      <c r="AX26" s="7">
        <v>-0.22</v>
      </c>
      <c r="AY26" s="7">
        <v>0.28</v>
      </c>
      <c r="AZ26" s="7">
        <v>0.05</v>
      </c>
    </row>
    <row r="27">
      <c r="A27" s="5" t="s">
        <v>135</v>
      </c>
      <c r="B27" s="5" t="s">
        <v>136</v>
      </c>
      <c r="C27" s="5" t="s">
        <v>57</v>
      </c>
      <c r="D27" s="5" t="s">
        <v>137</v>
      </c>
      <c r="E27" s="5" t="s">
        <v>138</v>
      </c>
      <c r="F27" s="6">
        <v>126872.15</v>
      </c>
      <c r="G27" s="6">
        <v>148825.95</v>
      </c>
      <c r="H27" s="6">
        <v>110.0</v>
      </c>
      <c r="I27" s="7">
        <v>0.08</v>
      </c>
      <c r="J27" s="7">
        <v>0.26</v>
      </c>
      <c r="K27" s="7">
        <v>0.5</v>
      </c>
      <c r="L27" s="7">
        <v>0.14</v>
      </c>
      <c r="M27" s="7">
        <v>0.13</v>
      </c>
      <c r="N27" s="7">
        <v>0.19</v>
      </c>
      <c r="O27" s="7">
        <v>0.03</v>
      </c>
      <c r="P27" s="7">
        <v>0.71</v>
      </c>
      <c r="Q27" s="7">
        <v>1.15</v>
      </c>
      <c r="R27" s="7">
        <v>0.05</v>
      </c>
      <c r="S27" s="7">
        <v>0.26</v>
      </c>
      <c r="T27" s="5">
        <v>1.3</v>
      </c>
      <c r="U27" s="5">
        <v>27.0</v>
      </c>
      <c r="V27" s="5">
        <v>30.0</v>
      </c>
      <c r="W27" s="7">
        <v>-0.43</v>
      </c>
      <c r="X27" s="7">
        <v>0.09</v>
      </c>
      <c r="Y27" s="7">
        <v>0.15</v>
      </c>
      <c r="Z27" s="7">
        <v>0.1</v>
      </c>
      <c r="AA27" s="7">
        <v>0.34</v>
      </c>
      <c r="AB27" s="7">
        <v>0.0</v>
      </c>
      <c r="AC27" s="7">
        <v>0.75</v>
      </c>
      <c r="AD27" s="7">
        <v>0.4</v>
      </c>
      <c r="AE27" s="7">
        <v>0.0</v>
      </c>
      <c r="AF27" s="7">
        <v>0.21</v>
      </c>
      <c r="AG27" s="5">
        <v>1.8</v>
      </c>
      <c r="AH27" s="5">
        <v>36.0</v>
      </c>
      <c r="AI27" s="5">
        <v>38.0</v>
      </c>
      <c r="AJ27" s="7">
        <v>-0.15</v>
      </c>
      <c r="AK27" s="7">
        <v>0.07</v>
      </c>
      <c r="AL27" s="7">
        <v>0.14</v>
      </c>
      <c r="AM27" s="7">
        <v>0.14</v>
      </c>
      <c r="AN27" s="7">
        <v>0.16</v>
      </c>
      <c r="AO27" s="7">
        <v>0.11</v>
      </c>
      <c r="AP27" s="5">
        <v>1.6</v>
      </c>
      <c r="AQ27" s="5">
        <v>25.0</v>
      </c>
      <c r="AR27" s="5">
        <v>25.0</v>
      </c>
      <c r="AS27" s="6">
        <v>137.0</v>
      </c>
      <c r="AT27" s="7">
        <v>-0.37</v>
      </c>
      <c r="AU27" s="7">
        <v>0.24</v>
      </c>
      <c r="AV27" s="7">
        <v>0.04</v>
      </c>
      <c r="AW27" s="6">
        <v>137.0</v>
      </c>
      <c r="AX27" s="7">
        <v>-0.37</v>
      </c>
      <c r="AY27" s="7">
        <v>0.24</v>
      </c>
      <c r="AZ27" s="7">
        <v>0.04</v>
      </c>
    </row>
    <row r="28">
      <c r="A28" s="5" t="s">
        <v>139</v>
      </c>
      <c r="B28" s="5" t="s">
        <v>140</v>
      </c>
      <c r="C28" s="5" t="s">
        <v>57</v>
      </c>
      <c r="D28" s="5" t="s">
        <v>66</v>
      </c>
      <c r="E28" s="5" t="s">
        <v>123</v>
      </c>
      <c r="F28" s="6">
        <v>184964.25</v>
      </c>
      <c r="G28" s="12"/>
      <c r="H28" s="6">
        <v>580.59</v>
      </c>
      <c r="I28" s="7">
        <v>0.06</v>
      </c>
      <c r="J28" s="7">
        <v>0.31</v>
      </c>
      <c r="K28" s="10"/>
      <c r="L28" s="10"/>
      <c r="M28" s="10"/>
      <c r="N28" s="10"/>
      <c r="O28" s="10"/>
      <c r="P28" s="10"/>
      <c r="Q28" s="10"/>
      <c r="R28" s="10"/>
      <c r="S28" s="10"/>
      <c r="U28" s="5">
        <v>10.0</v>
      </c>
      <c r="W28" s="7">
        <v>-0.32</v>
      </c>
      <c r="X28" s="7">
        <v>0.12</v>
      </c>
      <c r="Y28" s="10"/>
      <c r="Z28" s="10"/>
      <c r="AA28" s="10"/>
      <c r="AB28" s="10"/>
      <c r="AC28" s="10"/>
      <c r="AD28" s="10"/>
      <c r="AE28" s="10"/>
      <c r="AF28" s="10"/>
      <c r="AH28" s="5">
        <v>10.0</v>
      </c>
      <c r="AJ28" s="7">
        <v>-0.19</v>
      </c>
      <c r="AK28" s="7">
        <v>0.05</v>
      </c>
      <c r="AL28" s="7">
        <v>0.09</v>
      </c>
      <c r="AM28" s="10"/>
      <c r="AN28" s="10"/>
      <c r="AO28" s="10"/>
      <c r="AQ28" s="5">
        <v>10.0</v>
      </c>
      <c r="AS28" s="6">
        <v>594.0</v>
      </c>
      <c r="AT28" s="7">
        <v>-0.21</v>
      </c>
      <c r="AU28" s="7">
        <v>0.24</v>
      </c>
      <c r="AV28" s="7">
        <v>0.01</v>
      </c>
      <c r="AW28" s="6">
        <v>660.0</v>
      </c>
      <c r="AX28" s="7">
        <v>-0.17</v>
      </c>
      <c r="AY28" s="7">
        <v>0.3</v>
      </c>
      <c r="AZ28" s="7">
        <v>0.03</v>
      </c>
    </row>
    <row r="29">
      <c r="A29" s="5" t="s">
        <v>141</v>
      </c>
      <c r="B29" s="5" t="s">
        <v>142</v>
      </c>
      <c r="C29" s="5" t="s">
        <v>57</v>
      </c>
      <c r="D29" s="5" t="s">
        <v>58</v>
      </c>
      <c r="E29" s="5" t="s">
        <v>143</v>
      </c>
      <c r="F29" s="6">
        <v>188652.74</v>
      </c>
      <c r="G29" s="6">
        <v>181057.74</v>
      </c>
      <c r="H29" s="6">
        <v>890.0</v>
      </c>
      <c r="I29" s="7">
        <v>0.32</v>
      </c>
      <c r="J29" s="7">
        <v>0.49</v>
      </c>
      <c r="K29" s="7">
        <v>0.55</v>
      </c>
      <c r="L29" s="7">
        <v>0.01</v>
      </c>
      <c r="M29" s="7">
        <v>0.13</v>
      </c>
      <c r="N29" s="7">
        <v>0.32</v>
      </c>
      <c r="O29" s="7">
        <v>0.28</v>
      </c>
      <c r="P29" s="7">
        <v>0.0</v>
      </c>
      <c r="Q29" s="7">
        <v>0.95</v>
      </c>
      <c r="R29" s="7">
        <v>0.24</v>
      </c>
      <c r="S29" s="7">
        <v>-0.14</v>
      </c>
      <c r="T29" s="5">
        <v>-2.0</v>
      </c>
      <c r="U29" s="5">
        <v>55.0</v>
      </c>
      <c r="V29" s="5">
        <v>45.0</v>
      </c>
      <c r="W29" s="7">
        <v>-0.5</v>
      </c>
      <c r="X29" s="7">
        <v>0.28</v>
      </c>
      <c r="Y29" s="7">
        <v>0.13</v>
      </c>
      <c r="Z29" s="7">
        <v>0.21</v>
      </c>
      <c r="AA29" s="7">
        <v>0.18</v>
      </c>
      <c r="AB29" s="7">
        <v>0.05</v>
      </c>
      <c r="AC29" s="7">
        <v>0.0</v>
      </c>
      <c r="AD29" s="7">
        <v>0.59</v>
      </c>
      <c r="AE29" s="7">
        <v>0.0</v>
      </c>
      <c r="AF29" s="7">
        <v>0.14</v>
      </c>
      <c r="AG29" s="5">
        <v>-2.2</v>
      </c>
      <c r="AH29" s="5">
        <v>119.0</v>
      </c>
      <c r="AI29" s="5">
        <v>77.0</v>
      </c>
      <c r="AJ29" s="7">
        <v>-0.24</v>
      </c>
      <c r="AK29" s="7">
        <v>0.2</v>
      </c>
      <c r="AL29" s="7">
        <v>0.2</v>
      </c>
      <c r="AM29" s="7">
        <v>0.13</v>
      </c>
      <c r="AN29" s="7">
        <v>0.16</v>
      </c>
      <c r="AO29" s="7">
        <v>0.13</v>
      </c>
      <c r="AP29" s="5">
        <v>-2.0</v>
      </c>
      <c r="AQ29" s="5">
        <v>40.0</v>
      </c>
      <c r="AR29" s="5">
        <v>40.0</v>
      </c>
      <c r="AS29" s="6">
        <v>538.0</v>
      </c>
      <c r="AT29" s="7">
        <v>-0.72</v>
      </c>
      <c r="AU29" s="7">
        <v>-0.4</v>
      </c>
      <c r="AV29" s="7">
        <v>-0.1</v>
      </c>
      <c r="AW29" s="6">
        <v>1026.0</v>
      </c>
      <c r="AX29" s="7">
        <v>-0.47</v>
      </c>
      <c r="AY29" s="7">
        <v>0.15</v>
      </c>
      <c r="AZ29" s="7">
        <v>0.03</v>
      </c>
    </row>
    <row r="30">
      <c r="A30" s="5" t="s">
        <v>144</v>
      </c>
      <c r="B30" s="5" t="s">
        <v>145</v>
      </c>
      <c r="C30" s="5" t="s">
        <v>57</v>
      </c>
      <c r="D30" s="5" t="s">
        <v>137</v>
      </c>
      <c r="F30" s="6">
        <v>229549.22</v>
      </c>
      <c r="G30" s="6">
        <v>280418.22</v>
      </c>
      <c r="H30" s="6">
        <v>307.0</v>
      </c>
      <c r="I30" s="7">
        <v>0.01</v>
      </c>
      <c r="J30" s="7">
        <v>0.12</v>
      </c>
      <c r="K30" s="7">
        <v>0.1</v>
      </c>
      <c r="L30" s="7">
        <v>0.4</v>
      </c>
      <c r="M30" s="7">
        <v>0.27</v>
      </c>
      <c r="N30" s="7">
        <v>0.05</v>
      </c>
      <c r="O30" s="7">
        <v>0.05</v>
      </c>
      <c r="P30" s="7">
        <v>0.63</v>
      </c>
      <c r="Q30" s="7">
        <v>0.82</v>
      </c>
      <c r="R30" s="7">
        <v>0.01</v>
      </c>
      <c r="S30" s="7">
        <v>0.19</v>
      </c>
      <c r="T30" s="5">
        <v>2.8</v>
      </c>
      <c r="U30" s="5">
        <v>23.0</v>
      </c>
      <c r="V30" s="5">
        <v>25.0</v>
      </c>
      <c r="W30" s="7">
        <v>-0.17</v>
      </c>
      <c r="X30" s="7">
        <v>0.13</v>
      </c>
      <c r="Y30" s="7">
        <v>0.46</v>
      </c>
      <c r="Z30" s="7">
        <v>0.32</v>
      </c>
      <c r="AA30" s="7">
        <v>0.07</v>
      </c>
      <c r="AB30" s="7">
        <v>0.08</v>
      </c>
      <c r="AC30" s="7">
        <v>0.58</v>
      </c>
      <c r="AD30" s="7">
        <v>0.34</v>
      </c>
      <c r="AE30" s="7">
        <v>0.01</v>
      </c>
      <c r="AF30" s="7">
        <v>0.2</v>
      </c>
      <c r="AG30" s="5">
        <v>2.7</v>
      </c>
      <c r="AH30" s="5">
        <v>24.0</v>
      </c>
      <c r="AJ30" s="7">
        <v>-0.03</v>
      </c>
      <c r="AK30" s="7">
        <v>0.05</v>
      </c>
      <c r="AL30" s="7">
        <v>0.08</v>
      </c>
      <c r="AM30" s="7">
        <v>0.06</v>
      </c>
      <c r="AN30" s="7">
        <v>0.47</v>
      </c>
      <c r="AO30" s="7">
        <v>0.36</v>
      </c>
      <c r="AP30" s="5">
        <v>2.8</v>
      </c>
      <c r="AQ30" s="5">
        <v>25.0</v>
      </c>
      <c r="AR30" s="5">
        <v>25.0</v>
      </c>
      <c r="AS30" s="6">
        <v>306.0</v>
      </c>
      <c r="AT30" s="7">
        <v>-0.28</v>
      </c>
      <c r="AU30" s="7">
        <v>0.0</v>
      </c>
      <c r="AV30" s="7">
        <v>0.0</v>
      </c>
      <c r="AW30" s="6">
        <v>339.0</v>
      </c>
      <c r="AX30" s="7">
        <v>-0.21</v>
      </c>
      <c r="AY30" s="7">
        <v>0.11</v>
      </c>
      <c r="AZ30" s="7">
        <v>0.02</v>
      </c>
    </row>
    <row r="31">
      <c r="A31" s="5" t="s">
        <v>146</v>
      </c>
      <c r="B31" s="5" t="s">
        <v>147</v>
      </c>
      <c r="C31" s="5" t="s">
        <v>57</v>
      </c>
      <c r="D31" s="5" t="s">
        <v>88</v>
      </c>
      <c r="F31" s="6">
        <v>465095.0</v>
      </c>
      <c r="G31" s="6">
        <v>461398.0</v>
      </c>
      <c r="H31" s="6">
        <v>1032.27</v>
      </c>
      <c r="I31" s="7">
        <v>0.09</v>
      </c>
      <c r="J31" s="7">
        <v>0.14</v>
      </c>
      <c r="K31" s="7">
        <v>0.12</v>
      </c>
      <c r="L31" s="7">
        <v>0.03</v>
      </c>
      <c r="M31" s="7">
        <v>0.02</v>
      </c>
      <c r="N31" s="7">
        <v>0.63</v>
      </c>
      <c r="O31" s="7">
        <v>0.02</v>
      </c>
      <c r="P31" s="7">
        <v>0.48</v>
      </c>
      <c r="Q31" s="7">
        <v>0.29</v>
      </c>
      <c r="R31" s="7">
        <v>0.25</v>
      </c>
      <c r="S31" s="7">
        <v>0.17</v>
      </c>
      <c r="T31" s="5">
        <v>-0.3</v>
      </c>
      <c r="U31" s="5">
        <v>36.0</v>
      </c>
      <c r="V31" s="5">
        <v>33.0</v>
      </c>
      <c r="W31" s="7">
        <v>-0.31</v>
      </c>
      <c r="X31" s="7">
        <v>0.22</v>
      </c>
      <c r="Y31" s="7">
        <v>0.04</v>
      </c>
      <c r="Z31" s="7">
        <v>0.03</v>
      </c>
      <c r="AA31" s="7">
        <v>0.36</v>
      </c>
      <c r="AB31" s="7">
        <v>0.0</v>
      </c>
      <c r="AC31" s="7">
        <v>0.34</v>
      </c>
      <c r="AD31" s="7">
        <v>0.15</v>
      </c>
      <c r="AE31" s="7">
        <v>0.1</v>
      </c>
      <c r="AF31" s="7">
        <v>0.22</v>
      </c>
      <c r="AG31" s="5">
        <v>-0.5</v>
      </c>
      <c r="AH31" s="5">
        <v>56.0</v>
      </c>
      <c r="AI31" s="5">
        <v>52.0</v>
      </c>
      <c r="AJ31" s="7">
        <v>-0.05</v>
      </c>
      <c r="AK31" s="7">
        <v>0.07</v>
      </c>
      <c r="AL31" s="7">
        <v>0.1</v>
      </c>
      <c r="AM31" s="7">
        <v>0.13</v>
      </c>
      <c r="AN31" s="7">
        <v>0.04</v>
      </c>
      <c r="AO31" s="7">
        <v>0.03</v>
      </c>
      <c r="AP31" s="5">
        <v>-0.5</v>
      </c>
      <c r="AQ31" s="5">
        <v>40.0</v>
      </c>
      <c r="AR31" s="5">
        <v>40.0</v>
      </c>
      <c r="AS31" s="6">
        <v>868.0</v>
      </c>
      <c r="AT31" s="7">
        <v>-0.41</v>
      </c>
      <c r="AU31" s="7">
        <v>-0.16</v>
      </c>
      <c r="AV31" s="7">
        <v>-0.03</v>
      </c>
      <c r="AW31" s="6">
        <v>1150.0</v>
      </c>
      <c r="AX31" s="7">
        <v>-0.22</v>
      </c>
      <c r="AY31" s="7">
        <v>0.11</v>
      </c>
      <c r="AZ31" s="7">
        <v>0.02</v>
      </c>
    </row>
    <row r="32">
      <c r="A32" s="5" t="s">
        <v>148</v>
      </c>
      <c r="B32" s="5" t="s">
        <v>149</v>
      </c>
      <c r="C32" s="5" t="s">
        <v>57</v>
      </c>
      <c r="D32" s="5" t="s">
        <v>102</v>
      </c>
      <c r="F32" s="6">
        <v>412576.68</v>
      </c>
      <c r="G32" s="6">
        <v>438096.68</v>
      </c>
      <c r="H32" s="6">
        <v>174.89</v>
      </c>
      <c r="I32" s="7">
        <v>0.04</v>
      </c>
      <c r="J32" s="7">
        <v>0.08</v>
      </c>
      <c r="K32" s="7">
        <v>0.03</v>
      </c>
      <c r="L32" s="7">
        <v>0.22</v>
      </c>
      <c r="M32" s="7">
        <v>0.19</v>
      </c>
      <c r="N32" s="7">
        <v>0.03</v>
      </c>
      <c r="O32" s="7">
        <v>0.05</v>
      </c>
      <c r="P32" s="7">
        <v>0.6</v>
      </c>
      <c r="Q32" s="7">
        <v>0.5</v>
      </c>
      <c r="R32" s="7">
        <v>0.09</v>
      </c>
      <c r="S32" s="7">
        <v>0.16</v>
      </c>
      <c r="T32" s="5">
        <v>1.1</v>
      </c>
      <c r="U32" s="5">
        <v>22.0</v>
      </c>
      <c r="V32" s="5">
        <v>22.0</v>
      </c>
      <c r="W32" s="7">
        <v>-0.24</v>
      </c>
      <c r="X32" s="7">
        <v>0.08</v>
      </c>
      <c r="Y32" s="7">
        <v>0.25</v>
      </c>
      <c r="Z32" s="7">
        <v>0.2</v>
      </c>
      <c r="AA32" s="7">
        <v>0.02</v>
      </c>
      <c r="AB32" s="7">
        <v>0.0</v>
      </c>
      <c r="AC32" s="7">
        <v>0.54</v>
      </c>
      <c r="AD32" s="7">
        <v>0.29</v>
      </c>
      <c r="AE32" s="7">
        <v>0.14</v>
      </c>
      <c r="AF32" s="7">
        <v>0.2</v>
      </c>
      <c r="AG32" s="5">
        <v>1.0</v>
      </c>
      <c r="AH32" s="5">
        <v>25.0</v>
      </c>
      <c r="AI32" s="5">
        <v>25.0</v>
      </c>
      <c r="AJ32" s="7">
        <v>-0.02</v>
      </c>
      <c r="AK32" s="7">
        <v>0.03</v>
      </c>
      <c r="AL32" s="7">
        <v>0.04</v>
      </c>
      <c r="AM32" s="7">
        <v>0.03</v>
      </c>
      <c r="AN32" s="7">
        <v>0.25</v>
      </c>
      <c r="AO32" s="7">
        <v>0.21</v>
      </c>
      <c r="AP32" s="5">
        <v>1.1</v>
      </c>
      <c r="AQ32" s="5">
        <v>22.0</v>
      </c>
      <c r="AR32" s="5">
        <v>22.0</v>
      </c>
      <c r="AS32" s="6">
        <v>162.0</v>
      </c>
      <c r="AT32" s="7">
        <v>-0.23</v>
      </c>
      <c r="AU32" s="7">
        <v>-0.07</v>
      </c>
      <c r="AV32" s="7">
        <v>-0.01</v>
      </c>
      <c r="AW32" s="6">
        <v>180.0</v>
      </c>
      <c r="AX32" s="7">
        <v>-0.15</v>
      </c>
      <c r="AY32" s="7">
        <v>0.03</v>
      </c>
      <c r="AZ32" s="7">
        <v>0.01</v>
      </c>
    </row>
    <row r="33">
      <c r="A33" s="5" t="s">
        <v>150</v>
      </c>
      <c r="B33" s="5" t="s">
        <v>151</v>
      </c>
      <c r="C33" s="5" t="s">
        <v>78</v>
      </c>
      <c r="D33" s="5" t="s">
        <v>96</v>
      </c>
      <c r="F33" s="9">
        <v>279840.04</v>
      </c>
      <c r="G33" s="9">
        <v>270379.04</v>
      </c>
      <c r="H33" s="9">
        <v>2690.0</v>
      </c>
      <c r="I33" s="7">
        <v>0.13</v>
      </c>
      <c r="J33" s="7">
        <v>0.19</v>
      </c>
      <c r="K33" s="7">
        <v>0.18</v>
      </c>
      <c r="L33" s="7">
        <v>0.37</v>
      </c>
      <c r="M33" s="7">
        <v>0.25</v>
      </c>
      <c r="N33" s="7">
        <v>0.02</v>
      </c>
      <c r="O33" s="7">
        <v>0.03</v>
      </c>
      <c r="P33" s="7">
        <v>0.34</v>
      </c>
      <c r="Q33" s="7">
        <v>0.06</v>
      </c>
      <c r="R33" s="7">
        <v>0.07</v>
      </c>
      <c r="S33" s="7">
        <v>0.36</v>
      </c>
      <c r="T33" s="5">
        <v>-1.5</v>
      </c>
      <c r="U33" s="5">
        <v>41.0</v>
      </c>
      <c r="V33" s="5">
        <v>42.0</v>
      </c>
      <c r="W33" s="7">
        <v>-0.41</v>
      </c>
      <c r="X33" s="7">
        <v>0.23</v>
      </c>
      <c r="Y33" s="7">
        <v>0.42</v>
      </c>
      <c r="Z33" s="7">
        <v>0.26</v>
      </c>
      <c r="AA33" s="7">
        <v>0.05</v>
      </c>
      <c r="AB33" s="7">
        <v>0.12</v>
      </c>
      <c r="AC33" s="7">
        <v>0.71</v>
      </c>
      <c r="AD33" s="7">
        <v>0.04</v>
      </c>
      <c r="AE33" s="7">
        <v>0.08</v>
      </c>
      <c r="AF33" s="7">
        <v>0.4</v>
      </c>
      <c r="AG33" s="5">
        <v>-1.4</v>
      </c>
      <c r="AH33" s="5">
        <v>62.0</v>
      </c>
      <c r="AI33" s="5">
        <v>59.0</v>
      </c>
      <c r="AJ33" s="7">
        <v>-0.08</v>
      </c>
      <c r="AK33" s="7">
        <v>0.1</v>
      </c>
      <c r="AL33" s="7">
        <v>0.13</v>
      </c>
      <c r="AM33" s="7">
        <v>0.14</v>
      </c>
      <c r="AN33" s="7">
        <v>0.42</v>
      </c>
      <c r="AO33" s="7">
        <v>0.3</v>
      </c>
      <c r="AP33" s="5">
        <v>-1.7</v>
      </c>
      <c r="AQ33" s="5">
        <v>40.0</v>
      </c>
      <c r="AR33" s="5">
        <v>40.0</v>
      </c>
      <c r="AS33" s="9">
        <v>2885.0</v>
      </c>
      <c r="AT33" s="7">
        <v>-0.31</v>
      </c>
      <c r="AU33" s="7">
        <v>0.08</v>
      </c>
      <c r="AV33" s="7">
        <v>0.01</v>
      </c>
      <c r="AW33" s="9">
        <v>2885.0</v>
      </c>
      <c r="AX33" s="7">
        <v>-0.31</v>
      </c>
      <c r="AY33" s="7">
        <v>0.08</v>
      </c>
      <c r="AZ33" s="7">
        <v>0.01</v>
      </c>
    </row>
    <row r="34">
      <c r="A34" s="5" t="s">
        <v>152</v>
      </c>
      <c r="B34" s="5" t="s">
        <v>153</v>
      </c>
      <c r="C34" s="5" t="s">
        <v>57</v>
      </c>
      <c r="D34" s="5" t="s">
        <v>88</v>
      </c>
      <c r="F34" s="6">
        <v>736288.18</v>
      </c>
      <c r="G34" s="6">
        <v>794578.18</v>
      </c>
      <c r="H34" s="6">
        <v>94.8</v>
      </c>
      <c r="I34" s="7">
        <v>0.04</v>
      </c>
      <c r="J34" s="7">
        <v>0.07</v>
      </c>
      <c r="K34" s="7">
        <v>0.04</v>
      </c>
      <c r="L34" s="7">
        <v>0.04</v>
      </c>
      <c r="M34" s="7">
        <v>0.03</v>
      </c>
      <c r="N34" s="7">
        <v>0.16</v>
      </c>
      <c r="O34" s="7">
        <v>0.13</v>
      </c>
      <c r="P34" s="7">
        <v>0.38</v>
      </c>
      <c r="Q34" s="7">
        <v>0.4</v>
      </c>
      <c r="R34" s="7">
        <v>0.15</v>
      </c>
      <c r="S34" s="7">
        <v>0.12</v>
      </c>
      <c r="T34" s="5">
        <v>1.0</v>
      </c>
      <c r="U34" s="5">
        <v>22.0</v>
      </c>
      <c r="V34" s="5">
        <v>19.0</v>
      </c>
      <c r="W34" s="7">
        <v>-0.25</v>
      </c>
      <c r="X34" s="7">
        <v>0.14</v>
      </c>
      <c r="Y34" s="7">
        <v>0.04</v>
      </c>
      <c r="Z34" s="7">
        <v>0.02</v>
      </c>
      <c r="AA34" s="7">
        <v>0.62</v>
      </c>
      <c r="AB34" s="7">
        <v>0.11</v>
      </c>
      <c r="AC34" s="7">
        <v>0.4</v>
      </c>
      <c r="AD34" s="7">
        <v>0.27</v>
      </c>
      <c r="AE34" s="7">
        <v>0.06</v>
      </c>
      <c r="AF34" s="7">
        <v>0.15</v>
      </c>
      <c r="AG34" s="5">
        <v>0.7</v>
      </c>
      <c r="AH34" s="5">
        <v>33.0</v>
      </c>
      <c r="AI34" s="5">
        <v>38.0</v>
      </c>
      <c r="AJ34" s="7">
        <v>-0.12</v>
      </c>
      <c r="AK34" s="7">
        <v>0.05</v>
      </c>
      <c r="AL34" s="7">
        <v>0.07</v>
      </c>
      <c r="AM34" s="7">
        <v>0.14</v>
      </c>
      <c r="AN34" s="7">
        <v>0.05</v>
      </c>
      <c r="AO34" s="7">
        <v>0.03</v>
      </c>
      <c r="AP34" s="5">
        <v>0.8</v>
      </c>
      <c r="AQ34" s="5">
        <v>25.0</v>
      </c>
      <c r="AR34" s="5">
        <v>25.0</v>
      </c>
      <c r="AS34" s="6">
        <v>78.0</v>
      </c>
      <c r="AT34" s="7">
        <v>-0.49</v>
      </c>
      <c r="AU34" s="7">
        <v>-0.18</v>
      </c>
      <c r="AV34" s="7">
        <v>-0.04</v>
      </c>
      <c r="AW34" s="6">
        <v>99.0</v>
      </c>
      <c r="AX34" s="7">
        <v>-0.35</v>
      </c>
      <c r="AY34" s="7">
        <v>0.05</v>
      </c>
      <c r="AZ34" s="7">
        <v>0.01</v>
      </c>
    </row>
    <row r="35">
      <c r="A35" s="5" t="s">
        <v>154</v>
      </c>
      <c r="B35" s="5" t="s">
        <v>155</v>
      </c>
      <c r="C35" s="5" t="s">
        <v>57</v>
      </c>
      <c r="D35" s="5" t="s">
        <v>102</v>
      </c>
      <c r="E35" s="5" t="s">
        <v>156</v>
      </c>
      <c r="F35" s="6">
        <v>307220.46</v>
      </c>
      <c r="G35" s="6">
        <v>340822.46</v>
      </c>
      <c r="H35" s="6">
        <v>70.41</v>
      </c>
      <c r="I35" s="7">
        <v>0.01</v>
      </c>
      <c r="J35" s="7">
        <v>0.13</v>
      </c>
      <c r="K35" s="7">
        <v>0.13</v>
      </c>
      <c r="L35" s="7">
        <v>0.28</v>
      </c>
      <c r="M35" s="7">
        <v>0.21</v>
      </c>
      <c r="N35" s="7">
        <v>0.05</v>
      </c>
      <c r="O35" s="7">
        <v>0.3</v>
      </c>
      <c r="P35" s="7">
        <v>0.9</v>
      </c>
      <c r="Q35" s="7">
        <v>0.28</v>
      </c>
      <c r="R35" s="7">
        <v>0.09</v>
      </c>
      <c r="S35" s="7">
        <v>0.14</v>
      </c>
      <c r="T35" s="5">
        <v>2.3</v>
      </c>
      <c r="U35" s="5">
        <v>23.0</v>
      </c>
      <c r="V35" s="5">
        <v>23.0</v>
      </c>
      <c r="W35" s="7">
        <v>-0.37</v>
      </c>
      <c r="X35" s="7">
        <v>0.06</v>
      </c>
      <c r="Y35" s="7">
        <v>0.3</v>
      </c>
      <c r="Z35" s="7">
        <v>0.23</v>
      </c>
      <c r="AA35" s="7">
        <v>0.09</v>
      </c>
      <c r="AB35" s="7">
        <v>0.03</v>
      </c>
      <c r="AC35" s="7">
        <v>0.77</v>
      </c>
      <c r="AD35" s="7">
        <v>0.17</v>
      </c>
      <c r="AE35" s="7">
        <v>0.0</v>
      </c>
      <c r="AF35" s="7">
        <v>0.17</v>
      </c>
      <c r="AG35" s="5">
        <v>2.0</v>
      </c>
      <c r="AH35" s="5">
        <v>26.0</v>
      </c>
      <c r="AI35" s="5">
        <v>30.0</v>
      </c>
      <c r="AJ35" s="7">
        <v>-0.02</v>
      </c>
      <c r="AK35" s="7">
        <v>0.04</v>
      </c>
      <c r="AL35" s="7">
        <v>0.04</v>
      </c>
      <c r="AM35" s="7">
        <v>0.05</v>
      </c>
      <c r="AN35" s="7">
        <v>0.32</v>
      </c>
      <c r="AO35" s="7">
        <v>0.24</v>
      </c>
      <c r="AP35" s="5">
        <v>2.1</v>
      </c>
      <c r="AQ35" s="5">
        <v>25.0</v>
      </c>
      <c r="AR35" s="5">
        <v>25.0</v>
      </c>
      <c r="AS35" s="6">
        <v>65.0</v>
      </c>
      <c r="AT35" s="7">
        <v>-0.27</v>
      </c>
      <c r="AU35" s="7">
        <v>-0.08</v>
      </c>
      <c r="AV35" s="7">
        <v>-0.02</v>
      </c>
      <c r="AW35" s="6">
        <v>72.0</v>
      </c>
      <c r="AX35" s="7">
        <v>-0.2</v>
      </c>
      <c r="AY35" s="7">
        <v>0.02</v>
      </c>
      <c r="AZ35" s="7">
        <v>0.0</v>
      </c>
    </row>
    <row r="36">
      <c r="A36" s="5" t="s">
        <v>157</v>
      </c>
      <c r="B36" s="5" t="s">
        <v>158</v>
      </c>
      <c r="C36" s="5" t="s">
        <v>57</v>
      </c>
      <c r="D36" s="5" t="s">
        <v>66</v>
      </c>
      <c r="E36" s="5" t="s">
        <v>123</v>
      </c>
      <c r="F36" s="6">
        <v>133006.57</v>
      </c>
      <c r="G36" s="12"/>
      <c r="H36" s="6">
        <v>71.81</v>
      </c>
      <c r="I36" s="7">
        <v>0.01</v>
      </c>
      <c r="J36" s="7">
        <v>0.06</v>
      </c>
      <c r="K36" s="10"/>
      <c r="L36" s="10"/>
      <c r="M36" s="10"/>
      <c r="N36" s="10"/>
      <c r="O36" s="10"/>
      <c r="P36" s="10"/>
      <c r="Q36" s="10"/>
      <c r="R36" s="10"/>
      <c r="S36" s="10"/>
      <c r="U36" s="5">
        <v>9.0</v>
      </c>
      <c r="W36" s="7">
        <v>-0.48</v>
      </c>
      <c r="X36" s="7">
        <v>0.03</v>
      </c>
      <c r="Y36" s="10"/>
      <c r="Z36" s="10"/>
      <c r="AA36" s="10"/>
      <c r="AB36" s="10"/>
      <c r="AC36" s="10"/>
      <c r="AD36" s="10"/>
      <c r="AE36" s="10"/>
      <c r="AF36" s="10"/>
      <c r="AH36" s="5">
        <v>9.0</v>
      </c>
      <c r="AJ36" s="7">
        <v>-0.19</v>
      </c>
      <c r="AK36" s="7">
        <v>0.01</v>
      </c>
      <c r="AL36" s="7">
        <v>0.04</v>
      </c>
      <c r="AM36" s="10"/>
      <c r="AN36" s="10"/>
      <c r="AO36" s="10"/>
      <c r="AQ36" s="5">
        <v>9.0</v>
      </c>
      <c r="AS36" s="6">
        <v>63.0</v>
      </c>
      <c r="AT36" s="7">
        <v>-0.03</v>
      </c>
      <c r="AU36" s="7">
        <v>0.18</v>
      </c>
      <c r="AV36" s="7">
        <v>-0.02</v>
      </c>
      <c r="AW36" s="6">
        <v>71.0</v>
      </c>
      <c r="AX36" s="7">
        <v>0.03</v>
      </c>
      <c r="AY36" s="7">
        <v>0.24</v>
      </c>
      <c r="AZ36" s="7">
        <v>0.0</v>
      </c>
    </row>
    <row r="37">
      <c r="A37" s="5" t="s">
        <v>159</v>
      </c>
      <c r="B37" s="5" t="s">
        <v>160</v>
      </c>
      <c r="C37" s="5" t="s">
        <v>57</v>
      </c>
      <c r="D37" s="5" t="s">
        <v>88</v>
      </c>
      <c r="E37" s="5" t="s">
        <v>84</v>
      </c>
      <c r="F37" s="6">
        <v>374299.0</v>
      </c>
      <c r="G37" s="6">
        <v>434930.0</v>
      </c>
      <c r="H37" s="6">
        <v>383.5</v>
      </c>
      <c r="I37" s="7">
        <v>0.07</v>
      </c>
      <c r="J37" s="7">
        <v>0.13</v>
      </c>
      <c r="K37" s="7">
        <v>0.06</v>
      </c>
      <c r="L37" s="7">
        <v>0.14</v>
      </c>
      <c r="M37" s="7">
        <v>0.09</v>
      </c>
      <c r="N37" s="7">
        <v>0.01</v>
      </c>
      <c r="O37" s="7">
        <v>0.27</v>
      </c>
      <c r="P37" s="7">
        <v>0.53</v>
      </c>
      <c r="Q37" s="7">
        <v>0.65</v>
      </c>
      <c r="R37" s="7">
        <v>0.0</v>
      </c>
      <c r="S37" s="7">
        <v>0.33</v>
      </c>
      <c r="T37" s="5">
        <v>1.5</v>
      </c>
      <c r="U37" s="5">
        <v>21.0</v>
      </c>
      <c r="W37" s="7">
        <v>-0.35</v>
      </c>
      <c r="X37" s="7">
        <v>0.13</v>
      </c>
      <c r="Y37" s="7">
        <v>0.14</v>
      </c>
      <c r="Z37" s="7">
        <v>0.06</v>
      </c>
      <c r="AA37" s="7">
        <v>0.02</v>
      </c>
      <c r="AB37" s="7">
        <v>1.8</v>
      </c>
      <c r="AC37" s="7">
        <v>0.92</v>
      </c>
      <c r="AD37" s="7">
        <v>0.07</v>
      </c>
      <c r="AE37" s="7">
        <v>0.0</v>
      </c>
      <c r="AF37" s="7">
        <v>0.24</v>
      </c>
      <c r="AG37" s="5">
        <v>2.0</v>
      </c>
      <c r="AH37" s="5">
        <v>23.0</v>
      </c>
      <c r="AJ37" s="7">
        <v>-0.13</v>
      </c>
      <c r="AK37" s="7">
        <v>0.04</v>
      </c>
      <c r="AL37" s="7">
        <v>0.07</v>
      </c>
      <c r="AM37" s="7">
        <v>0.16</v>
      </c>
      <c r="AN37" s="7">
        <v>0.14</v>
      </c>
      <c r="AO37" s="7">
        <v>0.1</v>
      </c>
      <c r="AP37" s="5">
        <v>1.5</v>
      </c>
      <c r="AQ37" s="5">
        <v>20.0</v>
      </c>
      <c r="AR37" s="5">
        <v>20.0</v>
      </c>
      <c r="AS37" s="6">
        <v>360.0</v>
      </c>
      <c r="AT37" s="7">
        <v>-0.26</v>
      </c>
      <c r="AU37" s="7">
        <v>-0.06</v>
      </c>
      <c r="AV37" s="7">
        <v>-0.01</v>
      </c>
      <c r="AW37" s="6">
        <v>360.0</v>
      </c>
      <c r="AX37" s="7">
        <v>-0.26</v>
      </c>
      <c r="AY37" s="7">
        <v>-0.06</v>
      </c>
      <c r="AZ37" s="7">
        <v>-0.01</v>
      </c>
    </row>
    <row r="38">
      <c r="A38" s="5" t="s">
        <v>161</v>
      </c>
      <c r="B38" s="5" t="s">
        <v>162</v>
      </c>
      <c r="C38" s="5" t="s">
        <v>57</v>
      </c>
      <c r="D38" s="5" t="s">
        <v>66</v>
      </c>
      <c r="E38" s="5" t="s">
        <v>92</v>
      </c>
      <c r="F38" s="6">
        <v>5156.7</v>
      </c>
      <c r="G38" s="6">
        <v>24894.2</v>
      </c>
      <c r="H38" s="6">
        <v>46.43</v>
      </c>
      <c r="I38" s="7">
        <v>0.1</v>
      </c>
      <c r="J38" s="7">
        <v>0.1</v>
      </c>
      <c r="K38" s="10"/>
      <c r="L38" s="10"/>
      <c r="M38" s="10"/>
      <c r="N38" s="10"/>
      <c r="O38" s="10"/>
      <c r="P38" s="10"/>
      <c r="Q38" s="10"/>
      <c r="R38" s="10"/>
      <c r="S38" s="10"/>
      <c r="U38" s="5">
        <v>7.0</v>
      </c>
      <c r="W38" s="7">
        <v>-0.4</v>
      </c>
      <c r="X38" s="7">
        <v>0.04</v>
      </c>
      <c r="Y38" s="10"/>
      <c r="Z38" s="10"/>
      <c r="AA38" s="10"/>
      <c r="AB38" s="10"/>
      <c r="AC38" s="10"/>
      <c r="AD38" s="10"/>
      <c r="AE38" s="10"/>
      <c r="AF38" s="10"/>
      <c r="AH38" s="5">
        <v>11.0</v>
      </c>
      <c r="AJ38" s="7">
        <v>-0.13</v>
      </c>
      <c r="AK38" s="7">
        <v>0.07</v>
      </c>
      <c r="AL38" s="7">
        <v>0.09</v>
      </c>
      <c r="AM38" s="10"/>
      <c r="AN38" s="10"/>
      <c r="AO38" s="10"/>
      <c r="AQ38" s="5">
        <v>7.0</v>
      </c>
      <c r="AS38" s="6">
        <v>31.0</v>
      </c>
      <c r="AT38" s="7">
        <v>-0.18</v>
      </c>
      <c r="AU38" s="7">
        <v>0.02</v>
      </c>
      <c r="AV38" s="7">
        <v>-0.08</v>
      </c>
      <c r="AW38" s="6">
        <v>40.0</v>
      </c>
      <c r="AX38" s="7">
        <v>-0.13</v>
      </c>
      <c r="AY38" s="7">
        <v>0.13</v>
      </c>
      <c r="AZ38" s="7">
        <v>-0.03</v>
      </c>
    </row>
    <row r="39">
      <c r="A39" s="5" t="s">
        <v>163</v>
      </c>
      <c r="B39" s="5" t="s">
        <v>164</v>
      </c>
      <c r="C39" s="5" t="s">
        <v>57</v>
      </c>
      <c r="D39" s="5" t="s">
        <v>58</v>
      </c>
      <c r="E39" s="5" t="s">
        <v>165</v>
      </c>
      <c r="F39" s="6">
        <v>211386.98</v>
      </c>
      <c r="G39" s="6">
        <v>206487.35</v>
      </c>
      <c r="H39" s="6">
        <v>87.64</v>
      </c>
      <c r="I39" s="7">
        <v>0.3</v>
      </c>
      <c r="J39" s="7">
        <v>0.29</v>
      </c>
      <c r="K39" s="7">
        <v>0.12</v>
      </c>
      <c r="L39" s="7">
        <v>0.44</v>
      </c>
      <c r="M39" s="7">
        <v>-0.47</v>
      </c>
      <c r="N39" s="7">
        <v>0.0</v>
      </c>
      <c r="O39" s="7">
        <v>0.0</v>
      </c>
      <c r="P39" s="7">
        <v>0.0</v>
      </c>
      <c r="Q39" s="7">
        <v>0.4</v>
      </c>
      <c r="R39" s="7">
        <v>0.0</v>
      </c>
      <c r="S39" s="7">
        <v>-0.4</v>
      </c>
      <c r="T39" s="5">
        <v>-1.3</v>
      </c>
      <c r="U39" s="5">
        <v>60.0</v>
      </c>
      <c r="V39" s="5">
        <v>65.0</v>
      </c>
      <c r="W39" s="7">
        <v>-0.84</v>
      </c>
      <c r="X39" s="7">
        <v>0.64</v>
      </c>
      <c r="Y39" s="7">
        <v>0.11</v>
      </c>
      <c r="Z39" s="7">
        <v>0.12</v>
      </c>
      <c r="AA39" s="7">
        <v>0.0</v>
      </c>
      <c r="AB39" s="7">
        <v>0.0</v>
      </c>
      <c r="AC39" s="7">
        <v>0.0</v>
      </c>
      <c r="AD39" s="7">
        <v>0.8</v>
      </c>
      <c r="AE39" s="7">
        <v>0.0</v>
      </c>
      <c r="AF39" s="7">
        <v>0.14</v>
      </c>
      <c r="AG39" s="5">
        <v>-15.3</v>
      </c>
      <c r="AH39" s="5">
        <v>376.0</v>
      </c>
      <c r="AI39" s="5">
        <v>367.0</v>
      </c>
      <c r="AJ39" s="7">
        <v>-0.33</v>
      </c>
      <c r="AK39" s="7">
        <v>0.31</v>
      </c>
      <c r="AL39" s="7">
        <v>0.2</v>
      </c>
      <c r="AM39" s="7">
        <v>0.36</v>
      </c>
      <c r="AN39" s="7">
        <v>0.15</v>
      </c>
      <c r="AO39" s="7">
        <v>0.14</v>
      </c>
      <c r="AP39" s="5">
        <v>-5.0</v>
      </c>
      <c r="AQ39" s="5">
        <v>70.0</v>
      </c>
      <c r="AR39" s="5">
        <v>70.0</v>
      </c>
      <c r="AS39" s="6">
        <v>17.0</v>
      </c>
      <c r="AT39" s="7">
        <v>-0.9</v>
      </c>
      <c r="AU39" s="7">
        <v>-0.8</v>
      </c>
      <c r="AV39" s="7">
        <v>-0.28</v>
      </c>
      <c r="AW39" s="6">
        <v>41.0</v>
      </c>
      <c r="AX39" s="7">
        <v>-0.79</v>
      </c>
      <c r="AY39" s="7">
        <v>-0.54</v>
      </c>
      <c r="AZ39" s="7">
        <v>-0.14</v>
      </c>
    </row>
    <row r="40">
      <c r="A40" s="5" t="s">
        <v>166</v>
      </c>
      <c r="B40" s="5" t="s">
        <v>167</v>
      </c>
      <c r="C40" s="5" t="s">
        <v>57</v>
      </c>
      <c r="D40" s="5" t="s">
        <v>58</v>
      </c>
      <c r="E40" s="5" t="s">
        <v>168</v>
      </c>
      <c r="F40" s="6">
        <v>897729.91</v>
      </c>
      <c r="G40" s="6">
        <v>875556.91</v>
      </c>
      <c r="H40" s="6">
        <v>272.09</v>
      </c>
      <c r="I40" s="7">
        <v>0.45</v>
      </c>
      <c r="J40" s="7">
        <v>0.8</v>
      </c>
      <c r="K40" s="7">
        <v>2.12</v>
      </c>
      <c r="L40" s="7">
        <v>0.01</v>
      </c>
      <c r="M40" s="7">
        <v>0.02</v>
      </c>
      <c r="N40" s="7">
        <v>0.41</v>
      </c>
      <c r="O40" s="7">
        <v>0.05</v>
      </c>
      <c r="P40" s="7">
        <v>0.0</v>
      </c>
      <c r="Q40" s="7">
        <v>0.0</v>
      </c>
      <c r="R40" s="7">
        <v>0.35</v>
      </c>
      <c r="S40" s="7">
        <v>0.03</v>
      </c>
      <c r="T40" s="5">
        <v>0.7</v>
      </c>
      <c r="U40" s="5">
        <v>80.0</v>
      </c>
      <c r="V40" s="5">
        <v>90.0</v>
      </c>
      <c r="W40" s="7">
        <v>-0.73</v>
      </c>
      <c r="X40" s="7">
        <v>0.35</v>
      </c>
      <c r="Y40" s="7">
        <v>0.08</v>
      </c>
      <c r="Z40" s="7">
        <v>0.06</v>
      </c>
      <c r="AA40" s="7">
        <v>0.98</v>
      </c>
      <c r="AB40" s="7">
        <v>0.0</v>
      </c>
      <c r="AC40" s="7">
        <v>0.0</v>
      </c>
      <c r="AD40" s="7">
        <v>0.0</v>
      </c>
      <c r="AE40" s="7">
        <v>0.0</v>
      </c>
      <c r="AF40" s="7">
        <v>0.09</v>
      </c>
      <c r="AG40" s="5">
        <v>-2.2</v>
      </c>
      <c r="AH40" s="5">
        <v>110.0</v>
      </c>
      <c r="AI40" s="5">
        <v>1026.0</v>
      </c>
      <c r="AJ40" s="7">
        <v>-0.43</v>
      </c>
      <c r="AK40" s="7">
        <v>0.15</v>
      </c>
      <c r="AL40" s="7">
        <v>0.23</v>
      </c>
      <c r="AM40" s="7">
        <v>0.2</v>
      </c>
      <c r="AN40" s="7">
        <v>0.11</v>
      </c>
      <c r="AO40" s="7">
        <v>0.06</v>
      </c>
      <c r="AP40" s="5">
        <v>-1.8</v>
      </c>
      <c r="AQ40" s="5">
        <v>30.0</v>
      </c>
      <c r="AR40" s="5">
        <v>30.0</v>
      </c>
      <c r="AS40" s="6">
        <v>103.0</v>
      </c>
      <c r="AT40" s="7">
        <v>-0.96</v>
      </c>
      <c r="AU40" s="7">
        <v>-0.71</v>
      </c>
      <c r="AV40" s="7">
        <v>-0.22</v>
      </c>
      <c r="AW40" s="6">
        <v>146.0</v>
      </c>
      <c r="AX40" s="7">
        <v>-0.96</v>
      </c>
      <c r="AY40" s="7">
        <v>-0.56</v>
      </c>
      <c r="AZ40" s="7">
        <v>-0.16</v>
      </c>
    </row>
    <row r="41">
      <c r="A41" s="5" t="s">
        <v>169</v>
      </c>
      <c r="B41" s="5" t="s">
        <v>170</v>
      </c>
      <c r="C41" s="5" t="s">
        <v>57</v>
      </c>
      <c r="D41" s="5" t="s">
        <v>58</v>
      </c>
      <c r="E41" s="5" t="s">
        <v>143</v>
      </c>
      <c r="F41" s="6">
        <v>80311.32</v>
      </c>
      <c r="G41" s="6">
        <v>87531.67</v>
      </c>
      <c r="H41" s="6">
        <v>298.1</v>
      </c>
      <c r="I41" s="7">
        <v>-0.01</v>
      </c>
      <c r="J41" s="7">
        <v>-0.63</v>
      </c>
      <c r="K41" s="7">
        <v>-1.34</v>
      </c>
      <c r="L41" s="7">
        <v>-0.77</v>
      </c>
      <c r="M41" s="7">
        <v>-0.51</v>
      </c>
      <c r="N41" s="7">
        <v>0.01</v>
      </c>
      <c r="O41" s="7">
        <v>0.0</v>
      </c>
      <c r="P41" s="7">
        <v>0.0</v>
      </c>
      <c r="Q41" s="7">
        <v>-0.67</v>
      </c>
      <c r="R41" s="7">
        <v>0.08</v>
      </c>
      <c r="S41" s="7">
        <v>-0.05</v>
      </c>
      <c r="T41" s="5">
        <v>-15.0</v>
      </c>
      <c r="U41" s="5">
        <v>88.0</v>
      </c>
      <c r="V41" s="5">
        <v>31.0</v>
      </c>
      <c r="W41" s="7">
        <v>-0.89</v>
      </c>
      <c r="X41" s="7">
        <v>0.23</v>
      </c>
      <c r="Y41" s="7">
        <v>-4.0</v>
      </c>
      <c r="Z41" s="7">
        <v>-2.46</v>
      </c>
      <c r="AA41" s="7">
        <v>0.0</v>
      </c>
      <c r="AB41" s="7">
        <v>0.0</v>
      </c>
      <c r="AC41" s="7">
        <v>0.0</v>
      </c>
      <c r="AD41" s="7">
        <v>0.0</v>
      </c>
      <c r="AE41" s="7">
        <v>0.0</v>
      </c>
      <c r="AF41" s="7">
        <v>-0.1</v>
      </c>
      <c r="AG41" s="5">
        <v>-3.9</v>
      </c>
      <c r="AH41" s="5">
        <v>-92.0</v>
      </c>
      <c r="AI41" s="5">
        <v>-106.0</v>
      </c>
      <c r="AJ41" s="7">
        <v>-0.36</v>
      </c>
      <c r="AK41" s="7">
        <v>0.02</v>
      </c>
      <c r="AL41" s="7">
        <v>-0.13</v>
      </c>
      <c r="AM41" s="7">
        <v>-0.07</v>
      </c>
      <c r="AN41" s="7">
        <v>-0.77</v>
      </c>
      <c r="AO41" s="7">
        <v>-1.41</v>
      </c>
      <c r="AP41" s="5">
        <v>-15.0</v>
      </c>
      <c r="AQ41" s="5">
        <v>1.0</v>
      </c>
      <c r="AR41" s="5">
        <v>1.0</v>
      </c>
      <c r="AS41" s="6">
        <v>-40.0</v>
      </c>
      <c r="AT41" s="7">
        <v>-1.16</v>
      </c>
      <c r="AU41" s="7">
        <v>-1.14</v>
      </c>
      <c r="AV41" s="7">
        <v>-1.67</v>
      </c>
      <c r="AW41" s="6">
        <v>-40.0</v>
      </c>
      <c r="AX41" s="7">
        <v>-1.16</v>
      </c>
      <c r="AY41" s="7">
        <v>-1.14</v>
      </c>
      <c r="AZ41" s="7">
        <v>-1.67</v>
      </c>
    </row>
    <row r="42">
      <c r="A42" s="5" t="s">
        <v>171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W42" s="10"/>
      <c r="X42" s="7">
        <v>0.107</v>
      </c>
      <c r="Y42" s="10"/>
      <c r="Z42" s="10"/>
      <c r="AA42" s="10"/>
      <c r="AB42" s="10"/>
      <c r="AC42" s="10"/>
      <c r="AD42" s="10"/>
      <c r="AE42" s="10"/>
      <c r="AF42" s="10"/>
      <c r="AJ42" s="10"/>
      <c r="AK42" s="10"/>
      <c r="AL42" s="10"/>
      <c r="AM42" s="10"/>
      <c r="AN42" s="10"/>
      <c r="AO42" s="10"/>
      <c r="AT42" s="10"/>
      <c r="AU42" s="10"/>
      <c r="AV42" s="10"/>
      <c r="AX42" s="10"/>
      <c r="AY42" s="10"/>
      <c r="AZ42" s="10"/>
    </row>
    <row r="43">
      <c r="A43" s="5" t="s">
        <v>172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W43" s="10"/>
      <c r="X43" s="7">
        <v>0.163</v>
      </c>
      <c r="Y43" s="10"/>
      <c r="Z43" s="10"/>
      <c r="AA43" s="10"/>
      <c r="AB43" s="10"/>
      <c r="AC43" s="10"/>
      <c r="AD43" s="10"/>
      <c r="AE43" s="10"/>
      <c r="AF43" s="10"/>
      <c r="AJ43" s="10"/>
      <c r="AK43" s="10"/>
      <c r="AL43" s="10"/>
      <c r="AM43" s="10"/>
      <c r="AN43" s="10"/>
      <c r="AO43" s="10"/>
      <c r="AT43" s="10"/>
      <c r="AU43" s="10"/>
      <c r="AV43" s="10"/>
      <c r="AX43" s="10"/>
      <c r="AY43" s="10"/>
      <c r="AZ43" s="10"/>
    </row>
    <row r="44">
      <c r="A44" s="5" t="s">
        <v>173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W44" s="10"/>
      <c r="X44" s="7">
        <v>0.036</v>
      </c>
      <c r="Y44" s="10"/>
      <c r="Z44" s="10"/>
      <c r="AA44" s="10"/>
      <c r="AB44" s="10"/>
      <c r="AC44" s="10"/>
      <c r="AD44" s="10"/>
      <c r="AE44" s="10"/>
      <c r="AF44" s="10"/>
      <c r="AJ44" s="10"/>
      <c r="AK44" s="10"/>
      <c r="AL44" s="10"/>
      <c r="AM44" s="10"/>
      <c r="AN44" s="10"/>
      <c r="AO44" s="10"/>
      <c r="AT44" s="10"/>
      <c r="AU44" s="10"/>
      <c r="AV44" s="10"/>
      <c r="AX44" s="10"/>
      <c r="AY44" s="10"/>
      <c r="AZ44" s="10"/>
    </row>
    <row r="45">
      <c r="A45" s="5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W45" s="10"/>
      <c r="X45" s="7"/>
      <c r="Y45" s="10"/>
      <c r="Z45" s="10"/>
      <c r="AA45" s="10"/>
      <c r="AB45" s="10"/>
      <c r="AC45" s="10"/>
      <c r="AD45" s="10"/>
      <c r="AE45" s="10"/>
      <c r="AF45" s="10"/>
      <c r="AJ45" s="10"/>
      <c r="AK45" s="10"/>
      <c r="AL45" s="10"/>
      <c r="AM45" s="10"/>
      <c r="AN45" s="10"/>
      <c r="AO45" s="10"/>
      <c r="AT45" s="10"/>
      <c r="AU45" s="10"/>
      <c r="AV45" s="10"/>
      <c r="AX45" s="10"/>
      <c r="AY45" s="10"/>
      <c r="AZ45" s="10"/>
    </row>
    <row r="46">
      <c r="A46" s="5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W46" s="10"/>
      <c r="X46" s="7"/>
      <c r="Y46" s="10"/>
      <c r="Z46" s="10"/>
      <c r="AA46" s="10"/>
      <c r="AB46" s="10"/>
      <c r="AC46" s="10"/>
      <c r="AD46" s="10"/>
      <c r="AE46" s="10"/>
      <c r="AF46" s="10"/>
      <c r="AJ46" s="10"/>
      <c r="AK46" s="10"/>
      <c r="AL46" s="10"/>
      <c r="AM46" s="10"/>
      <c r="AN46" s="10"/>
      <c r="AO46" s="10"/>
      <c r="AT46" s="10"/>
      <c r="AU46" s="10"/>
      <c r="AV46" s="10"/>
      <c r="AX46" s="10"/>
      <c r="AY46" s="10"/>
      <c r="AZ46" s="10"/>
    </row>
    <row r="47">
      <c r="A47" s="5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W47" s="10"/>
      <c r="X47" s="7"/>
      <c r="Y47" s="10"/>
      <c r="Z47" s="10"/>
      <c r="AA47" s="10"/>
      <c r="AB47" s="10"/>
      <c r="AC47" s="10"/>
      <c r="AD47" s="10"/>
      <c r="AE47" s="10"/>
      <c r="AF47" s="10"/>
      <c r="AJ47" s="10"/>
      <c r="AK47" s="10"/>
      <c r="AL47" s="10"/>
      <c r="AM47" s="10"/>
      <c r="AN47" s="10"/>
      <c r="AO47" s="10"/>
      <c r="AT47" s="10"/>
      <c r="AU47" s="10"/>
      <c r="AV47" s="10"/>
      <c r="AX47" s="10"/>
      <c r="AY47" s="10"/>
      <c r="AZ47" s="10"/>
    </row>
    <row r="48">
      <c r="A48" s="5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W48" s="10"/>
      <c r="X48" s="7"/>
      <c r="Y48" s="10"/>
      <c r="Z48" s="10"/>
      <c r="AA48" s="10"/>
      <c r="AB48" s="10"/>
      <c r="AC48" s="10"/>
      <c r="AD48" s="10"/>
      <c r="AE48" s="10"/>
      <c r="AF48" s="10"/>
      <c r="AJ48" s="10"/>
      <c r="AK48" s="10"/>
      <c r="AL48" s="10"/>
      <c r="AM48" s="10"/>
      <c r="AN48" s="10"/>
      <c r="AO48" s="10"/>
      <c r="AT48" s="10"/>
      <c r="AU48" s="10"/>
      <c r="AV48" s="10"/>
      <c r="AX48" s="10"/>
      <c r="AY48" s="10"/>
      <c r="AZ48" s="10"/>
    </row>
    <row r="49">
      <c r="A49" s="5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W49" s="10"/>
      <c r="X49" s="7"/>
      <c r="Y49" s="10"/>
      <c r="Z49" s="10"/>
      <c r="AA49" s="10"/>
      <c r="AB49" s="10"/>
      <c r="AC49" s="10"/>
      <c r="AD49" s="10"/>
      <c r="AE49" s="10"/>
      <c r="AF49" s="10"/>
      <c r="AJ49" s="10"/>
      <c r="AK49" s="10"/>
      <c r="AL49" s="10"/>
      <c r="AM49" s="10"/>
      <c r="AN49" s="10"/>
      <c r="AO49" s="10"/>
      <c r="AT49" s="10"/>
      <c r="AU49" s="10"/>
      <c r="AV49" s="10"/>
      <c r="AX49" s="10"/>
      <c r="AY49" s="10"/>
      <c r="AZ49" s="10"/>
    </row>
    <row r="50">
      <c r="A50" s="5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W50" s="10"/>
      <c r="X50" s="7"/>
      <c r="Y50" s="10"/>
      <c r="Z50" s="10"/>
      <c r="AA50" s="10"/>
      <c r="AB50" s="10"/>
      <c r="AC50" s="10"/>
      <c r="AD50" s="10"/>
      <c r="AE50" s="10"/>
      <c r="AF50" s="10"/>
      <c r="AJ50" s="10"/>
      <c r="AK50" s="10"/>
      <c r="AL50" s="10"/>
      <c r="AM50" s="10"/>
      <c r="AN50" s="10"/>
      <c r="AO50" s="10"/>
      <c r="AT50" s="10"/>
      <c r="AU50" s="10"/>
      <c r="AV50" s="10"/>
      <c r="AX50" s="10"/>
      <c r="AY50" s="10"/>
      <c r="AZ50" s="10"/>
    </row>
    <row r="51">
      <c r="A51" s="5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W51" s="10"/>
      <c r="X51" s="7"/>
      <c r="Y51" s="10"/>
      <c r="Z51" s="10"/>
      <c r="AA51" s="10"/>
      <c r="AB51" s="10"/>
      <c r="AC51" s="10"/>
      <c r="AD51" s="10"/>
      <c r="AE51" s="10"/>
      <c r="AF51" s="10"/>
      <c r="AJ51" s="10"/>
      <c r="AK51" s="10"/>
      <c r="AL51" s="10"/>
      <c r="AM51" s="10"/>
      <c r="AN51" s="10"/>
      <c r="AO51" s="10"/>
      <c r="AT51" s="10"/>
      <c r="AU51" s="10"/>
      <c r="AV51" s="10"/>
      <c r="AX51" s="10"/>
      <c r="AY51" s="10"/>
      <c r="AZ51" s="10"/>
    </row>
    <row r="52">
      <c r="A52" s="5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W52" s="10"/>
      <c r="X52" s="7"/>
      <c r="Y52" s="10"/>
      <c r="Z52" s="10"/>
      <c r="AA52" s="10"/>
      <c r="AB52" s="10"/>
      <c r="AC52" s="10"/>
      <c r="AD52" s="10"/>
      <c r="AE52" s="10"/>
      <c r="AF52" s="10"/>
      <c r="AJ52" s="10"/>
      <c r="AK52" s="10"/>
      <c r="AL52" s="10"/>
      <c r="AM52" s="10"/>
      <c r="AN52" s="10"/>
      <c r="AO52" s="10"/>
      <c r="AT52" s="10"/>
      <c r="AU52" s="10"/>
      <c r="AV52" s="10"/>
      <c r="AX52" s="10"/>
      <c r="AY52" s="10"/>
      <c r="AZ52" s="10"/>
    </row>
    <row r="53">
      <c r="A53" s="5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W53" s="10"/>
      <c r="X53" s="7"/>
      <c r="Y53" s="10"/>
      <c r="Z53" s="10"/>
      <c r="AA53" s="10"/>
      <c r="AB53" s="10"/>
      <c r="AC53" s="10"/>
      <c r="AD53" s="10"/>
      <c r="AE53" s="10"/>
      <c r="AF53" s="10"/>
      <c r="AJ53" s="10"/>
      <c r="AK53" s="10"/>
      <c r="AL53" s="10"/>
      <c r="AM53" s="10"/>
      <c r="AN53" s="10"/>
      <c r="AO53" s="10"/>
      <c r="AT53" s="10"/>
      <c r="AU53" s="10"/>
      <c r="AV53" s="10"/>
      <c r="AX53" s="10"/>
      <c r="AY53" s="10"/>
      <c r="AZ53" s="10"/>
    </row>
    <row r="54">
      <c r="A54" s="5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W54" s="10"/>
      <c r="X54" s="7"/>
      <c r="Y54" s="10"/>
      <c r="Z54" s="10"/>
      <c r="AA54" s="10"/>
      <c r="AB54" s="10"/>
      <c r="AC54" s="10"/>
      <c r="AD54" s="10"/>
      <c r="AE54" s="10"/>
      <c r="AF54" s="10"/>
      <c r="AJ54" s="10"/>
      <c r="AK54" s="10"/>
      <c r="AL54" s="10"/>
      <c r="AM54" s="10"/>
      <c r="AN54" s="10"/>
      <c r="AO54" s="10"/>
      <c r="AT54" s="10"/>
      <c r="AU54" s="10"/>
      <c r="AV54" s="10"/>
      <c r="AX54" s="10"/>
      <c r="AY54" s="10"/>
      <c r="AZ54" s="10"/>
    </row>
    <row r="55">
      <c r="A55" s="5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W55" s="10"/>
      <c r="X55" s="7"/>
      <c r="Y55" s="10"/>
      <c r="Z55" s="10"/>
      <c r="AA55" s="10"/>
      <c r="AB55" s="10"/>
      <c r="AC55" s="10"/>
      <c r="AD55" s="10"/>
      <c r="AE55" s="10"/>
      <c r="AF55" s="10"/>
      <c r="AJ55" s="10"/>
      <c r="AK55" s="10"/>
      <c r="AL55" s="10"/>
      <c r="AM55" s="10"/>
      <c r="AN55" s="10"/>
      <c r="AO55" s="10"/>
      <c r="AT55" s="10"/>
      <c r="AU55" s="10"/>
      <c r="AV55" s="10"/>
      <c r="AX55" s="10"/>
      <c r="AY55" s="10"/>
      <c r="AZ55" s="10"/>
    </row>
    <row r="56">
      <c r="A56" s="5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W56" s="10"/>
      <c r="X56" s="7"/>
      <c r="Y56" s="10"/>
      <c r="Z56" s="10"/>
      <c r="AA56" s="10"/>
      <c r="AB56" s="10"/>
      <c r="AC56" s="10"/>
      <c r="AD56" s="10"/>
      <c r="AE56" s="10"/>
      <c r="AF56" s="10"/>
      <c r="AJ56" s="10"/>
      <c r="AK56" s="10"/>
      <c r="AL56" s="10"/>
      <c r="AM56" s="10"/>
      <c r="AN56" s="10"/>
      <c r="AO56" s="10"/>
      <c r="AT56" s="10"/>
      <c r="AU56" s="10"/>
      <c r="AV56" s="10"/>
      <c r="AX56" s="10"/>
      <c r="AY56" s="10"/>
      <c r="AZ56" s="10"/>
    </row>
    <row r="57">
      <c r="A57" s="5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W57" s="10"/>
      <c r="X57" s="7"/>
      <c r="Y57" s="10"/>
      <c r="Z57" s="10"/>
      <c r="AA57" s="10"/>
      <c r="AB57" s="10"/>
      <c r="AC57" s="10"/>
      <c r="AD57" s="10"/>
      <c r="AE57" s="10"/>
      <c r="AF57" s="10"/>
      <c r="AJ57" s="10"/>
      <c r="AK57" s="10"/>
      <c r="AL57" s="10"/>
      <c r="AM57" s="10"/>
      <c r="AN57" s="10"/>
      <c r="AO57" s="10"/>
      <c r="AT57" s="10"/>
      <c r="AU57" s="10"/>
      <c r="AV57" s="10"/>
      <c r="AX57" s="10"/>
      <c r="AY57" s="10"/>
      <c r="AZ57" s="10"/>
    </row>
    <row r="58">
      <c r="A58" s="5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W58" s="10"/>
      <c r="X58" s="7"/>
      <c r="Y58" s="10"/>
      <c r="Z58" s="10"/>
      <c r="AA58" s="10"/>
      <c r="AB58" s="10"/>
      <c r="AC58" s="10"/>
      <c r="AD58" s="10"/>
      <c r="AE58" s="10"/>
      <c r="AF58" s="10"/>
      <c r="AJ58" s="10"/>
      <c r="AK58" s="10"/>
      <c r="AL58" s="10"/>
      <c r="AM58" s="10"/>
      <c r="AN58" s="10"/>
      <c r="AO58" s="10"/>
      <c r="AT58" s="10"/>
      <c r="AU58" s="10"/>
      <c r="AV58" s="10"/>
      <c r="AX58" s="10"/>
      <c r="AY58" s="10"/>
      <c r="AZ58" s="10"/>
    </row>
    <row r="59">
      <c r="A59" s="5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W59" s="10"/>
      <c r="X59" s="7"/>
      <c r="Y59" s="10"/>
      <c r="Z59" s="10"/>
      <c r="AA59" s="10"/>
      <c r="AB59" s="10"/>
      <c r="AC59" s="10"/>
      <c r="AD59" s="10"/>
      <c r="AE59" s="10"/>
      <c r="AF59" s="10"/>
      <c r="AJ59" s="10"/>
      <c r="AK59" s="10"/>
      <c r="AL59" s="10"/>
      <c r="AM59" s="10"/>
      <c r="AN59" s="10"/>
      <c r="AO59" s="10"/>
      <c r="AT59" s="10"/>
      <c r="AU59" s="10"/>
      <c r="AV59" s="10"/>
      <c r="AX59" s="10"/>
      <c r="AY59" s="10"/>
      <c r="AZ59" s="10"/>
    </row>
    <row r="60">
      <c r="A60" s="5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W60" s="10"/>
      <c r="X60" s="7"/>
      <c r="Y60" s="10"/>
      <c r="Z60" s="10"/>
      <c r="AA60" s="10"/>
      <c r="AB60" s="10"/>
      <c r="AC60" s="10"/>
      <c r="AD60" s="10"/>
      <c r="AE60" s="10"/>
      <c r="AF60" s="10"/>
      <c r="AJ60" s="10"/>
      <c r="AK60" s="10"/>
      <c r="AL60" s="10"/>
      <c r="AM60" s="10"/>
      <c r="AN60" s="10"/>
      <c r="AO60" s="10"/>
      <c r="AT60" s="10"/>
      <c r="AU60" s="10"/>
      <c r="AV60" s="10"/>
      <c r="AX60" s="10"/>
      <c r="AY60" s="10"/>
      <c r="AZ60" s="10"/>
    </row>
    <row r="61">
      <c r="A61" s="5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W61" s="10"/>
      <c r="X61" s="7"/>
      <c r="Y61" s="10"/>
      <c r="Z61" s="10"/>
      <c r="AA61" s="10"/>
      <c r="AB61" s="10"/>
      <c r="AC61" s="10"/>
      <c r="AD61" s="10"/>
      <c r="AE61" s="10"/>
      <c r="AF61" s="10"/>
      <c r="AJ61" s="10"/>
      <c r="AK61" s="10"/>
      <c r="AL61" s="10"/>
      <c r="AM61" s="10"/>
      <c r="AN61" s="10"/>
      <c r="AO61" s="10"/>
      <c r="AT61" s="10"/>
      <c r="AU61" s="10"/>
      <c r="AV61" s="10"/>
      <c r="AX61" s="10"/>
      <c r="AY61" s="10"/>
      <c r="AZ61" s="10"/>
    </row>
    <row r="62">
      <c r="A62" s="5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W62" s="10"/>
      <c r="X62" s="7"/>
      <c r="Y62" s="10"/>
      <c r="Z62" s="10"/>
      <c r="AA62" s="10"/>
      <c r="AB62" s="10"/>
      <c r="AC62" s="10"/>
      <c r="AD62" s="10"/>
      <c r="AE62" s="10"/>
      <c r="AF62" s="10"/>
      <c r="AJ62" s="10"/>
      <c r="AK62" s="10"/>
      <c r="AL62" s="10"/>
      <c r="AM62" s="10"/>
      <c r="AN62" s="10"/>
      <c r="AO62" s="10"/>
      <c r="AT62" s="10"/>
      <c r="AU62" s="10"/>
      <c r="AV62" s="10"/>
      <c r="AX62" s="10"/>
      <c r="AY62" s="10"/>
      <c r="AZ62" s="10"/>
    </row>
    <row r="63">
      <c r="A63" s="5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W63" s="10"/>
      <c r="X63" s="7"/>
      <c r="Y63" s="10"/>
      <c r="Z63" s="10"/>
      <c r="AA63" s="10"/>
      <c r="AB63" s="10"/>
      <c r="AC63" s="10"/>
      <c r="AD63" s="10"/>
      <c r="AE63" s="10"/>
      <c r="AF63" s="10"/>
      <c r="AJ63" s="10"/>
      <c r="AK63" s="10"/>
      <c r="AL63" s="10"/>
      <c r="AM63" s="10"/>
      <c r="AN63" s="10"/>
      <c r="AO63" s="10"/>
      <c r="AT63" s="10"/>
      <c r="AU63" s="10"/>
      <c r="AV63" s="10"/>
      <c r="AX63" s="10"/>
      <c r="AY63" s="10"/>
      <c r="AZ63" s="10"/>
    </row>
    <row r="64">
      <c r="A64" s="5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W64" s="10"/>
      <c r="X64" s="7"/>
      <c r="Y64" s="10"/>
      <c r="Z64" s="10"/>
      <c r="AA64" s="10"/>
      <c r="AB64" s="10"/>
      <c r="AC64" s="10"/>
      <c r="AD64" s="10"/>
      <c r="AE64" s="10"/>
      <c r="AF64" s="10"/>
      <c r="AJ64" s="10"/>
      <c r="AK64" s="10"/>
      <c r="AL64" s="10"/>
      <c r="AM64" s="10"/>
      <c r="AN64" s="10"/>
      <c r="AO64" s="10"/>
      <c r="AT64" s="10"/>
      <c r="AU64" s="10"/>
      <c r="AV64" s="10"/>
      <c r="AX64" s="10"/>
      <c r="AY64" s="10"/>
      <c r="AZ64" s="10"/>
    </row>
    <row r="65">
      <c r="A65" s="5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W65" s="10"/>
      <c r="X65" s="7"/>
      <c r="Y65" s="10"/>
      <c r="Z65" s="10"/>
      <c r="AA65" s="10"/>
      <c r="AB65" s="10"/>
      <c r="AC65" s="10"/>
      <c r="AD65" s="10"/>
      <c r="AE65" s="10"/>
      <c r="AF65" s="10"/>
      <c r="AJ65" s="10"/>
      <c r="AK65" s="10"/>
      <c r="AL65" s="10"/>
      <c r="AM65" s="10"/>
      <c r="AN65" s="10"/>
      <c r="AO65" s="10"/>
      <c r="AT65" s="10"/>
      <c r="AU65" s="10"/>
      <c r="AV65" s="10"/>
      <c r="AX65" s="10"/>
      <c r="AY65" s="10"/>
      <c r="AZ65" s="10"/>
    </row>
    <row r="66">
      <c r="A66" s="5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W66" s="10"/>
      <c r="X66" s="7"/>
      <c r="Y66" s="10"/>
      <c r="Z66" s="10"/>
      <c r="AA66" s="10"/>
      <c r="AB66" s="10"/>
      <c r="AC66" s="10"/>
      <c r="AD66" s="10"/>
      <c r="AE66" s="10"/>
      <c r="AF66" s="10"/>
      <c r="AJ66" s="10"/>
      <c r="AK66" s="10"/>
      <c r="AL66" s="10"/>
      <c r="AM66" s="10"/>
      <c r="AN66" s="10"/>
      <c r="AO66" s="10"/>
      <c r="AT66" s="10"/>
      <c r="AU66" s="10"/>
      <c r="AV66" s="10"/>
      <c r="AX66" s="10"/>
      <c r="AY66" s="10"/>
      <c r="AZ66" s="10"/>
    </row>
    <row r="67">
      <c r="A67" s="5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W67" s="10"/>
      <c r="X67" s="7"/>
      <c r="Y67" s="10"/>
      <c r="Z67" s="10"/>
      <c r="AA67" s="10"/>
      <c r="AB67" s="10"/>
      <c r="AC67" s="10"/>
      <c r="AD67" s="10"/>
      <c r="AE67" s="10"/>
      <c r="AF67" s="10"/>
      <c r="AJ67" s="10"/>
      <c r="AK67" s="10"/>
      <c r="AL67" s="10"/>
      <c r="AM67" s="10"/>
      <c r="AN67" s="10"/>
      <c r="AO67" s="10"/>
      <c r="AT67" s="10"/>
      <c r="AU67" s="10"/>
      <c r="AV67" s="10"/>
      <c r="AX67" s="10"/>
      <c r="AY67" s="10"/>
      <c r="AZ67" s="10"/>
    </row>
    <row r="68">
      <c r="A68" s="5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W68" s="10"/>
      <c r="X68" s="7"/>
      <c r="Y68" s="10"/>
      <c r="Z68" s="10"/>
      <c r="AA68" s="10"/>
      <c r="AB68" s="10"/>
      <c r="AC68" s="10"/>
      <c r="AD68" s="10"/>
      <c r="AE68" s="10"/>
      <c r="AF68" s="10"/>
      <c r="AJ68" s="10"/>
      <c r="AK68" s="10"/>
      <c r="AL68" s="10"/>
      <c r="AM68" s="10"/>
      <c r="AN68" s="10"/>
      <c r="AO68" s="10"/>
      <c r="AT68" s="10"/>
      <c r="AU68" s="10"/>
      <c r="AV68" s="10"/>
      <c r="AX68" s="10"/>
      <c r="AY68" s="10"/>
      <c r="AZ68" s="10"/>
    </row>
    <row r="69">
      <c r="A69" s="5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W69" s="10"/>
      <c r="X69" s="7"/>
      <c r="Y69" s="10"/>
      <c r="Z69" s="10"/>
      <c r="AA69" s="10"/>
      <c r="AB69" s="10"/>
      <c r="AC69" s="10"/>
      <c r="AD69" s="10"/>
      <c r="AE69" s="10"/>
      <c r="AF69" s="10"/>
      <c r="AJ69" s="10"/>
      <c r="AK69" s="10"/>
      <c r="AL69" s="10"/>
      <c r="AM69" s="10"/>
      <c r="AN69" s="10"/>
      <c r="AO69" s="10"/>
      <c r="AT69" s="10"/>
      <c r="AU69" s="10"/>
      <c r="AV69" s="10"/>
      <c r="AX69" s="10"/>
      <c r="AY69" s="10"/>
      <c r="AZ69" s="10"/>
    </row>
    <row r="70">
      <c r="A70" s="5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W70" s="10"/>
      <c r="X70" s="7"/>
      <c r="Y70" s="10"/>
      <c r="Z70" s="10"/>
      <c r="AA70" s="10"/>
      <c r="AB70" s="10"/>
      <c r="AC70" s="10"/>
      <c r="AD70" s="10"/>
      <c r="AE70" s="10"/>
      <c r="AF70" s="10"/>
      <c r="AJ70" s="10"/>
      <c r="AK70" s="10"/>
      <c r="AL70" s="10"/>
      <c r="AM70" s="10"/>
      <c r="AN70" s="10"/>
      <c r="AO70" s="10"/>
      <c r="AT70" s="10"/>
      <c r="AU70" s="10"/>
      <c r="AV70" s="10"/>
      <c r="AX70" s="10"/>
      <c r="AY70" s="10"/>
      <c r="AZ70" s="10"/>
    </row>
    <row r="71">
      <c r="A71" s="5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W71" s="10"/>
      <c r="X71" s="7"/>
      <c r="Y71" s="10"/>
      <c r="Z71" s="10"/>
      <c r="AA71" s="10"/>
      <c r="AB71" s="10"/>
      <c r="AC71" s="10"/>
      <c r="AD71" s="10"/>
      <c r="AE71" s="10"/>
      <c r="AF71" s="10"/>
      <c r="AJ71" s="10"/>
      <c r="AK71" s="10"/>
      <c r="AL71" s="10"/>
      <c r="AM71" s="10"/>
      <c r="AN71" s="10"/>
      <c r="AO71" s="10"/>
      <c r="AT71" s="10"/>
      <c r="AU71" s="10"/>
      <c r="AV71" s="10"/>
      <c r="AX71" s="10"/>
      <c r="AY71" s="10"/>
      <c r="AZ71" s="10"/>
    </row>
    <row r="72">
      <c r="A72" s="5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W72" s="10"/>
      <c r="X72" s="7"/>
      <c r="Y72" s="10"/>
      <c r="Z72" s="10"/>
      <c r="AA72" s="10"/>
      <c r="AB72" s="10"/>
      <c r="AC72" s="10"/>
      <c r="AD72" s="10"/>
      <c r="AE72" s="10"/>
      <c r="AF72" s="10"/>
      <c r="AJ72" s="10"/>
      <c r="AK72" s="10"/>
      <c r="AL72" s="10"/>
      <c r="AM72" s="10"/>
      <c r="AN72" s="10"/>
      <c r="AO72" s="10"/>
      <c r="AT72" s="10"/>
      <c r="AU72" s="10"/>
      <c r="AV72" s="10"/>
      <c r="AX72" s="10"/>
      <c r="AY72" s="10"/>
      <c r="AZ72" s="10"/>
    </row>
    <row r="73">
      <c r="A73" s="5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W73" s="10"/>
      <c r="X73" s="7"/>
      <c r="Y73" s="10"/>
      <c r="Z73" s="10"/>
      <c r="AA73" s="10"/>
      <c r="AB73" s="10"/>
      <c r="AC73" s="10"/>
      <c r="AD73" s="10"/>
      <c r="AE73" s="10"/>
      <c r="AF73" s="10"/>
      <c r="AJ73" s="10"/>
      <c r="AK73" s="10"/>
      <c r="AL73" s="10"/>
      <c r="AM73" s="10"/>
      <c r="AN73" s="10"/>
      <c r="AO73" s="10"/>
      <c r="AT73" s="10"/>
      <c r="AU73" s="10"/>
      <c r="AV73" s="10"/>
      <c r="AX73" s="10"/>
      <c r="AY73" s="10"/>
      <c r="AZ73" s="10"/>
    </row>
    <row r="74">
      <c r="A74" s="5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W74" s="10"/>
      <c r="X74" s="7"/>
      <c r="Y74" s="10"/>
      <c r="Z74" s="10"/>
      <c r="AA74" s="10"/>
      <c r="AB74" s="10"/>
      <c r="AC74" s="10"/>
      <c r="AD74" s="10"/>
      <c r="AE74" s="10"/>
      <c r="AF74" s="10"/>
      <c r="AJ74" s="10"/>
      <c r="AK74" s="10"/>
      <c r="AL74" s="10"/>
      <c r="AM74" s="10"/>
      <c r="AN74" s="10"/>
      <c r="AO74" s="10"/>
      <c r="AT74" s="10"/>
      <c r="AU74" s="10"/>
      <c r="AV74" s="10"/>
      <c r="AX74" s="10"/>
      <c r="AY74" s="10"/>
      <c r="AZ74" s="10"/>
    </row>
    <row r="75">
      <c r="A75" s="5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W75" s="10"/>
      <c r="X75" s="7"/>
      <c r="Y75" s="10"/>
      <c r="Z75" s="10"/>
      <c r="AA75" s="10"/>
      <c r="AB75" s="10"/>
      <c r="AC75" s="10"/>
      <c r="AD75" s="10"/>
      <c r="AE75" s="10"/>
      <c r="AF75" s="10"/>
      <c r="AJ75" s="10"/>
      <c r="AK75" s="10"/>
      <c r="AL75" s="10"/>
      <c r="AM75" s="10"/>
      <c r="AN75" s="10"/>
      <c r="AO75" s="10"/>
      <c r="AT75" s="10"/>
      <c r="AU75" s="10"/>
      <c r="AV75" s="10"/>
      <c r="AX75" s="10"/>
      <c r="AY75" s="10"/>
      <c r="AZ75" s="10"/>
    </row>
    <row r="76">
      <c r="A76" s="5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W76" s="10"/>
      <c r="X76" s="7"/>
      <c r="Y76" s="10"/>
      <c r="Z76" s="10"/>
      <c r="AA76" s="10"/>
      <c r="AB76" s="10"/>
      <c r="AC76" s="10"/>
      <c r="AD76" s="10"/>
      <c r="AE76" s="10"/>
      <c r="AF76" s="10"/>
      <c r="AJ76" s="10"/>
      <c r="AK76" s="10"/>
      <c r="AL76" s="10"/>
      <c r="AM76" s="10"/>
      <c r="AN76" s="10"/>
      <c r="AO76" s="10"/>
      <c r="AT76" s="10"/>
      <c r="AU76" s="10"/>
      <c r="AV76" s="10"/>
      <c r="AX76" s="10"/>
      <c r="AY76" s="10"/>
      <c r="AZ76" s="10"/>
    </row>
    <row r="77">
      <c r="A77" s="5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W77" s="10"/>
      <c r="X77" s="7"/>
      <c r="Y77" s="10"/>
      <c r="Z77" s="10"/>
      <c r="AA77" s="10"/>
      <c r="AB77" s="10"/>
      <c r="AC77" s="10"/>
      <c r="AD77" s="10"/>
      <c r="AE77" s="10"/>
      <c r="AF77" s="10"/>
      <c r="AJ77" s="10"/>
      <c r="AK77" s="10"/>
      <c r="AL77" s="10"/>
      <c r="AM77" s="10"/>
      <c r="AN77" s="10"/>
      <c r="AO77" s="10"/>
      <c r="AT77" s="10"/>
      <c r="AU77" s="10"/>
      <c r="AV77" s="10"/>
      <c r="AX77" s="10"/>
      <c r="AY77" s="10"/>
      <c r="AZ77" s="10"/>
    </row>
    <row r="78">
      <c r="A78" s="5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W78" s="10"/>
      <c r="X78" s="7"/>
      <c r="Y78" s="10"/>
      <c r="Z78" s="10"/>
      <c r="AA78" s="10"/>
      <c r="AB78" s="10"/>
      <c r="AC78" s="10"/>
      <c r="AD78" s="10"/>
      <c r="AE78" s="10"/>
      <c r="AF78" s="10"/>
      <c r="AJ78" s="10"/>
      <c r="AK78" s="10"/>
      <c r="AL78" s="10"/>
      <c r="AM78" s="10"/>
      <c r="AN78" s="10"/>
      <c r="AO78" s="10"/>
      <c r="AT78" s="10"/>
      <c r="AU78" s="10"/>
      <c r="AV78" s="10"/>
      <c r="AX78" s="10"/>
      <c r="AY78" s="10"/>
      <c r="AZ78" s="10"/>
    </row>
    <row r="79">
      <c r="A79" s="5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W79" s="10"/>
      <c r="X79" s="7"/>
      <c r="Y79" s="10"/>
      <c r="Z79" s="10"/>
      <c r="AA79" s="10"/>
      <c r="AB79" s="10"/>
      <c r="AC79" s="10"/>
      <c r="AD79" s="10"/>
      <c r="AE79" s="10"/>
      <c r="AF79" s="10"/>
      <c r="AJ79" s="10"/>
      <c r="AK79" s="10"/>
      <c r="AL79" s="10"/>
      <c r="AM79" s="10"/>
      <c r="AN79" s="10"/>
      <c r="AO79" s="10"/>
      <c r="AT79" s="10"/>
      <c r="AU79" s="10"/>
      <c r="AV79" s="10"/>
      <c r="AX79" s="10"/>
      <c r="AY79" s="10"/>
      <c r="AZ79" s="10"/>
    </row>
    <row r="80">
      <c r="A80" s="5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W80" s="10"/>
      <c r="X80" s="7"/>
      <c r="Y80" s="10"/>
      <c r="Z80" s="10"/>
      <c r="AA80" s="10"/>
      <c r="AB80" s="10"/>
      <c r="AC80" s="10"/>
      <c r="AD80" s="10"/>
      <c r="AE80" s="10"/>
      <c r="AF80" s="10"/>
      <c r="AJ80" s="10"/>
      <c r="AK80" s="10"/>
      <c r="AL80" s="10"/>
      <c r="AM80" s="10"/>
      <c r="AN80" s="10"/>
      <c r="AO80" s="10"/>
      <c r="AT80" s="10"/>
      <c r="AU80" s="10"/>
      <c r="AV80" s="10"/>
      <c r="AX80" s="10"/>
      <c r="AY80" s="10"/>
      <c r="AZ80" s="10"/>
    </row>
    <row r="81">
      <c r="A81" s="5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W81" s="10"/>
      <c r="X81" s="7"/>
      <c r="Y81" s="10"/>
      <c r="Z81" s="10"/>
      <c r="AA81" s="10"/>
      <c r="AB81" s="10"/>
      <c r="AC81" s="10"/>
      <c r="AD81" s="10"/>
      <c r="AE81" s="10"/>
      <c r="AF81" s="10"/>
      <c r="AJ81" s="10"/>
      <c r="AK81" s="10"/>
      <c r="AL81" s="10"/>
      <c r="AM81" s="10"/>
      <c r="AN81" s="10"/>
      <c r="AO81" s="10"/>
      <c r="AT81" s="10"/>
      <c r="AU81" s="10"/>
      <c r="AV81" s="10"/>
      <c r="AX81" s="10"/>
      <c r="AY81" s="10"/>
      <c r="AZ81" s="10"/>
    </row>
    <row r="82">
      <c r="A82" s="5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W82" s="10"/>
      <c r="X82" s="7"/>
      <c r="Y82" s="10"/>
      <c r="Z82" s="10"/>
      <c r="AA82" s="10"/>
      <c r="AB82" s="10"/>
      <c r="AC82" s="10"/>
      <c r="AD82" s="10"/>
      <c r="AE82" s="10"/>
      <c r="AF82" s="10"/>
      <c r="AJ82" s="10"/>
      <c r="AK82" s="10"/>
      <c r="AL82" s="10"/>
      <c r="AM82" s="10"/>
      <c r="AN82" s="10"/>
      <c r="AO82" s="10"/>
      <c r="AT82" s="10"/>
      <c r="AU82" s="10"/>
      <c r="AV82" s="10"/>
      <c r="AX82" s="10"/>
      <c r="AY82" s="10"/>
      <c r="AZ82" s="10"/>
    </row>
    <row r="83">
      <c r="A83" s="5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W83" s="10"/>
      <c r="X83" s="7"/>
      <c r="Y83" s="10"/>
      <c r="Z83" s="10"/>
      <c r="AA83" s="10"/>
      <c r="AB83" s="10"/>
      <c r="AC83" s="10"/>
      <c r="AD83" s="10"/>
      <c r="AE83" s="10"/>
      <c r="AF83" s="10"/>
      <c r="AJ83" s="10"/>
      <c r="AK83" s="10"/>
      <c r="AL83" s="10"/>
      <c r="AM83" s="10"/>
      <c r="AN83" s="10"/>
      <c r="AO83" s="10"/>
      <c r="AT83" s="10"/>
      <c r="AU83" s="10"/>
      <c r="AV83" s="10"/>
      <c r="AX83" s="10"/>
      <c r="AY83" s="10"/>
      <c r="AZ83" s="10"/>
    </row>
    <row r="84">
      <c r="A84" s="5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W84" s="10"/>
      <c r="X84" s="7"/>
      <c r="Y84" s="10"/>
      <c r="Z84" s="10"/>
      <c r="AA84" s="10"/>
      <c r="AB84" s="10"/>
      <c r="AC84" s="10"/>
      <c r="AD84" s="10"/>
      <c r="AE84" s="10"/>
      <c r="AF84" s="10"/>
      <c r="AJ84" s="10"/>
      <c r="AK84" s="10"/>
      <c r="AL84" s="10"/>
      <c r="AM84" s="10"/>
      <c r="AN84" s="10"/>
      <c r="AO84" s="10"/>
      <c r="AT84" s="10"/>
      <c r="AU84" s="10"/>
      <c r="AV84" s="10"/>
      <c r="AX84" s="10"/>
      <c r="AY84" s="10"/>
      <c r="AZ84" s="10"/>
    </row>
    <row r="85">
      <c r="A85" s="5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W85" s="10"/>
      <c r="X85" s="7"/>
      <c r="Y85" s="10"/>
      <c r="Z85" s="10"/>
      <c r="AA85" s="10"/>
      <c r="AB85" s="10"/>
      <c r="AC85" s="10"/>
      <c r="AD85" s="10"/>
      <c r="AE85" s="10"/>
      <c r="AF85" s="10"/>
      <c r="AJ85" s="10"/>
      <c r="AK85" s="10"/>
      <c r="AL85" s="10"/>
      <c r="AM85" s="10"/>
      <c r="AN85" s="10"/>
      <c r="AO85" s="10"/>
      <c r="AT85" s="10"/>
      <c r="AU85" s="10"/>
      <c r="AV85" s="10"/>
      <c r="AX85" s="10"/>
      <c r="AY85" s="10"/>
      <c r="AZ85" s="10"/>
    </row>
    <row r="86">
      <c r="A86" s="5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W86" s="10"/>
      <c r="X86" s="7"/>
      <c r="Y86" s="10"/>
      <c r="Z86" s="10"/>
      <c r="AA86" s="10"/>
      <c r="AB86" s="10"/>
      <c r="AC86" s="10"/>
      <c r="AD86" s="10"/>
      <c r="AE86" s="10"/>
      <c r="AF86" s="10"/>
      <c r="AJ86" s="10"/>
      <c r="AK86" s="10"/>
      <c r="AL86" s="10"/>
      <c r="AM86" s="10"/>
      <c r="AN86" s="10"/>
      <c r="AO86" s="10"/>
      <c r="AT86" s="10"/>
      <c r="AU86" s="10"/>
      <c r="AV86" s="10"/>
      <c r="AX86" s="10"/>
      <c r="AY86" s="10"/>
      <c r="AZ86" s="10"/>
    </row>
  </sheetData>
  <conditionalFormatting sqref="L1:M86 Y1:Z86 AM1:AN86">
    <cfRule type="cellIs" dxfId="0" priority="1" operator="greaterThanOrEqual">
      <formula>"80%"</formula>
    </cfRule>
  </conditionalFormatting>
  <conditionalFormatting sqref="AK1:AL86">
    <cfRule type="cellIs" dxfId="0" priority="2" operator="greaterThan">
      <formula>"50%"</formula>
    </cfRule>
  </conditionalFormatting>
  <drawing r:id="rId1"/>
</worksheet>
</file>