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_portfolio_final.csv" sheetId="1" r:id="rId4"/>
    <sheet state="visible" name="Copia de fund_portfolio_final.c" sheetId="2" r:id="rId5"/>
    <sheet state="visible" name="Tabla dinámica 13" sheetId="3" r:id="rId6"/>
    <sheet state="visible" name="Stocks&gt;11%_CAGR" sheetId="4" r:id="rId7"/>
    <sheet state="visible" name="Financials" sheetId="5" r:id="rId8"/>
    <sheet state="visible" name="Small_Mid_Cap" sheetId="6" r:id="rId9"/>
    <sheet state="visible" name="Charts" sheetId="7" r:id="rId10"/>
  </sheets>
  <definedNames>
    <definedName hidden="1" localSheetId="0" name="_xlnm._FilterDatabase">fund_portfolio_final.csv!$A$1:$DD$86</definedName>
    <definedName hidden="1" localSheetId="1" name="_xlnm._FilterDatabase">'Copia de fund_portfolio_final.c'!$A$1:$DE$86</definedName>
  </definedNames>
  <calcPr/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<sst xmlns="http://schemas.openxmlformats.org/spreadsheetml/2006/main" count="626" uniqueCount="197">
  <si>
    <t>NAME</t>
  </si>
  <si>
    <t>TICKER</t>
  </si>
  <si>
    <t>REGION</t>
  </si>
  <si>
    <t>SECTOR</t>
  </si>
  <si>
    <t>SEGMENT</t>
  </si>
  <si>
    <t>MARKET CAP</t>
  </si>
  <si>
    <t>E VALUE</t>
  </si>
  <si>
    <t>PRICE</t>
  </si>
  <si>
    <t>H REV GROWTH</t>
  </si>
  <si>
    <t>H EPS GROWTH</t>
  </si>
  <si>
    <t>H FCF GROWTH</t>
  </si>
  <si>
    <t>H OP MARGIN</t>
  </si>
  <si>
    <t>H FCF MARGIN</t>
  </si>
  <si>
    <t>H ORGANIC</t>
  </si>
  <si>
    <t>H INORGANIC</t>
  </si>
  <si>
    <t>H DIVIDENDS</t>
  </si>
  <si>
    <t>H REPURCHASES</t>
  </si>
  <si>
    <t>H DEBT AMORTIZATION</t>
  </si>
  <si>
    <t>H ROIC</t>
  </si>
  <si>
    <t>H DEBT NET EBITDA</t>
  </si>
  <si>
    <t>H PER</t>
  </si>
  <si>
    <t>H EVFCF</t>
  </si>
  <si>
    <t>H MAX DROP</t>
  </si>
  <si>
    <t>H CAGR</t>
  </si>
  <si>
    <t>C OP MARGIN</t>
  </si>
  <si>
    <t>C FCF MARGIN</t>
  </si>
  <si>
    <t>C ORGANIC</t>
  </si>
  <si>
    <t>C INORGANIC</t>
  </si>
  <si>
    <t>C DIVIDENDS</t>
  </si>
  <si>
    <t>C REPURCHASES</t>
  </si>
  <si>
    <t>C DEBT AMORTIZATION</t>
  </si>
  <si>
    <t>C ROIC</t>
  </si>
  <si>
    <t>C DEBT NET EBIDA</t>
  </si>
  <si>
    <t>C PER</t>
  </si>
  <si>
    <t>C EVFCF</t>
  </si>
  <si>
    <t>C DROP</t>
  </si>
  <si>
    <t>E REV GROWTH</t>
  </si>
  <si>
    <t>E EPS GROWTH</t>
  </si>
  <si>
    <t>E FCF GROWTH</t>
  </si>
  <si>
    <t>E OP MARGIN</t>
  </si>
  <si>
    <t>E FCF MARGIN</t>
  </si>
  <si>
    <t>E DEBT NET EBITDA</t>
  </si>
  <si>
    <t>E PER</t>
  </si>
  <si>
    <t>E EVFCF</t>
  </si>
  <si>
    <t>PRICE PESIMIST</t>
  </si>
  <si>
    <t>CY MOS PESIMIST</t>
  </si>
  <si>
    <t>OY MOS PESIMIST</t>
  </si>
  <si>
    <t>5Y CAGR PESIMIST</t>
  </si>
  <si>
    <t>PRICE NEUTRAL</t>
  </si>
  <si>
    <t>CY MOS NEUTRAL</t>
  </si>
  <si>
    <t>OY MOS NEUTRAL</t>
  </si>
  <si>
    <t>5Y CAGR NEUTRAL</t>
  </si>
  <si>
    <t>Europeas</t>
  </si>
  <si>
    <t>Cantidad</t>
  </si>
  <si>
    <t>Region</t>
  </si>
  <si>
    <t>Alphabet Inc</t>
  </si>
  <si>
    <t>GOOGL</t>
  </si>
  <si>
    <t>US</t>
  </si>
  <si>
    <t>Technology</t>
  </si>
  <si>
    <t>Digital Advertising, Cloud Computing, AI</t>
  </si>
  <si>
    <t>ASML Holding NV</t>
  </si>
  <si>
    <t>ASML</t>
  </si>
  <si>
    <t>NL</t>
  </si>
  <si>
    <t>Semiconductors</t>
  </si>
  <si>
    <t>Markel Group Inc</t>
  </si>
  <si>
    <t>MKL</t>
  </si>
  <si>
    <t>Financial</t>
  </si>
  <si>
    <t>Insurance</t>
  </si>
  <si>
    <t>Meta Platforms Inc</t>
  </si>
  <si>
    <t>META</t>
  </si>
  <si>
    <t>Digital Advertising, AI</t>
  </si>
  <si>
    <t>Microsoft Corporation</t>
  </si>
  <si>
    <t>MSFT</t>
  </si>
  <si>
    <t>Enterprise Software, Cloud Computing, AI</t>
  </si>
  <si>
    <t>Nvidia Corporation</t>
  </si>
  <si>
    <t>NVDA</t>
  </si>
  <si>
    <t>Airbus SE</t>
  </si>
  <si>
    <t>AIR</t>
  </si>
  <si>
    <t>FR</t>
  </si>
  <si>
    <t>Aerospace and Defense</t>
  </si>
  <si>
    <t>Commercial Aviation</t>
  </si>
  <si>
    <t>Adidas AG</t>
  </si>
  <si>
    <t>ADS</t>
  </si>
  <si>
    <t>DE</t>
  </si>
  <si>
    <t>Consumer Discretionary</t>
  </si>
  <si>
    <t>Sport Apparel</t>
  </si>
  <si>
    <t>Carrefour SA</t>
  </si>
  <si>
    <t>CA</t>
  </si>
  <si>
    <t>Retail</t>
  </si>
  <si>
    <t>Ashtead Group plc</t>
  </si>
  <si>
    <t>AHT</t>
  </si>
  <si>
    <t>GB</t>
  </si>
  <si>
    <t>Leasing</t>
  </si>
  <si>
    <t>Moncler SPA</t>
  </si>
  <si>
    <t>MONC</t>
  </si>
  <si>
    <t>IT</t>
  </si>
  <si>
    <t>Luxury Goods</t>
  </si>
  <si>
    <t>Amazon Inc</t>
  </si>
  <si>
    <t>AMZN</t>
  </si>
  <si>
    <t>Cloud Computing, Ecommerce, AI</t>
  </si>
  <si>
    <t>Unilever PLC</t>
  </si>
  <si>
    <t>ULVR</t>
  </si>
  <si>
    <t>Consumer Staple</t>
  </si>
  <si>
    <t>Mapfre SA</t>
  </si>
  <si>
    <t>MAP</t>
  </si>
  <si>
    <t>ES</t>
  </si>
  <si>
    <t>Industria de Diseño Textil SA</t>
  </si>
  <si>
    <t>ITX</t>
  </si>
  <si>
    <t>Manufacturing</t>
  </si>
  <si>
    <t>Apparel</t>
  </si>
  <si>
    <t>LVMH Moët Hennesy Louis Vuitton Société Européenne</t>
  </si>
  <si>
    <t>MC</t>
  </si>
  <si>
    <t>Mastercard Incorporated</t>
  </si>
  <si>
    <t>MA</t>
  </si>
  <si>
    <t>Payment Network</t>
  </si>
  <si>
    <t>Brunello Cucinelli</t>
  </si>
  <si>
    <t>BC</t>
  </si>
  <si>
    <t>Lululemon Athletica Inc</t>
  </si>
  <si>
    <t>LULU</t>
  </si>
  <si>
    <t>Fairfax Financial Holding Limited</t>
  </si>
  <si>
    <t>FFH</t>
  </si>
  <si>
    <t>JPMorgan Chase &amp; Company</t>
  </si>
  <si>
    <t>JPM</t>
  </si>
  <si>
    <t>Consumer Bank</t>
  </si>
  <si>
    <t>Nike Inc</t>
  </si>
  <si>
    <t>NKE</t>
  </si>
  <si>
    <t>Nestlé SA</t>
  </si>
  <si>
    <t>NESN</t>
  </si>
  <si>
    <t>CH</t>
  </si>
  <si>
    <t>Food Industry</t>
  </si>
  <si>
    <t>Apple Inc</t>
  </si>
  <si>
    <t>AAPL</t>
  </si>
  <si>
    <t>Mobile Devices</t>
  </si>
  <si>
    <t>Visa Inc</t>
  </si>
  <si>
    <t>V</t>
  </si>
  <si>
    <t>Starbucks Corporation</t>
  </si>
  <si>
    <t>SBUX</t>
  </si>
  <si>
    <t>Restaurant Industry</t>
  </si>
  <si>
    <t>Coffee Shops</t>
  </si>
  <si>
    <t>The Goldman Sachs Group Inc</t>
  </si>
  <si>
    <t>GS</t>
  </si>
  <si>
    <t>ServiceNow</t>
  </si>
  <si>
    <t>NOW</t>
  </si>
  <si>
    <t>Enterprise Software</t>
  </si>
  <si>
    <t>McDonalds Corporation</t>
  </si>
  <si>
    <t>MCD</t>
  </si>
  <si>
    <t>Costco Wholesale Corporation</t>
  </si>
  <si>
    <t>COST</t>
  </si>
  <si>
    <t>The Procter &amp; Gamble Company</t>
  </si>
  <si>
    <t>PG</t>
  </si>
  <si>
    <t>Hermès International Société en commandite par actions</t>
  </si>
  <si>
    <t>RMS</t>
  </si>
  <si>
    <t>Walmart Inc</t>
  </si>
  <si>
    <t>WMT</t>
  </si>
  <si>
    <t>The Coca Cola Company</t>
  </si>
  <si>
    <t>KO</t>
  </si>
  <si>
    <t>Beverage Industry</t>
  </si>
  <si>
    <t>Citigroup Inc</t>
  </si>
  <si>
    <t>C</t>
  </si>
  <si>
    <t>The Home Depot Inc</t>
  </si>
  <si>
    <t>HD</t>
  </si>
  <si>
    <t>Air Lease Corporation</t>
  </si>
  <si>
    <t>AL</t>
  </si>
  <si>
    <t>Palantir Technologies Inc</t>
  </si>
  <si>
    <t>PLTR</t>
  </si>
  <si>
    <t>Data Analytics</t>
  </si>
  <si>
    <t>Tesla Inc</t>
  </si>
  <si>
    <t>TSLA</t>
  </si>
  <si>
    <t>Electric Vehicles</t>
  </si>
  <si>
    <t>MicroStrategy Incorporated</t>
  </si>
  <si>
    <t>MSTR</t>
  </si>
  <si>
    <t>SP500</t>
  </si>
  <si>
    <t>NASDAQ100</t>
  </si>
  <si>
    <t xml:space="preserve"> </t>
  </si>
  <si>
    <t>MARGENES</t>
  </si>
  <si>
    <t>ROIC</t>
  </si>
  <si>
    <t>FUNDAMENTALES1</t>
  </si>
  <si>
    <t>FUNDAMENTALES2</t>
  </si>
  <si>
    <t>PER</t>
  </si>
  <si>
    <t>FCF</t>
  </si>
  <si>
    <t>BARATAS</t>
  </si>
  <si>
    <t>F&amp;B</t>
  </si>
  <si>
    <t>CLASIFICACION EU</t>
  </si>
  <si>
    <t xml:space="preserve">Total </t>
  </si>
  <si>
    <t>Total Aerospace and Defense</t>
  </si>
  <si>
    <t>Total Consumer Discretionary</t>
  </si>
  <si>
    <t>Total Financial</t>
  </si>
  <si>
    <t>Total Luxury Goods</t>
  </si>
  <si>
    <t>Total Manufacturing</t>
  </si>
  <si>
    <t>Total Restaurant Industry</t>
  </si>
  <si>
    <t>Total Retail</t>
  </si>
  <si>
    <t>Total Technology</t>
  </si>
  <si>
    <t>Suma total</t>
  </si>
  <si>
    <t>Total AL</t>
  </si>
  <si>
    <t>Total BC</t>
  </si>
  <si>
    <t>Total CA</t>
  </si>
  <si>
    <t>Total 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</si>
</sst>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[$$]#,##0"/>
    <numFmt numFmtId="166" formatCode="[$€]#,##0"/>
    <numFmt numFmtId="167" formatCode="[$£]#,##0"/>
    <numFmt numFmtId="168" formatCode="[$CHF]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E8E8"/>
        <bgColor rgb="FFFFE8E8"/>
      </patternFill>
    </fill>
    <fill>
      <patternFill patternType="solid">
        <fgColor rgb="FFFFD4D4"/>
        <bgColor rgb="FFFFD4D4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9" xfId="0" applyFont="1" applyNumberFormat="1"/>
    <xf borderId="0" fillId="0" fontId="2" numFmtId="167" xfId="0" applyAlignment="1" applyFont="1" applyNumberFormat="1">
      <alignment readingOrder="0"/>
    </xf>
    <xf borderId="0" fillId="0" fontId="2" numFmtId="165" xfId="0" applyFont="1" applyNumberFormat="1"/>
    <xf borderId="0" fillId="0" fontId="2" numFmtId="168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9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Font="1"/>
    <xf borderId="0" fillId="4" fontId="2" numFmtId="0" xfId="0" applyAlignment="1" applyFont="1">
      <alignment readingOrder="0"/>
    </xf>
    <xf borderId="0" fillId="4" fontId="3" numFmtId="0" xfId="0" applyAlignment="1" applyFont="1">
      <alignment readingOrder="0" vertical="bottom"/>
    </xf>
    <xf borderId="0" fillId="4" fontId="1" numFmtId="0" xfId="0" applyFont="1"/>
    <xf borderId="0" fillId="5" fontId="2" numFmtId="0" xfId="0" applyFill="1" applyFont="1"/>
    <xf borderId="0" fillId="5" fontId="1" numFmtId="0" xfId="0" applyFont="1"/>
    <xf borderId="0" fillId="2" fontId="2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0" fillId="2" fontId="2" numFmtId="9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2" fontId="2" numFmtId="166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2" fontId="2" numFmtId="9" xfId="0" applyFont="1" applyNumberFormat="1"/>
    <xf borderId="0" fillId="2" fontId="2" numFmtId="0" xfId="0" applyFont="1"/>
    <xf borderId="0" fillId="2" fontId="2" numFmtId="167" xfId="0" applyAlignment="1" applyFont="1" applyNumberFormat="1">
      <alignment readingOrder="0"/>
    </xf>
    <xf borderId="0" fillId="3" fontId="2" numFmtId="167" xfId="0" applyAlignment="1" applyFont="1" applyNumberFormat="1">
      <alignment readingOrder="0"/>
    </xf>
    <xf borderId="0" fillId="2" fontId="2" numFmtId="165" xfId="0" applyFont="1" applyNumberFormat="1"/>
    <xf borderId="0" fillId="2" fontId="2" numFmtId="168" xfId="0" applyAlignment="1" applyFont="1" applyNumberFormat="1">
      <alignment readingOrder="0"/>
    </xf>
    <xf borderId="0" fillId="3" fontId="2" numFmtId="168" xfId="0" applyAlignment="1" applyFont="1" applyNumberFormat="1">
      <alignment readingOrder="0"/>
    </xf>
    <xf borderId="0" fillId="3" fontId="2" numFmtId="0" xfId="0" applyFont="1"/>
    <xf borderId="0" fillId="0" fontId="2" numFmtId="164" xfId="0" applyFont="1" applyNumberFormat="1"/>
    <xf borderId="0" fillId="0" fontId="2" numFmtId="166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C6161"/>
          <bgColor rgb="FFFC616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E86" sheet="Copia de fund_portfolio_final.c"/>
  </cacheSource>
  <cacheFields>
    <cacheField name="NAME" numFmtId="0">
      <sharedItems containsBlank="1">
        <s v="Alphabet Inc"/>
        <s v="ASML Holding NV"/>
        <s v="Markel Group Inc"/>
        <s v="Meta Platforms Inc"/>
        <s v="Microsoft Corporation"/>
        <s v="Nvidia Corporation"/>
        <s v="Airbus SE"/>
        <s v="Adidas AG"/>
        <s v="Carrefour SA"/>
        <s v="Ashtead Group plc"/>
        <s v="Moncler SPA"/>
        <s v="Amazon Inc"/>
        <s v="Unilever PLC"/>
        <s v="Mapfre SA"/>
        <s v="Industria de Diseño Textil SA"/>
        <s v="LVMH Moët Hennesy Louis Vuitton Société Européenne"/>
        <s v="Mastercard Incorporated"/>
        <s v="Brunello Cucinelli"/>
        <s v="Lululemon Athletica Inc"/>
        <s v="Fairfax Financial Holding Limited"/>
        <s v="JPMorgan Chase &amp; Company"/>
        <s v="Nike Inc"/>
        <s v="Nestlé SA"/>
        <s v="Apple Inc"/>
        <s v="Visa Inc"/>
        <s v="Starbucks Corporation"/>
        <s v="The Goldman Sachs Group Inc"/>
        <s v="ServiceNow"/>
        <s v="McDonalds Corporation"/>
        <s v="Costco Wholesale Corporation"/>
        <s v="The Procter &amp; Gamble Company"/>
        <s v="Hermès International Société en commandite par actions"/>
        <s v="Walmart Inc"/>
        <s v="The Coca Cola Company"/>
        <s v="Citigroup Inc"/>
        <s v="The Home Depot Inc"/>
        <s v="Air Lease Corporation"/>
        <s v="Palantir Technologies Inc"/>
        <s v="Tesla Inc"/>
        <s v="MicroStrategy Incorporated"/>
        <s v="SP500"/>
        <s v="NASDAQ100"/>
        <m/>
      </sharedItems>
    </cacheField>
    <cacheField name="TICKER" numFmtId="0">
      <sharedItems containsBlank="1">
        <s v="GOOGL"/>
        <s v="ASML"/>
        <s v="MKL"/>
        <s v="META"/>
        <s v="MSFT"/>
        <s v="NVDA"/>
        <s v="AIR"/>
        <s v="ADS"/>
        <s v="CA"/>
        <s v="AHT"/>
        <s v="MONC"/>
        <s v="AMZN"/>
        <s v="ULVR"/>
        <s v="MAP"/>
        <s v="ITX"/>
        <s v="MC"/>
        <s v="MA"/>
        <s v="BC"/>
        <s v="LULU"/>
        <s v="FFH"/>
        <s v="JPM"/>
        <s v="NKE"/>
        <s v="NESN"/>
        <s v="AAPL"/>
        <s v="V"/>
        <s v="SBUX"/>
        <s v="GS"/>
        <s v="NOW"/>
        <s v="MCD"/>
        <s v="COST"/>
        <s v="PG"/>
        <s v="RMS"/>
        <s v="WMT"/>
        <s v="KO"/>
        <s v="C"/>
        <s v="HD"/>
        <s v="AL"/>
        <s v="PLTR"/>
        <s v="TSLA"/>
        <s v="MSTR"/>
        <m/>
      </sharedItems>
    </cacheField>
    <cacheField name="REGION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SECTOR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SEGMENT" numFmtId="0">
      <sharedItems containsBlank="1">
        <s v="Digital Advertising, Cloud Computing, AI"/>
        <s v="Semiconductors"/>
        <s v="Insurance"/>
        <s v="Digital Advertising, AI"/>
        <s v="Enterprise Software, Cloud Computing, AI"/>
        <s v="Commercial Aviation"/>
        <s v="Sport Apparel"/>
        <m/>
        <s v="Leasing"/>
        <s v="Cloud Computing, Ecommerce, AI"/>
        <s v="Apparel"/>
        <s v="Payment Network"/>
        <s v="Consumer Discretionary"/>
        <s v="Consumer Bank"/>
        <s v="Food Industry"/>
        <s v="Mobile Devices"/>
        <s v="Coffee Shops"/>
        <s v="Enterprise Software"/>
        <s v="Beverage Industry"/>
        <s v="Data Analytics"/>
        <s v="Electric Vehicles"/>
      </sharedItems>
    </cacheField>
    <cacheField name="MARKET CAP" numFmtId="165">
      <sharedItems containsString="0" containsBlank="1" containsNumber="1">
        <n v="2119942.89"/>
        <n v="264930.91"/>
        <n v="24275.14"/>
        <n v="1263271.3"/>
        <n v="2981175.56"/>
        <n v="2862120.0"/>
        <n v="136363.71"/>
        <n v="42209.0"/>
        <n v="8414.43"/>
        <n v="19922.2"/>
        <n v="17280.93"/>
        <n v="2208143.89"/>
        <n v="115796.0"/>
        <n v="8361.6"/>
        <n v="156235.67"/>
        <n v="331733.36"/>
        <n v="510585.14"/>
        <n v="8182.6"/>
        <n v="42432.07"/>
        <n v="43902.3"/>
        <n v="689352.0"/>
        <n v="115090.86"/>
        <n v="230824.0"/>
        <n v="3541303.49"/>
        <n v="688987.44"/>
        <n v="126872.15"/>
        <n v="184964.25"/>
        <n v="188652.74"/>
        <n v="229549.22"/>
        <n v="465095.0"/>
        <n v="412576.68"/>
        <n v="279840.04"/>
        <n v="736288.18"/>
        <n v="307220.46"/>
        <n v="133006.57"/>
        <n v="374299.0"/>
        <n v="5156.7"/>
        <n v="211386.98"/>
        <n v="897729.91"/>
        <n v="80311.32"/>
        <m/>
      </sharedItems>
    </cacheField>
    <cacheField name="E VALUE" numFmtId="165">
      <sharedItems containsString="0" containsBlank="1" containsNumber="1">
        <n v="2052422.89"/>
        <n v="257243.81"/>
        <n v="26781.7"/>
        <n v="1635225.3"/>
        <n v="3012529.56"/>
        <n v="2829180.0"/>
        <n v="132003.67"/>
        <n v="45658.0"/>
        <n v="24867.14"/>
        <n v="28455.88"/>
        <n v="16896.25"/>
        <n v="2262341.89"/>
        <n v="138115.25"/>
        <n v="10708.6"/>
        <n v="150588.67"/>
        <n v="361198.36"/>
        <n v="520192.14"/>
        <n v="8905.6"/>
        <n v="42757.75"/>
        <n v="53308.85"/>
        <m/>
        <n v="117394.86"/>
        <n v="287288.0"/>
        <n v="3496734.49"/>
        <n v="696166.41"/>
        <n v="148825.95"/>
        <n v="181057.74"/>
        <n v="280418.22"/>
        <n v="461398.0"/>
        <n v="438096.68"/>
        <n v="270379.04"/>
        <n v="794578.18"/>
        <n v="340822.46"/>
        <n v="434930.0"/>
        <n v="24894.2"/>
        <n v="206487.35"/>
        <n v="875556.91"/>
        <n v="87531.67"/>
      </sharedItems>
    </cacheField>
    <cacheField name="PRICE" numFmtId="165">
      <sharedItems containsString="0" containsBlank="1" containsNumber="1">
        <n v="173.02"/>
        <n v="677.91"/>
        <n v="1903.0"/>
        <n v="648.0"/>
        <n v="401.02"/>
        <n v="113.5"/>
        <n v="175.0"/>
        <n v="242.6"/>
        <n v="13.0"/>
        <n v="45.88"/>
        <n v="64.52"/>
        <n v="208.3"/>
        <n v="45.2"/>
        <n v="2.7"/>
        <n v="50.66"/>
        <n v="669.81"/>
        <n v="549.66"/>
        <n v="120.4"/>
        <n v="248.7"/>
        <n v="2047.34"/>
        <n v="248.11"/>
        <n v="77.0"/>
        <n v="87.72"/>
        <n v="234.5"/>
        <n v="346.36"/>
        <n v="110.0"/>
        <n v="580.59"/>
        <n v="890.0"/>
        <n v="307.0"/>
        <n v="1032.27"/>
        <n v="174.89"/>
        <n v="2690.0"/>
        <n v="94.8"/>
        <n v="70.41"/>
        <n v="71.81"/>
        <n v="383.5"/>
        <n v="46.43"/>
        <n v="87.64"/>
        <n v="272.09"/>
        <n v="298.1"/>
        <m/>
      </sharedItems>
    </cacheField>
    <cacheField name="H REV GROWTH" numFmtId="9">
      <sharedItems containsString="0" containsBlank="1" containsNumber="1">
        <n v="0.19"/>
        <n v="0.14"/>
        <n v="0.29"/>
        <n v="0.11"/>
        <n v="0.5"/>
        <n v="0.02"/>
        <n v="0.04"/>
        <n v="0.01"/>
        <n v="0.21"/>
        <n v="0.16"/>
        <n v="0.22"/>
        <n v="0.05"/>
        <n v="0.09"/>
        <n v="0.13"/>
        <n v="0.17"/>
        <n v="0.08"/>
        <n v="0.06"/>
        <n v="0.0"/>
        <n v="0.32"/>
        <n v="0.07"/>
        <n v="0.1"/>
        <n v="0.3"/>
        <n v="0.45"/>
        <n v="-0.01"/>
        <m/>
      </sharedItems>
    </cacheField>
    <cacheField name="H EPS GROWTH" numFmtId="9">
      <sharedItems containsString="0" containsBlank="1" containsNumber="1">
        <n v="0.28"/>
        <n v="0.22"/>
        <n v="0.2"/>
        <n v="0.45"/>
        <n v="0.27"/>
        <n v="0.98"/>
        <n v="0.12"/>
        <n v="0.1"/>
        <n v="0.01"/>
        <n v="0.25"/>
        <n v="0.16"/>
        <n v="0.6"/>
        <n v="0.07"/>
        <n v="0.06"/>
        <n v="0.21"/>
        <n v="0.19"/>
        <n v="0.13"/>
        <n v="0.29"/>
        <n v="0.23"/>
        <n v="0.04"/>
        <n v="0.18"/>
        <n v="0.26"/>
        <n v="0.31"/>
        <n v="0.49"/>
        <n v="0.14"/>
        <n v="0.08"/>
        <n v="0.8"/>
        <n v="-0.63"/>
        <m/>
      </sharedItems>
    </cacheField>
    <cacheField name="H FCF GROWTH" numFmtId="9">
      <sharedItems containsString="0" containsBlank="1" containsNumber="1">
        <n v="0.27"/>
        <n v="0.32"/>
        <m/>
        <n v="0.39"/>
        <n v="0.25"/>
        <n v="1.0"/>
        <n v="0.18"/>
        <n v="0.11"/>
        <n v="0.08"/>
        <n v="0.15"/>
        <n v="0.6"/>
        <n v="0.3"/>
        <n v="-0.05"/>
        <n v="0.38"/>
        <n v="0.17"/>
        <n v="0.09"/>
        <n v="0.14"/>
        <n v="0.5"/>
        <n v="0.55"/>
        <n v="0.1"/>
        <n v="0.12"/>
        <n v="0.03"/>
        <n v="0.04"/>
        <n v="0.13"/>
        <n v="0.06"/>
        <n v="2.12"/>
        <n v="-1.34"/>
      </sharedItems>
    </cacheField>
    <cacheField name="H OP MARGIN" numFmtId="9">
      <sharedItems containsString="0" containsBlank="1" containsNumber="1">
        <n v="0.26"/>
        <n v="0.29"/>
        <m/>
        <n v="0.4"/>
        <n v="0.36"/>
        <n v="0.34"/>
        <n v="0.05"/>
        <n v="0.07"/>
        <n v="0.03"/>
        <n v="0.17"/>
        <n v="0.16"/>
        <n v="0.22"/>
        <n v="0.56"/>
        <n v="0.13"/>
        <n v="0.2"/>
        <n v="0.28"/>
        <n v="0.66"/>
        <n v="0.14"/>
        <n v="0.01"/>
        <n v="0.37"/>
        <n v="0.04"/>
        <n v="0.44"/>
        <n v="-0.77"/>
      </sharedItems>
    </cacheField>
    <cacheField name="H FCF MARGIN" numFmtId="9">
      <sharedItems containsString="0" containsBlank="1" containsNumber="1">
        <n v="0.21"/>
        <n v="0.31"/>
        <m/>
        <n v="0.33"/>
        <n v="0.25"/>
        <n v="0.08"/>
        <n v="0.06"/>
        <n v="0.02"/>
        <n v="0.19"/>
        <n v="0.13"/>
        <n v="0.14"/>
        <n v="0.12"/>
        <n v="0.45"/>
        <n v="0.1"/>
        <n v="0.11"/>
        <n v="0.24"/>
        <n v="0.49"/>
        <n v="0.27"/>
        <n v="0.03"/>
        <n v="0.09"/>
        <n v="-0.47"/>
        <n v="-0.51"/>
      </sharedItems>
    </cacheField>
    <cacheField name="H ORGANIC" numFmtId="9">
      <sharedItems containsString="0" containsBlank="1" containsNumber="1">
        <n v="0.36"/>
        <n v="0.14"/>
        <m/>
        <n v="0.39"/>
        <n v="0.16"/>
        <n v="0.08"/>
        <n v="4.0"/>
        <n v="0.18"/>
        <n v="0.2"/>
        <n v="0.49"/>
        <n v="0.05"/>
        <n v="0.1"/>
        <n v="0.25"/>
        <n v="0.02"/>
        <n v="0.19"/>
        <n v="0.32"/>
        <n v="0.63"/>
        <n v="0.03"/>
        <n v="0.01"/>
        <n v="0.0"/>
        <n v="0.41"/>
      </sharedItems>
    </cacheField>
    <cacheField name="H INORGANIC" numFmtId="9">
      <sharedItems containsString="0" containsBlank="1" containsNumber="1">
        <n v="0.04"/>
        <n v="0.2"/>
        <m/>
        <n v="0.02"/>
        <n v="0.33"/>
        <n v="0.21"/>
        <n v="0.05"/>
        <n v="0.23"/>
        <n v="0.13"/>
        <n v="0.44"/>
        <n v="0.26"/>
        <n v="0.0"/>
        <n v="0.34"/>
        <n v="0.14"/>
        <n v="0.08"/>
        <n v="0.24"/>
        <n v="0.01"/>
        <n v="0.17"/>
        <n v="0.03"/>
        <n v="0.28"/>
        <n v="0.3"/>
        <n v="0.27"/>
      </sharedItems>
    </cacheField>
    <cacheField name="H DIVIDENDS" numFmtId="9">
      <sharedItems containsString="0" containsBlank="1" containsNumber="1">
        <n v="0.01"/>
        <n v="0.28"/>
        <m/>
        <n v="0.38"/>
        <n v="0.11"/>
        <n v="0.48"/>
        <n v="0.27"/>
        <n v="0.19"/>
        <n v="0.29"/>
        <n v="0.0"/>
        <n v="0.67"/>
        <n v="0.49"/>
        <n v="0.5"/>
        <n v="0.76"/>
        <n v="0.39"/>
        <n v="0.8"/>
        <n v="0.21"/>
        <n v="0.71"/>
        <n v="0.63"/>
        <n v="0.6"/>
        <n v="0.34"/>
        <n v="0.9"/>
        <n v="0.53"/>
      </sharedItems>
    </cacheField>
    <cacheField name="H REPURCHASES" numFmtId="9">
      <sharedItems containsString="0" containsBlank="1" containsNumber="1">
        <n v="0.59"/>
        <n v="0.33"/>
        <m/>
        <n v="0.54"/>
        <n v="0.49"/>
        <n v="0.76"/>
        <n v="0.22"/>
        <n v="0.27"/>
        <n v="0.2"/>
        <n v="0.07"/>
        <n v="0.09"/>
        <n v="0.4"/>
        <n v="0.01"/>
        <n v="0.05"/>
        <n v="0.8"/>
        <n v="0.02"/>
        <n v="0.65"/>
        <n v="1.0"/>
        <n v="0.56"/>
        <n v="0.96"/>
        <n v="0.79"/>
        <n v="1.15"/>
        <n v="0.95"/>
        <n v="0.82"/>
        <n v="0.29"/>
        <n v="0.5"/>
        <n v="0.06"/>
        <n v="0.28"/>
        <n v="0.0"/>
        <n v="-0.67"/>
      </sharedItems>
    </cacheField>
    <cacheField name="H DEBT AMORTIZATION" numFmtId="9">
      <sharedItems containsString="0" containsBlank="1" containsNumber="1">
        <n v="0.01"/>
        <m/>
        <n v="0.09"/>
        <n v="0.04"/>
        <n v="0.21"/>
        <n v="0.29"/>
        <n v="0.39"/>
        <n v="0.34"/>
        <n v="0.57"/>
        <n v="0.05"/>
        <n v="0.28"/>
        <n v="0.26"/>
        <n v="0.0"/>
        <n v="1.22"/>
        <n v="0.03"/>
        <n v="0.06"/>
        <n v="0.24"/>
        <n v="0.25"/>
        <n v="0.07"/>
        <n v="0.15"/>
        <n v="0.35"/>
        <n v="0.08"/>
      </sharedItems>
    </cacheField>
    <cacheField name="H ROIC" numFmtId="9">
      <sharedItems containsString="0" containsBlank="1" containsNumber="1">
        <n v="0.29"/>
        <n v="0.26"/>
        <m/>
        <n v="0.55"/>
        <n v="0.56"/>
        <n v="0.07"/>
        <n v="0.11"/>
        <n v="0.06"/>
        <n v="0.19"/>
        <n v="0.22"/>
        <n v="0.17"/>
        <n v="0.23"/>
        <n v="0.16"/>
        <n v="0.5"/>
        <n v="0.25"/>
        <n v="0.13"/>
        <n v="0.44"/>
        <n v="0.24"/>
        <n v="-0.14"/>
        <n v="0.36"/>
        <n v="0.12"/>
        <n v="0.14"/>
        <n v="0.33"/>
        <n v="-0.4"/>
        <n v="0.03"/>
        <n v="-0.05"/>
      </sharedItems>
    </cacheField>
    <cacheField name="H DEBT NET EBITDA" numFmtId="0">
      <sharedItems containsString="0" containsBlank="1" containsNumber="1">
        <n v="-2.0"/>
        <n v="-0.5"/>
        <m/>
        <n v="-1.4"/>
        <n v="-1.1"/>
        <n v="-0.7"/>
        <n v="0.1"/>
        <n v="2.1"/>
        <n v="-0.09"/>
        <n v="-0.6"/>
        <n v="1.8"/>
        <n v="0.5"/>
        <n v="-0.4"/>
        <n v="1.6"/>
        <n v="0.4"/>
        <n v="0.2"/>
        <n v="1.3"/>
        <n v="2.8"/>
        <n v="-0.3"/>
        <n v="1.1"/>
        <n v="-1.5"/>
        <n v="1.0"/>
        <n v="2.3"/>
        <n v="1.5"/>
        <n v="-1.3"/>
        <n v="0.7"/>
        <n v="-15.0"/>
      </sharedItems>
    </cacheField>
    <cacheField name="H PER" numFmtId="0">
      <sharedItems containsString="0" containsBlank="1" containsNumber="1" containsInteger="1">
        <n v="23.0"/>
        <n v="27.0"/>
        <n v="24.0"/>
        <n v="30.0"/>
        <n v="39.0"/>
        <n v="20.0"/>
        <n v="22.0"/>
        <n v="10.0"/>
        <n v="15.0"/>
        <n v="25.0"/>
        <n v="65.0"/>
        <n v="19.0"/>
        <n v="8.0"/>
        <n v="43.0"/>
        <n v="12.0"/>
        <n v="29.0"/>
        <n v="21.0"/>
        <n v="26.0"/>
        <n v="55.0"/>
        <n v="36.0"/>
        <n v="41.0"/>
        <n v="9.0"/>
        <n v="7.0"/>
        <n v="60.0"/>
        <n v="80.0"/>
        <n v="88.0"/>
        <m/>
      </sharedItems>
    </cacheField>
    <cacheField name="H EVFCF" numFmtId="0">
      <sharedItems containsString="0" containsBlank="1" containsNumber="1" containsInteger="1">
        <n v="24.0"/>
        <n v="27.0"/>
        <m/>
        <n v="29.0"/>
        <n v="34.0"/>
        <n v="40.0"/>
        <n v="25.0"/>
        <n v="23.0"/>
        <n v="10.0"/>
        <n v="26.0"/>
        <n v="37.0"/>
        <n v="19.0"/>
        <n v="30.0"/>
        <n v="53.0"/>
        <n v="45.0"/>
        <n v="33.0"/>
        <n v="22.0"/>
        <n v="42.0"/>
        <n v="65.0"/>
        <n v="90.0"/>
        <n v="31.0"/>
      </sharedItems>
    </cacheField>
    <cacheField name="H MAX DROP" numFmtId="9">
      <sharedItems containsString="0" containsBlank="1" containsNumber="1">
        <n v="-0.44"/>
        <n v="-0.46"/>
        <n v="-0.3"/>
        <n v="-0.75"/>
        <n v="-0.37"/>
        <n v="-0.65"/>
        <n v="-0.72"/>
        <n v="-0.32"/>
        <n v="-0.45"/>
        <n v="-0.54"/>
        <n v="-0.28"/>
        <n v="-0.38"/>
        <n v="-0.35"/>
        <n v="-0.36"/>
        <n v="-0.51"/>
        <n v="-0.39"/>
        <n v="-0.29"/>
        <n v="-0.43"/>
        <n v="-0.5"/>
        <n v="-0.17"/>
        <n v="-0.31"/>
        <n v="-0.24"/>
        <n v="-0.41"/>
        <n v="-0.25"/>
        <n v="-0.48"/>
        <n v="-0.4"/>
        <n v="-0.84"/>
        <n v="-0.73"/>
        <n v="-0.89"/>
        <n v="-0.34"/>
        <m/>
      </sharedItems>
    </cacheField>
    <cacheField name="H CAGR" numFmtId="9">
      <sharedItems containsString="0" containsBlank="1" containsNumber="1">
        <n v="0.2"/>
        <n v="0.22"/>
        <n v="0.09"/>
        <n v="0.23"/>
        <n v="0.25"/>
        <n v="0.71"/>
        <n v="0.11"/>
        <n v="0.12"/>
        <n v="-0.09"/>
        <n v="0.15"/>
        <n v="0.27"/>
        <n v="0.05"/>
        <n v="0.0"/>
        <n v="0.13"/>
        <n v="0.18"/>
        <n v="0.02"/>
        <n v="0.28"/>
        <n v="0.08"/>
        <n v="0.14"/>
        <n v="0.06"/>
        <n v="0.03"/>
        <n v="0.04"/>
        <n v="0.64"/>
        <n v="0.35"/>
        <n v="0.1"/>
        <n v="0.16"/>
        <m/>
      </sharedItems>
    </cacheField>
    <cacheField name="C OP MARGIN" numFmtId="9">
      <sharedItems containsString="0" containsBlank="1" containsNumber="1">
        <n v="0.33"/>
        <n v="0.32"/>
        <m/>
        <n v="0.41"/>
        <n v="0.45"/>
        <n v="0.62"/>
        <n v="0.07"/>
        <n v="0.06"/>
        <n v="0.02"/>
        <n v="0.3"/>
        <n v="0.11"/>
        <n v="0.18"/>
        <n v="0.19"/>
        <n v="0.22"/>
        <n v="0.58"/>
        <n v="0.17"/>
        <n v="0.23"/>
        <n v="0.13"/>
        <n v="0.67"/>
        <n v="0.15"/>
        <n v="0.46"/>
        <n v="0.04"/>
        <n v="0.25"/>
        <n v="0.42"/>
        <n v="0.14"/>
        <n v="0.08"/>
        <n v="-4.0"/>
      </sharedItems>
    </cacheField>
    <cacheField name="C FCF MARGIN" numFmtId="9">
      <sharedItems containsString="0" containsBlank="1" containsNumber="1">
        <n v="0.27"/>
        <n v="0.24"/>
        <m/>
        <n v="0.39"/>
        <n v="0.4"/>
        <n v="0.45"/>
        <n v="0.09"/>
        <n v="0.06"/>
        <n v="0.04"/>
        <n v="0.16"/>
        <n v="0.11"/>
        <n v="0.2"/>
        <n v="0.17"/>
        <n v="0.5"/>
        <n v="0.02"/>
        <n v="0.13"/>
        <n v="0.12"/>
        <n v="0.25"/>
        <n v="0.49"/>
        <n v="0.1"/>
        <n v="0.21"/>
        <n v="0.32"/>
        <n v="0.03"/>
        <n v="0.26"/>
        <n v="0.23"/>
        <n v="-2.46"/>
      </sharedItems>
    </cacheField>
    <cacheField name="C ORGANIC" numFmtId="9">
      <sharedItems containsString="0" containsBlank="1" containsNumber="1">
        <n v="0.39"/>
        <n v="0.17"/>
        <m/>
        <n v="0.34"/>
        <n v="0.3"/>
        <n v="0.03"/>
        <n v="0.25"/>
        <n v="0.0"/>
        <n v="0.13"/>
        <n v="0.37"/>
        <n v="0.02"/>
        <n v="0.14"/>
        <n v="0.18"/>
        <n v="0.07"/>
        <n v="0.36"/>
        <n v="0.05"/>
        <n v="0.62"/>
        <n v="0.09"/>
        <n v="0.98"/>
      </sharedItems>
    </cacheField>
    <cacheField name="C INORGANIC" numFmtId="9">
      <sharedItems containsString="0" containsBlank="1" containsNumber="1">
        <n v="0.03"/>
        <n v="0.0"/>
        <m/>
        <n v="0.71"/>
        <n v="0.02"/>
        <n v="0.04"/>
        <n v="0.42"/>
        <n v="0.1"/>
        <n v="0.07"/>
        <n v="0.05"/>
        <n v="0.18"/>
        <n v="0.08"/>
        <n v="0.12"/>
        <n v="0.11"/>
        <n v="1.8"/>
      </sharedItems>
    </cacheField>
    <cacheField name="C DIVIDENDS" numFmtId="9">
      <sharedItems containsString="0" containsBlank="1" containsNumber="1">
        <n v="0.08"/>
        <n v="0.36"/>
        <m/>
        <n v="0.22"/>
        <n v="0.01"/>
        <n v="0.34"/>
        <n v="0.18"/>
        <n v="0.61"/>
        <n v="0.0"/>
        <n v="0.62"/>
        <n v="0.81"/>
        <n v="0.17"/>
        <n v="1.96"/>
        <n v="0.33"/>
        <n v="0.7"/>
        <n v="0.16"/>
        <n v="0.24"/>
        <n v="0.75"/>
        <n v="0.58"/>
        <n v="0.54"/>
        <n v="0.71"/>
        <n v="0.4"/>
        <n v="0.77"/>
        <n v="0.92"/>
      </sharedItems>
    </cacheField>
    <cacheField name="C REPURCHASES" numFmtId="9">
      <sharedItems containsString="0" containsBlank="1" containsNumber="1">
        <n v="0.65"/>
        <n v="0.07"/>
        <m/>
        <n v="0.69"/>
        <n v="0.18"/>
        <n v="0.04"/>
        <n v="0.02"/>
        <n v="0.21"/>
        <n v="0.0"/>
        <n v="0.13"/>
        <n v="0.8"/>
        <n v="0.16"/>
        <n v="0.3"/>
        <n v="0.64"/>
        <n v="0.4"/>
        <n v="1.0"/>
        <n v="0.95"/>
        <n v="0.59"/>
        <n v="0.34"/>
        <n v="0.15"/>
        <n v="0.29"/>
        <n v="0.27"/>
        <n v="0.17"/>
      </sharedItems>
    </cacheField>
    <cacheField name="C DEBT AMORTIZATION" numFmtId="9">
      <sharedItems containsString="0" containsBlank="1" containsNumber="1">
        <n v="0.0"/>
        <m/>
        <n v="0.02"/>
        <n v="0.07"/>
        <n v="0.77"/>
        <n v="0.17"/>
        <n v="0.29"/>
        <n v="0.33"/>
        <n v="2.33"/>
        <n v="0.06"/>
        <n v="0.01"/>
        <n v="0.1"/>
        <n v="0.14"/>
        <n v="0.08"/>
      </sharedItems>
    </cacheField>
    <cacheField name="C ROIC" numFmtId="9">
      <sharedItems containsString="0" containsBlank="1" containsNumber="1">
        <n v="0.34"/>
        <n v="0.33"/>
        <m/>
        <n v="0.3"/>
        <n v="0.29"/>
        <n v="1.28"/>
        <n v="0.11"/>
        <n v="0.09"/>
        <n v="0.05"/>
        <n v="0.14"/>
        <n v="0.25"/>
        <n v="0.16"/>
        <n v="0.27"/>
        <n v="0.15"/>
        <n v="0.55"/>
        <n v="-0.59"/>
        <n v="0.23"/>
        <n v="0.12"/>
        <n v="0.66"/>
        <n v="0.35"/>
        <n v="0.21"/>
        <n v="0.2"/>
        <n v="0.22"/>
        <n v="0.4"/>
        <n v="0.17"/>
        <n v="0.24"/>
        <n v="-0.1"/>
      </sharedItems>
    </cacheField>
    <cacheField name="C DEBT NET EBIDA" numFmtId="0">
      <sharedItems containsString="0" containsBlank="1" containsNumber="1">
        <n v="-0.6"/>
        <n v="-0.9"/>
        <m/>
        <n v="-0.2"/>
        <n v="-0.4"/>
        <n v="-0.01"/>
        <n v="2.1"/>
        <n v="-1.3"/>
        <n v="-0.3"/>
        <n v="1.8"/>
        <n v="0.6"/>
        <n v="0.5"/>
        <n v="0.2"/>
        <n v="2.8"/>
        <n v="0.4"/>
        <n v="-2.2"/>
        <n v="2.7"/>
        <n v="-0.5"/>
        <n v="1.0"/>
        <n v="-1.4"/>
        <n v="0.7"/>
        <n v="2.0"/>
        <n v="-15.3"/>
        <n v="-3.9"/>
      </sharedItems>
    </cacheField>
    <cacheField name="C PER" numFmtId="0">
      <sharedItems containsString="0" containsBlank="1" containsNumber="1" containsInteger="1">
        <n v="20.0"/>
        <n v="28.0"/>
        <n v="8.0"/>
        <n v="27.0"/>
        <n v="30.0"/>
        <n v="18.0"/>
        <n v="22.0"/>
        <n v="5.0"/>
        <n v="12.0"/>
        <n v="25.0"/>
        <n v="35.0"/>
        <n v="14.0"/>
        <n v="26.0"/>
        <n v="23.0"/>
        <n v="34.0"/>
        <n v="57.0"/>
        <n v="33.0"/>
        <n v="31.0"/>
        <n v="32.0"/>
        <n v="36.0"/>
        <n v="10.0"/>
        <n v="119.0"/>
        <n v="24.0"/>
        <n v="56.0"/>
        <n v="62.0"/>
        <n v="9.0"/>
        <n v="11.0"/>
        <n v="376.0"/>
        <n v="110.0"/>
        <n v="-92.0"/>
        <m/>
      </sharedItems>
    </cacheField>
    <cacheField name="C EVFCF" numFmtId="0">
      <sharedItems containsString="0" containsBlank="1" containsNumber="1" containsInteger="1">
        <n v="19.0"/>
        <n v="22.0"/>
        <m/>
        <n v="26.0"/>
        <n v="27.0"/>
        <n v="30.0"/>
        <n v="35.0"/>
        <n v="8.0"/>
        <n v="20.0"/>
        <n v="33.0"/>
        <n v="16.0"/>
        <n v="23.0"/>
        <n v="73.0"/>
        <n v="29.0"/>
        <n v="25.0"/>
        <n v="32.0"/>
        <n v="38.0"/>
        <n v="77.0"/>
        <n v="52.0"/>
        <n v="59.0"/>
        <n v="367.0"/>
        <n v="1026.0"/>
        <n v="-106.0"/>
      </sharedItems>
    </cacheField>
    <cacheField name="C DROP" numFmtId="9">
      <sharedItems containsString="0" containsBlank="1" containsNumber="1">
        <n v="-0.16"/>
        <n v="-0.33"/>
        <n v="-0.28"/>
        <n v="-0.12"/>
        <n v="-0.14"/>
        <n v="-0.24"/>
        <n v="-0.03"/>
        <n v="-0.3"/>
        <n v="-0.39"/>
        <n v="-0.31"/>
        <n v="-0.08"/>
        <n v="-0.09"/>
        <n v="-0.1"/>
        <n v="-0.26"/>
        <n v="-0.04"/>
        <n v="-0.02"/>
        <n v="-0.13"/>
        <n v="-0.56"/>
        <n v="-0.15"/>
        <n v="-0.19"/>
        <n v="-0.05"/>
        <n v="-0.43"/>
        <n v="-0.36"/>
        <n v="-0.07"/>
        <m/>
      </sharedItems>
    </cacheField>
    <cacheField name="E REV GROWTH" numFmtId="9">
      <sharedItems containsString="0" containsBlank="1" containsNumber="1">
        <n v="0.11"/>
        <n v="0.12"/>
        <n v="0.13"/>
        <n v="0.14"/>
        <n v="0.22"/>
        <n v="0.09"/>
        <n v="0.02"/>
        <n v="0.05"/>
        <n v="0.1"/>
        <n v="0.04"/>
        <n v="0.03"/>
        <n v="0.08"/>
        <n v="0.07"/>
        <n v="0.06"/>
        <n v="0.2"/>
        <n v="0.01"/>
        <n v="0.31"/>
        <n v="0.15"/>
        <m/>
      </sharedItems>
    </cacheField>
    <cacheField name="E EPS GROWTH" numFmtId="9">
      <sharedItems containsString="0" containsBlank="1" containsNumber="1">
        <n v="0.14"/>
        <n v="0.18"/>
        <n v="0.06"/>
        <n v="0.21"/>
        <n v="0.23"/>
        <n v="0.09"/>
        <n v="0.04"/>
        <n v="0.08"/>
        <n v="0.05"/>
        <n v="0.02"/>
        <n v="0.16"/>
        <n v="0.1"/>
        <n v="0.07"/>
        <n v="0.15"/>
        <n v="0.12"/>
        <n v="0.2"/>
        <n v="0.13"/>
        <n v="-0.13"/>
        <m/>
      </sharedItems>
    </cacheField>
    <cacheField name="E FCF GROWTH" numFmtId="9">
      <sharedItems containsString="0" containsBlank="1" containsNumber="1">
        <n v="0.13"/>
        <n v="0.26"/>
        <m/>
        <n v="0.14"/>
        <n v="0.24"/>
        <n v="0.17"/>
        <n v="-0.03"/>
        <n v="0.16"/>
        <n v="-0.02"/>
        <n v="0.07"/>
        <n v="0.19"/>
        <n v="0.11"/>
        <n v="0.05"/>
        <n v="0.01"/>
        <n v="0.03"/>
        <n v="0.1"/>
        <n v="0.06"/>
        <n v="0.36"/>
        <n v="0.2"/>
        <n v="-0.07"/>
      </sharedItems>
    </cacheField>
    <cacheField name="E OP MARGIN" numFmtId="9">
      <sharedItems containsString="0" containsBlank="1" containsNumber="1">
        <n v="0.34"/>
        <n v="0.37"/>
        <m/>
        <n v="0.41"/>
        <n v="0.47"/>
        <n v="0.59"/>
        <n v="0.11"/>
        <n v="0.03"/>
        <n v="0.3"/>
        <n v="0.14"/>
        <n v="0.19"/>
        <n v="0.2"/>
        <n v="0.26"/>
        <n v="0.17"/>
        <n v="0.23"/>
        <n v="0.1"/>
        <n v="0.68"/>
        <n v="0.16"/>
        <n v="0.04"/>
        <n v="0.25"/>
        <n v="0.42"/>
        <n v="0.05"/>
        <n v="0.32"/>
        <n v="0.15"/>
        <n v="-0.77"/>
      </sharedItems>
    </cacheField>
    <cacheField name="E FCF MARGIN" numFmtId="9">
      <sharedItems containsString="0" containsBlank="1" containsNumber="1">
        <n v="0.28"/>
        <n v="0.38"/>
        <m/>
        <n v="0.37"/>
        <n v="0.39"/>
        <n v="0.48"/>
        <n v="0.1"/>
        <n v="0.07"/>
        <n v="0.03"/>
        <n v="0.2"/>
        <n v="0.13"/>
        <n v="0.14"/>
        <n v="0.16"/>
        <n v="0.08"/>
        <n v="0.15"/>
        <n v="0.12"/>
        <n v="0.29"/>
        <n v="0.55"/>
        <n v="0.11"/>
        <n v="0.36"/>
        <n v="0.21"/>
        <n v="0.3"/>
        <n v="0.24"/>
        <n v="0.06"/>
        <n v="-1.41"/>
      </sharedItems>
    </cacheField>
    <cacheField name="E DEBT NET EBITDA" numFmtId="0">
      <sharedItems containsString="0" containsBlank="1" containsNumber="1">
        <n v="-0.6"/>
        <n v="-0.9"/>
        <m/>
        <n v="-0.2"/>
        <n v="-0.4"/>
        <n v="0.1"/>
        <n v="2.1"/>
        <n v="-1.0"/>
        <n v="-0.3"/>
        <n v="1.8"/>
        <n v="-1.4"/>
        <n v="0.5"/>
        <n v="0.2"/>
        <n v="2.5"/>
        <n v="0.4"/>
        <n v="1.6"/>
        <n v="-2.0"/>
        <n v="2.8"/>
        <n v="-0.5"/>
        <n v="1.1"/>
        <n v="-1.7"/>
        <n v="0.8"/>
        <n v="1.5"/>
        <n v="-5.0"/>
        <n v="-1.8"/>
        <n v="-15.0"/>
      </sharedItems>
    </cacheField>
    <cacheField name="E PER" numFmtId="0">
      <sharedItems containsString="0" containsBlank="1" containsNumber="1" containsInteger="1">
        <n v="25.0"/>
        <n v="27.0"/>
        <n v="15.0"/>
        <n v="30.0"/>
        <n v="20.0"/>
        <n v="10.0"/>
        <n v="7.0"/>
        <n v="40.0"/>
        <n v="12.0"/>
        <n v="22.0"/>
        <n v="9.0"/>
        <n v="70.0"/>
        <n v="1.0"/>
        <m/>
      </sharedItems>
    </cacheField>
    <cacheField name="E EVFCF" numFmtId="0">
      <sharedItems containsString="0" containsBlank="1" containsNumber="1" containsInteger="1">
        <n v="25.0"/>
        <n v="27.0"/>
        <m/>
        <n v="30.0"/>
        <n v="20.0"/>
        <n v="10.0"/>
        <n v="40.0"/>
        <n v="22.0"/>
        <n v="70.0"/>
        <n v="1.0"/>
      </sharedItems>
    </cacheField>
    <cacheField name="PRICE PESIMIST" numFmtId="165">
      <sharedItems containsString="0" containsBlank="1" containsNumber="1">
        <n v="319.0"/>
        <n v="1332.0"/>
        <n v="3057.0"/>
        <n v="1150.0"/>
        <n v="664.0"/>
        <n v="164.0"/>
        <n v="288.0"/>
        <n v="289.0"/>
        <n v="15.4"/>
        <n v="60.0"/>
        <n v="89.0"/>
        <n v="283.0"/>
        <n v="67.0"/>
        <n v="3.4"/>
        <n v="69.0"/>
        <n v="938.0"/>
        <n v="799.0"/>
        <n v="86.0"/>
        <n v="370.0"/>
        <n v="2245.0"/>
        <n v="308.0"/>
        <n v="104.0"/>
        <n v="92.0"/>
        <n v="282.0"/>
        <n v="443.0"/>
        <n v="137.0"/>
        <n v="594.0"/>
        <n v="538.0"/>
        <n v="306.0"/>
        <n v="868.0"/>
        <n v="162.0"/>
        <n v="2885.0"/>
        <n v="78.0"/>
        <n v="65.0"/>
        <n v="63.0"/>
        <n v="360.0"/>
        <n v="31.0"/>
        <n v="17.0"/>
        <n v="103.0"/>
        <n v="-40.0"/>
        <m/>
      </sharedItems>
    </cacheField>
    <cacheField name="CY MOS PESIMIST" numFmtId="9">
      <sharedItems containsString="0" containsBlank="1" containsNumber="1">
        <n v="0.05"/>
        <n v="0.09"/>
        <n v="0.25"/>
        <n v="-0.01"/>
        <n v="0.01"/>
        <n v="-0.15"/>
        <n v="0.0"/>
        <n v="-0.44"/>
        <n v="-0.04"/>
        <n v="0.03"/>
        <n v="-0.27"/>
        <n v="0.12"/>
        <n v="0.18"/>
        <n v="-0.16"/>
        <n v="-0.22"/>
        <n v="-0.46"/>
        <n v="-0.33"/>
        <n v="-0.09"/>
        <n v="-0.1"/>
        <n v="-0.13"/>
        <n v="-0.18"/>
        <n v="-0.37"/>
        <n v="-0.21"/>
        <n v="-0.72"/>
        <n v="-0.28"/>
        <n v="-0.41"/>
        <n v="-0.23"/>
        <n v="-0.31"/>
        <n v="-0.49"/>
        <n v="-0.03"/>
        <n v="-0.26"/>
        <n v="-0.9"/>
        <n v="-0.96"/>
        <n v="-1.16"/>
        <m/>
      </sharedItems>
    </cacheField>
    <cacheField name="OY MOS PESIMIST" numFmtId="9">
      <sharedItems containsString="0" containsBlank="1" containsNumber="1">
        <n v="0.85"/>
        <n v="0.96"/>
        <n v="0.81"/>
        <n v="0.77"/>
        <n v="0.64"/>
        <n v="0.45"/>
        <n v="0.19"/>
        <n v="0.38"/>
        <n v="0.36"/>
        <n v="0.48"/>
        <n v="0.62"/>
        <n v="0.4"/>
        <n v="-0.2"/>
        <n v="0.06"/>
        <n v="0.37"/>
        <n v="-0.37"/>
        <n v="0.05"/>
        <n v="0.2"/>
        <n v="0.28"/>
        <n v="0.24"/>
        <n v="-0.4"/>
        <n v="0.0"/>
        <n v="-0.16"/>
        <n v="-0.07"/>
        <n v="0.08"/>
        <n v="-0.18"/>
        <n v="-0.08"/>
        <n v="0.18"/>
        <n v="-0.06"/>
        <n v="0.02"/>
        <n v="-0.8"/>
        <n v="-0.71"/>
        <n v="-1.14"/>
        <m/>
      </sharedItems>
    </cacheField>
    <cacheField name="5Y CAGR PESIMIST" numFmtId="9">
      <sharedItems containsString="0" containsBlank="1" containsNumber="1">
        <n v="0.13"/>
        <n v="0.14"/>
        <n v="0.1"/>
        <n v="0.12"/>
        <n v="0.11"/>
        <n v="0.08"/>
        <n v="0.04"/>
        <n v="0.03"/>
        <n v="0.06"/>
        <n v="0.07"/>
        <n v="0.05"/>
        <n v="-0.04"/>
        <n v="0.02"/>
        <n v="0.01"/>
        <n v="-0.1"/>
        <n v="0.0"/>
        <n v="-0.03"/>
        <n v="-0.01"/>
        <n v="-0.02"/>
        <n v="-0.08"/>
        <n v="-0.28"/>
        <n v="-0.22"/>
        <n v="-1.67"/>
        <m/>
      </sharedItems>
    </cacheField>
    <cacheField name="PRICE NEUTRAL" numFmtId="165">
      <sharedItems containsString="0" containsBlank="1" containsNumber="1">
        <n v="407.0"/>
        <n v="1492.0"/>
        <n v="3821.0"/>
        <n v="1283.0"/>
        <n v="793.0"/>
        <n v="224.0"/>
        <n v="328.0"/>
        <n v="438.0"/>
        <n v="24.0"/>
        <n v="82.0"/>
        <n v="116.0"/>
        <n v="360.0"/>
        <n v="75.0"/>
        <n v="4.54"/>
        <n v="81.0"/>
        <n v="1023.0"/>
        <n v="856.0"/>
        <n v="176.0"/>
        <n v="500.0"/>
        <n v="2823.0"/>
        <n v="355.0"/>
        <n v="104.0"/>
        <n v="114.0"/>
        <n v="304.0"/>
        <n v="443.0"/>
        <n v="137.0"/>
        <n v="660.0"/>
        <n v="1026.0"/>
        <n v="339.0"/>
        <n v="1150.0"/>
        <n v="180.0"/>
        <n v="2885.0"/>
        <n v="99.0"/>
        <n v="72.0"/>
        <n v="71.0"/>
        <n v="40.0"/>
        <n v="41.0"/>
        <n v="146.0"/>
        <n v="-40.0"/>
        <m/>
      </sharedItems>
    </cacheField>
    <cacheField name="CY MOS NEUTRAL" numFmtId="9">
      <sharedItems containsString="0" containsBlank="1" containsNumber="1">
        <n v="0.28"/>
        <n v="0.22"/>
        <n v="0.4"/>
        <n v="0.01"/>
        <n v="0.1"/>
        <n v="0.14"/>
        <n v="-0.29"/>
        <n v="0.51"/>
        <n v="0.21"/>
        <n v="0.26"/>
        <n v="-0.1"/>
        <n v="0.27"/>
        <n v="0.37"/>
        <n v="0.17"/>
        <n v="-0.08"/>
        <n v="-0.13"/>
        <n v="0.02"/>
        <n v="-0.15"/>
        <n v="0.0"/>
        <n v="-0.05"/>
        <n v="-0.18"/>
        <n v="-0.22"/>
        <n v="-0.37"/>
        <n v="-0.17"/>
        <n v="-0.47"/>
        <n v="-0.21"/>
        <n v="-0.31"/>
        <n v="-0.35"/>
        <n v="-0.2"/>
        <n v="0.03"/>
        <n v="-0.26"/>
        <n v="-0.79"/>
        <n v="-0.96"/>
        <n v="-1.16"/>
        <m/>
      </sharedItems>
    </cacheField>
    <cacheField name="OY MOS NEUTRAL" numFmtId="9">
      <sharedItems containsString="0" containsBlank="1" containsNumber="1">
        <n v="1.35"/>
        <n v="1.24"/>
        <n v="1.0"/>
        <n v="0.98"/>
        <n v="0.97"/>
        <n v="0.88"/>
        <n v="0.81"/>
        <n v="0.86"/>
        <n v="0.8"/>
        <n v="0.73"/>
        <n v="0.67"/>
        <n v="0.83"/>
        <n v="0.59"/>
        <n v="0.53"/>
        <n v="0.56"/>
        <n v="0.47"/>
        <n v="0.43"/>
        <n v="0.52"/>
        <n v="0.45"/>
        <n v="0.3"/>
        <n v="0.28"/>
        <n v="0.24"/>
        <n v="0.15"/>
        <n v="0.11"/>
        <n v="0.03"/>
        <n v="0.08"/>
        <n v="0.05"/>
        <n v="0.02"/>
        <n v="-0.06"/>
        <n v="0.13"/>
        <n v="-0.54"/>
        <n v="-0.56"/>
        <n v="-1.14"/>
        <m/>
      </sharedItems>
    </cacheField>
    <cacheField name="5Y CAGR NEUTRAL" numFmtId="9">
      <sharedItems containsString="0" containsBlank="1" containsNumber="1">
        <n v="0.19"/>
        <n v="0.17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  <n v="-0.01"/>
        <n v="-0.03"/>
        <n v="-0.14"/>
        <n v="-0.16"/>
        <n v="-1.67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MARGENES" numFmtId="0">
      <sharedItems containsBlank="1">
        <s v="+ RENTABLE"/>
        <s v=""/>
        <m/>
      </sharedItems>
    </cacheField>
    <cacheField name=" 3" numFmtId="0">
      <sharedItems containsString="0" containsBlank="1">
        <m/>
      </sharedItems>
    </cacheField>
    <cacheField name="ROIC" numFmtId="0">
      <sharedItems containsBlank="1">
        <s v="+ CALIDAD"/>
        <s v=""/>
        <m/>
      </sharedItems>
    </cacheField>
    <cacheField name=" 4" numFmtId="0">
      <sharedItems containsString="0" containsBlank="1">
        <m/>
      </sharedItems>
    </cacheField>
    <cacheField name="FUNDAMENTALES1" numFmtId="0">
      <sharedItems containsBlank="1">
        <s v="OK"/>
        <s v=""/>
        <m/>
      </sharedItems>
    </cacheField>
    <cacheField name="FUNDAMENTALES2" numFmtId="0">
      <sharedItems containsBlank="1">
        <s v="OK"/>
        <s v=""/>
        <m/>
      </sharedItems>
    </cacheField>
    <cacheField name=" 5" numFmtId="0">
      <sharedItems containsString="0" containsBlank="1">
        <m/>
      </sharedItems>
    </cacheField>
    <cacheField name="PER" numFmtId="0">
      <sharedItems containsBlank="1">
        <s v="BARATA"/>
        <s v=""/>
        <m/>
      </sharedItems>
    </cacheField>
    <cacheField name=" 6" numFmtId="0">
      <sharedItems containsString="0" containsBlank="1">
        <m/>
      </sharedItems>
    </cacheField>
    <cacheField name="FCF" numFmtId="0">
      <sharedItems containsBlank="1">
        <s v="BARATA"/>
        <s v=""/>
        <m/>
      </sharedItems>
    </cacheField>
    <cacheField name=" 7" numFmtId="0">
      <sharedItems containsString="0" containsBlank="1">
        <m/>
      </sharedItems>
    </cacheField>
    <cacheField name="BARATAS" numFmtId="0">
      <sharedItems containsBlank="1">
        <s v="OK"/>
        <s v=""/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F&amp;B" numFmtId="0">
      <sharedItems containsBlank="1">
        <s v="REGALADA"/>
        <s v=""/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per2" numFmtId="0">
      <sharedItems containsBlank="1">
        <s v="BARATA"/>
        <m/>
      </sharedItems>
    </cacheField>
    <cacheField name=" 15" numFmtId="0">
      <sharedItems containsString="0" containsBlank="1">
        <m/>
      </sharedItems>
    </cacheField>
    <cacheField name="fcf2" numFmtId="0">
      <sharedItems containsBlank="1">
        <s v="BARATA"/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region2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 containsNumber="1" containsInteger="1">
        <n v="26.0"/>
        <n v="1.0"/>
        <n v="4.0"/>
        <n v="2.0"/>
        <m/>
      </sharedItems>
    </cacheField>
    <cacheField name=" 25" numFmtId="0">
      <sharedItems containsString="0" containsBlank="1">
        <m/>
      </sharedItems>
    </cacheField>
    <cacheField name="Europeas" numFmtId="0">
      <sharedItems containsString="0" containsBlank="1" containsNumber="1" containsInteger="1">
        <n v="11.0"/>
        <m/>
      </sharedItems>
    </cacheField>
    <cacheField name=" 26" numFmtId="0">
      <sharedItems containsString="0" containsBlank="1">
        <m/>
      </sharedItems>
    </cacheField>
    <cacheField name="sector2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 27" numFmtId="0">
      <sharedItems containsString="0" containsBlank="1">
        <m/>
      </sharedItems>
    </cacheField>
    <cacheField name="Cantidad" numFmtId="0">
      <sharedItems containsString="0" containsBlank="1" containsNumber="1" containsInteger="1">
        <n v="13.0"/>
        <n v="8.0"/>
        <n v="1.0"/>
        <n v="3.0"/>
        <n v="4.0"/>
        <n v="2.0"/>
        <m/>
      </sharedItems>
    </cacheField>
    <cacheField name=" 28" numFmtId="0">
      <sharedItems containsString="0" containsBlank="1">
        <m/>
      </sharedItems>
    </cacheField>
    <cacheField name="region3" numFmtId="0">
      <sharedItems containsBlank="1">
        <s v="US, NL"/>
        <s v="US, GB, ES, CA"/>
        <s v="FR"/>
        <s v="DE, US"/>
        <s v="FR, US"/>
        <s v="IT, FR"/>
        <s v="GB, CH, US"/>
        <s v="ES"/>
        <s v="US"/>
        <m/>
      </sharedItems>
    </cacheField>
    <cacheField name=" 29" numFmtId="0">
      <sharedItems containsString="0" containsBlank="1">
        <m/>
      </sharedItems>
    </cacheField>
    <cacheField name=" 30" numFmtId="0">
      <sharedItems containsString="0" containsBlank="1">
        <m/>
      </sharedItems>
    </cacheField>
    <cacheField name="CLASIFICACION EU" numFmtId="0">
      <sharedItems containsBlank="1">
        <s v="US"/>
        <s v="EU"/>
        <s v="GB"/>
        <s v="CA"/>
        <m/>
      </sharedItems>
    </cacheField>
    <cacheField name=" 31" numFmtId="0">
      <sharedItems containsString="0" containsBlank="1">
        <m/>
      </sharedItems>
    </cacheField>
    <cacheField name=" 32" numFmtId="0">
      <sharedItems containsString="0" containsBlank="1">
        <m/>
      </sharedItems>
    </cacheField>
    <cacheField name=" 33" numFmtId="0">
      <sharedItems containsString="0" containsBlank="1">
        <m/>
      </sharedItems>
    </cacheField>
    <cacheField name=" 34" numFmtId="0">
      <sharedItems containsString="0" containsBlank="1">
        <m/>
      </sharedItems>
    </cacheField>
    <cacheField name=" 35" numFmtId="0">
      <sharedItems containsString="0" containsBlank="1">
        <m/>
      </sharedItems>
    </cacheField>
    <cacheField name=" 36" numFmtId="0">
      <sharedItems containsString="0" containsBlank="1">
        <m/>
      </sharedItems>
    </cacheField>
    <cacheField name=" 37" numFmtId="0">
      <sharedItems containsString="0" containsBlank="1">
        <m/>
      </sharedItems>
    </cacheField>
    <cacheField name=" 38" numFmtId="0">
      <sharedItems containsString="0" containsBlank="1">
        <m/>
      </sharedItems>
    </cacheField>
    <cacheField name=" 39" numFmtId="0">
      <sharedItems containsString="0" containsBlank="1">
        <m/>
      </sharedItems>
    </cacheField>
    <cacheField name=" 40" numFmtId="0">
      <sharedItems containsString="0" containsBlank="1">
        <m/>
      </sharedItems>
    </cacheField>
    <cacheField name=" 41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Z44" sheet="fund_portfolio_final.csv"/>
  </cacheSource>
  <cacheFields>
    <cacheField name="NAME" numFmtId="0">
      <sharedItems containsBlank="1">
        <s v="Alphabet Inc"/>
        <s v="ASML Holding NV"/>
        <s v="Markel Group Inc"/>
        <s v="Meta Platforms Inc"/>
        <s v="Microsoft Corporation"/>
        <s v="Nvidia Corporation"/>
        <s v="Airbus SE"/>
        <s v="Adidas AG"/>
        <s v="Carrefour SA"/>
        <s v="Ashtead Group plc"/>
        <s v="Moncler SPA"/>
        <s v="Amazon Inc"/>
        <s v="Unilever PLC"/>
        <s v="Mapfre SA"/>
        <s v="Industria de Diseño Textil SA"/>
        <s v="LVMH Moët Hennesy Louis Vuitton Société Européenne"/>
        <s v="Mastercard Incorporated"/>
        <s v="Brunello Cucinelli"/>
        <s v="Lululemon Athletica Inc"/>
        <s v="Fairfax Financial Holding Limited"/>
        <s v="JPMorgan Chase &amp; Company"/>
        <s v="Nike Inc"/>
        <s v="Nestlé SA"/>
        <s v="Apple Inc"/>
        <s v="Visa Inc"/>
        <s v="Starbucks Corporation"/>
        <s v="The Goldman Sachs Group Inc"/>
        <s v="ServiceNow"/>
        <s v="McDonalds Corporation"/>
        <s v="Costco Wholesale Corporation"/>
        <s v="The Procter &amp; Gamble Company"/>
        <s v="Hermès International Société en commandite par actions"/>
        <s v="Walmart Inc"/>
        <s v="The Coca Cola Company"/>
        <s v="Citigroup Inc"/>
        <s v="The Home Depot Inc"/>
        <s v="Air Lease Corporation"/>
        <s v="Palantir Technologies Inc"/>
        <s v="Tesla Inc"/>
        <s v="MicroStrategy Incorporated"/>
        <s v="SP500"/>
        <s v="NASDAQ100"/>
        <m/>
      </sharedItems>
    </cacheField>
    <cacheField name="TICKER" numFmtId="0">
      <sharedItems containsBlank="1">
        <s v="GOOGL"/>
        <s v="ASML"/>
        <s v="MKL"/>
        <s v="META"/>
        <s v="MSFT"/>
        <s v="NVDA"/>
        <s v="AIR"/>
        <s v="ADS"/>
        <s v="CA"/>
        <s v="AHT"/>
        <s v="MONC"/>
        <s v="AMZN"/>
        <s v="ULVR"/>
        <s v="MAP"/>
        <s v="ITX"/>
        <s v="MC"/>
        <s v="MA"/>
        <s v="BC"/>
        <s v="LULU"/>
        <s v="FFH"/>
        <s v="JPM"/>
        <s v="NKE"/>
        <s v="NESN"/>
        <s v="AAPL"/>
        <s v="V"/>
        <s v="SBUX"/>
        <s v="GS"/>
        <s v="NOW"/>
        <s v="MCD"/>
        <s v="COST"/>
        <s v="PG"/>
        <s v="RMS"/>
        <s v="WMT"/>
        <s v="KO"/>
        <s v="C"/>
        <s v="HD"/>
        <s v="AL"/>
        <s v="PLTR"/>
        <s v="TSLA"/>
        <s v="MSTR"/>
        <m/>
      </sharedItems>
    </cacheField>
    <cacheField name="REGION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SECTOR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SEGMENT" numFmtId="0">
      <sharedItems containsBlank="1">
        <s v="Digital Advertising, Cloud Computing, AI"/>
        <s v="Semiconductors"/>
        <s v="Insurance"/>
        <s v="Digital Advertising, AI"/>
        <s v="Enterprise Software, Cloud Computing, AI"/>
        <s v="Commercial Aviation"/>
        <s v="Sport Apparel"/>
        <m/>
        <s v="Leasing"/>
        <s v="Cloud Computing, Ecommerce, AI"/>
        <s v="Apparel"/>
        <s v="Payment Network"/>
        <s v="Consumer Discretionary"/>
        <s v="Consumer Bank"/>
        <s v="Food Industry"/>
        <s v="Mobile Devices"/>
        <s v="Coffee Shops"/>
        <s v="Enterprise Software"/>
        <s v="Beverage Industry"/>
        <s v="Data Analytics"/>
        <s v="Electric Vehicles"/>
      </sharedItems>
    </cacheField>
    <cacheField name="MARKET CAP" numFmtId="165">
      <sharedItems containsString="0" containsBlank="1" containsNumber="1">
        <n v="2119942.89"/>
        <n v="264930.91"/>
        <n v="24275.14"/>
        <n v="1263271.3"/>
        <n v="2981175.56"/>
        <n v="2862120.0"/>
        <n v="136363.71"/>
        <n v="42209.0"/>
        <n v="8414.43"/>
        <n v="19922.2"/>
        <n v="17280.93"/>
        <n v="2208143.89"/>
        <n v="115796.0"/>
        <n v="8361.6"/>
        <n v="156235.67"/>
        <n v="331733.36"/>
        <n v="510585.14"/>
        <n v="8182.6"/>
        <n v="42432.07"/>
        <n v="43902.3"/>
        <n v="689352.0"/>
        <n v="115090.86"/>
        <n v="230824.0"/>
        <n v="3541303.49"/>
        <n v="688987.44"/>
        <n v="126872.15"/>
        <n v="184964.25"/>
        <n v="188652.74"/>
        <n v="229549.22"/>
        <n v="465095.0"/>
        <n v="412576.68"/>
        <n v="279840.04"/>
        <n v="736288.18"/>
        <n v="307220.46"/>
        <n v="133006.57"/>
        <n v="374299.0"/>
        <n v="5156.7"/>
        <n v="211386.98"/>
        <n v="897729.91"/>
        <n v="80311.32"/>
        <m/>
      </sharedItems>
    </cacheField>
    <cacheField name="E VALUE" numFmtId="165">
      <sharedItems containsString="0" containsBlank="1" containsNumber="1">
        <n v="2052422.89"/>
        <n v="257243.81"/>
        <n v="26781.7"/>
        <n v="1635225.3"/>
        <n v="3012529.56"/>
        <n v="2829180.0"/>
        <n v="132003.67"/>
        <n v="45658.0"/>
        <n v="24867.14"/>
        <n v="28455.88"/>
        <n v="16896.25"/>
        <n v="2262341.89"/>
        <n v="138115.25"/>
        <n v="10708.6"/>
        <n v="150588.67"/>
        <n v="361198.36"/>
        <n v="520192.14"/>
        <n v="8905.6"/>
        <n v="42757.75"/>
        <n v="53308.85"/>
        <m/>
        <n v="117394.86"/>
        <n v="287288.0"/>
        <n v="3496734.49"/>
        <n v="696166.41"/>
        <n v="148825.95"/>
        <n v="181057.74"/>
        <n v="280418.22"/>
        <n v="461398.0"/>
        <n v="438096.68"/>
        <n v="270379.04"/>
        <n v="794578.18"/>
        <n v="340822.46"/>
        <n v="434930.0"/>
        <n v="24894.2"/>
        <n v="206487.35"/>
        <n v="875556.91"/>
        <n v="87531.67"/>
      </sharedItems>
    </cacheField>
    <cacheField name="PRICE" numFmtId="165">
      <sharedItems containsString="0" containsBlank="1" containsNumber="1">
        <n v="173.02"/>
        <n v="677.91"/>
        <n v="1903.0"/>
        <n v="648.0"/>
        <n v="401.02"/>
        <n v="113.5"/>
        <n v="175.0"/>
        <n v="242.6"/>
        <n v="13.0"/>
        <n v="45.88"/>
        <n v="64.52"/>
        <n v="208.3"/>
        <n v="45.2"/>
        <n v="2.7"/>
        <n v="50.66"/>
        <n v="669.81"/>
        <n v="549.66"/>
        <n v="120.4"/>
        <n v="248.7"/>
        <n v="2047.34"/>
        <n v="248.11"/>
        <n v="77.0"/>
        <n v="87.72"/>
        <n v="234.5"/>
        <n v="346.36"/>
        <n v="110.0"/>
        <n v="580.59"/>
        <n v="890.0"/>
        <n v="307.0"/>
        <n v="1032.27"/>
        <n v="174.89"/>
        <n v="2690.0"/>
        <n v="94.8"/>
        <n v="70.41"/>
        <n v="71.81"/>
        <n v="383.5"/>
        <n v="46.43"/>
        <n v="87.64"/>
        <n v="272.09"/>
        <n v="298.1"/>
        <m/>
      </sharedItems>
    </cacheField>
    <cacheField name="H REV GROWTH" numFmtId="9">
      <sharedItems containsString="0" containsBlank="1" containsNumber="1">
        <n v="0.19"/>
        <n v="0.14"/>
        <n v="0.29"/>
        <n v="0.11"/>
        <n v="0.5"/>
        <n v="0.02"/>
        <n v="0.04"/>
        <n v="0.01"/>
        <n v="0.21"/>
        <n v="0.16"/>
        <n v="0.22"/>
        <n v="0.05"/>
        <n v="0.09"/>
        <n v="0.13"/>
        <n v="0.17"/>
        <n v="0.08"/>
        <n v="0.06"/>
        <n v="0.0"/>
        <n v="0.32"/>
        <n v="0.07"/>
        <n v="0.1"/>
        <n v="0.3"/>
        <n v="0.45"/>
        <n v="-0.01"/>
        <m/>
      </sharedItems>
    </cacheField>
    <cacheField name="H EPS GROWTH" numFmtId="9">
      <sharedItems containsString="0" containsBlank="1" containsNumber="1">
        <n v="0.28"/>
        <n v="0.22"/>
        <n v="0.2"/>
        <n v="0.45"/>
        <n v="0.27"/>
        <n v="0.98"/>
        <n v="0.12"/>
        <n v="0.1"/>
        <n v="0.01"/>
        <n v="0.25"/>
        <n v="0.16"/>
        <n v="0.6"/>
        <n v="0.07"/>
        <n v="0.06"/>
        <n v="0.21"/>
        <n v="0.19"/>
        <n v="0.13"/>
        <n v="0.29"/>
        <n v="0.23"/>
        <n v="0.04"/>
        <n v="0.18"/>
        <n v="0.26"/>
        <n v="0.31"/>
        <n v="0.49"/>
        <n v="0.14"/>
        <n v="0.08"/>
        <n v="0.8"/>
        <n v="-0.63"/>
        <m/>
      </sharedItems>
    </cacheField>
    <cacheField name="H FCF GROWTH" numFmtId="9">
      <sharedItems containsString="0" containsBlank="1" containsNumber="1">
        <n v="0.27"/>
        <n v="0.32"/>
        <m/>
        <n v="0.39"/>
        <n v="0.25"/>
        <n v="1.0"/>
        <n v="0.18"/>
        <n v="0.11"/>
        <n v="0.08"/>
        <n v="0.15"/>
        <n v="0.6"/>
        <n v="0.3"/>
        <n v="-0.05"/>
        <n v="0.38"/>
        <n v="0.17"/>
        <n v="0.09"/>
        <n v="0.14"/>
        <n v="0.5"/>
        <n v="0.55"/>
        <n v="0.1"/>
        <n v="0.12"/>
        <n v="0.03"/>
        <n v="0.04"/>
        <n v="0.13"/>
        <n v="0.06"/>
        <n v="2.12"/>
        <n v="-1.34"/>
      </sharedItems>
    </cacheField>
    <cacheField name="H OP MARGIN" numFmtId="9">
      <sharedItems containsString="0" containsBlank="1" containsNumber="1">
        <n v="0.26"/>
        <n v="0.29"/>
        <m/>
        <n v="0.4"/>
        <n v="0.36"/>
        <n v="0.34"/>
        <n v="0.05"/>
        <n v="0.07"/>
        <n v="0.03"/>
        <n v="0.17"/>
        <n v="0.16"/>
        <n v="0.22"/>
        <n v="0.56"/>
        <n v="0.13"/>
        <n v="0.2"/>
        <n v="0.28"/>
        <n v="0.66"/>
        <n v="0.14"/>
        <n v="0.01"/>
        <n v="0.37"/>
        <n v="0.04"/>
        <n v="0.44"/>
        <n v="-0.77"/>
      </sharedItems>
    </cacheField>
    <cacheField name="H FCF MARGIN" numFmtId="9">
      <sharedItems containsString="0" containsBlank="1" containsNumber="1">
        <n v="0.21"/>
        <n v="0.31"/>
        <m/>
        <n v="0.33"/>
        <n v="0.25"/>
        <n v="0.08"/>
        <n v="0.06"/>
        <n v="0.02"/>
        <n v="0.19"/>
        <n v="0.13"/>
        <n v="0.14"/>
        <n v="0.12"/>
        <n v="0.45"/>
        <n v="0.1"/>
        <n v="0.11"/>
        <n v="0.24"/>
        <n v="0.49"/>
        <n v="0.27"/>
        <n v="0.03"/>
        <n v="0.09"/>
        <n v="-0.47"/>
        <n v="-0.51"/>
      </sharedItems>
    </cacheField>
    <cacheField name="H ORGANIC" numFmtId="9">
      <sharedItems containsString="0" containsBlank="1" containsNumber="1">
        <n v="0.36"/>
        <n v="0.14"/>
        <m/>
        <n v="0.39"/>
        <n v="0.16"/>
        <n v="0.08"/>
        <n v="4.0"/>
        <n v="0.18"/>
        <n v="0.2"/>
        <n v="0.49"/>
        <n v="0.05"/>
        <n v="0.1"/>
        <n v="0.25"/>
        <n v="0.02"/>
        <n v="0.19"/>
        <n v="0.32"/>
        <n v="0.63"/>
        <n v="0.03"/>
        <n v="0.01"/>
        <n v="0.0"/>
        <n v="0.41"/>
      </sharedItems>
    </cacheField>
    <cacheField name="H INORGANIC" numFmtId="9">
      <sharedItems containsString="0" containsBlank="1" containsNumber="1">
        <n v="0.04"/>
        <n v="0.2"/>
        <m/>
        <n v="0.02"/>
        <n v="0.33"/>
        <n v="0.21"/>
        <n v="0.05"/>
        <n v="0.23"/>
        <n v="0.13"/>
        <n v="0.44"/>
        <n v="0.26"/>
        <n v="0.0"/>
        <n v="0.34"/>
        <n v="0.14"/>
        <n v="0.08"/>
        <n v="0.24"/>
        <n v="0.01"/>
        <n v="0.17"/>
        <n v="0.03"/>
        <n v="0.28"/>
        <n v="0.3"/>
        <n v="0.27"/>
      </sharedItems>
    </cacheField>
    <cacheField name="H DIVIDENDS" numFmtId="9">
      <sharedItems containsString="0" containsBlank="1" containsNumber="1">
        <n v="0.01"/>
        <n v="0.28"/>
        <m/>
        <n v="0.38"/>
        <n v="0.11"/>
        <n v="0.48"/>
        <n v="0.27"/>
        <n v="0.19"/>
        <n v="0.29"/>
        <n v="0.0"/>
        <n v="0.67"/>
        <n v="0.49"/>
        <n v="0.5"/>
        <n v="0.76"/>
        <n v="0.39"/>
        <n v="0.8"/>
        <n v="0.21"/>
        <n v="0.71"/>
        <n v="0.63"/>
        <n v="0.6"/>
        <n v="0.34"/>
        <n v="0.9"/>
        <n v="0.53"/>
      </sharedItems>
    </cacheField>
    <cacheField name="H REPURCHASES" numFmtId="9">
      <sharedItems containsString="0" containsBlank="1" containsNumber="1">
        <n v="0.59"/>
        <n v="0.33"/>
        <m/>
        <n v="0.54"/>
        <n v="0.49"/>
        <n v="0.76"/>
        <n v="0.22"/>
        <n v="0.27"/>
        <n v="0.2"/>
        <n v="0.07"/>
        <n v="0.09"/>
        <n v="0.4"/>
        <n v="0.01"/>
        <n v="0.05"/>
        <n v="0.8"/>
        <n v="0.02"/>
        <n v="0.65"/>
        <n v="1.0"/>
        <n v="0.56"/>
        <n v="0.96"/>
        <n v="0.79"/>
        <n v="1.15"/>
        <n v="0.95"/>
        <n v="0.82"/>
        <n v="0.29"/>
        <n v="0.5"/>
        <n v="0.06"/>
        <n v="0.28"/>
        <n v="0.0"/>
        <n v="-0.67"/>
      </sharedItems>
    </cacheField>
    <cacheField name="H DEBT AMORTIZATION" numFmtId="9">
      <sharedItems containsString="0" containsBlank="1" containsNumber="1">
        <n v="0.01"/>
        <m/>
        <n v="0.09"/>
        <n v="0.04"/>
        <n v="0.21"/>
        <n v="0.29"/>
        <n v="0.39"/>
        <n v="0.34"/>
        <n v="0.57"/>
        <n v="0.05"/>
        <n v="0.28"/>
        <n v="0.26"/>
        <n v="0.0"/>
        <n v="1.22"/>
        <n v="0.03"/>
        <n v="0.06"/>
        <n v="0.24"/>
        <n v="0.25"/>
        <n v="0.07"/>
        <n v="0.15"/>
        <n v="0.35"/>
        <n v="0.08"/>
      </sharedItems>
    </cacheField>
    <cacheField name="H ROIC" numFmtId="9">
      <sharedItems containsString="0" containsBlank="1" containsNumber="1">
        <n v="0.29"/>
        <n v="0.26"/>
        <m/>
        <n v="0.55"/>
        <n v="0.56"/>
        <n v="0.07"/>
        <n v="0.11"/>
        <n v="0.06"/>
        <n v="0.19"/>
        <n v="0.22"/>
        <n v="0.17"/>
        <n v="0.23"/>
        <n v="0.16"/>
        <n v="0.5"/>
        <n v="0.25"/>
        <n v="0.13"/>
        <n v="0.44"/>
        <n v="0.24"/>
        <n v="-0.14"/>
        <n v="0.36"/>
        <n v="0.12"/>
        <n v="0.14"/>
        <n v="0.33"/>
        <n v="-0.4"/>
        <n v="0.03"/>
        <n v="-0.05"/>
      </sharedItems>
    </cacheField>
    <cacheField name="H DEBT NET EBITDA" numFmtId="0">
      <sharedItems containsString="0" containsBlank="1" containsNumber="1">
        <n v="-2.0"/>
        <n v="-0.5"/>
        <m/>
        <n v="-1.4"/>
        <n v="-1.1"/>
        <n v="-0.7"/>
        <n v="0.1"/>
        <n v="2.1"/>
        <n v="-0.09"/>
        <n v="-0.6"/>
        <n v="1.8"/>
        <n v="0.5"/>
        <n v="-0.4"/>
        <n v="1.6"/>
        <n v="0.4"/>
        <n v="0.2"/>
        <n v="1.3"/>
        <n v="2.8"/>
        <n v="-0.3"/>
        <n v="1.1"/>
        <n v="-1.5"/>
        <n v="1.0"/>
        <n v="2.3"/>
        <n v="1.5"/>
        <n v="-1.3"/>
        <n v="0.7"/>
        <n v="-15.0"/>
      </sharedItems>
    </cacheField>
    <cacheField name="H PER" numFmtId="0">
      <sharedItems containsString="0" containsBlank="1" containsNumber="1" containsInteger="1">
        <n v="23.0"/>
        <n v="27.0"/>
        <n v="24.0"/>
        <n v="30.0"/>
        <n v="39.0"/>
        <n v="20.0"/>
        <n v="22.0"/>
        <n v="10.0"/>
        <n v="15.0"/>
        <n v="25.0"/>
        <n v="65.0"/>
        <n v="19.0"/>
        <n v="8.0"/>
        <n v="43.0"/>
        <n v="12.0"/>
        <n v="29.0"/>
        <n v="21.0"/>
        <n v="26.0"/>
        <n v="55.0"/>
        <n v="36.0"/>
        <n v="41.0"/>
        <n v="9.0"/>
        <n v="7.0"/>
        <n v="60.0"/>
        <n v="80.0"/>
        <n v="88.0"/>
        <m/>
      </sharedItems>
    </cacheField>
    <cacheField name="H EVFCF" numFmtId="0">
      <sharedItems containsString="0" containsBlank="1" containsNumber="1" containsInteger="1">
        <n v="24.0"/>
        <n v="27.0"/>
        <m/>
        <n v="34.0"/>
        <n v="40.0"/>
        <n v="23.0"/>
        <n v="10.0"/>
        <n v="26.0"/>
        <n v="37.0"/>
        <n v="19.0"/>
        <n v="25.0"/>
        <n v="30.0"/>
        <n v="29.0"/>
        <n v="45.0"/>
        <n v="33.0"/>
        <n v="22.0"/>
        <n v="42.0"/>
        <n v="65.0"/>
        <n v="90.0"/>
        <n v="31.0"/>
      </sharedItems>
    </cacheField>
    <cacheField name="H MAX DROP" numFmtId="9">
      <sharedItems containsString="0" containsBlank="1" containsNumber="1">
        <n v="-0.44"/>
        <n v="-0.46"/>
        <n v="-0.3"/>
        <n v="-0.75"/>
        <n v="-0.37"/>
        <n v="-0.65"/>
        <n v="-0.72"/>
        <n v="-0.32"/>
        <n v="-0.45"/>
        <n v="-0.54"/>
        <n v="-0.28"/>
        <n v="-0.38"/>
        <n v="-0.35"/>
        <n v="-0.36"/>
        <n v="-0.51"/>
        <n v="-0.39"/>
        <n v="-0.29"/>
        <n v="-0.43"/>
        <n v="-0.5"/>
        <n v="-0.17"/>
        <n v="-0.31"/>
        <n v="-0.24"/>
        <n v="-0.41"/>
        <n v="-0.25"/>
        <n v="-0.48"/>
        <n v="-0.4"/>
        <n v="-0.84"/>
        <n v="-0.73"/>
        <n v="-0.89"/>
        <m/>
      </sharedItems>
    </cacheField>
    <cacheField name="H CAGR" numFmtId="9">
      <sharedItems containsString="0" containsBlank="1" containsNumber="1">
        <n v="0.2"/>
        <n v="0.22"/>
        <n v="0.09"/>
        <n v="0.23"/>
        <n v="0.25"/>
        <n v="0.71"/>
        <n v="0.11"/>
        <n v="0.12"/>
        <n v="-0.09"/>
        <n v="0.15"/>
        <n v="0.27"/>
        <n v="0.05"/>
        <n v="0.0"/>
        <n v="0.13"/>
        <n v="0.18"/>
        <n v="0.02"/>
        <n v="0.28"/>
        <n v="0.08"/>
        <n v="0.14"/>
        <n v="0.06"/>
        <n v="0.03"/>
        <n v="0.04"/>
        <n v="0.64"/>
        <n v="0.35"/>
        <n v="0.1"/>
        <n v="0.16"/>
        <m/>
      </sharedItems>
    </cacheField>
    <cacheField name="C OP MARGIN" numFmtId="9">
      <sharedItems containsString="0" containsBlank="1" containsNumber="1">
        <n v="0.33"/>
        <n v="0.32"/>
        <m/>
        <n v="0.41"/>
        <n v="0.45"/>
        <n v="0.62"/>
        <n v="0.07"/>
        <n v="0.06"/>
        <n v="0.02"/>
        <n v="0.3"/>
        <n v="0.11"/>
        <n v="0.18"/>
        <n v="0.19"/>
        <n v="0.22"/>
        <n v="0.58"/>
        <n v="0.17"/>
        <n v="0.23"/>
        <n v="0.13"/>
        <n v="0.67"/>
        <n v="0.15"/>
        <n v="0.46"/>
        <n v="0.04"/>
        <n v="0.25"/>
        <n v="0.42"/>
        <n v="0.14"/>
        <n v="0.08"/>
        <n v="-4.0"/>
      </sharedItems>
    </cacheField>
    <cacheField name="C FCF MARGIN" numFmtId="9">
      <sharedItems containsString="0" containsBlank="1" containsNumber="1">
        <n v="0.27"/>
        <n v="0.24"/>
        <m/>
        <n v="0.39"/>
        <n v="0.4"/>
        <n v="0.45"/>
        <n v="0.09"/>
        <n v="0.06"/>
        <n v="0.04"/>
        <n v="0.16"/>
        <n v="0.11"/>
        <n v="0.2"/>
        <n v="0.17"/>
        <n v="0.5"/>
        <n v="0.02"/>
        <n v="0.13"/>
        <n v="0.12"/>
        <n v="0.25"/>
        <n v="0.49"/>
        <n v="0.1"/>
        <n v="0.21"/>
        <n v="0.32"/>
        <n v="0.03"/>
        <n v="0.26"/>
        <n v="0.23"/>
        <n v="-2.46"/>
      </sharedItems>
    </cacheField>
    <cacheField name="C ORGANIC" numFmtId="9">
      <sharedItems containsString="0" containsBlank="1" containsNumber="1">
        <n v="0.39"/>
        <n v="0.17"/>
        <m/>
        <n v="0.34"/>
        <n v="0.3"/>
        <n v="0.03"/>
        <n v="0.25"/>
        <n v="0.0"/>
        <n v="0.13"/>
        <n v="0.37"/>
        <n v="0.02"/>
        <n v="0.14"/>
        <n v="0.18"/>
        <n v="0.07"/>
        <n v="0.36"/>
        <n v="0.05"/>
        <n v="0.62"/>
        <n v="0.09"/>
        <n v="0.98"/>
      </sharedItems>
    </cacheField>
    <cacheField name="C INORGANIC" numFmtId="9">
      <sharedItems containsString="0" containsBlank="1" containsNumber="1">
        <n v="0.03"/>
        <n v="0.0"/>
        <m/>
        <n v="0.71"/>
        <n v="0.02"/>
        <n v="0.04"/>
        <n v="0.42"/>
        <n v="0.1"/>
        <n v="0.07"/>
        <n v="0.05"/>
        <n v="0.18"/>
        <n v="0.08"/>
        <n v="0.12"/>
        <n v="0.11"/>
        <n v="1.8"/>
      </sharedItems>
    </cacheField>
    <cacheField name="C DIVIDENDS" numFmtId="9">
      <sharedItems containsString="0" containsBlank="1" containsNumber="1">
        <n v="0.08"/>
        <n v="0.36"/>
        <m/>
        <n v="0.22"/>
        <n v="0.01"/>
        <n v="0.34"/>
        <n v="0.18"/>
        <n v="0.61"/>
        <n v="0.0"/>
        <n v="0.62"/>
        <n v="0.81"/>
        <n v="0.17"/>
        <n v="1.96"/>
        <n v="0.33"/>
        <n v="0.7"/>
        <n v="0.16"/>
        <n v="0.24"/>
        <n v="0.75"/>
        <n v="0.58"/>
        <n v="0.54"/>
        <n v="0.71"/>
        <n v="0.4"/>
        <n v="0.77"/>
        <n v="0.92"/>
      </sharedItems>
    </cacheField>
    <cacheField name="C REPURCHASES" numFmtId="9">
      <sharedItems containsString="0" containsBlank="1" containsNumber="1">
        <n v="0.65"/>
        <n v="0.07"/>
        <m/>
        <n v="0.69"/>
        <n v="0.18"/>
        <n v="0.04"/>
        <n v="0.02"/>
        <n v="0.21"/>
        <n v="0.0"/>
        <n v="0.13"/>
        <n v="0.8"/>
        <n v="0.16"/>
        <n v="0.3"/>
        <n v="0.64"/>
        <n v="0.4"/>
        <n v="1.0"/>
        <n v="0.95"/>
        <n v="0.59"/>
        <n v="0.34"/>
        <n v="0.15"/>
        <n v="0.29"/>
        <n v="0.27"/>
        <n v="0.17"/>
      </sharedItems>
    </cacheField>
    <cacheField name="C DEBT AMORTIZATION" numFmtId="9">
      <sharedItems containsString="0" containsBlank="1" containsNumber="1">
        <n v="0.0"/>
        <m/>
        <n v="0.02"/>
        <n v="0.07"/>
        <n v="0.77"/>
        <n v="0.17"/>
        <n v="0.29"/>
        <n v="0.33"/>
        <n v="2.33"/>
        <n v="0.06"/>
        <n v="0.01"/>
        <n v="0.1"/>
        <n v="0.14"/>
        <n v="0.08"/>
      </sharedItems>
    </cacheField>
    <cacheField name="C ROIC" numFmtId="9">
      <sharedItems containsString="0" containsBlank="1" containsNumber="1">
        <n v="0.34"/>
        <n v="0.33"/>
        <m/>
        <n v="0.3"/>
        <n v="0.29"/>
        <n v="1.28"/>
        <n v="0.11"/>
        <n v="0.09"/>
        <n v="0.05"/>
        <n v="0.14"/>
        <n v="0.25"/>
        <n v="0.16"/>
        <n v="0.27"/>
        <n v="0.15"/>
        <n v="0.55"/>
        <n v="-0.59"/>
        <n v="0.23"/>
        <n v="0.12"/>
        <n v="0.66"/>
        <n v="0.35"/>
        <n v="0.21"/>
        <n v="0.2"/>
        <n v="0.22"/>
        <n v="0.4"/>
        <n v="0.17"/>
        <n v="0.24"/>
        <n v="-0.1"/>
      </sharedItems>
    </cacheField>
    <cacheField name="C DEBT NET EBIDA" numFmtId="0">
      <sharedItems containsString="0" containsBlank="1" containsNumber="1">
        <n v="-0.6"/>
        <n v="-0.9"/>
        <m/>
        <n v="-0.2"/>
        <n v="-0.4"/>
        <n v="-0.01"/>
        <n v="2.1"/>
        <n v="-1.3"/>
        <n v="-0.3"/>
        <n v="1.8"/>
        <n v="0.6"/>
        <n v="0.5"/>
        <n v="0.2"/>
        <n v="2.8"/>
        <n v="0.4"/>
        <n v="-2.2"/>
        <n v="2.7"/>
        <n v="-0.5"/>
        <n v="1.0"/>
        <n v="-1.4"/>
        <n v="0.7"/>
        <n v="2.0"/>
        <n v="-15.3"/>
        <n v="-3.9"/>
      </sharedItems>
    </cacheField>
    <cacheField name="C PER" numFmtId="0">
      <sharedItems containsString="0" containsBlank="1" containsNumber="1" containsInteger="1">
        <n v="20.0"/>
        <n v="28.0"/>
        <n v="8.0"/>
        <n v="27.0"/>
        <n v="30.0"/>
        <n v="18.0"/>
        <n v="22.0"/>
        <n v="5.0"/>
        <n v="12.0"/>
        <n v="25.0"/>
        <n v="35.0"/>
        <n v="14.0"/>
        <n v="26.0"/>
        <n v="23.0"/>
        <n v="34.0"/>
        <n v="57.0"/>
        <n v="33.0"/>
        <n v="31.0"/>
        <n v="32.0"/>
        <n v="36.0"/>
        <n v="10.0"/>
        <n v="119.0"/>
        <n v="24.0"/>
        <n v="56.0"/>
        <n v="62.0"/>
        <n v="9.0"/>
        <n v="11.0"/>
        <n v="376.0"/>
        <n v="110.0"/>
        <n v="-92.0"/>
        <m/>
      </sharedItems>
    </cacheField>
    <cacheField name="C EVFCF" numFmtId="0">
      <sharedItems containsString="0" containsBlank="1" containsNumber="1" containsInteger="1">
        <m/>
        <n v="26.0"/>
        <n v="27.0"/>
        <n v="30.0"/>
        <n v="22.0"/>
        <n v="35.0"/>
        <n v="8.0"/>
        <n v="20.0"/>
        <n v="33.0"/>
        <n v="16.0"/>
        <n v="23.0"/>
        <n v="73.0"/>
        <n v="25.0"/>
        <n v="32.0"/>
        <n v="38.0"/>
        <n v="77.0"/>
        <n v="52.0"/>
        <n v="59.0"/>
        <n v="367.0"/>
        <n v="1026.0"/>
        <n v="-106.0"/>
      </sharedItems>
    </cacheField>
    <cacheField name="C DROP" numFmtId="9">
      <sharedItems containsString="0" containsBlank="1" containsNumber="1">
        <n v="-0.16"/>
        <n v="-0.33"/>
        <n v="-0.28"/>
        <n v="-0.12"/>
        <n v="-0.14"/>
        <n v="-0.24"/>
        <n v="-0.03"/>
        <n v="-0.3"/>
        <n v="-0.39"/>
        <n v="-0.31"/>
        <n v="-0.08"/>
        <n v="-0.09"/>
        <n v="-0.1"/>
        <n v="-0.26"/>
        <n v="-0.04"/>
        <n v="-0.02"/>
        <n v="-0.13"/>
        <n v="-0.56"/>
        <n v="-0.15"/>
        <n v="-0.19"/>
        <n v="-0.05"/>
        <n v="-0.43"/>
        <n v="-0.36"/>
        <m/>
      </sharedItems>
    </cacheField>
    <cacheField name="E REV GROWTH" numFmtId="9">
      <sharedItems containsString="0" containsBlank="1" containsNumber="1">
        <n v="0.11"/>
        <n v="0.12"/>
        <n v="0.13"/>
        <n v="0.14"/>
        <n v="0.22"/>
        <n v="0.09"/>
        <n v="0.02"/>
        <n v="0.05"/>
        <n v="0.1"/>
        <n v="0.04"/>
        <n v="0.03"/>
        <n v="0.08"/>
        <n v="0.07"/>
        <n v="0.2"/>
        <n v="0.01"/>
        <n v="0.31"/>
        <n v="0.15"/>
        <m/>
      </sharedItems>
    </cacheField>
    <cacheField name="E EPS GROWTH" numFmtId="9">
      <sharedItems containsString="0" containsBlank="1" containsNumber="1">
        <n v="0.14"/>
        <n v="0.18"/>
        <n v="0.06"/>
        <n v="0.21"/>
        <n v="0.23"/>
        <n v="0.09"/>
        <n v="0.04"/>
        <n v="0.08"/>
        <n v="0.05"/>
        <n v="0.02"/>
        <n v="0.16"/>
        <n v="0.1"/>
        <n v="0.07"/>
        <n v="0.15"/>
        <n v="0.12"/>
        <n v="0.2"/>
        <n v="0.13"/>
        <n v="-0.13"/>
        <m/>
      </sharedItems>
    </cacheField>
    <cacheField name="E FCF GROWTH" numFmtId="9">
      <sharedItems containsString="0" containsBlank="1" containsNumber="1">
        <n v="0.13"/>
        <n v="0.26"/>
        <m/>
        <n v="0.14"/>
        <n v="0.24"/>
        <n v="0.17"/>
        <n v="-0.03"/>
        <n v="0.16"/>
        <n v="-0.02"/>
        <n v="0.07"/>
        <n v="0.19"/>
        <n v="0.11"/>
        <n v="0.05"/>
        <n v="0.01"/>
        <n v="0.03"/>
        <n v="0.1"/>
        <n v="0.06"/>
        <n v="0.36"/>
        <n v="0.2"/>
        <n v="-0.07"/>
      </sharedItems>
    </cacheField>
    <cacheField name="E OP MARGIN" numFmtId="9">
      <sharedItems containsString="0" containsBlank="1" containsNumber="1">
        <n v="0.34"/>
        <n v="0.37"/>
        <m/>
        <n v="0.41"/>
        <n v="0.47"/>
        <n v="0.59"/>
        <n v="0.11"/>
        <n v="0.03"/>
        <n v="0.3"/>
        <n v="0.14"/>
        <n v="0.19"/>
        <n v="0.2"/>
        <n v="0.26"/>
        <n v="0.17"/>
        <n v="0.23"/>
        <n v="0.1"/>
        <n v="0.68"/>
        <n v="0.16"/>
        <n v="0.04"/>
        <n v="0.25"/>
        <n v="0.42"/>
        <n v="0.05"/>
        <n v="0.32"/>
        <n v="0.15"/>
        <n v="-0.77"/>
      </sharedItems>
    </cacheField>
    <cacheField name="E FCF MARGIN" numFmtId="9">
      <sharedItems containsString="0" containsBlank="1" containsNumber="1">
        <n v="0.28"/>
        <n v="0.38"/>
        <m/>
        <n v="0.37"/>
        <n v="0.39"/>
        <n v="0.48"/>
        <n v="0.1"/>
        <n v="0.07"/>
        <n v="0.03"/>
        <n v="0.2"/>
        <n v="0.13"/>
        <n v="0.14"/>
        <n v="0.16"/>
        <n v="0.08"/>
        <n v="0.15"/>
        <n v="0.12"/>
        <n v="0.29"/>
        <n v="0.55"/>
        <n v="0.11"/>
        <n v="0.36"/>
        <n v="0.21"/>
        <n v="0.3"/>
        <n v="0.24"/>
        <n v="0.06"/>
        <n v="-1.41"/>
      </sharedItems>
    </cacheField>
    <cacheField name="E DEBT NET EBITDA" numFmtId="0">
      <sharedItems containsString="0" containsBlank="1" containsNumber="1">
        <n v="-0.6"/>
        <n v="-0.9"/>
        <m/>
        <n v="-0.2"/>
        <n v="-0.4"/>
        <n v="0.1"/>
        <n v="2.1"/>
        <n v="-1.0"/>
        <n v="-0.3"/>
        <n v="1.8"/>
        <n v="-1.4"/>
        <n v="0.5"/>
        <n v="0.2"/>
        <n v="2.5"/>
        <n v="0.4"/>
        <n v="1.6"/>
        <n v="-2.0"/>
        <n v="2.8"/>
        <n v="-0.5"/>
        <n v="1.1"/>
        <n v="-1.7"/>
        <n v="0.8"/>
        <n v="1.5"/>
        <n v="-5.0"/>
        <n v="-1.8"/>
        <n v="-15.0"/>
      </sharedItems>
    </cacheField>
    <cacheField name="E PER" numFmtId="0">
      <sharedItems containsString="0" containsBlank="1" containsNumber="1" containsInteger="1">
        <n v="25.0"/>
        <n v="27.0"/>
        <n v="15.0"/>
        <n v="30.0"/>
        <n v="20.0"/>
        <n v="10.0"/>
        <n v="7.0"/>
        <n v="40.0"/>
        <n v="12.0"/>
        <n v="22.0"/>
        <n v="9.0"/>
        <n v="70.0"/>
        <n v="1.0"/>
        <m/>
      </sharedItems>
    </cacheField>
    <cacheField name="E EVFCF" numFmtId="0">
      <sharedItems containsString="0" containsBlank="1" containsNumber="1" containsInteger="1">
        <n v="25.0"/>
        <n v="27.0"/>
        <m/>
        <n v="30.0"/>
        <n v="20.0"/>
        <n v="10.0"/>
        <n v="40.0"/>
        <n v="22.0"/>
        <n v="70.0"/>
        <n v="1.0"/>
      </sharedItems>
    </cacheField>
    <cacheField name="PRICE PESIMIST" numFmtId="165">
      <sharedItems containsString="0" containsBlank="1" containsNumber="1">
        <n v="319.0"/>
        <n v="1332.0"/>
        <n v="3057.0"/>
        <n v="1150.0"/>
        <n v="664.0"/>
        <n v="164.0"/>
        <n v="288.0"/>
        <n v="289.0"/>
        <n v="15.4"/>
        <n v="60.0"/>
        <n v="89.0"/>
        <n v="283.0"/>
        <n v="67.0"/>
        <n v="3.4"/>
        <n v="69.0"/>
        <n v="938.0"/>
        <n v="799.0"/>
        <n v="86.0"/>
        <n v="370.0"/>
        <n v="2245.0"/>
        <n v="308.0"/>
        <n v="104.0"/>
        <n v="92.0"/>
        <n v="282.0"/>
        <n v="443.0"/>
        <n v="137.0"/>
        <n v="594.0"/>
        <n v="538.0"/>
        <n v="306.0"/>
        <n v="868.0"/>
        <n v="162.0"/>
        <n v="2885.0"/>
        <n v="78.0"/>
        <n v="65.0"/>
        <n v="63.0"/>
        <n v="360.0"/>
        <n v="31.0"/>
        <n v="17.0"/>
        <n v="103.0"/>
        <n v="-40.0"/>
        <m/>
      </sharedItems>
    </cacheField>
    <cacheField name="CY MOS PESIMIST" numFmtId="9">
      <sharedItems containsString="0" containsBlank="1" containsNumber="1">
        <n v="0.05"/>
        <n v="0.09"/>
        <n v="0.25"/>
        <n v="-0.01"/>
        <n v="0.01"/>
        <n v="-0.15"/>
        <n v="0.0"/>
        <n v="-0.44"/>
        <n v="-0.04"/>
        <n v="0.03"/>
        <n v="-0.27"/>
        <n v="0.12"/>
        <n v="0.18"/>
        <n v="-0.16"/>
        <n v="-0.22"/>
        <n v="-0.46"/>
        <n v="-0.33"/>
        <n v="-0.09"/>
        <n v="-0.1"/>
        <n v="-0.13"/>
        <n v="-0.18"/>
        <n v="-0.37"/>
        <n v="-0.21"/>
        <n v="-0.72"/>
        <n v="-0.28"/>
        <n v="-0.41"/>
        <n v="-0.23"/>
        <n v="-0.31"/>
        <n v="-0.49"/>
        <n v="-0.03"/>
        <n v="-0.26"/>
        <n v="-0.9"/>
        <n v="-0.96"/>
        <n v="-1.16"/>
        <m/>
      </sharedItems>
    </cacheField>
    <cacheField name="OY MOS PESIMIST" numFmtId="9">
      <sharedItems containsString="0" containsBlank="1" containsNumber="1">
        <n v="0.85"/>
        <n v="0.96"/>
        <n v="0.81"/>
        <n v="0.77"/>
        <n v="0.64"/>
        <n v="0.45"/>
        <n v="0.19"/>
        <n v="0.38"/>
        <n v="0.36"/>
        <n v="0.48"/>
        <n v="0.62"/>
        <n v="0.4"/>
        <n v="-0.2"/>
        <n v="0.06"/>
        <n v="0.37"/>
        <n v="-0.37"/>
        <n v="0.05"/>
        <n v="0.2"/>
        <n v="0.28"/>
        <n v="0.24"/>
        <n v="-0.4"/>
        <n v="0.0"/>
        <n v="-0.16"/>
        <n v="-0.07"/>
        <n v="0.08"/>
        <n v="-0.18"/>
        <n v="-0.08"/>
        <n v="0.18"/>
        <n v="-0.06"/>
        <n v="0.02"/>
        <n v="-0.8"/>
        <n v="-0.71"/>
        <n v="-1.14"/>
        <m/>
      </sharedItems>
    </cacheField>
    <cacheField name="5Y CAGR PESIMIST" numFmtId="9">
      <sharedItems containsString="0" containsBlank="1" containsNumber="1">
        <n v="0.13"/>
        <n v="0.14"/>
        <n v="0.1"/>
        <n v="0.12"/>
        <n v="0.11"/>
        <n v="0.08"/>
        <n v="0.04"/>
        <n v="0.03"/>
        <n v="0.06"/>
        <n v="0.07"/>
        <n v="0.05"/>
        <n v="-0.04"/>
        <n v="0.02"/>
        <n v="0.01"/>
        <n v="-0.1"/>
        <n v="0.0"/>
        <n v="-0.03"/>
        <n v="-0.01"/>
        <n v="-0.02"/>
        <n v="-0.08"/>
        <n v="-0.28"/>
        <n v="-0.22"/>
        <n v="-1.67"/>
        <m/>
      </sharedItems>
    </cacheField>
    <cacheField name="PRICE NEUTRAL" numFmtId="165">
      <sharedItems containsString="0" containsBlank="1" containsNumber="1">
        <n v="407.0"/>
        <n v="1492.0"/>
        <n v="3821.0"/>
        <n v="1283.0"/>
        <n v="793.0"/>
        <n v="224.0"/>
        <n v="328.0"/>
        <n v="438.0"/>
        <n v="24.0"/>
        <n v="82.0"/>
        <n v="116.0"/>
        <n v="360.0"/>
        <n v="75.0"/>
        <n v="4.54"/>
        <n v="81.0"/>
        <n v="1023.0"/>
        <n v="856.0"/>
        <n v="176.0"/>
        <n v="500.0"/>
        <n v="2823.0"/>
        <n v="355.0"/>
        <n v="104.0"/>
        <n v="114.0"/>
        <n v="304.0"/>
        <n v="443.0"/>
        <n v="137.0"/>
        <n v="660.0"/>
        <n v="1026.0"/>
        <n v="339.0"/>
        <n v="1150.0"/>
        <n v="180.0"/>
        <n v="2885.0"/>
        <n v="99.0"/>
        <n v="72.0"/>
        <n v="71.0"/>
        <n v="40.0"/>
        <n v="41.0"/>
        <n v="146.0"/>
        <n v="-40.0"/>
        <m/>
      </sharedItems>
    </cacheField>
    <cacheField name="CY MOS NEUTRAL" numFmtId="9">
      <sharedItems containsString="0" containsBlank="1" containsNumber="1">
        <n v="0.28"/>
        <n v="0.22"/>
        <n v="0.4"/>
        <n v="0.01"/>
        <n v="0.1"/>
        <n v="0.14"/>
        <n v="-0.29"/>
        <n v="0.51"/>
        <n v="0.21"/>
        <n v="0.26"/>
        <n v="-0.1"/>
        <n v="0.27"/>
        <n v="0.37"/>
        <n v="0.17"/>
        <n v="-0.08"/>
        <n v="-0.13"/>
        <n v="0.02"/>
        <n v="-0.15"/>
        <n v="0.0"/>
        <n v="-0.05"/>
        <n v="-0.18"/>
        <n v="-0.22"/>
        <n v="-0.37"/>
        <n v="-0.17"/>
        <n v="-0.47"/>
        <n v="-0.21"/>
        <n v="-0.31"/>
        <n v="-0.35"/>
        <n v="-0.2"/>
        <n v="0.03"/>
        <n v="-0.26"/>
        <n v="-0.79"/>
        <n v="-0.96"/>
        <n v="-1.16"/>
        <m/>
      </sharedItems>
    </cacheField>
    <cacheField name="OY MOS NEUTRAL" numFmtId="9">
      <sharedItems containsString="0" containsBlank="1" containsNumber="1">
        <n v="1.35"/>
        <n v="1.24"/>
        <n v="1.0"/>
        <n v="0.98"/>
        <n v="0.97"/>
        <n v="0.88"/>
        <n v="0.81"/>
        <n v="0.86"/>
        <n v="0.8"/>
        <n v="0.73"/>
        <n v="0.67"/>
        <n v="0.83"/>
        <n v="0.59"/>
        <n v="0.53"/>
        <n v="0.56"/>
        <n v="0.47"/>
        <n v="0.43"/>
        <n v="0.52"/>
        <n v="0.45"/>
        <n v="0.3"/>
        <n v="0.28"/>
        <n v="0.24"/>
        <n v="0.15"/>
        <n v="0.11"/>
        <n v="0.03"/>
        <n v="0.08"/>
        <n v="0.05"/>
        <n v="0.02"/>
        <n v="-0.06"/>
        <n v="0.13"/>
        <n v="-0.54"/>
        <n v="-0.56"/>
        <n v="-1.14"/>
        <m/>
      </sharedItems>
    </cacheField>
    <cacheField name="5Y CAGR NEUTRAL" numFmtId="9">
      <sharedItems containsString="0" containsBlank="1" containsNumber="1">
        <n v="0.19"/>
        <n v="0.17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  <n v="-0.01"/>
        <n v="-0.03"/>
        <n v="-0.14"/>
        <n v="-0.16"/>
        <n v="-1.67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Z43" sheet="Copia de fund_portfolio_final.c"/>
  </cacheSource>
  <cacheFields>
    <cacheField name="NAME" numFmtId="0">
      <sharedItems>
        <s v="Alphabet Inc"/>
        <s v="ASML Holding NV"/>
        <s v="Markel Group Inc"/>
        <s v="Meta Platforms Inc"/>
        <s v="Microsoft Corporation"/>
        <s v="Nvidia Corporation"/>
        <s v="Airbus SE"/>
        <s v="Adidas AG"/>
        <s v="Carrefour SA"/>
        <s v="Ashtead Group plc"/>
        <s v="Moncler SPA"/>
        <s v="Amazon Inc"/>
        <s v="Unilever PLC"/>
        <s v="Mapfre SA"/>
        <s v="Industria de Diseño Textil SA"/>
        <s v="LVMH Moët Hennesy Louis Vuitton Société Européenne"/>
        <s v="Mastercard Incorporated"/>
        <s v="Brunello Cucinelli"/>
        <s v="Lululemon Athletica Inc"/>
        <s v="Fairfax Financial Holding Limited"/>
        <s v="JPMorgan Chase &amp; Company"/>
        <s v="Nike Inc"/>
        <s v="Nestlé SA"/>
        <s v="Apple Inc"/>
        <s v="Visa Inc"/>
        <s v="Starbucks Corporation"/>
        <s v="The Goldman Sachs Group Inc"/>
        <s v="ServiceNow"/>
        <s v="McDonalds Corporation"/>
        <s v="Costco Wholesale Corporation"/>
        <s v="The Procter &amp; Gamble Company"/>
        <s v="Hermès International Société en commandite par actions"/>
        <s v="Walmart Inc"/>
        <s v="The Coca Cola Company"/>
        <s v="Citigroup Inc"/>
        <s v="The Home Depot Inc"/>
        <s v="Air Lease Corporation"/>
        <s v="Palantir Technologies Inc"/>
        <s v="Tesla Inc"/>
        <s v="MicroStrategy Incorporated"/>
        <s v="SP500"/>
        <s v="NASDAQ100"/>
      </sharedItems>
    </cacheField>
    <cacheField name="TICKER" numFmtId="0">
      <sharedItems containsBlank="1">
        <s v="GOOGL"/>
        <s v="ASML"/>
        <s v="MKL"/>
        <s v="META"/>
        <s v="MSFT"/>
        <s v="NVDA"/>
        <s v="AIR"/>
        <s v="ADS"/>
        <s v="CA"/>
        <s v="AHT"/>
        <s v="MONC"/>
        <s v="AMZN"/>
        <s v="ULVR"/>
        <s v="MAP"/>
        <s v="ITX"/>
        <s v="MC"/>
        <s v="MA"/>
        <s v="BC"/>
        <s v="LULU"/>
        <s v="FFH"/>
        <s v="JPM"/>
        <s v="NKE"/>
        <s v="NESN"/>
        <s v="AAPL"/>
        <s v="V"/>
        <s v="SBUX"/>
        <s v="GS"/>
        <s v="NOW"/>
        <s v="MCD"/>
        <s v="COST"/>
        <s v="PG"/>
        <s v="RMS"/>
        <s v="WMT"/>
        <s v="KO"/>
        <s v="C"/>
        <s v="HD"/>
        <s v="AL"/>
        <s v="PLTR"/>
        <s v="TSLA"/>
        <s v="MSTR"/>
        <m/>
      </sharedItems>
    </cacheField>
    <cacheField name="REGION" numFmtId="0">
      <sharedItems containsBlank="1">
        <s v="US"/>
        <s v="NL"/>
        <s v="FR"/>
        <s v="DE"/>
        <s v="GB"/>
        <s v="IT"/>
        <s v="ES"/>
        <s v="CA"/>
        <s v="CH"/>
        <m/>
      </sharedItems>
    </cacheField>
    <cacheField name="SECTOR" numFmtId="0">
      <sharedItems containsBlank="1">
        <s v="Technology"/>
        <s v="Financial"/>
        <s v="Aerospace and Defense"/>
        <s v="Consumer Discretionary"/>
        <s v="Retail"/>
        <s v="Luxury Goods"/>
        <s v="Consumer Staple"/>
        <s v="Manufacturing"/>
        <s v="Restaurant Industry"/>
        <m/>
      </sharedItems>
    </cacheField>
    <cacheField name="SEGMENT" numFmtId="0">
      <sharedItems containsBlank="1">
        <s v="Digital Advertising, Cloud Computing, AI"/>
        <s v="Semiconductors"/>
        <s v="Insurance"/>
        <s v="Digital Advertising, AI"/>
        <s v="Enterprise Software, Cloud Computing, AI"/>
        <s v="Commercial Aviation"/>
        <s v="Sport Apparel"/>
        <m/>
        <s v="Leasing"/>
        <s v="Cloud Computing, Ecommerce, AI"/>
        <s v="Apparel"/>
        <s v="Payment Network"/>
        <s v="Consumer Discretionary"/>
        <s v="Consumer Bank"/>
        <s v="Food Industry"/>
        <s v="Mobile Devices"/>
        <s v="Coffee Shops"/>
        <s v="Enterprise Software"/>
        <s v="Beverage Industry"/>
        <s v="Data Analytics"/>
        <s v="Electric Vehicles"/>
      </sharedItems>
    </cacheField>
    <cacheField name="MARKET CAP" numFmtId="165">
      <sharedItems containsString="0" containsBlank="1" containsNumber="1">
        <n v="2119942.89"/>
        <n v="264930.91"/>
        <n v="24275.14"/>
        <n v="1263271.3"/>
        <n v="2981175.56"/>
        <n v="2862120.0"/>
        <n v="136363.71"/>
        <n v="42209.0"/>
        <n v="8414.43"/>
        <n v="19922.2"/>
        <n v="17280.93"/>
        <n v="2208143.89"/>
        <n v="115796.0"/>
        <n v="8361.6"/>
        <n v="156235.67"/>
        <n v="331733.36"/>
        <n v="510585.14"/>
        <n v="8182.6"/>
        <n v="42432.07"/>
        <n v="43902.3"/>
        <n v="689352.0"/>
        <n v="115090.86"/>
        <n v="230824.0"/>
        <n v="3541303.49"/>
        <n v="688987.44"/>
        <n v="126872.15"/>
        <n v="184964.25"/>
        <n v="188652.74"/>
        <n v="229549.22"/>
        <n v="465095.0"/>
        <n v="412576.68"/>
        <n v="279840.04"/>
        <n v="736288.18"/>
        <n v="307220.46"/>
        <n v="133006.57"/>
        <n v="374299.0"/>
        <n v="5156.7"/>
        <n v="211386.98"/>
        <n v="897729.91"/>
        <n v="80311.32"/>
        <m/>
      </sharedItems>
    </cacheField>
    <cacheField name="E VALUE" numFmtId="165">
      <sharedItems containsString="0" containsBlank="1" containsNumber="1">
        <n v="2052422.89"/>
        <n v="257243.81"/>
        <n v="26781.7"/>
        <n v="1635225.3"/>
        <n v="3012529.56"/>
        <n v="2829180.0"/>
        <n v="132003.67"/>
        <n v="45658.0"/>
        <n v="24867.14"/>
        <n v="28455.88"/>
        <n v="16896.25"/>
        <n v="2262341.89"/>
        <n v="138115.25"/>
        <n v="10708.6"/>
        <n v="150588.67"/>
        <n v="361198.36"/>
        <n v="520192.14"/>
        <n v="8905.6"/>
        <n v="42757.75"/>
        <n v="53308.85"/>
        <m/>
        <n v="117394.86"/>
        <n v="287288.0"/>
        <n v="3496734.49"/>
        <n v="696166.41"/>
        <n v="148825.95"/>
        <n v="181057.74"/>
        <n v="280418.22"/>
        <n v="461398.0"/>
        <n v="438096.68"/>
        <n v="270379.04"/>
        <n v="794578.18"/>
        <n v="340822.46"/>
        <n v="434930.0"/>
        <n v="24894.2"/>
        <n v="206487.35"/>
        <n v="875556.91"/>
        <n v="87531.67"/>
      </sharedItems>
    </cacheField>
    <cacheField name="PRICE" numFmtId="165">
      <sharedItems containsString="0" containsBlank="1" containsNumber="1">
        <n v="173.02"/>
        <n v="677.91"/>
        <n v="1903.0"/>
        <n v="648.0"/>
        <n v="401.02"/>
        <n v="113.5"/>
        <n v="175.0"/>
        <n v="242.6"/>
        <n v="13.0"/>
        <n v="45.88"/>
        <n v="64.52"/>
        <n v="208.3"/>
        <n v="45.2"/>
        <n v="2.7"/>
        <n v="50.66"/>
        <n v="669.81"/>
        <n v="549.66"/>
        <n v="120.4"/>
        <n v="248.7"/>
        <n v="2047.34"/>
        <n v="248.11"/>
        <n v="77.0"/>
        <n v="87.72"/>
        <n v="234.5"/>
        <n v="346.36"/>
        <n v="110.0"/>
        <n v="580.59"/>
        <n v="890.0"/>
        <n v="307.0"/>
        <n v="1032.27"/>
        <n v="174.89"/>
        <n v="2690.0"/>
        <n v="94.8"/>
        <n v="70.41"/>
        <n v="71.81"/>
        <n v="383.5"/>
        <n v="46.43"/>
        <n v="87.64"/>
        <n v="272.09"/>
        <n v="298.1"/>
        <m/>
      </sharedItems>
    </cacheField>
    <cacheField name="H REV GROWTH" numFmtId="9">
      <sharedItems containsString="0" containsBlank="1" containsNumber="1">
        <n v="0.19"/>
        <n v="0.14"/>
        <n v="0.29"/>
        <n v="0.11"/>
        <n v="0.5"/>
        <n v="0.02"/>
        <n v="0.04"/>
        <n v="0.01"/>
        <n v="0.21"/>
        <n v="0.16"/>
        <n v="0.22"/>
        <n v="0.05"/>
        <n v="0.09"/>
        <n v="0.13"/>
        <n v="0.17"/>
        <n v="0.08"/>
        <n v="0.06"/>
        <n v="0.0"/>
        <n v="0.32"/>
        <n v="0.07"/>
        <n v="0.1"/>
        <n v="0.3"/>
        <n v="0.45"/>
        <n v="-0.01"/>
        <m/>
      </sharedItems>
    </cacheField>
    <cacheField name="H EPS GROWTH" numFmtId="9">
      <sharedItems containsString="0" containsBlank="1" containsNumber="1">
        <n v="0.28"/>
        <n v="0.22"/>
        <n v="0.2"/>
        <n v="0.45"/>
        <n v="0.27"/>
        <n v="0.98"/>
        <n v="0.12"/>
        <n v="0.1"/>
        <n v="0.01"/>
        <n v="0.25"/>
        <n v="0.16"/>
        <n v="0.6"/>
        <n v="0.07"/>
        <n v="0.06"/>
        <n v="0.21"/>
        <n v="0.19"/>
        <n v="0.13"/>
        <n v="0.29"/>
        <n v="0.23"/>
        <n v="0.04"/>
        <n v="0.18"/>
        <n v="0.26"/>
        <n v="0.31"/>
        <n v="0.49"/>
        <n v="0.14"/>
        <n v="0.08"/>
        <n v="0.8"/>
        <n v="-0.63"/>
        <m/>
      </sharedItems>
    </cacheField>
    <cacheField name="H FCF GROWTH" numFmtId="9">
      <sharedItems containsString="0" containsBlank="1" containsNumber="1">
        <n v="0.27"/>
        <n v="0.32"/>
        <m/>
        <n v="0.39"/>
        <n v="0.25"/>
        <n v="1.0"/>
        <n v="0.18"/>
        <n v="0.11"/>
        <n v="0.08"/>
        <n v="0.15"/>
        <n v="0.6"/>
        <n v="0.3"/>
        <n v="-0.05"/>
        <n v="0.38"/>
        <n v="0.17"/>
        <n v="0.09"/>
        <n v="0.14"/>
        <n v="0.5"/>
        <n v="0.55"/>
        <n v="0.1"/>
        <n v="0.12"/>
        <n v="0.03"/>
        <n v="0.04"/>
        <n v="0.13"/>
        <n v="0.06"/>
        <n v="2.12"/>
        <n v="-1.34"/>
      </sharedItems>
    </cacheField>
    <cacheField name="H OP MARGIN" numFmtId="9">
      <sharedItems containsString="0" containsBlank="1" containsNumber="1">
        <n v="0.26"/>
        <n v="0.29"/>
        <m/>
        <n v="0.4"/>
        <n v="0.36"/>
        <n v="0.34"/>
        <n v="0.05"/>
        <n v="0.07"/>
        <n v="0.03"/>
        <n v="0.17"/>
        <n v="0.16"/>
        <n v="0.22"/>
        <n v="0.56"/>
        <n v="0.13"/>
        <n v="0.2"/>
        <n v="0.28"/>
        <n v="0.66"/>
        <n v="0.14"/>
        <n v="0.01"/>
        <n v="0.37"/>
        <n v="0.04"/>
        <n v="0.44"/>
        <n v="-0.77"/>
      </sharedItems>
    </cacheField>
    <cacheField name="H FCF MARGIN" numFmtId="9">
      <sharedItems containsString="0" containsBlank="1" containsNumber="1">
        <n v="0.21"/>
        <n v="0.31"/>
        <m/>
        <n v="0.33"/>
        <n v="0.25"/>
        <n v="0.08"/>
        <n v="0.06"/>
        <n v="0.02"/>
        <n v="0.19"/>
        <n v="0.13"/>
        <n v="0.14"/>
        <n v="0.12"/>
        <n v="0.45"/>
        <n v="0.1"/>
        <n v="0.11"/>
        <n v="0.24"/>
        <n v="0.49"/>
        <n v="0.27"/>
        <n v="0.03"/>
        <n v="0.09"/>
        <n v="-0.47"/>
        <n v="-0.51"/>
      </sharedItems>
    </cacheField>
    <cacheField name="H ORGANIC" numFmtId="9">
      <sharedItems containsString="0" containsBlank="1" containsNumber="1">
        <n v="0.36"/>
        <n v="0.14"/>
        <m/>
        <n v="0.39"/>
        <n v="0.16"/>
        <n v="0.08"/>
        <n v="4.0"/>
        <n v="0.18"/>
        <n v="0.2"/>
        <n v="0.49"/>
        <n v="0.05"/>
        <n v="0.1"/>
        <n v="0.25"/>
        <n v="0.02"/>
        <n v="0.19"/>
        <n v="0.32"/>
        <n v="0.63"/>
        <n v="0.03"/>
        <n v="0.01"/>
        <n v="0.0"/>
        <n v="0.41"/>
      </sharedItems>
    </cacheField>
    <cacheField name="H INORGANIC" numFmtId="9">
      <sharedItems containsString="0" containsBlank="1" containsNumber="1">
        <n v="0.04"/>
        <n v="0.2"/>
        <m/>
        <n v="0.02"/>
        <n v="0.33"/>
        <n v="0.21"/>
        <n v="0.05"/>
        <n v="0.23"/>
        <n v="0.13"/>
        <n v="0.44"/>
        <n v="0.26"/>
        <n v="0.0"/>
        <n v="0.34"/>
        <n v="0.14"/>
        <n v="0.08"/>
        <n v="0.24"/>
        <n v="0.01"/>
        <n v="0.17"/>
        <n v="0.03"/>
        <n v="0.28"/>
        <n v="0.3"/>
        <n v="0.27"/>
      </sharedItems>
    </cacheField>
    <cacheField name="H DIVIDENDS" numFmtId="9">
      <sharedItems containsString="0" containsBlank="1" containsNumber="1">
        <n v="0.01"/>
        <n v="0.28"/>
        <m/>
        <n v="0.38"/>
        <n v="0.11"/>
        <n v="0.48"/>
        <n v="0.27"/>
        <n v="0.19"/>
        <n v="0.29"/>
        <n v="0.0"/>
        <n v="0.67"/>
        <n v="0.49"/>
        <n v="0.5"/>
        <n v="0.76"/>
        <n v="0.39"/>
        <n v="0.8"/>
        <n v="0.21"/>
        <n v="0.71"/>
        <n v="0.63"/>
        <n v="0.6"/>
        <n v="0.34"/>
        <n v="0.9"/>
        <n v="0.53"/>
      </sharedItems>
    </cacheField>
    <cacheField name="H REPURCHASES" numFmtId="9">
      <sharedItems containsString="0" containsBlank="1" containsNumber="1">
        <n v="0.59"/>
        <n v="0.33"/>
        <m/>
        <n v="0.54"/>
        <n v="0.49"/>
        <n v="0.76"/>
        <n v="0.22"/>
        <n v="0.27"/>
        <n v="0.2"/>
        <n v="0.07"/>
        <n v="0.09"/>
        <n v="0.4"/>
        <n v="0.01"/>
        <n v="0.05"/>
        <n v="0.8"/>
        <n v="0.02"/>
        <n v="0.65"/>
        <n v="1.0"/>
        <n v="0.56"/>
        <n v="0.96"/>
        <n v="0.79"/>
        <n v="1.15"/>
        <n v="0.95"/>
        <n v="0.82"/>
        <n v="0.29"/>
        <n v="0.5"/>
        <n v="0.06"/>
        <n v="0.28"/>
        <n v="0.0"/>
        <n v="-0.67"/>
      </sharedItems>
    </cacheField>
    <cacheField name="H DEBT AMORTIZATION" numFmtId="9">
      <sharedItems containsString="0" containsBlank="1" containsNumber="1">
        <n v="0.01"/>
        <m/>
        <n v="0.09"/>
        <n v="0.04"/>
        <n v="0.21"/>
        <n v="0.29"/>
        <n v="0.39"/>
        <n v="0.34"/>
        <n v="0.57"/>
        <n v="0.05"/>
        <n v="0.28"/>
        <n v="0.26"/>
        <n v="0.0"/>
        <n v="1.22"/>
        <n v="0.03"/>
        <n v="0.06"/>
        <n v="0.24"/>
        <n v="0.25"/>
        <n v="0.07"/>
        <n v="0.15"/>
        <n v="0.35"/>
        <n v="0.08"/>
      </sharedItems>
    </cacheField>
    <cacheField name="H ROIC" numFmtId="9">
      <sharedItems containsString="0" containsBlank="1" containsNumber="1">
        <n v="0.29"/>
        <n v="0.26"/>
        <m/>
        <n v="0.55"/>
        <n v="0.56"/>
        <n v="0.07"/>
        <n v="0.11"/>
        <n v="0.06"/>
        <n v="0.19"/>
        <n v="0.22"/>
        <n v="0.17"/>
        <n v="0.23"/>
        <n v="0.16"/>
        <n v="0.5"/>
        <n v="0.25"/>
        <n v="0.13"/>
        <n v="0.44"/>
        <n v="0.24"/>
        <n v="-0.14"/>
        <n v="0.36"/>
        <n v="0.12"/>
        <n v="0.14"/>
        <n v="0.33"/>
        <n v="-0.4"/>
        <n v="0.03"/>
        <n v="-0.05"/>
      </sharedItems>
    </cacheField>
    <cacheField name="H DEBT NET EBITDA" numFmtId="0">
      <sharedItems containsString="0" containsBlank="1" containsNumber="1">
        <n v="-2.0"/>
        <n v="-0.5"/>
        <m/>
        <n v="-1.4"/>
        <n v="-1.1"/>
        <n v="-0.7"/>
        <n v="0.1"/>
        <n v="2.1"/>
        <n v="-0.09"/>
        <n v="-0.6"/>
        <n v="1.8"/>
        <n v="0.5"/>
        <n v="-0.4"/>
        <n v="1.6"/>
        <n v="0.4"/>
        <n v="0.2"/>
        <n v="1.3"/>
        <n v="2.8"/>
        <n v="-0.3"/>
        <n v="1.1"/>
        <n v="-1.5"/>
        <n v="1.0"/>
        <n v="2.3"/>
        <n v="1.5"/>
        <n v="-1.3"/>
        <n v="0.7"/>
        <n v="-15.0"/>
      </sharedItems>
    </cacheField>
    <cacheField name="H PER" numFmtId="0">
      <sharedItems containsString="0" containsBlank="1" containsNumber="1" containsInteger="1">
        <n v="23.0"/>
        <n v="27.0"/>
        <n v="24.0"/>
        <n v="30.0"/>
        <n v="39.0"/>
        <n v="20.0"/>
        <n v="22.0"/>
        <n v="10.0"/>
        <n v="15.0"/>
        <n v="25.0"/>
        <n v="65.0"/>
        <n v="19.0"/>
        <n v="8.0"/>
        <n v="43.0"/>
        <n v="12.0"/>
        <n v="29.0"/>
        <n v="21.0"/>
        <n v="26.0"/>
        <n v="55.0"/>
        <n v="36.0"/>
        <n v="41.0"/>
        <n v="9.0"/>
        <n v="7.0"/>
        <n v="60.0"/>
        <n v="80.0"/>
        <n v="88.0"/>
        <m/>
      </sharedItems>
    </cacheField>
    <cacheField name="H EVFCF" numFmtId="0">
      <sharedItems containsString="0" containsBlank="1" containsNumber="1" containsInteger="1">
        <n v="24.0"/>
        <n v="27.0"/>
        <m/>
        <n v="29.0"/>
        <n v="34.0"/>
        <n v="40.0"/>
        <n v="25.0"/>
        <n v="23.0"/>
        <n v="10.0"/>
        <n v="26.0"/>
        <n v="37.0"/>
        <n v="19.0"/>
        <n v="30.0"/>
        <n v="53.0"/>
        <n v="45.0"/>
        <n v="33.0"/>
        <n v="22.0"/>
        <n v="42.0"/>
        <n v="65.0"/>
        <n v="90.0"/>
        <n v="31.0"/>
      </sharedItems>
    </cacheField>
    <cacheField name="H MAX DROP" numFmtId="9">
      <sharedItems containsSemiMixedTypes="0" containsString="0" containsNumber="1">
        <n v="-0.44"/>
        <n v="-0.46"/>
        <n v="-0.3"/>
        <n v="-0.75"/>
        <n v="-0.37"/>
        <n v="-0.65"/>
        <n v="-0.72"/>
        <n v="-0.32"/>
        <n v="-0.45"/>
        <n v="-0.54"/>
        <n v="-0.28"/>
        <n v="-0.38"/>
        <n v="-0.35"/>
        <n v="-0.36"/>
        <n v="-0.51"/>
        <n v="-0.39"/>
        <n v="-0.29"/>
        <n v="-0.43"/>
        <n v="-0.5"/>
        <n v="-0.17"/>
        <n v="-0.31"/>
        <n v="-0.24"/>
        <n v="-0.41"/>
        <n v="-0.25"/>
        <n v="-0.48"/>
        <n v="-0.4"/>
        <n v="-0.84"/>
        <n v="-0.73"/>
        <n v="-0.89"/>
        <n v="-0.34"/>
      </sharedItems>
    </cacheField>
    <cacheField name="H CAGR" numFmtId="9">
      <sharedItems containsSemiMixedTypes="0" containsString="0" containsNumber="1">
        <n v="0.2"/>
        <n v="0.22"/>
        <n v="0.09"/>
        <n v="0.23"/>
        <n v="0.25"/>
        <n v="0.71"/>
        <n v="0.11"/>
        <n v="0.12"/>
        <n v="-0.09"/>
        <n v="0.15"/>
        <n v="0.27"/>
        <n v="0.05"/>
        <n v="0.0"/>
        <n v="0.13"/>
        <n v="0.18"/>
        <n v="0.02"/>
        <n v="0.28"/>
        <n v="0.08"/>
        <n v="0.14"/>
        <n v="0.06"/>
        <n v="0.03"/>
        <n v="0.04"/>
        <n v="0.64"/>
        <n v="0.35"/>
        <n v="0.1"/>
        <n v="0.16"/>
      </sharedItems>
    </cacheField>
    <cacheField name="C OP MARGIN" numFmtId="9">
      <sharedItems containsString="0" containsBlank="1" containsNumber="1">
        <n v="0.33"/>
        <n v="0.32"/>
        <m/>
        <n v="0.41"/>
        <n v="0.45"/>
        <n v="0.62"/>
        <n v="0.07"/>
        <n v="0.06"/>
        <n v="0.02"/>
        <n v="0.3"/>
        <n v="0.11"/>
        <n v="0.18"/>
        <n v="0.19"/>
        <n v="0.22"/>
        <n v="0.58"/>
        <n v="0.17"/>
        <n v="0.23"/>
        <n v="0.13"/>
        <n v="0.67"/>
        <n v="0.15"/>
        <n v="0.46"/>
        <n v="0.04"/>
        <n v="0.25"/>
        <n v="0.42"/>
        <n v="0.14"/>
        <n v="0.08"/>
        <n v="-4.0"/>
      </sharedItems>
    </cacheField>
    <cacheField name="C FCF MARGIN" numFmtId="9">
      <sharedItems containsString="0" containsBlank="1" containsNumber="1">
        <n v="0.27"/>
        <n v="0.24"/>
        <m/>
        <n v="0.39"/>
        <n v="0.4"/>
        <n v="0.45"/>
        <n v="0.09"/>
        <n v="0.06"/>
        <n v="0.04"/>
        <n v="0.16"/>
        <n v="0.11"/>
        <n v="0.2"/>
        <n v="0.17"/>
        <n v="0.5"/>
        <n v="0.02"/>
        <n v="0.13"/>
        <n v="0.12"/>
        <n v="0.25"/>
        <n v="0.49"/>
        <n v="0.1"/>
        <n v="0.21"/>
        <n v="0.32"/>
        <n v="0.03"/>
        <n v="0.26"/>
        <n v="0.23"/>
        <n v="-2.46"/>
      </sharedItems>
    </cacheField>
    <cacheField name="C ORGANIC" numFmtId="9">
      <sharedItems containsString="0" containsBlank="1" containsNumber="1">
        <n v="0.39"/>
        <n v="0.17"/>
        <m/>
        <n v="0.34"/>
        <n v="0.3"/>
        <n v="0.03"/>
        <n v="0.25"/>
        <n v="0.0"/>
        <n v="0.13"/>
        <n v="0.37"/>
        <n v="0.02"/>
        <n v="0.14"/>
        <n v="0.18"/>
        <n v="0.07"/>
        <n v="0.36"/>
        <n v="0.05"/>
        <n v="0.62"/>
        <n v="0.09"/>
        <n v="0.98"/>
      </sharedItems>
    </cacheField>
    <cacheField name="C INORGANIC" numFmtId="9">
      <sharedItems containsString="0" containsBlank="1" containsNumber="1">
        <n v="0.03"/>
        <n v="0.0"/>
        <m/>
        <n v="0.71"/>
        <n v="0.02"/>
        <n v="0.04"/>
        <n v="0.42"/>
        <n v="0.1"/>
        <n v="0.07"/>
        <n v="0.05"/>
        <n v="0.18"/>
        <n v="0.08"/>
        <n v="0.12"/>
        <n v="0.11"/>
        <n v="1.8"/>
      </sharedItems>
    </cacheField>
    <cacheField name="C DIVIDENDS" numFmtId="9">
      <sharedItems containsString="0" containsBlank="1" containsNumber="1">
        <n v="0.08"/>
        <n v="0.36"/>
        <m/>
        <n v="0.22"/>
        <n v="0.01"/>
        <n v="0.34"/>
        <n v="0.18"/>
        <n v="0.61"/>
        <n v="0.0"/>
        <n v="0.62"/>
        <n v="0.81"/>
        <n v="0.17"/>
        <n v="1.96"/>
        <n v="0.33"/>
        <n v="0.7"/>
        <n v="0.16"/>
        <n v="0.24"/>
        <n v="0.75"/>
        <n v="0.58"/>
        <n v="0.54"/>
        <n v="0.71"/>
        <n v="0.4"/>
        <n v="0.77"/>
        <n v="0.92"/>
      </sharedItems>
    </cacheField>
    <cacheField name="C REPURCHASES" numFmtId="9">
      <sharedItems containsString="0" containsBlank="1" containsNumber="1">
        <n v="0.65"/>
        <n v="0.07"/>
        <m/>
        <n v="0.69"/>
        <n v="0.18"/>
        <n v="0.04"/>
        <n v="0.02"/>
        <n v="0.21"/>
        <n v="0.0"/>
        <n v="0.13"/>
        <n v="0.8"/>
        <n v="0.16"/>
        <n v="0.3"/>
        <n v="0.64"/>
        <n v="0.4"/>
        <n v="1.0"/>
        <n v="0.95"/>
        <n v="0.59"/>
        <n v="0.34"/>
        <n v="0.15"/>
        <n v="0.29"/>
        <n v="0.27"/>
        <n v="0.17"/>
      </sharedItems>
    </cacheField>
    <cacheField name="C DEBT AMORTIZATION" numFmtId="9">
      <sharedItems containsString="0" containsBlank="1" containsNumber="1">
        <n v="0.0"/>
        <m/>
        <n v="0.02"/>
        <n v="0.07"/>
        <n v="0.77"/>
        <n v="0.17"/>
        <n v="0.29"/>
        <n v="0.33"/>
        <n v="2.33"/>
        <n v="0.06"/>
        <n v="0.01"/>
        <n v="0.1"/>
        <n v="0.14"/>
        <n v="0.08"/>
      </sharedItems>
    </cacheField>
    <cacheField name="C ROIC" numFmtId="9">
      <sharedItems containsString="0" containsBlank="1" containsNumber="1">
        <n v="0.34"/>
        <n v="0.33"/>
        <m/>
        <n v="0.3"/>
        <n v="0.29"/>
        <n v="1.28"/>
        <n v="0.11"/>
        <n v="0.09"/>
        <n v="0.05"/>
        <n v="0.14"/>
        <n v="0.25"/>
        <n v="0.16"/>
        <n v="0.27"/>
        <n v="0.15"/>
        <n v="0.55"/>
        <n v="-0.59"/>
        <n v="0.23"/>
        <n v="0.12"/>
        <n v="0.66"/>
        <n v="0.35"/>
        <n v="0.21"/>
        <n v="0.2"/>
        <n v="0.22"/>
        <n v="0.4"/>
        <n v="0.17"/>
        <n v="0.24"/>
        <n v="-0.1"/>
      </sharedItems>
    </cacheField>
    <cacheField name="C DEBT NET EBIDA" numFmtId="0">
      <sharedItems containsString="0" containsBlank="1" containsNumber="1">
        <n v="-0.6"/>
        <n v="-0.9"/>
        <m/>
        <n v="-0.2"/>
        <n v="-0.4"/>
        <n v="-0.01"/>
        <n v="2.1"/>
        <n v="-1.3"/>
        <n v="-0.3"/>
        <n v="1.8"/>
        <n v="0.6"/>
        <n v="0.5"/>
        <n v="0.2"/>
        <n v="2.8"/>
        <n v="0.4"/>
        <n v="-2.2"/>
        <n v="2.7"/>
        <n v="-0.5"/>
        <n v="1.0"/>
        <n v="-1.4"/>
        <n v="0.7"/>
        <n v="2.0"/>
        <n v="-15.3"/>
        <n v="-3.9"/>
      </sharedItems>
    </cacheField>
    <cacheField name="C PER" numFmtId="0">
      <sharedItems containsString="0" containsBlank="1" containsNumber="1" containsInteger="1">
        <n v="20.0"/>
        <n v="28.0"/>
        <n v="8.0"/>
        <n v="27.0"/>
        <n v="30.0"/>
        <n v="18.0"/>
        <n v="22.0"/>
        <n v="5.0"/>
        <n v="12.0"/>
        <n v="25.0"/>
        <n v="35.0"/>
        <n v="14.0"/>
        <n v="26.0"/>
        <n v="23.0"/>
        <n v="34.0"/>
        <n v="57.0"/>
        <n v="33.0"/>
        <n v="31.0"/>
        <n v="32.0"/>
        <n v="36.0"/>
        <n v="10.0"/>
        <n v="119.0"/>
        <n v="24.0"/>
        <n v="56.0"/>
        <n v="62.0"/>
        <n v="9.0"/>
        <n v="11.0"/>
        <n v="376.0"/>
        <n v="110.0"/>
        <n v="-92.0"/>
        <m/>
      </sharedItems>
    </cacheField>
    <cacheField name="C EVFCF" numFmtId="0">
      <sharedItems containsString="0" containsBlank="1" containsNumber="1" containsInteger="1">
        <n v="19.0"/>
        <n v="22.0"/>
        <m/>
        <n v="26.0"/>
        <n v="27.0"/>
        <n v="30.0"/>
        <n v="35.0"/>
        <n v="8.0"/>
        <n v="20.0"/>
        <n v="33.0"/>
        <n v="16.0"/>
        <n v="23.0"/>
        <n v="73.0"/>
        <n v="29.0"/>
        <n v="25.0"/>
        <n v="32.0"/>
        <n v="38.0"/>
        <n v="77.0"/>
        <n v="52.0"/>
        <n v="59.0"/>
        <n v="367.0"/>
        <n v="1026.0"/>
        <n v="-106.0"/>
      </sharedItems>
    </cacheField>
    <cacheField name="C DROP" numFmtId="9">
      <sharedItems containsSemiMixedTypes="0" containsString="0" containsNumber="1">
        <n v="-0.16"/>
        <n v="-0.33"/>
        <n v="-0.28"/>
        <n v="-0.12"/>
        <n v="-0.14"/>
        <n v="-0.24"/>
        <n v="-0.03"/>
        <n v="-0.3"/>
        <n v="-0.39"/>
        <n v="-0.31"/>
        <n v="-0.08"/>
        <n v="-0.09"/>
        <n v="-0.1"/>
        <n v="-0.26"/>
        <n v="-0.04"/>
        <n v="-0.02"/>
        <n v="-0.13"/>
        <n v="-0.56"/>
        <n v="-0.15"/>
        <n v="-0.19"/>
        <n v="-0.05"/>
        <n v="-0.43"/>
        <n v="-0.36"/>
        <n v="-0.07"/>
      </sharedItems>
    </cacheField>
    <cacheField name="E REV GROWTH" numFmtId="9">
      <sharedItems containsString="0" containsBlank="1" containsNumber="1">
        <n v="0.11"/>
        <n v="0.12"/>
        <n v="0.13"/>
        <n v="0.14"/>
        <n v="0.22"/>
        <n v="0.09"/>
        <n v="0.02"/>
        <n v="0.05"/>
        <n v="0.1"/>
        <n v="0.04"/>
        <n v="0.03"/>
        <n v="0.08"/>
        <n v="0.07"/>
        <n v="0.06"/>
        <n v="0.2"/>
        <n v="0.01"/>
        <n v="0.31"/>
        <n v="0.15"/>
        <m/>
      </sharedItems>
    </cacheField>
    <cacheField name="E EPS GROWTH" numFmtId="9">
      <sharedItems containsString="0" containsBlank="1" containsNumber="1">
        <n v="0.14"/>
        <n v="0.18"/>
        <n v="0.06"/>
        <n v="0.21"/>
        <n v="0.23"/>
        <n v="0.09"/>
        <n v="0.04"/>
        <n v="0.08"/>
        <n v="0.05"/>
        <n v="0.02"/>
        <n v="0.16"/>
        <n v="0.1"/>
        <n v="0.07"/>
        <n v="0.15"/>
        <n v="0.12"/>
        <n v="0.2"/>
        <n v="0.13"/>
        <n v="-0.13"/>
        <m/>
      </sharedItems>
    </cacheField>
    <cacheField name="E FCF GROWTH" numFmtId="9">
      <sharedItems containsString="0" containsBlank="1" containsNumber="1">
        <n v="0.13"/>
        <n v="0.26"/>
        <m/>
        <n v="0.14"/>
        <n v="0.24"/>
        <n v="0.17"/>
        <n v="-0.03"/>
        <n v="0.16"/>
        <n v="-0.02"/>
        <n v="0.07"/>
        <n v="0.19"/>
        <n v="0.11"/>
        <n v="0.05"/>
        <n v="0.01"/>
        <n v="0.03"/>
        <n v="0.1"/>
        <n v="0.06"/>
        <n v="0.36"/>
        <n v="0.2"/>
        <n v="-0.07"/>
      </sharedItems>
    </cacheField>
    <cacheField name="E OP MARGIN" numFmtId="9">
      <sharedItems containsString="0" containsBlank="1" containsNumber="1">
        <n v="0.34"/>
        <n v="0.37"/>
        <m/>
        <n v="0.41"/>
        <n v="0.47"/>
        <n v="0.59"/>
        <n v="0.11"/>
        <n v="0.03"/>
        <n v="0.3"/>
        <n v="0.14"/>
        <n v="0.19"/>
        <n v="0.2"/>
        <n v="0.26"/>
        <n v="0.17"/>
        <n v="0.23"/>
        <n v="0.1"/>
        <n v="0.68"/>
        <n v="0.16"/>
        <n v="0.04"/>
        <n v="0.25"/>
        <n v="0.42"/>
        <n v="0.05"/>
        <n v="0.32"/>
        <n v="0.15"/>
        <n v="-0.77"/>
      </sharedItems>
    </cacheField>
    <cacheField name="E FCF MARGIN" numFmtId="9">
      <sharedItems containsString="0" containsBlank="1" containsNumber="1">
        <n v="0.28"/>
        <n v="0.38"/>
        <m/>
        <n v="0.37"/>
        <n v="0.39"/>
        <n v="0.48"/>
        <n v="0.1"/>
        <n v="0.07"/>
        <n v="0.03"/>
        <n v="0.2"/>
        <n v="0.13"/>
        <n v="0.14"/>
        <n v="0.16"/>
        <n v="0.08"/>
        <n v="0.15"/>
        <n v="0.12"/>
        <n v="0.29"/>
        <n v="0.55"/>
        <n v="0.11"/>
        <n v="0.36"/>
        <n v="0.21"/>
        <n v="0.3"/>
        <n v="0.24"/>
        <n v="0.06"/>
        <n v="-1.41"/>
      </sharedItems>
    </cacheField>
    <cacheField name="E DEBT NET EBITDA" numFmtId="0">
      <sharedItems containsString="0" containsBlank="1" containsNumber="1">
        <n v="-0.6"/>
        <n v="-0.9"/>
        <m/>
        <n v="-0.2"/>
        <n v="-0.4"/>
        <n v="0.1"/>
        <n v="2.1"/>
        <n v="-1.0"/>
        <n v="-0.3"/>
        <n v="1.8"/>
        <n v="-1.4"/>
        <n v="0.5"/>
        <n v="0.2"/>
        <n v="2.5"/>
        <n v="0.4"/>
        <n v="1.6"/>
        <n v="-2.0"/>
        <n v="2.8"/>
        <n v="-0.5"/>
        <n v="1.1"/>
        <n v="-1.7"/>
        <n v="0.8"/>
        <n v="1.5"/>
        <n v="-5.0"/>
        <n v="-1.8"/>
        <n v="-15.0"/>
      </sharedItems>
    </cacheField>
    <cacheField name="E PER" numFmtId="0">
      <sharedItems containsString="0" containsBlank="1" containsNumber="1" containsInteger="1">
        <n v="25.0"/>
        <n v="27.0"/>
        <n v="15.0"/>
        <n v="30.0"/>
        <n v="20.0"/>
        <n v="10.0"/>
        <n v="7.0"/>
        <n v="40.0"/>
        <n v="12.0"/>
        <n v="22.0"/>
        <n v="9.0"/>
        <n v="70.0"/>
        <n v="1.0"/>
        <m/>
      </sharedItems>
    </cacheField>
    <cacheField name="E EVFCF" numFmtId="0">
      <sharedItems containsString="0" containsBlank="1" containsNumber="1" containsInteger="1">
        <n v="25.0"/>
        <n v="27.0"/>
        <m/>
        <n v="30.0"/>
        <n v="20.0"/>
        <n v="10.0"/>
        <n v="40.0"/>
        <n v="22.0"/>
        <n v="70.0"/>
        <n v="1.0"/>
      </sharedItems>
    </cacheField>
    <cacheField name="PRICE PESIMIST" numFmtId="165">
      <sharedItems containsString="0" containsBlank="1" containsNumber="1">
        <n v="319.0"/>
        <n v="1332.0"/>
        <n v="3057.0"/>
        <n v="1150.0"/>
        <n v="664.0"/>
        <n v="164.0"/>
        <n v="288.0"/>
        <n v="289.0"/>
        <n v="15.4"/>
        <n v="60.0"/>
        <n v="89.0"/>
        <n v="283.0"/>
        <n v="67.0"/>
        <n v="3.4"/>
        <n v="69.0"/>
        <n v="938.0"/>
        <n v="799.0"/>
        <n v="86.0"/>
        <n v="370.0"/>
        <n v="2245.0"/>
        <n v="308.0"/>
        <n v="104.0"/>
        <n v="92.0"/>
        <n v="282.0"/>
        <n v="443.0"/>
        <n v="137.0"/>
        <n v="594.0"/>
        <n v="538.0"/>
        <n v="306.0"/>
        <n v="868.0"/>
        <n v="162.0"/>
        <n v="2885.0"/>
        <n v="78.0"/>
        <n v="65.0"/>
        <n v="63.0"/>
        <n v="360.0"/>
        <n v="31.0"/>
        <n v="17.0"/>
        <n v="103.0"/>
        <n v="-40.0"/>
        <m/>
      </sharedItems>
    </cacheField>
    <cacheField name="CY MOS PESIMIST" numFmtId="9">
      <sharedItems containsString="0" containsBlank="1" containsNumber="1">
        <n v="0.05"/>
        <n v="0.09"/>
        <n v="0.25"/>
        <n v="-0.01"/>
        <n v="0.01"/>
        <n v="-0.15"/>
        <n v="0.0"/>
        <n v="-0.44"/>
        <n v="-0.04"/>
        <n v="0.03"/>
        <n v="-0.27"/>
        <n v="0.12"/>
        <n v="0.18"/>
        <n v="-0.16"/>
        <n v="-0.22"/>
        <n v="-0.46"/>
        <n v="-0.33"/>
        <n v="-0.09"/>
        <n v="-0.1"/>
        <n v="-0.13"/>
        <n v="-0.18"/>
        <n v="-0.37"/>
        <n v="-0.21"/>
        <n v="-0.72"/>
        <n v="-0.28"/>
        <n v="-0.41"/>
        <n v="-0.23"/>
        <n v="-0.31"/>
        <n v="-0.49"/>
        <n v="-0.03"/>
        <n v="-0.26"/>
        <n v="-0.9"/>
        <n v="-0.96"/>
        <n v="-1.16"/>
        <m/>
      </sharedItems>
    </cacheField>
    <cacheField name="OY MOS PESIMIST" numFmtId="9">
      <sharedItems containsString="0" containsBlank="1" containsNumber="1">
        <n v="0.85"/>
        <n v="0.96"/>
        <n v="0.81"/>
        <n v="0.77"/>
        <n v="0.64"/>
        <n v="0.45"/>
        <n v="0.19"/>
        <n v="0.38"/>
        <n v="0.36"/>
        <n v="0.48"/>
        <n v="0.62"/>
        <n v="0.4"/>
        <n v="-0.2"/>
        <n v="0.06"/>
        <n v="0.37"/>
        <n v="-0.37"/>
        <n v="0.05"/>
        <n v="0.2"/>
        <n v="0.28"/>
        <n v="0.24"/>
        <n v="-0.4"/>
        <n v="0.0"/>
        <n v="-0.16"/>
        <n v="-0.07"/>
        <n v="0.08"/>
        <n v="-0.18"/>
        <n v="-0.08"/>
        <n v="0.18"/>
        <n v="-0.06"/>
        <n v="0.02"/>
        <n v="-0.8"/>
        <n v="-0.71"/>
        <n v="-1.14"/>
        <m/>
      </sharedItems>
    </cacheField>
    <cacheField name="5Y CAGR PESIMIST" numFmtId="9">
      <sharedItems containsString="0" containsBlank="1" containsNumber="1">
        <n v="0.13"/>
        <n v="0.14"/>
        <n v="0.1"/>
        <n v="0.12"/>
        <n v="0.11"/>
        <n v="0.08"/>
        <n v="0.04"/>
        <n v="0.03"/>
        <n v="0.06"/>
        <n v="0.07"/>
        <n v="0.05"/>
        <n v="-0.04"/>
        <n v="0.02"/>
        <n v="0.01"/>
        <n v="-0.1"/>
        <n v="0.0"/>
        <n v="-0.03"/>
        <n v="-0.01"/>
        <n v="-0.02"/>
        <n v="-0.08"/>
        <n v="-0.28"/>
        <n v="-0.22"/>
        <n v="-1.67"/>
        <m/>
      </sharedItems>
    </cacheField>
    <cacheField name="PRICE NEUTRAL" numFmtId="165">
      <sharedItems containsString="0" containsBlank="1" containsNumber="1">
        <n v="407.0"/>
        <n v="1492.0"/>
        <n v="3821.0"/>
        <n v="1283.0"/>
        <n v="793.0"/>
        <n v="224.0"/>
        <n v="328.0"/>
        <n v="438.0"/>
        <n v="24.0"/>
        <n v="82.0"/>
        <n v="116.0"/>
        <n v="360.0"/>
        <n v="75.0"/>
        <n v="4.54"/>
        <n v="81.0"/>
        <n v="1023.0"/>
        <n v="856.0"/>
        <n v="176.0"/>
        <n v="500.0"/>
        <n v="2823.0"/>
        <n v="355.0"/>
        <n v="104.0"/>
        <n v="114.0"/>
        <n v="304.0"/>
        <n v="443.0"/>
        <n v="137.0"/>
        <n v="660.0"/>
        <n v="1026.0"/>
        <n v="339.0"/>
        <n v="1150.0"/>
        <n v="180.0"/>
        <n v="2885.0"/>
        <n v="99.0"/>
        <n v="72.0"/>
        <n v="71.0"/>
        <n v="40.0"/>
        <n v="41.0"/>
        <n v="146.0"/>
        <n v="-40.0"/>
        <m/>
      </sharedItems>
    </cacheField>
    <cacheField name="CY MOS NEUTRAL" numFmtId="9">
      <sharedItems containsString="0" containsBlank="1" containsNumber="1">
        <n v="0.28"/>
        <n v="0.22"/>
        <n v="0.4"/>
        <n v="0.01"/>
        <n v="0.1"/>
        <n v="0.14"/>
        <n v="-0.29"/>
        <n v="0.51"/>
        <n v="0.21"/>
        <n v="0.26"/>
        <n v="-0.1"/>
        <n v="0.27"/>
        <n v="0.37"/>
        <n v="0.17"/>
        <n v="-0.08"/>
        <n v="-0.13"/>
        <n v="0.02"/>
        <n v="-0.15"/>
        <n v="0.0"/>
        <n v="-0.05"/>
        <n v="-0.18"/>
        <n v="-0.22"/>
        <n v="-0.37"/>
        <n v="-0.17"/>
        <n v="-0.47"/>
        <n v="-0.21"/>
        <n v="-0.31"/>
        <n v="-0.35"/>
        <n v="-0.2"/>
        <n v="0.03"/>
        <n v="-0.26"/>
        <n v="-0.79"/>
        <n v="-0.96"/>
        <n v="-1.16"/>
        <m/>
      </sharedItems>
    </cacheField>
    <cacheField name="OY MOS NEUTRAL" numFmtId="9">
      <sharedItems containsString="0" containsBlank="1" containsNumber="1">
        <n v="1.35"/>
        <n v="1.24"/>
        <n v="1.0"/>
        <n v="0.98"/>
        <n v="0.97"/>
        <n v="0.88"/>
        <n v="0.81"/>
        <n v="0.86"/>
        <n v="0.8"/>
        <n v="0.73"/>
        <n v="0.67"/>
        <n v="0.83"/>
        <n v="0.59"/>
        <n v="0.53"/>
        <n v="0.56"/>
        <n v="0.47"/>
        <n v="0.43"/>
        <n v="0.52"/>
        <n v="0.45"/>
        <n v="0.3"/>
        <n v="0.28"/>
        <n v="0.24"/>
        <n v="0.15"/>
        <n v="0.11"/>
        <n v="0.03"/>
        <n v="0.08"/>
        <n v="0.05"/>
        <n v="0.02"/>
        <n v="-0.06"/>
        <n v="0.13"/>
        <n v="-0.54"/>
        <n v="-0.56"/>
        <n v="-1.14"/>
        <m/>
      </sharedItems>
    </cacheField>
    <cacheField name="5Y CAGR NEUTRAL" numFmtId="9">
      <sharedItems containsString="0" containsBlank="1" containsNumber="1">
        <n v="0.19"/>
        <n v="0.17"/>
        <n v="0.15"/>
        <n v="0.14"/>
        <n v="0.13"/>
        <n v="0.12"/>
        <n v="0.11"/>
        <n v="0.1"/>
        <n v="0.09"/>
        <n v="0.08"/>
        <n v="0.07"/>
        <n v="0.06"/>
        <n v="0.05"/>
        <n v="0.04"/>
        <n v="0.03"/>
        <n v="0.02"/>
        <n v="0.01"/>
        <n v="0.0"/>
        <n v="-0.01"/>
        <n v="-0.03"/>
        <n v="-0.14"/>
        <n v="-0.16"/>
        <n v="-1.6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13" cacheId="0" dataCaption="" rowGrandTotals="0" compact="0" compactData="0">
  <location ref="A4:B13" firstHeaderRow="0" firstDataRow="1" firstDataCol="0" rowPageCount="2" colPageCount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ICKER" axis="axisRow" compact="0" outline="0" multipleItemSelectionAllowed="1" showAll="0" sortType="ascending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 CAGR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MARGENES" compact="0" outline="0" multipleItemSelectionAllowed="1" showAll="0">
      <items>
        <item x="0"/>
        <item x="1"/>
        <item x="2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ROIC" compact="0" outline="0" multipleItemSelectionAllowed="1" showAll="0">
      <items>
        <item x="0"/>
        <item x="1"/>
        <item x="2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FUNDAMENTALES1" compact="0" outline="0" multipleItemSelectionAllowed="1" showAll="0">
      <items>
        <item x="0"/>
        <item x="1"/>
        <item x="2"/>
        <item t="default"/>
      </items>
    </pivotField>
    <pivotField name="FUNDAMENTALES2" axis="axisPage" compact="0" outline="0" multipleItemSelectionAllowed="1" showAll="0">
      <items>
        <item x="0"/>
        <item h="1" x="1"/>
        <item h="1" x="2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PER" axis="axisPage" compact="0" outline="0" multipleItemSelectionAllowed="1" showAll="0">
      <items>
        <item x="0"/>
        <item h="1" x="1"/>
        <item h="1" x="2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FCF" compact="0" outline="0" multipleItemSelectionAllowed="1" showAll="0">
      <items>
        <item x="0"/>
        <item x="1"/>
        <item x="2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BARATAS" compact="0" outline="0" multipleItemSelectionAllowed="1" showAll="0">
      <items>
        <item x="0"/>
        <item x="1"/>
        <item x="2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F&amp;B" compact="0" outline="0" multipleItemSelectionAllowed="1" showAll="0">
      <items>
        <item x="0"/>
        <item x="1"/>
        <item x="2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per2" compact="0" outline="0" multipleItemSelectionAllowed="1" showAll="0">
      <items>
        <item x="0"/>
        <item x="1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fcf2" compact="0" outline="0" multipleItemSelectionAllowed="1" showAll="0">
      <items>
        <item x="0"/>
        <item x="1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region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25" compact="0" outline="0" multipleItemSelectionAllowed="1" showAll="0">
      <items>
        <item x="0"/>
        <item t="default"/>
      </items>
    </pivotField>
    <pivotField name="Europeas" compact="0" outline="0" multipleItemSelectionAllowed="1" showAll="0">
      <items>
        <item x="0"/>
        <item x="1"/>
        <item t="default"/>
      </items>
    </pivotField>
    <pivotField name=" 26" compact="0" outline="0" multipleItemSelectionAllowed="1" showAll="0">
      <items>
        <item x="0"/>
        <item t="default"/>
      </items>
    </pivotField>
    <pivotField name="sector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7" compact="0" outline="0" multipleItemSelectionAllowed="1" showAll="0">
      <items>
        <item x="0"/>
        <item t="default"/>
      </items>
    </pivotField>
    <pivotField name="Cantida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28" compact="0" outline="0" multipleItemSelectionAllowed="1" showAll="0">
      <items>
        <item x="0"/>
        <item t="default"/>
      </items>
    </pivotField>
    <pivotField name="region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9" compact="0" outline="0" multipleItemSelectionAllowed="1" showAll="0">
      <items>
        <item x="0"/>
        <item t="default"/>
      </items>
    </pivotField>
    <pivotField name=" 30" compact="0" outline="0" multipleItemSelectionAllowed="1" showAll="0">
      <items>
        <item x="0"/>
        <item t="default"/>
      </items>
    </pivotField>
    <pivotField name="CLASIFICACION E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31" compact="0" outline="0" multipleItemSelectionAllowed="1" showAll="0">
      <items>
        <item x="0"/>
        <item t="default"/>
      </items>
    </pivotField>
    <pivotField name=" 32" compact="0" outline="0" multipleItemSelectionAllowed="1" showAll="0">
      <items>
        <item x="0"/>
        <item t="default"/>
      </items>
    </pivotField>
    <pivotField name=" 33" compact="0" outline="0" multipleItemSelectionAllowed="1" showAll="0">
      <items>
        <item x="0"/>
        <item t="default"/>
      </items>
    </pivotField>
    <pivotField name=" 34" compact="0" outline="0" multipleItemSelectionAllowed="1" showAll="0">
      <items>
        <item x="0"/>
        <item t="default"/>
      </items>
    </pivotField>
    <pivotField name=" 35" compact="0" outline="0" multipleItemSelectionAllowed="1" showAll="0">
      <items>
        <item x="0"/>
        <item t="default"/>
      </items>
    </pivotField>
    <pivotField name=" 36" compact="0" outline="0" multipleItemSelectionAllowed="1" showAll="0">
      <items>
        <item x="0"/>
        <item t="default"/>
      </items>
    </pivotField>
    <pivotField name=" 37" compact="0" outline="0" multipleItemSelectionAllowed="1" showAll="0">
      <items>
        <item x="0"/>
        <item t="default"/>
      </items>
    </pivotField>
    <pivotField name=" 38" compact="0" outline="0" multipleItemSelectionAllowed="1" showAll="0">
      <items>
        <item x="0"/>
        <item t="default"/>
      </items>
    </pivotField>
    <pivotField name=" 39" compact="0" outline="0" multipleItemSelectionAllowed="1" showAll="0">
      <items>
        <item x="0"/>
        <item t="default"/>
      </items>
    </pivotField>
    <pivotField name=" 40" compact="0" outline="0" multipleItemSelectionAllowed="1" showAll="0">
      <items>
        <item x="0"/>
        <item t="default"/>
      </items>
    </pivotField>
    <pivotField name=" 41" compact="0" outline="0" multipleItemSelectionAllowed="1" showAll="0">
      <items>
        <item x="0"/>
        <item t="default"/>
      </items>
    </pivotField>
  </pivotFields>
  <rowFields>
    <field x="1"/>
  </rowFields>
  <pageFields>
    <pageField fld="59"/>
    <pageField fld="61"/>
  </pageFields>
</pivotTableDefinition>
</file>

<file path=xl/pivotTables/pivotTable2.xml><?xml version="1.0" encoding="utf-8"?>
<pivotTableDefinition xmlns="http://schemas.openxmlformats.org/spreadsheetml/2006/main" name="Stocks&gt;11%_CAGR" cacheId="1" dataCaption="" rowGrandTotals="0" createdVersion="6" compact="0" compactData="0">
  <location ref="A3:C41" firstHeaderRow="0" firstDataRow="2" firstDataCol="0" rowPageCount="1" colPageCount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ICKER" axis="axisRow" compact="0" outline="0" multipleItemSelectionAllowed="1" showAll="0" sortType="ascending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axis="axisRow" compact="0" outline="0" multipleItemSelectionAllowed="1" showAll="0" sortType="ascending">
      <items>
        <item sd="0" x="9"/>
        <item x="2"/>
        <item x="3"/>
        <item x="6"/>
        <item x="1"/>
        <item x="5"/>
        <item x="7"/>
        <item x="8"/>
        <item x="4"/>
        <item x="0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CAGR" axis="axisPage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3"/>
    <field x="1"/>
  </rowFields>
  <pageFields>
    <pageField fld="23"/>
  </pageFields>
  <filters>
    <filter fld="23" type="captionGreaterThan" evalOrder="-1" id="1" stringValue1="10%">
      <autoFilter ref="A1">
        <filterColumn colId="0">
          <customFilters>
            <customFilter operator="greaterThan" val="10%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Financials" cacheId="1" dataCaption="" compact="0" compactData="0">
  <location ref="A3:C12" firstHeaderRow="0" firstDataRow="2" firstDataCol="0" rowPageCount="1" colPageCount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ICKER" axis="axisRow" compact="0" outline="0" multipleItemSelectionAllowed="1" showAll="0" sortType="ascending" defaultSubtotal="0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CAGR" axis="axisRow" compact="0" numFmtId="9" outline="0" multipleItemSelectionAllowed="1" showAll="0" sortType="ascending">
      <items>
        <item x="26"/>
        <item x="8"/>
        <item x="12"/>
        <item x="15"/>
        <item x="20"/>
        <item x="21"/>
        <item x="11"/>
        <item x="19"/>
        <item x="17"/>
        <item x="2"/>
        <item x="24"/>
        <item x="6"/>
        <item x="7"/>
        <item x="13"/>
        <item x="18"/>
        <item x="9"/>
        <item x="25"/>
        <item x="14"/>
        <item x="0"/>
        <item x="1"/>
        <item x="3"/>
        <item x="4"/>
        <item x="10"/>
        <item x="16"/>
        <item x="23"/>
        <item x="22"/>
        <item x="5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  <field x="23"/>
  </rowFields>
  <pageFields>
    <pageField fld="3"/>
  </pageFields>
</pivotTableDefinition>
</file>

<file path=xl/pivotTables/pivotTable4.xml><?xml version="1.0" encoding="utf-8"?>
<pivotTableDefinition xmlns="http://schemas.openxmlformats.org/spreadsheetml/2006/main" name="Small_Mid_Cap" cacheId="2" dataCaption="" createdVersion="6" compact="0" compactData="0">
  <location ref="A1:C10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TICKER" axis="axisRow" compact="0" outline="0" multipleItemSelectionAllowed="1" showAll="0" sortType="ascending">
      <items>
        <item x="40"/>
        <item x="23"/>
        <item x="7"/>
        <item x="9"/>
        <item x="6"/>
        <item x="36"/>
        <item x="11"/>
        <item x="1"/>
        <item x="17"/>
        <item x="34"/>
        <item x="8"/>
        <item x="29"/>
        <item x="19"/>
        <item x="0"/>
        <item x="26"/>
        <item x="35"/>
        <item x="14"/>
        <item x="20"/>
        <item x="33"/>
        <item x="18"/>
        <item x="16"/>
        <item x="13"/>
        <item x="15"/>
        <item x="28"/>
        <item x="3"/>
        <item x="2"/>
        <item x="10"/>
        <item x="4"/>
        <item x="39"/>
        <item x="22"/>
        <item x="21"/>
        <item x="27"/>
        <item x="5"/>
        <item x="30"/>
        <item x="37"/>
        <item x="31"/>
        <item x="25"/>
        <item x="38"/>
        <item x="12"/>
        <item x="24"/>
        <item x="3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RKET CAP" axis="axisRow" compact="0" numFmtId="165" outline="0" multipleItemSelectionAllowed="1" showAll="0" sortType="ascending">
      <items>
        <item x="40"/>
        <item x="36"/>
        <item x="17"/>
        <item x="13"/>
        <item x="8"/>
        <item x="10"/>
        <item x="9"/>
        <item x="2"/>
        <item x="7"/>
        <item x="18"/>
        <item x="19"/>
        <item x="39"/>
        <item x="21"/>
        <item x="12"/>
        <item x="25"/>
        <item x="34"/>
        <item x="6"/>
        <item x="14"/>
        <item x="26"/>
        <item x="27"/>
        <item x="37"/>
        <item x="28"/>
        <item x="22"/>
        <item x="1"/>
        <item x="31"/>
        <item x="33"/>
        <item x="15"/>
        <item x="35"/>
        <item x="30"/>
        <item x="29"/>
        <item x="16"/>
        <item x="24"/>
        <item x="20"/>
        <item x="32"/>
        <item x="38"/>
        <item x="3"/>
        <item x="0"/>
        <item x="11"/>
        <item x="5"/>
        <item x="4"/>
        <item x="23"/>
        <item t="default"/>
      </items>
    </pivotField>
    <pivotField name="E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H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H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H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H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H MAX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H CAGR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 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 INORGAN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 DIVIDEND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REPURCHASES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EBT AMORTIZATIO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 ROIC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 DEBT NET EB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 DRO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E REV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EPS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 FCF GROWTH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 OP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FCF MARGIN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 DEBT NET EBIT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 P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 EVFC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CE PESIMIS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PESIMIS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ICE NEUTR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C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Y MOS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5Y CAGR NEUTRAL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  <field x="5"/>
  </rowFields>
  <filters>
    <filter fld="5" type="captionLessThanOrEqual" evalOrder="-1" id="1" stringValue1="10000">
      <autoFilter ref="A1">
        <filterColumn colId="0">
          <customFilters>
            <customFilter operator="lessThanOrEqual" val="100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8" width="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3" t="s">
        <v>49</v>
      </c>
      <c r="AY1" s="3" t="s">
        <v>50</v>
      </c>
      <c r="AZ1" s="3" t="s">
        <v>51</v>
      </c>
      <c r="BA1" s="4"/>
      <c r="BB1" s="4"/>
      <c r="BC1" s="4"/>
      <c r="BD1" s="4" t="str">
        <f>IFERROR(__xludf.DUMMYFUNCTION("UNIQUE(C:C)"),"REGION")</f>
        <v>REGION</v>
      </c>
      <c r="BE1" s="4"/>
      <c r="BG1" s="4"/>
      <c r="BH1" s="1" t="s">
        <v>52</v>
      </c>
      <c r="BI1" s="4"/>
      <c r="BL1" s="4" t="str">
        <f>IFERROR(__xludf.DUMMYFUNCTION("UNIQUE(D:D)"),"SECTOR")</f>
        <v>SECTOR</v>
      </c>
      <c r="BM1" s="4"/>
      <c r="BN1" s="4"/>
      <c r="BO1" s="4"/>
      <c r="BP1" s="1" t="s">
        <v>53</v>
      </c>
      <c r="BQ1" s="4"/>
      <c r="BR1" s="1" t="s">
        <v>54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6">
        <v>2119942.89</v>
      </c>
      <c r="G2" s="6">
        <v>2052422.89</v>
      </c>
      <c r="H2" s="6">
        <v>173.02</v>
      </c>
      <c r="I2" s="7">
        <v>0.19</v>
      </c>
      <c r="J2" s="7">
        <v>0.28</v>
      </c>
      <c r="K2" s="7">
        <v>0.27</v>
      </c>
      <c r="L2" s="7">
        <v>0.26</v>
      </c>
      <c r="M2" s="7">
        <v>0.21</v>
      </c>
      <c r="N2" s="7">
        <v>0.36</v>
      </c>
      <c r="O2" s="7">
        <v>0.04</v>
      </c>
      <c r="P2" s="7">
        <v>0.01</v>
      </c>
      <c r="Q2" s="7">
        <v>0.59</v>
      </c>
      <c r="R2" s="7">
        <v>0.01</v>
      </c>
      <c r="S2" s="7">
        <v>0.29</v>
      </c>
      <c r="T2" s="5">
        <v>-2.0</v>
      </c>
      <c r="U2" s="5">
        <v>23.0</v>
      </c>
      <c r="V2" s="5">
        <v>24.0</v>
      </c>
      <c r="W2" s="7">
        <v>-0.44</v>
      </c>
      <c r="X2" s="7">
        <v>0.2</v>
      </c>
      <c r="Y2" s="7">
        <v>0.33</v>
      </c>
      <c r="Z2" s="7">
        <v>0.27</v>
      </c>
      <c r="AA2" s="7">
        <v>0.39</v>
      </c>
      <c r="AB2" s="7">
        <v>0.03</v>
      </c>
      <c r="AC2" s="7">
        <v>0.08</v>
      </c>
      <c r="AD2" s="7">
        <v>0.65</v>
      </c>
      <c r="AE2" s="7">
        <v>0.0</v>
      </c>
      <c r="AF2" s="7">
        <v>0.34</v>
      </c>
      <c r="AG2" s="5">
        <v>-0.6</v>
      </c>
      <c r="AH2" s="5">
        <v>20.0</v>
      </c>
      <c r="AJ2" s="7">
        <v>-0.16</v>
      </c>
      <c r="AK2" s="7">
        <v>0.11</v>
      </c>
      <c r="AL2" s="7">
        <v>0.14</v>
      </c>
      <c r="AM2" s="7">
        <v>0.13</v>
      </c>
      <c r="AN2" s="7">
        <v>0.34</v>
      </c>
      <c r="AO2" s="7">
        <v>0.28</v>
      </c>
      <c r="AP2" s="5">
        <v>-0.6</v>
      </c>
      <c r="AQ2" s="5">
        <v>25.0</v>
      </c>
      <c r="AR2" s="5">
        <v>25.0</v>
      </c>
      <c r="AS2" s="6">
        <v>319.0</v>
      </c>
      <c r="AT2" s="7">
        <v>0.05</v>
      </c>
      <c r="AU2" s="7">
        <v>0.85</v>
      </c>
      <c r="AV2" s="7">
        <v>0.13</v>
      </c>
      <c r="AW2" s="6">
        <v>407.0</v>
      </c>
      <c r="AX2" s="7">
        <v>0.28</v>
      </c>
      <c r="AY2" s="7">
        <v>1.35</v>
      </c>
      <c r="AZ2" s="7">
        <v>0.19</v>
      </c>
      <c r="BD2" s="8" t="str">
        <f>IFERROR(__xludf.DUMMYFUNCTION("""COMPUTED_VALUE"""),"US")</f>
        <v>US</v>
      </c>
      <c r="BF2" s="4">
        <f t="shared" ref="BF2:BF10" si="1">COUNTIF(C:C, BD2)</f>
        <v>26</v>
      </c>
      <c r="BH2" s="8">
        <f>SUMIFS(BF:BF, BD:BD, "&lt;&gt;US", BD:BD, "&lt;&gt;CA", BD:BD, "&lt;&gt;GB")</f>
        <v>11</v>
      </c>
      <c r="BL2" s="8" t="str">
        <f>IFERROR(__xludf.DUMMYFUNCTION("""COMPUTED_VALUE"""),"Technology")</f>
        <v>Technology</v>
      </c>
      <c r="BP2" s="8">
        <f t="shared" ref="BP2:BP10" si="2">COUNTIF(D:D, BL2)</f>
        <v>13</v>
      </c>
      <c r="BR2" s="8" t="str">
        <f>IFERROR(__xludf.DUMMYFUNCTION("TEXTJOIN("", "", TRUE, UNIQUE(FILTER($C:$C, $D:$D = BL2)))"),"US, NL")</f>
        <v>US, NL</v>
      </c>
      <c r="BU2" s="8" t="str">
        <f t="shared" ref="BU2:BU41" si="3">IF(OR(C2="FR", C2="DE", C2="NL", C2="ES", C2="IT", C2="UK", C2="BE", C2="CH"), "EU", C2)</f>
        <v>US</v>
      </c>
    </row>
    <row r="3">
      <c r="A3" s="5" t="s">
        <v>60</v>
      </c>
      <c r="B3" s="5" t="s">
        <v>61</v>
      </c>
      <c r="C3" s="5" t="s">
        <v>62</v>
      </c>
      <c r="D3" s="5" t="s">
        <v>58</v>
      </c>
      <c r="E3" s="5" t="s">
        <v>63</v>
      </c>
      <c r="F3" s="9">
        <v>264930.91</v>
      </c>
      <c r="G3" s="9">
        <v>257243.81</v>
      </c>
      <c r="H3" s="9">
        <v>677.91</v>
      </c>
      <c r="I3" s="7">
        <v>0.19</v>
      </c>
      <c r="J3" s="7">
        <v>0.22</v>
      </c>
      <c r="K3" s="7">
        <v>0.32</v>
      </c>
      <c r="L3" s="7">
        <v>0.29</v>
      </c>
      <c r="M3" s="7">
        <v>0.31</v>
      </c>
      <c r="N3" s="7">
        <v>0.14</v>
      </c>
      <c r="O3" s="7">
        <v>0.2</v>
      </c>
      <c r="P3" s="7">
        <v>0.28</v>
      </c>
      <c r="Q3" s="7">
        <v>0.33</v>
      </c>
      <c r="R3" s="7">
        <v>0.01</v>
      </c>
      <c r="S3" s="7">
        <v>0.26</v>
      </c>
      <c r="T3" s="5">
        <v>-0.5</v>
      </c>
      <c r="U3" s="5">
        <v>27.0</v>
      </c>
      <c r="V3" s="5">
        <v>27.0</v>
      </c>
      <c r="W3" s="7">
        <v>-0.46</v>
      </c>
      <c r="X3" s="7">
        <v>0.22</v>
      </c>
      <c r="Y3" s="7">
        <v>0.32</v>
      </c>
      <c r="Z3" s="7">
        <v>0.24</v>
      </c>
      <c r="AA3" s="7">
        <v>0.17</v>
      </c>
      <c r="AB3" s="7">
        <v>0.0</v>
      </c>
      <c r="AC3" s="7">
        <v>0.36</v>
      </c>
      <c r="AD3" s="7">
        <v>0.07</v>
      </c>
      <c r="AE3" s="7">
        <v>0.0</v>
      </c>
      <c r="AF3" s="7">
        <v>0.33</v>
      </c>
      <c r="AG3" s="5">
        <v>-0.9</v>
      </c>
      <c r="AH3" s="5">
        <v>28.0</v>
      </c>
      <c r="AJ3" s="7">
        <v>-0.33</v>
      </c>
      <c r="AK3" s="7">
        <v>0.12</v>
      </c>
      <c r="AL3" s="7">
        <v>0.18</v>
      </c>
      <c r="AM3" s="7">
        <v>0.26</v>
      </c>
      <c r="AN3" s="7">
        <v>0.37</v>
      </c>
      <c r="AO3" s="7">
        <v>0.38</v>
      </c>
      <c r="AP3" s="5">
        <v>-0.9</v>
      </c>
      <c r="AQ3" s="5">
        <v>27.0</v>
      </c>
      <c r="AR3" s="5">
        <v>27.0</v>
      </c>
      <c r="AS3" s="9">
        <v>1332.0</v>
      </c>
      <c r="AT3" s="7">
        <v>0.09</v>
      </c>
      <c r="AU3" s="7">
        <v>0.96</v>
      </c>
      <c r="AV3" s="7">
        <v>0.14</v>
      </c>
      <c r="AW3" s="9">
        <v>1492.0</v>
      </c>
      <c r="AX3" s="7">
        <v>0.22</v>
      </c>
      <c r="AY3" s="7">
        <v>1.24</v>
      </c>
      <c r="AZ3" s="7">
        <v>0.17</v>
      </c>
      <c r="BD3" s="8" t="str">
        <f>IFERROR(__xludf.DUMMYFUNCTION("""COMPUTED_VALUE"""),"NL")</f>
        <v>NL</v>
      </c>
      <c r="BF3" s="4">
        <f t="shared" si="1"/>
        <v>1</v>
      </c>
      <c r="BL3" s="8" t="str">
        <f>IFERROR(__xludf.DUMMYFUNCTION("""COMPUTED_VALUE"""),"Financial")</f>
        <v>Financial</v>
      </c>
      <c r="BP3" s="8">
        <f t="shared" si="2"/>
        <v>8</v>
      </c>
      <c r="BR3" s="8" t="str">
        <f>IFERROR(__xludf.DUMMYFUNCTION("TEXTJOIN("", "", TRUE, UNIQUE(FILTER($C:$C, $D:$D = BL3)))"),"US, GB, ES, CA")</f>
        <v>US, GB, ES, CA</v>
      </c>
      <c r="BU3" s="8" t="str">
        <f t="shared" si="3"/>
        <v>EU</v>
      </c>
    </row>
    <row r="4">
      <c r="A4" s="5" t="s">
        <v>64</v>
      </c>
      <c r="B4" s="5" t="s">
        <v>65</v>
      </c>
      <c r="C4" s="5" t="s">
        <v>57</v>
      </c>
      <c r="D4" s="5" t="s">
        <v>66</v>
      </c>
      <c r="E4" s="5" t="s">
        <v>67</v>
      </c>
      <c r="F4" s="6">
        <v>24275.14</v>
      </c>
      <c r="G4" s="6">
        <v>26781.7</v>
      </c>
      <c r="H4" s="6">
        <v>1903.0</v>
      </c>
      <c r="I4" s="7">
        <v>0.14</v>
      </c>
      <c r="J4" s="7">
        <v>0.2</v>
      </c>
      <c r="K4" s="10"/>
      <c r="L4" s="10"/>
      <c r="M4" s="10"/>
      <c r="N4" s="10"/>
      <c r="O4" s="10"/>
      <c r="P4" s="10"/>
      <c r="Q4" s="10"/>
      <c r="R4" s="10"/>
      <c r="S4" s="10"/>
      <c r="U4" s="5">
        <v>24.0</v>
      </c>
      <c r="W4" s="7">
        <v>-0.3</v>
      </c>
      <c r="X4" s="7">
        <v>0.09</v>
      </c>
      <c r="Y4" s="10"/>
      <c r="Z4" s="10"/>
      <c r="AA4" s="10"/>
      <c r="AB4" s="10"/>
      <c r="AC4" s="10"/>
      <c r="AD4" s="10"/>
      <c r="AE4" s="10"/>
      <c r="AF4" s="10"/>
      <c r="AH4" s="5">
        <v>8.0</v>
      </c>
      <c r="AJ4" s="7">
        <v>-0.28</v>
      </c>
      <c r="AK4" s="7">
        <v>0.11</v>
      </c>
      <c r="AL4" s="7">
        <v>0.06</v>
      </c>
      <c r="AM4" s="10"/>
      <c r="AN4" s="10"/>
      <c r="AO4" s="10"/>
      <c r="AQ4" s="5">
        <v>15.0</v>
      </c>
      <c r="AS4" s="6">
        <v>3057.0</v>
      </c>
      <c r="AT4" s="7">
        <v>0.25</v>
      </c>
      <c r="AU4" s="7">
        <v>0.81</v>
      </c>
      <c r="AV4" s="7">
        <v>0.1</v>
      </c>
      <c r="AW4" s="6">
        <v>3821.0</v>
      </c>
      <c r="AX4" s="7">
        <v>0.4</v>
      </c>
      <c r="AY4" s="7">
        <v>1.0</v>
      </c>
      <c r="AZ4" s="7">
        <v>0.15</v>
      </c>
      <c r="BD4" s="8" t="str">
        <f>IFERROR(__xludf.DUMMYFUNCTION("""COMPUTED_VALUE"""),"FR")</f>
        <v>FR</v>
      </c>
      <c r="BF4" s="4">
        <f t="shared" si="1"/>
        <v>4</v>
      </c>
      <c r="BL4" s="8" t="str">
        <f>IFERROR(__xludf.DUMMYFUNCTION("""COMPUTED_VALUE"""),"Aerospace and Defense")</f>
        <v>Aerospace and Defense</v>
      </c>
      <c r="BP4" s="8">
        <f t="shared" si="2"/>
        <v>1</v>
      </c>
      <c r="BR4" s="8" t="str">
        <f>IFERROR(__xludf.DUMMYFUNCTION("TEXTJOIN("", "", TRUE, UNIQUE(FILTER($C:$C, $D:$D = BL4)))"),"FR")</f>
        <v>FR</v>
      </c>
      <c r="BU4" s="8" t="str">
        <f t="shared" si="3"/>
        <v>US</v>
      </c>
    </row>
    <row r="5">
      <c r="A5" s="5" t="s">
        <v>68</v>
      </c>
      <c r="B5" s="5" t="s">
        <v>69</v>
      </c>
      <c r="C5" s="5" t="s">
        <v>57</v>
      </c>
      <c r="D5" s="5" t="s">
        <v>58</v>
      </c>
      <c r="E5" s="5" t="s">
        <v>70</v>
      </c>
      <c r="F5" s="6">
        <v>1263271.3</v>
      </c>
      <c r="G5" s="6">
        <v>1635225.3</v>
      </c>
      <c r="H5" s="6">
        <v>648.0</v>
      </c>
      <c r="I5" s="7">
        <v>0.29</v>
      </c>
      <c r="J5" s="7">
        <v>0.45</v>
      </c>
      <c r="K5" s="7">
        <v>0.39</v>
      </c>
      <c r="L5" s="7">
        <v>0.4</v>
      </c>
      <c r="M5" s="7">
        <v>0.33</v>
      </c>
      <c r="N5" s="7">
        <v>0.39</v>
      </c>
      <c r="O5" s="7">
        <v>0.02</v>
      </c>
      <c r="P5" s="7">
        <v>0.01</v>
      </c>
      <c r="Q5" s="7">
        <v>0.54</v>
      </c>
      <c r="R5" s="7">
        <v>0.01</v>
      </c>
      <c r="S5" s="7">
        <v>0.29</v>
      </c>
      <c r="T5" s="5">
        <v>-1.4</v>
      </c>
      <c r="U5" s="5">
        <v>23.0</v>
      </c>
      <c r="W5" s="7">
        <v>-0.75</v>
      </c>
      <c r="X5" s="7">
        <v>0.23</v>
      </c>
      <c r="Y5" s="7">
        <v>0.41</v>
      </c>
      <c r="Z5" s="7">
        <v>0.39</v>
      </c>
      <c r="AA5" s="7">
        <v>0.34</v>
      </c>
      <c r="AB5" s="7">
        <v>0.0</v>
      </c>
      <c r="AC5" s="7">
        <v>0.08</v>
      </c>
      <c r="AD5" s="7">
        <v>0.69</v>
      </c>
      <c r="AE5" s="7">
        <v>0.0</v>
      </c>
      <c r="AF5" s="7">
        <v>0.3</v>
      </c>
      <c r="AG5" s="5">
        <v>-0.6</v>
      </c>
      <c r="AH5" s="5">
        <v>27.0</v>
      </c>
      <c r="AI5" s="5">
        <v>26.0</v>
      </c>
      <c r="AJ5" s="7">
        <v>-0.12</v>
      </c>
      <c r="AK5" s="7">
        <v>0.13</v>
      </c>
      <c r="AL5" s="7">
        <v>0.14</v>
      </c>
      <c r="AM5" s="7">
        <v>0.13</v>
      </c>
      <c r="AN5" s="7">
        <v>0.41</v>
      </c>
      <c r="AO5" s="7">
        <v>0.37</v>
      </c>
      <c r="AP5" s="5">
        <v>-0.6</v>
      </c>
      <c r="AQ5" s="5">
        <v>25.0</v>
      </c>
      <c r="AR5" s="5">
        <v>25.0</v>
      </c>
      <c r="AS5" s="6">
        <v>1150.0</v>
      </c>
      <c r="AT5" s="7">
        <v>-0.01</v>
      </c>
      <c r="AU5" s="7">
        <v>0.77</v>
      </c>
      <c r="AV5" s="7">
        <v>0.12</v>
      </c>
      <c r="AW5" s="6">
        <v>1283.0</v>
      </c>
      <c r="AX5" s="7">
        <v>0.01</v>
      </c>
      <c r="AY5" s="7">
        <v>0.98</v>
      </c>
      <c r="AZ5" s="7">
        <v>0.15</v>
      </c>
      <c r="BD5" s="8" t="str">
        <f>IFERROR(__xludf.DUMMYFUNCTION("""COMPUTED_VALUE"""),"DE")</f>
        <v>DE</v>
      </c>
      <c r="BF5" s="4">
        <f t="shared" si="1"/>
        <v>1</v>
      </c>
      <c r="BL5" s="8" t="str">
        <f>IFERROR(__xludf.DUMMYFUNCTION("""COMPUTED_VALUE"""),"Consumer Discretionary")</f>
        <v>Consumer Discretionary</v>
      </c>
      <c r="BP5" s="8">
        <f t="shared" si="2"/>
        <v>3</v>
      </c>
      <c r="BR5" s="8" t="str">
        <f>IFERROR(__xludf.DUMMYFUNCTION("TEXTJOIN("", "", TRUE, UNIQUE(FILTER($C:$C, $D:$D = BL5)))"),"DE, US")</f>
        <v>DE, US</v>
      </c>
      <c r="BU5" s="8" t="str">
        <f t="shared" si="3"/>
        <v>US</v>
      </c>
    </row>
    <row r="6">
      <c r="A6" s="5" t="s">
        <v>71</v>
      </c>
      <c r="B6" s="5" t="s">
        <v>72</v>
      </c>
      <c r="C6" s="5" t="s">
        <v>57</v>
      </c>
      <c r="D6" s="5" t="s">
        <v>58</v>
      </c>
      <c r="E6" s="5" t="s">
        <v>73</v>
      </c>
      <c r="F6" s="6">
        <v>2981175.56</v>
      </c>
      <c r="G6" s="6">
        <v>3012529.56</v>
      </c>
      <c r="H6" s="6">
        <v>401.02</v>
      </c>
      <c r="I6" s="7">
        <v>0.11</v>
      </c>
      <c r="J6" s="7">
        <v>0.27</v>
      </c>
      <c r="K6" s="7">
        <v>0.25</v>
      </c>
      <c r="L6" s="7">
        <v>0.36</v>
      </c>
      <c r="M6" s="7">
        <v>0.31</v>
      </c>
      <c r="N6" s="7">
        <v>0.16</v>
      </c>
      <c r="O6" s="7">
        <v>0.33</v>
      </c>
      <c r="P6" s="7">
        <v>0.38</v>
      </c>
      <c r="Q6" s="7">
        <v>0.49</v>
      </c>
      <c r="R6" s="7">
        <v>0.09</v>
      </c>
      <c r="S6" s="7">
        <v>0.55</v>
      </c>
      <c r="T6" s="5">
        <v>-1.1</v>
      </c>
      <c r="U6" s="5">
        <v>30.0</v>
      </c>
      <c r="V6" s="5">
        <v>34.0</v>
      </c>
      <c r="W6" s="7">
        <v>-0.37</v>
      </c>
      <c r="X6" s="7">
        <v>0.25</v>
      </c>
      <c r="Y6" s="7">
        <v>0.45</v>
      </c>
      <c r="Z6" s="7">
        <v>0.4</v>
      </c>
      <c r="AA6" s="7">
        <v>0.3</v>
      </c>
      <c r="AB6" s="7">
        <v>0.71</v>
      </c>
      <c r="AC6" s="7">
        <v>0.22</v>
      </c>
      <c r="AD6" s="7">
        <v>0.18</v>
      </c>
      <c r="AE6" s="7">
        <v>0.0</v>
      </c>
      <c r="AF6" s="7">
        <v>0.29</v>
      </c>
      <c r="AG6" s="5">
        <v>-0.2</v>
      </c>
      <c r="AH6" s="5">
        <v>30.0</v>
      </c>
      <c r="AI6" s="5">
        <v>27.0</v>
      </c>
      <c r="AJ6" s="7">
        <v>-0.14</v>
      </c>
      <c r="AK6" s="7">
        <v>0.14</v>
      </c>
      <c r="AL6" s="7">
        <v>0.18</v>
      </c>
      <c r="AM6" s="7">
        <v>0.14</v>
      </c>
      <c r="AN6" s="7">
        <v>0.47</v>
      </c>
      <c r="AO6" s="7">
        <v>0.39</v>
      </c>
      <c r="AP6" s="5">
        <v>-0.2</v>
      </c>
      <c r="AQ6" s="5">
        <v>30.0</v>
      </c>
      <c r="AR6" s="5">
        <v>30.0</v>
      </c>
      <c r="AS6" s="6">
        <v>664.0</v>
      </c>
      <c r="AT6" s="7">
        <v>0.01</v>
      </c>
      <c r="AU6" s="7">
        <v>0.64</v>
      </c>
      <c r="AV6" s="7">
        <v>0.11</v>
      </c>
      <c r="AW6" s="6">
        <v>793.0</v>
      </c>
      <c r="AX6" s="7">
        <v>0.1</v>
      </c>
      <c r="AY6" s="7">
        <v>0.98</v>
      </c>
      <c r="AZ6" s="7">
        <v>0.15</v>
      </c>
      <c r="BD6" s="8" t="str">
        <f>IFERROR(__xludf.DUMMYFUNCTION("""COMPUTED_VALUE"""),"GB")</f>
        <v>GB</v>
      </c>
      <c r="BF6" s="4">
        <f t="shared" si="1"/>
        <v>2</v>
      </c>
      <c r="BL6" s="8" t="str">
        <f>IFERROR(__xludf.DUMMYFUNCTION("""COMPUTED_VALUE"""),"Retail")</f>
        <v>Retail</v>
      </c>
      <c r="BP6" s="8">
        <f t="shared" si="2"/>
        <v>4</v>
      </c>
      <c r="BR6" s="8" t="str">
        <f>IFERROR(__xludf.DUMMYFUNCTION("TEXTJOIN("", "", TRUE, UNIQUE(FILTER($C:$C, $D:$D = BL6)))"),"FR, US")</f>
        <v>FR, US</v>
      </c>
      <c r="BU6" s="8" t="str">
        <f t="shared" si="3"/>
        <v>US</v>
      </c>
    </row>
    <row r="7">
      <c r="A7" s="5" t="s">
        <v>74</v>
      </c>
      <c r="B7" s="5" t="s">
        <v>75</v>
      </c>
      <c r="C7" s="5" t="s">
        <v>57</v>
      </c>
      <c r="D7" s="5" t="s">
        <v>58</v>
      </c>
      <c r="E7" s="5" t="s">
        <v>63</v>
      </c>
      <c r="F7" s="6">
        <v>2862120.0</v>
      </c>
      <c r="G7" s="6">
        <v>2829180.0</v>
      </c>
      <c r="H7" s="6">
        <v>113.5</v>
      </c>
      <c r="I7" s="7">
        <v>0.5</v>
      </c>
      <c r="J7" s="7">
        <v>0.98</v>
      </c>
      <c r="K7" s="7">
        <v>1.0</v>
      </c>
      <c r="L7" s="7">
        <v>0.34</v>
      </c>
      <c r="M7" s="7">
        <v>0.25</v>
      </c>
      <c r="N7" s="7">
        <v>0.08</v>
      </c>
      <c r="O7" s="7">
        <v>0.21</v>
      </c>
      <c r="P7" s="7">
        <v>0.11</v>
      </c>
      <c r="Q7" s="7">
        <v>0.76</v>
      </c>
      <c r="R7" s="7">
        <v>0.04</v>
      </c>
      <c r="S7" s="7">
        <v>0.56</v>
      </c>
      <c r="T7" s="5">
        <v>-1.4</v>
      </c>
      <c r="U7" s="5">
        <v>39.0</v>
      </c>
      <c r="V7" s="5">
        <v>40.0</v>
      </c>
      <c r="W7" s="7">
        <v>-0.65</v>
      </c>
      <c r="X7" s="7">
        <v>0.71</v>
      </c>
      <c r="Y7" s="7">
        <v>0.62</v>
      </c>
      <c r="Z7" s="7">
        <v>0.45</v>
      </c>
      <c r="AA7" s="7">
        <v>0.03</v>
      </c>
      <c r="AB7" s="7">
        <v>0.02</v>
      </c>
      <c r="AC7" s="7">
        <v>0.01</v>
      </c>
      <c r="AD7" s="7">
        <v>0.69</v>
      </c>
      <c r="AE7" s="7">
        <v>0.02</v>
      </c>
      <c r="AF7" s="7">
        <v>1.28</v>
      </c>
      <c r="AG7" s="5">
        <v>-0.4</v>
      </c>
      <c r="AH7" s="5">
        <v>27.0</v>
      </c>
      <c r="AI7" s="5">
        <v>30.0</v>
      </c>
      <c r="AJ7" s="7">
        <v>-0.24</v>
      </c>
      <c r="AK7" s="7">
        <v>0.22</v>
      </c>
      <c r="AL7" s="7">
        <v>0.21</v>
      </c>
      <c r="AM7" s="7">
        <v>0.24</v>
      </c>
      <c r="AN7" s="7">
        <v>0.59</v>
      </c>
      <c r="AO7" s="7">
        <v>0.48</v>
      </c>
      <c r="AP7" s="5">
        <v>-0.4</v>
      </c>
      <c r="AQ7" s="5">
        <v>30.0</v>
      </c>
      <c r="AR7" s="5">
        <v>30.0</v>
      </c>
      <c r="AS7" s="6">
        <v>164.0</v>
      </c>
      <c r="AT7" s="7">
        <v>-0.15</v>
      </c>
      <c r="AU7" s="7">
        <v>0.45</v>
      </c>
      <c r="AV7" s="7">
        <v>0.08</v>
      </c>
      <c r="AW7" s="6">
        <v>224.0</v>
      </c>
      <c r="AX7" s="7">
        <v>0.01</v>
      </c>
      <c r="AY7" s="7">
        <v>0.97</v>
      </c>
      <c r="AZ7" s="7">
        <v>0.14</v>
      </c>
      <c r="BD7" s="8" t="str">
        <f>IFERROR(__xludf.DUMMYFUNCTION("""COMPUTED_VALUE"""),"IT")</f>
        <v>IT</v>
      </c>
      <c r="BF7" s="4">
        <f t="shared" si="1"/>
        <v>2</v>
      </c>
      <c r="BL7" s="8" t="str">
        <f>IFERROR(__xludf.DUMMYFUNCTION("""COMPUTED_VALUE"""),"Luxury Goods")</f>
        <v>Luxury Goods</v>
      </c>
      <c r="BP7" s="8">
        <f t="shared" si="2"/>
        <v>4</v>
      </c>
      <c r="BR7" s="8" t="str">
        <f>IFERROR(__xludf.DUMMYFUNCTION("TEXTJOIN("", "", TRUE, UNIQUE(FILTER($C:$C, $D:$D = BL7)))"),"IT, FR")</f>
        <v>IT, FR</v>
      </c>
      <c r="BU7" s="8" t="str">
        <f t="shared" si="3"/>
        <v>US</v>
      </c>
    </row>
    <row r="8">
      <c r="A8" s="5" t="s">
        <v>76</v>
      </c>
      <c r="B8" s="5" t="s">
        <v>77</v>
      </c>
      <c r="C8" s="5" t="s">
        <v>78</v>
      </c>
      <c r="D8" s="5" t="s">
        <v>79</v>
      </c>
      <c r="E8" s="5" t="s">
        <v>80</v>
      </c>
      <c r="F8" s="9">
        <v>136363.71</v>
      </c>
      <c r="G8" s="9">
        <v>132003.67</v>
      </c>
      <c r="H8" s="9">
        <v>175.0</v>
      </c>
      <c r="I8" s="7">
        <v>0.02</v>
      </c>
      <c r="J8" s="7">
        <v>0.12</v>
      </c>
      <c r="K8" s="7">
        <v>0.18</v>
      </c>
      <c r="L8" s="7">
        <v>0.05</v>
      </c>
      <c r="M8" s="7">
        <v>0.08</v>
      </c>
      <c r="N8" s="7">
        <v>4.0</v>
      </c>
      <c r="O8" s="7">
        <v>0.05</v>
      </c>
      <c r="P8" s="7">
        <v>0.48</v>
      </c>
      <c r="Q8" s="7">
        <v>0.22</v>
      </c>
      <c r="R8" s="7">
        <v>0.21</v>
      </c>
      <c r="S8" s="7">
        <v>0.07</v>
      </c>
      <c r="T8" s="5">
        <v>-0.7</v>
      </c>
      <c r="U8" s="5">
        <v>20.0</v>
      </c>
      <c r="W8" s="7">
        <v>-0.65</v>
      </c>
      <c r="X8" s="7">
        <v>0.11</v>
      </c>
      <c r="Y8" s="7">
        <v>0.07</v>
      </c>
      <c r="Z8" s="7">
        <v>0.09</v>
      </c>
      <c r="AA8" s="7">
        <v>0.25</v>
      </c>
      <c r="AB8" s="7">
        <v>0.04</v>
      </c>
      <c r="AC8" s="7">
        <v>0.34</v>
      </c>
      <c r="AD8" s="7">
        <v>0.04</v>
      </c>
      <c r="AE8" s="7">
        <v>0.07</v>
      </c>
      <c r="AF8" s="7">
        <v>0.11</v>
      </c>
      <c r="AG8" s="5">
        <v>-0.9</v>
      </c>
      <c r="AH8" s="5">
        <v>18.0</v>
      </c>
      <c r="AI8" s="5">
        <v>22.0</v>
      </c>
      <c r="AJ8" s="7">
        <v>-0.03</v>
      </c>
      <c r="AK8" s="7">
        <v>0.11</v>
      </c>
      <c r="AL8" s="7">
        <v>0.23</v>
      </c>
      <c r="AM8" s="7">
        <v>0.14</v>
      </c>
      <c r="AN8" s="7">
        <v>0.11</v>
      </c>
      <c r="AO8" s="7">
        <v>0.1</v>
      </c>
      <c r="AP8" s="5">
        <v>-0.9</v>
      </c>
      <c r="AQ8" s="5">
        <v>20.0</v>
      </c>
      <c r="AR8" s="5">
        <v>20.0</v>
      </c>
      <c r="AS8" s="9">
        <v>288.0</v>
      </c>
      <c r="AT8" s="7">
        <v>0.0</v>
      </c>
      <c r="AU8" s="7">
        <v>0.64</v>
      </c>
      <c r="AV8" s="7">
        <v>0.11</v>
      </c>
      <c r="AW8" s="9">
        <v>328.0</v>
      </c>
      <c r="AX8" s="7">
        <v>0.14</v>
      </c>
      <c r="AY8" s="7">
        <v>0.88</v>
      </c>
      <c r="AZ8" s="7">
        <v>0.13</v>
      </c>
      <c r="BD8" s="8" t="str">
        <f>IFERROR(__xludf.DUMMYFUNCTION("""COMPUTED_VALUE"""),"ES")</f>
        <v>ES</v>
      </c>
      <c r="BF8" s="4">
        <f t="shared" si="1"/>
        <v>2</v>
      </c>
      <c r="BL8" s="8" t="str">
        <f>IFERROR(__xludf.DUMMYFUNCTION("""COMPUTED_VALUE"""),"Consumer Staple")</f>
        <v>Consumer Staple</v>
      </c>
      <c r="BP8" s="8">
        <f t="shared" si="2"/>
        <v>4</v>
      </c>
      <c r="BR8" s="8" t="str">
        <f>IFERROR(__xludf.DUMMYFUNCTION("TEXTJOIN("", "", TRUE, UNIQUE(FILTER($C:$C, $D:$D = BL8)))"),"GB, CH, US")</f>
        <v>GB, CH, US</v>
      </c>
      <c r="BU8" s="8" t="str">
        <f t="shared" si="3"/>
        <v>EU</v>
      </c>
    </row>
    <row r="9">
      <c r="A9" s="5" t="s">
        <v>81</v>
      </c>
      <c r="B9" s="5" t="s">
        <v>82</v>
      </c>
      <c r="C9" s="5" t="s">
        <v>83</v>
      </c>
      <c r="D9" s="5" t="s">
        <v>84</v>
      </c>
      <c r="E9" s="5" t="s">
        <v>85</v>
      </c>
      <c r="F9" s="9">
        <v>42209.0</v>
      </c>
      <c r="G9" s="9">
        <v>45658.0</v>
      </c>
      <c r="H9" s="9">
        <v>242.6</v>
      </c>
      <c r="I9" s="7">
        <v>0.04</v>
      </c>
      <c r="J9" s="7">
        <v>0.1</v>
      </c>
      <c r="K9" s="7">
        <v>0.11</v>
      </c>
      <c r="L9" s="7">
        <v>0.07</v>
      </c>
      <c r="M9" s="7">
        <v>0.06</v>
      </c>
      <c r="N9" s="7">
        <v>0.18</v>
      </c>
      <c r="O9" s="7">
        <v>0.04</v>
      </c>
      <c r="P9" s="7">
        <v>0.27</v>
      </c>
      <c r="Q9" s="7">
        <v>0.27</v>
      </c>
      <c r="R9" s="7">
        <v>0.29</v>
      </c>
      <c r="S9" s="7">
        <v>0.11</v>
      </c>
      <c r="T9" s="5">
        <v>0.1</v>
      </c>
      <c r="U9" s="5">
        <v>22.0</v>
      </c>
      <c r="V9" s="5">
        <v>23.0</v>
      </c>
      <c r="W9" s="7">
        <v>-0.72</v>
      </c>
      <c r="X9" s="7">
        <v>0.12</v>
      </c>
      <c r="Y9" s="7">
        <v>0.06</v>
      </c>
      <c r="Z9" s="7">
        <v>0.06</v>
      </c>
      <c r="AA9" s="7">
        <v>0.0</v>
      </c>
      <c r="AB9" s="7">
        <v>0.0</v>
      </c>
      <c r="AC9" s="7">
        <v>0.08</v>
      </c>
      <c r="AD9" s="7">
        <v>0.02</v>
      </c>
      <c r="AE9" s="7">
        <v>0.77</v>
      </c>
      <c r="AF9" s="7">
        <v>0.09</v>
      </c>
      <c r="AG9" s="5">
        <v>-0.01</v>
      </c>
      <c r="AH9" s="5">
        <v>22.0</v>
      </c>
      <c r="AI9" s="5">
        <v>35.0</v>
      </c>
      <c r="AJ9" s="7">
        <v>-0.3</v>
      </c>
      <c r="AK9" s="7">
        <v>0.09</v>
      </c>
      <c r="AL9" s="7">
        <v>0.09</v>
      </c>
      <c r="AM9" s="7">
        <v>0.17</v>
      </c>
      <c r="AN9" s="7">
        <v>0.11</v>
      </c>
      <c r="AO9" s="7">
        <v>0.07</v>
      </c>
      <c r="AP9" s="5">
        <v>0.1</v>
      </c>
      <c r="AQ9" s="5">
        <v>25.0</v>
      </c>
      <c r="AR9" s="5">
        <v>25.0</v>
      </c>
      <c r="AS9" s="9">
        <v>289.0</v>
      </c>
      <c r="AT9" s="7">
        <v>-0.44</v>
      </c>
      <c r="AU9" s="7">
        <v>0.19</v>
      </c>
      <c r="AV9" s="7">
        <v>0.04</v>
      </c>
      <c r="AW9" s="9">
        <v>438.0</v>
      </c>
      <c r="AX9" s="7">
        <v>-0.29</v>
      </c>
      <c r="AY9" s="7">
        <v>0.81</v>
      </c>
      <c r="AZ9" s="7">
        <v>0.13</v>
      </c>
      <c r="BD9" s="8" t="str">
        <f>IFERROR(__xludf.DUMMYFUNCTION("""COMPUTED_VALUE"""),"CA")</f>
        <v>CA</v>
      </c>
      <c r="BF9" s="4">
        <f t="shared" si="1"/>
        <v>1</v>
      </c>
      <c r="BL9" s="8" t="str">
        <f>IFERROR(__xludf.DUMMYFUNCTION("""COMPUTED_VALUE"""),"Manufacturing")</f>
        <v>Manufacturing</v>
      </c>
      <c r="BP9" s="8">
        <f t="shared" si="2"/>
        <v>1</v>
      </c>
      <c r="BR9" s="8" t="str">
        <f>IFERROR(__xludf.DUMMYFUNCTION("TEXTJOIN("", "", TRUE, UNIQUE(FILTER($C:$C, $D:$D = BL9)))"),"ES")</f>
        <v>ES</v>
      </c>
      <c r="BU9" s="8" t="str">
        <f t="shared" si="3"/>
        <v>EU</v>
      </c>
    </row>
    <row r="10">
      <c r="A10" s="5" t="s">
        <v>86</v>
      </c>
      <c r="B10" s="5" t="s">
        <v>87</v>
      </c>
      <c r="C10" s="5" t="s">
        <v>78</v>
      </c>
      <c r="D10" s="5" t="s">
        <v>88</v>
      </c>
      <c r="F10" s="9">
        <v>8414.43</v>
      </c>
      <c r="G10" s="9">
        <v>24867.14</v>
      </c>
      <c r="H10" s="9">
        <v>13.0</v>
      </c>
      <c r="I10" s="7">
        <v>0.01</v>
      </c>
      <c r="J10" s="7">
        <v>0.01</v>
      </c>
      <c r="K10" s="7">
        <v>0.08</v>
      </c>
      <c r="L10" s="7">
        <v>0.03</v>
      </c>
      <c r="M10" s="7">
        <v>0.02</v>
      </c>
      <c r="N10" s="7">
        <v>0.2</v>
      </c>
      <c r="O10" s="7">
        <v>0.23</v>
      </c>
      <c r="P10" s="7">
        <v>0.19</v>
      </c>
      <c r="Q10" s="7">
        <v>0.2</v>
      </c>
      <c r="R10" s="7">
        <v>0.39</v>
      </c>
      <c r="S10" s="7">
        <v>0.06</v>
      </c>
      <c r="T10" s="5">
        <v>2.1</v>
      </c>
      <c r="U10" s="5">
        <v>10.0</v>
      </c>
      <c r="V10" s="5">
        <v>10.0</v>
      </c>
      <c r="W10" s="7">
        <v>-0.32</v>
      </c>
      <c r="X10" s="7">
        <v>-0.09</v>
      </c>
      <c r="Y10" s="7">
        <v>0.02</v>
      </c>
      <c r="Z10" s="7">
        <v>0.04</v>
      </c>
      <c r="AA10" s="7">
        <v>0.0</v>
      </c>
      <c r="AB10" s="7">
        <v>0.42</v>
      </c>
      <c r="AC10" s="7">
        <v>0.18</v>
      </c>
      <c r="AD10" s="7">
        <v>0.21</v>
      </c>
      <c r="AE10" s="7">
        <v>0.0</v>
      </c>
      <c r="AF10" s="7">
        <v>0.05</v>
      </c>
      <c r="AG10" s="5">
        <v>2.1</v>
      </c>
      <c r="AH10" s="5">
        <v>5.0</v>
      </c>
      <c r="AI10" s="5">
        <v>8.0</v>
      </c>
      <c r="AJ10" s="7">
        <v>-0.39</v>
      </c>
      <c r="AK10" s="7">
        <v>0.02</v>
      </c>
      <c r="AL10" s="7">
        <v>0.04</v>
      </c>
      <c r="AM10" s="7">
        <v>-0.03</v>
      </c>
      <c r="AN10" s="7">
        <v>0.03</v>
      </c>
      <c r="AO10" s="7">
        <v>0.03</v>
      </c>
      <c r="AP10" s="5">
        <v>2.1</v>
      </c>
      <c r="AQ10" s="5">
        <v>10.0</v>
      </c>
      <c r="AR10" s="5">
        <v>10.0</v>
      </c>
      <c r="AS10" s="9">
        <v>15.4</v>
      </c>
      <c r="AT10" s="7">
        <v>-0.04</v>
      </c>
      <c r="AU10" s="7">
        <v>0.19</v>
      </c>
      <c r="AV10" s="7">
        <v>0.03</v>
      </c>
      <c r="AW10" s="9">
        <v>24.0</v>
      </c>
      <c r="AX10" s="7">
        <v>0.51</v>
      </c>
      <c r="AY10" s="7">
        <v>0.86</v>
      </c>
      <c r="AZ10" s="7">
        <v>0.13</v>
      </c>
      <c r="BD10" s="8" t="str">
        <f>IFERROR(__xludf.DUMMYFUNCTION("""COMPUTED_VALUE"""),"CH")</f>
        <v>CH</v>
      </c>
      <c r="BF10" s="4">
        <f t="shared" si="1"/>
        <v>1</v>
      </c>
      <c r="BL10" s="8" t="str">
        <f>IFERROR(__xludf.DUMMYFUNCTION("""COMPUTED_VALUE"""),"Restaurant Industry")</f>
        <v>Restaurant Industry</v>
      </c>
      <c r="BP10" s="8">
        <f t="shared" si="2"/>
        <v>2</v>
      </c>
      <c r="BR10" s="8" t="str">
        <f>IFERROR(__xludf.DUMMYFUNCTION("TEXTJOIN("", "", TRUE, UNIQUE(FILTER($C:$C, $D:$D = BL10)))"),"US")</f>
        <v>US</v>
      </c>
      <c r="BU10" s="8" t="str">
        <f t="shared" si="3"/>
        <v>EU</v>
      </c>
    </row>
    <row r="11">
      <c r="A11" s="5" t="s">
        <v>89</v>
      </c>
      <c r="B11" s="5" t="s">
        <v>90</v>
      </c>
      <c r="C11" s="5" t="s">
        <v>91</v>
      </c>
      <c r="D11" s="5" t="s">
        <v>66</v>
      </c>
      <c r="E11" s="5" t="s">
        <v>92</v>
      </c>
      <c r="F11" s="11">
        <v>19922.2</v>
      </c>
      <c r="G11" s="11">
        <v>28455.88</v>
      </c>
      <c r="H11" s="11">
        <v>45.88</v>
      </c>
      <c r="I11" s="7">
        <v>0.21</v>
      </c>
      <c r="J11" s="7">
        <v>0.25</v>
      </c>
      <c r="K11" s="10"/>
      <c r="L11" s="10"/>
      <c r="M11" s="10"/>
      <c r="N11" s="10"/>
      <c r="O11" s="10"/>
      <c r="P11" s="10"/>
      <c r="Q11" s="10"/>
      <c r="R11" s="10"/>
      <c r="S11" s="10"/>
      <c r="U11" s="5">
        <v>15.0</v>
      </c>
      <c r="W11" s="7">
        <v>-0.45</v>
      </c>
      <c r="X11" s="7">
        <v>0.15</v>
      </c>
      <c r="Y11" s="10"/>
      <c r="Z11" s="10"/>
      <c r="AA11" s="10"/>
      <c r="AB11" s="10"/>
      <c r="AC11" s="10"/>
      <c r="AD11" s="10"/>
      <c r="AE11" s="10"/>
      <c r="AF11" s="10"/>
      <c r="AH11" s="5">
        <v>12.0</v>
      </c>
      <c r="AJ11" s="7">
        <v>-0.31</v>
      </c>
      <c r="AK11" s="7">
        <v>0.05</v>
      </c>
      <c r="AL11" s="7">
        <v>0.09</v>
      </c>
      <c r="AM11" s="10"/>
      <c r="AN11" s="10"/>
      <c r="AO11" s="10"/>
      <c r="AQ11" s="5">
        <v>15.0</v>
      </c>
      <c r="AS11" s="11">
        <v>60.0</v>
      </c>
      <c r="AT11" s="7">
        <v>0.03</v>
      </c>
      <c r="AU11" s="7">
        <v>0.77</v>
      </c>
      <c r="AV11" s="7">
        <v>0.06</v>
      </c>
      <c r="AW11" s="11">
        <v>82.0</v>
      </c>
      <c r="AX11" s="7">
        <v>0.21</v>
      </c>
      <c r="AY11" s="7">
        <v>1.0</v>
      </c>
      <c r="AZ11" s="7">
        <v>0.12</v>
      </c>
      <c r="BD11" s="8"/>
      <c r="BL11" s="8"/>
      <c r="BU11" s="8" t="str">
        <f t="shared" si="3"/>
        <v>GB</v>
      </c>
    </row>
    <row r="12">
      <c r="A12" s="5" t="s">
        <v>93</v>
      </c>
      <c r="B12" s="5" t="s">
        <v>94</v>
      </c>
      <c r="C12" s="5" t="s">
        <v>95</v>
      </c>
      <c r="D12" s="5" t="s">
        <v>96</v>
      </c>
      <c r="F12" s="9">
        <v>17280.93</v>
      </c>
      <c r="G12" s="9">
        <v>16896.25</v>
      </c>
      <c r="H12" s="9">
        <v>64.52</v>
      </c>
      <c r="I12" s="7">
        <v>0.16</v>
      </c>
      <c r="J12" s="7">
        <v>0.16</v>
      </c>
      <c r="K12" s="7">
        <v>0.15</v>
      </c>
      <c r="L12" s="7">
        <v>0.29</v>
      </c>
      <c r="M12" s="7">
        <v>0.19</v>
      </c>
      <c r="N12" s="7">
        <v>0.08</v>
      </c>
      <c r="O12" s="7">
        <v>0.13</v>
      </c>
      <c r="P12" s="7">
        <v>0.29</v>
      </c>
      <c r="Q12" s="7">
        <v>0.07</v>
      </c>
      <c r="R12" s="7">
        <v>0.34</v>
      </c>
      <c r="S12" s="7">
        <v>0.19</v>
      </c>
      <c r="T12" s="5">
        <v>-0.09</v>
      </c>
      <c r="U12" s="5">
        <v>25.0</v>
      </c>
      <c r="V12" s="5">
        <v>26.0</v>
      </c>
      <c r="W12" s="7">
        <v>-0.46</v>
      </c>
      <c r="X12" s="7">
        <v>0.15</v>
      </c>
      <c r="Y12" s="7">
        <v>0.3</v>
      </c>
      <c r="Z12" s="7">
        <v>0.16</v>
      </c>
      <c r="AA12" s="7">
        <v>0.13</v>
      </c>
      <c r="AB12" s="7">
        <v>0.0</v>
      </c>
      <c r="AC12" s="7">
        <v>0.61</v>
      </c>
      <c r="AD12" s="7">
        <v>0.0</v>
      </c>
      <c r="AE12" s="7">
        <v>0.0</v>
      </c>
      <c r="AF12" s="7">
        <v>0.14</v>
      </c>
      <c r="AG12" s="5">
        <v>-1.3</v>
      </c>
      <c r="AH12" s="5">
        <v>25.0</v>
      </c>
      <c r="AI12" s="5">
        <v>20.0</v>
      </c>
      <c r="AJ12" s="7">
        <v>-0.08</v>
      </c>
      <c r="AK12" s="7">
        <v>0.09</v>
      </c>
      <c r="AL12" s="7">
        <v>0.08</v>
      </c>
      <c r="AM12" s="7">
        <v>0.13</v>
      </c>
      <c r="AN12" s="7">
        <v>0.3</v>
      </c>
      <c r="AO12" s="7">
        <v>0.2</v>
      </c>
      <c r="AP12" s="5">
        <v>-1.0</v>
      </c>
      <c r="AQ12" s="5">
        <v>25.0</v>
      </c>
      <c r="AR12" s="5">
        <v>25.0</v>
      </c>
      <c r="AS12" s="9">
        <v>89.0</v>
      </c>
      <c r="AT12" s="7">
        <v>-0.04</v>
      </c>
      <c r="AU12" s="7">
        <v>0.38</v>
      </c>
      <c r="AV12" s="7">
        <v>0.07</v>
      </c>
      <c r="AW12" s="9">
        <v>116.0</v>
      </c>
      <c r="AX12" s="7">
        <v>0.26</v>
      </c>
      <c r="AY12" s="7">
        <v>0.8</v>
      </c>
      <c r="AZ12" s="7">
        <v>0.12</v>
      </c>
      <c r="BU12" s="8" t="str">
        <f t="shared" si="3"/>
        <v>EU</v>
      </c>
    </row>
    <row r="13">
      <c r="A13" s="5" t="s">
        <v>97</v>
      </c>
      <c r="B13" s="5" t="s">
        <v>98</v>
      </c>
      <c r="C13" s="5" t="s">
        <v>57</v>
      </c>
      <c r="D13" s="5" t="s">
        <v>58</v>
      </c>
      <c r="E13" s="5" t="s">
        <v>99</v>
      </c>
      <c r="F13" s="6">
        <v>2208143.89</v>
      </c>
      <c r="G13" s="6">
        <v>2262341.89</v>
      </c>
      <c r="H13" s="6">
        <v>208.3</v>
      </c>
      <c r="I13" s="7">
        <v>0.22</v>
      </c>
      <c r="J13" s="7">
        <v>0.6</v>
      </c>
      <c r="K13" s="7">
        <v>0.6</v>
      </c>
      <c r="L13" s="7">
        <v>0.05</v>
      </c>
      <c r="M13" s="7">
        <v>0.06</v>
      </c>
      <c r="N13" s="7">
        <v>0.49</v>
      </c>
      <c r="O13" s="7">
        <v>0.44</v>
      </c>
      <c r="P13" s="7">
        <v>0.0</v>
      </c>
      <c r="Q13" s="7">
        <v>0.09</v>
      </c>
      <c r="R13" s="7">
        <v>0.57</v>
      </c>
      <c r="S13" s="7">
        <v>0.22</v>
      </c>
      <c r="T13" s="5">
        <v>-0.6</v>
      </c>
      <c r="U13" s="5">
        <v>65.0</v>
      </c>
      <c r="V13" s="5">
        <v>37.0</v>
      </c>
      <c r="W13" s="7">
        <v>-0.54</v>
      </c>
      <c r="X13" s="7">
        <v>0.27</v>
      </c>
      <c r="Y13" s="7">
        <v>0.11</v>
      </c>
      <c r="Z13" s="7">
        <v>0.11</v>
      </c>
      <c r="AA13" s="7">
        <v>0.37</v>
      </c>
      <c r="AB13" s="7">
        <v>0.1</v>
      </c>
      <c r="AC13" s="7">
        <v>0.0</v>
      </c>
      <c r="AD13" s="7">
        <v>0.0</v>
      </c>
      <c r="AE13" s="7">
        <v>0.17</v>
      </c>
      <c r="AF13" s="7">
        <v>0.25</v>
      </c>
      <c r="AG13" s="5">
        <v>-0.3</v>
      </c>
      <c r="AH13" s="5">
        <v>35.0</v>
      </c>
      <c r="AI13" s="5">
        <v>33.0</v>
      </c>
      <c r="AJ13" s="7">
        <v>-0.14</v>
      </c>
      <c r="AK13" s="7">
        <v>0.1</v>
      </c>
      <c r="AL13" s="7">
        <v>0.14</v>
      </c>
      <c r="AM13" s="7">
        <v>0.16</v>
      </c>
      <c r="AN13" s="7">
        <v>0.14</v>
      </c>
      <c r="AO13" s="7">
        <v>0.13</v>
      </c>
      <c r="AP13" s="5">
        <v>-0.3</v>
      </c>
      <c r="AQ13" s="5">
        <v>30.0</v>
      </c>
      <c r="AR13" s="5">
        <v>30.0</v>
      </c>
      <c r="AS13" s="6">
        <v>283.0</v>
      </c>
      <c r="AT13" s="7">
        <v>-0.27</v>
      </c>
      <c r="AU13" s="7">
        <v>0.36</v>
      </c>
      <c r="AV13" s="7">
        <v>0.06</v>
      </c>
      <c r="AW13" s="6">
        <v>360.0</v>
      </c>
      <c r="AX13" s="7">
        <v>-0.1</v>
      </c>
      <c r="AY13" s="7">
        <v>0.73</v>
      </c>
      <c r="AZ13" s="7">
        <v>0.12</v>
      </c>
      <c r="BU13" s="8" t="str">
        <f t="shared" si="3"/>
        <v>US</v>
      </c>
    </row>
    <row r="14">
      <c r="A14" s="5" t="s">
        <v>100</v>
      </c>
      <c r="B14" s="5" t="s">
        <v>101</v>
      </c>
      <c r="C14" s="5" t="s">
        <v>91</v>
      </c>
      <c r="D14" s="5" t="s">
        <v>102</v>
      </c>
      <c r="F14" s="11">
        <v>115796.0</v>
      </c>
      <c r="G14" s="11">
        <v>138115.25</v>
      </c>
      <c r="H14" s="11">
        <v>45.2</v>
      </c>
      <c r="I14" s="7">
        <v>0.02</v>
      </c>
      <c r="J14" s="7">
        <v>0.07</v>
      </c>
      <c r="K14" s="7">
        <v>0.3</v>
      </c>
      <c r="L14" s="7">
        <v>0.17</v>
      </c>
      <c r="M14" s="7">
        <v>0.13</v>
      </c>
      <c r="N14" s="7">
        <v>0.05</v>
      </c>
      <c r="O14" s="7">
        <v>0.26</v>
      </c>
      <c r="P14" s="7">
        <v>0.67</v>
      </c>
      <c r="Q14" s="7">
        <v>0.4</v>
      </c>
      <c r="R14" s="7">
        <v>0.05</v>
      </c>
      <c r="S14" s="7">
        <v>0.17</v>
      </c>
      <c r="T14" s="5">
        <v>1.8</v>
      </c>
      <c r="U14" s="5">
        <v>19.0</v>
      </c>
      <c r="V14" s="5">
        <v>19.0</v>
      </c>
      <c r="W14" s="7">
        <v>-0.28</v>
      </c>
      <c r="X14" s="7">
        <v>0.05</v>
      </c>
      <c r="Y14" s="7">
        <v>0.18</v>
      </c>
      <c r="Z14" s="7">
        <v>0.2</v>
      </c>
      <c r="AA14" s="7">
        <v>0.03</v>
      </c>
      <c r="AB14" s="7">
        <v>0.07</v>
      </c>
      <c r="AC14" s="7">
        <v>0.36</v>
      </c>
      <c r="AD14" s="7">
        <v>0.13</v>
      </c>
      <c r="AE14" s="7">
        <v>0.0</v>
      </c>
      <c r="AF14" s="7">
        <v>0.16</v>
      </c>
      <c r="AG14" s="5">
        <v>1.8</v>
      </c>
      <c r="AH14" s="5">
        <v>14.0</v>
      </c>
      <c r="AI14" s="5">
        <v>16.0</v>
      </c>
      <c r="AJ14" s="7">
        <v>-0.09</v>
      </c>
      <c r="AK14" s="7">
        <v>0.04</v>
      </c>
      <c r="AL14" s="7">
        <v>0.05</v>
      </c>
      <c r="AM14" s="7">
        <v>-0.02</v>
      </c>
      <c r="AN14" s="7">
        <v>0.19</v>
      </c>
      <c r="AO14" s="7">
        <v>0.14</v>
      </c>
      <c r="AP14" s="5">
        <v>1.8</v>
      </c>
      <c r="AQ14" s="5">
        <v>20.0</v>
      </c>
      <c r="AR14" s="5">
        <v>20.0</v>
      </c>
      <c r="AS14" s="11">
        <v>67.0</v>
      </c>
      <c r="AT14" s="7">
        <v>0.12</v>
      </c>
      <c r="AU14" s="7">
        <v>0.48</v>
      </c>
      <c r="AV14" s="7">
        <v>0.08</v>
      </c>
      <c r="AW14" s="11">
        <v>75.0</v>
      </c>
      <c r="AX14" s="7">
        <v>0.27</v>
      </c>
      <c r="AY14" s="7">
        <v>0.67</v>
      </c>
      <c r="AZ14" s="7">
        <v>0.11</v>
      </c>
      <c r="BU14" s="8" t="str">
        <f t="shared" si="3"/>
        <v>GB</v>
      </c>
    </row>
    <row r="15">
      <c r="A15" s="5" t="s">
        <v>103</v>
      </c>
      <c r="B15" s="5" t="s">
        <v>104</v>
      </c>
      <c r="C15" s="5" t="s">
        <v>105</v>
      </c>
      <c r="D15" s="5" t="s">
        <v>66</v>
      </c>
      <c r="E15" s="5" t="s">
        <v>67</v>
      </c>
      <c r="F15" s="9">
        <v>8361.6</v>
      </c>
      <c r="G15" s="9">
        <v>10708.6</v>
      </c>
      <c r="H15" s="9">
        <v>2.7</v>
      </c>
      <c r="I15" s="7">
        <v>0.05</v>
      </c>
      <c r="J15" s="7">
        <v>0.06</v>
      </c>
      <c r="K15" s="10"/>
      <c r="L15" s="10"/>
      <c r="M15" s="10"/>
      <c r="N15" s="10"/>
      <c r="O15" s="10"/>
      <c r="P15" s="10"/>
      <c r="Q15" s="10"/>
      <c r="R15" s="10"/>
      <c r="S15" s="10"/>
      <c r="U15" s="5">
        <v>8.0</v>
      </c>
      <c r="W15" s="7">
        <v>-0.54</v>
      </c>
      <c r="X15" s="7">
        <v>0.0</v>
      </c>
      <c r="Y15" s="10"/>
      <c r="Z15" s="10"/>
      <c r="AA15" s="10"/>
      <c r="AB15" s="10"/>
      <c r="AC15" s="10"/>
      <c r="AD15" s="10"/>
      <c r="AE15" s="10"/>
      <c r="AF15" s="10"/>
      <c r="AH15" s="5">
        <v>5.0</v>
      </c>
      <c r="AJ15" s="7">
        <v>-0.03</v>
      </c>
      <c r="AK15" s="7">
        <v>0.03</v>
      </c>
      <c r="AL15" s="7">
        <v>0.02</v>
      </c>
      <c r="AM15" s="10"/>
      <c r="AN15" s="10"/>
      <c r="AO15" s="10"/>
      <c r="AQ15" s="5">
        <v>7.0</v>
      </c>
      <c r="AS15" s="9">
        <v>3.4</v>
      </c>
      <c r="AT15" s="7">
        <v>0.18</v>
      </c>
      <c r="AU15" s="7">
        <v>0.62</v>
      </c>
      <c r="AV15" s="7">
        <v>0.05</v>
      </c>
      <c r="AW15" s="9">
        <v>4.54</v>
      </c>
      <c r="AX15" s="7">
        <v>0.37</v>
      </c>
      <c r="AY15" s="7">
        <v>0.83</v>
      </c>
      <c r="AZ15" s="7">
        <v>0.11</v>
      </c>
      <c r="BU15" s="8" t="str">
        <f t="shared" si="3"/>
        <v>EU</v>
      </c>
    </row>
    <row r="16">
      <c r="A16" s="5" t="s">
        <v>106</v>
      </c>
      <c r="B16" s="5" t="s">
        <v>107</v>
      </c>
      <c r="C16" s="5" t="s">
        <v>105</v>
      </c>
      <c r="D16" s="5" t="s">
        <v>108</v>
      </c>
      <c r="E16" s="5" t="s">
        <v>109</v>
      </c>
      <c r="F16" s="9">
        <v>156235.67</v>
      </c>
      <c r="G16" s="9">
        <v>150588.67</v>
      </c>
      <c r="H16" s="9">
        <v>50.66</v>
      </c>
      <c r="I16" s="7">
        <v>0.09</v>
      </c>
      <c r="J16" s="7">
        <v>0.21</v>
      </c>
      <c r="K16" s="7">
        <v>0.25</v>
      </c>
      <c r="L16" s="7">
        <v>0.16</v>
      </c>
      <c r="M16" s="7">
        <v>0.14</v>
      </c>
      <c r="N16" s="7">
        <v>0.1</v>
      </c>
      <c r="O16" s="7">
        <v>0.0</v>
      </c>
      <c r="P16" s="7">
        <v>0.49</v>
      </c>
      <c r="Q16" s="7">
        <v>0.01</v>
      </c>
      <c r="R16" s="7">
        <v>0.28</v>
      </c>
      <c r="S16" s="7">
        <v>0.23</v>
      </c>
      <c r="T16" s="5">
        <v>-1.4</v>
      </c>
      <c r="U16" s="5">
        <v>25.0</v>
      </c>
      <c r="V16" s="5">
        <v>25.0</v>
      </c>
      <c r="W16" s="7">
        <v>-0.38</v>
      </c>
      <c r="X16" s="7">
        <v>0.13</v>
      </c>
      <c r="Y16" s="7">
        <v>0.19</v>
      </c>
      <c r="Z16" s="7">
        <v>0.17</v>
      </c>
      <c r="AA16" s="7">
        <v>0.0</v>
      </c>
      <c r="AB16" s="7">
        <v>0.0</v>
      </c>
      <c r="AC16" s="7">
        <v>0.62</v>
      </c>
      <c r="AD16" s="7">
        <v>0.0</v>
      </c>
      <c r="AE16" s="7">
        <v>0.29</v>
      </c>
      <c r="AF16" s="7">
        <v>0.27</v>
      </c>
      <c r="AG16" s="5">
        <v>-1.3</v>
      </c>
      <c r="AH16" s="5">
        <v>26.0</v>
      </c>
      <c r="AI16" s="5">
        <v>23.0</v>
      </c>
      <c r="AJ16" s="7">
        <v>-0.1</v>
      </c>
      <c r="AK16" s="7">
        <v>0.08</v>
      </c>
      <c r="AL16" s="7">
        <v>0.09</v>
      </c>
      <c r="AM16" s="7">
        <v>0.07</v>
      </c>
      <c r="AN16" s="7">
        <v>0.2</v>
      </c>
      <c r="AO16" s="7">
        <v>0.16</v>
      </c>
      <c r="AP16" s="5">
        <v>-1.4</v>
      </c>
      <c r="AQ16" s="5">
        <v>25.0</v>
      </c>
      <c r="AR16" s="5">
        <v>25.0</v>
      </c>
      <c r="AS16" s="9">
        <v>69.0</v>
      </c>
      <c r="AT16" s="7">
        <v>0.0</v>
      </c>
      <c r="AU16" s="7">
        <v>0.36</v>
      </c>
      <c r="AV16" s="7">
        <v>0.06</v>
      </c>
      <c r="AW16" s="9">
        <v>81.0</v>
      </c>
      <c r="AX16" s="7">
        <v>0.17</v>
      </c>
      <c r="AY16" s="7">
        <v>0.59</v>
      </c>
      <c r="AZ16" s="7">
        <v>0.1</v>
      </c>
      <c r="BU16" s="8" t="str">
        <f t="shared" si="3"/>
        <v>EU</v>
      </c>
    </row>
    <row r="17">
      <c r="A17" s="5" t="s">
        <v>110</v>
      </c>
      <c r="B17" s="5" t="s">
        <v>111</v>
      </c>
      <c r="C17" s="5" t="s">
        <v>78</v>
      </c>
      <c r="D17" s="5" t="s">
        <v>96</v>
      </c>
      <c r="F17" s="9">
        <v>331733.36</v>
      </c>
      <c r="G17" s="9">
        <v>361198.36</v>
      </c>
      <c r="H17" s="9">
        <v>669.81</v>
      </c>
      <c r="I17" s="7">
        <v>0.11</v>
      </c>
      <c r="J17" s="7">
        <v>0.19</v>
      </c>
      <c r="K17" s="7">
        <v>0.11</v>
      </c>
      <c r="L17" s="7">
        <v>0.22</v>
      </c>
      <c r="M17" s="7">
        <v>0.12</v>
      </c>
      <c r="N17" s="7">
        <v>0.1</v>
      </c>
      <c r="O17" s="7">
        <v>0.34</v>
      </c>
      <c r="P17" s="7">
        <v>0.5</v>
      </c>
      <c r="Q17" s="7">
        <v>0.05</v>
      </c>
      <c r="R17" s="7">
        <v>0.26</v>
      </c>
      <c r="S17" s="7">
        <v>0.16</v>
      </c>
      <c r="T17" s="5">
        <v>0.5</v>
      </c>
      <c r="U17" s="5">
        <v>23.0</v>
      </c>
      <c r="V17" s="5">
        <v>23.0</v>
      </c>
      <c r="W17" s="7">
        <v>-0.35</v>
      </c>
      <c r="X17" s="7">
        <v>0.15</v>
      </c>
      <c r="Y17" s="7">
        <v>0.22</v>
      </c>
      <c r="Z17" s="7">
        <v>0.11</v>
      </c>
      <c r="AA17" s="7">
        <v>0.0</v>
      </c>
      <c r="AB17" s="7">
        <v>0.05</v>
      </c>
      <c r="AC17" s="7">
        <v>0.81</v>
      </c>
      <c r="AD17" s="7">
        <v>0.0</v>
      </c>
      <c r="AE17" s="7">
        <v>0.33</v>
      </c>
      <c r="AF17" s="7">
        <v>0.15</v>
      </c>
      <c r="AG17" s="5">
        <v>0.6</v>
      </c>
      <c r="AH17" s="5">
        <v>23.0</v>
      </c>
      <c r="AI17" s="5">
        <v>27.0</v>
      </c>
      <c r="AJ17" s="7">
        <v>-0.26</v>
      </c>
      <c r="AK17" s="7">
        <v>0.08</v>
      </c>
      <c r="AL17" s="7">
        <v>0.14</v>
      </c>
      <c r="AM17" s="7">
        <v>0.19</v>
      </c>
      <c r="AN17" s="7">
        <v>0.26</v>
      </c>
      <c r="AO17" s="7">
        <v>0.16</v>
      </c>
      <c r="AP17" s="5">
        <v>0.5</v>
      </c>
      <c r="AQ17" s="5">
        <v>25.0</v>
      </c>
      <c r="AR17" s="5">
        <v>25.0</v>
      </c>
      <c r="AS17" s="9">
        <v>938.0</v>
      </c>
      <c r="AT17" s="7">
        <v>-0.16</v>
      </c>
      <c r="AU17" s="7">
        <v>0.4</v>
      </c>
      <c r="AV17" s="7">
        <v>0.07</v>
      </c>
      <c r="AW17" s="9">
        <v>1023.0</v>
      </c>
      <c r="AX17" s="7">
        <v>-0.08</v>
      </c>
      <c r="AY17" s="7">
        <v>0.53</v>
      </c>
      <c r="AZ17" s="7">
        <v>0.09</v>
      </c>
      <c r="BU17" s="8" t="str">
        <f t="shared" si="3"/>
        <v>EU</v>
      </c>
    </row>
    <row r="18">
      <c r="A18" s="5" t="s">
        <v>112</v>
      </c>
      <c r="B18" s="5" t="s">
        <v>113</v>
      </c>
      <c r="C18" s="5" t="s">
        <v>57</v>
      </c>
      <c r="D18" s="5" t="s">
        <v>58</v>
      </c>
      <c r="E18" s="5" t="s">
        <v>114</v>
      </c>
      <c r="F18" s="6">
        <v>510585.14</v>
      </c>
      <c r="G18" s="6">
        <v>520192.14</v>
      </c>
      <c r="H18" s="6">
        <v>549.66</v>
      </c>
      <c r="I18" s="7">
        <v>0.13</v>
      </c>
      <c r="J18" s="7">
        <v>0.19</v>
      </c>
      <c r="K18" s="7">
        <v>0.15</v>
      </c>
      <c r="L18" s="7">
        <v>0.56</v>
      </c>
      <c r="M18" s="7">
        <v>0.45</v>
      </c>
      <c r="N18" s="7">
        <v>0.05</v>
      </c>
      <c r="O18" s="7">
        <v>0.14</v>
      </c>
      <c r="P18" s="7">
        <v>0.19</v>
      </c>
      <c r="Q18" s="7">
        <v>0.8</v>
      </c>
      <c r="R18" s="7">
        <v>0.0</v>
      </c>
      <c r="S18" s="7">
        <v>0.5</v>
      </c>
      <c r="T18" s="5">
        <v>0.1</v>
      </c>
      <c r="U18" s="5">
        <v>30.0</v>
      </c>
      <c r="V18" s="5">
        <v>30.0</v>
      </c>
      <c r="W18" s="7">
        <v>-0.28</v>
      </c>
      <c r="X18" s="7">
        <v>0.2</v>
      </c>
      <c r="Y18" s="7">
        <v>0.58</v>
      </c>
      <c r="Z18" s="7">
        <v>0.5</v>
      </c>
      <c r="AA18" s="7">
        <v>0.02</v>
      </c>
      <c r="AB18" s="7">
        <v>0.18</v>
      </c>
      <c r="AC18" s="7">
        <v>0.17</v>
      </c>
      <c r="AD18" s="7">
        <v>0.8</v>
      </c>
      <c r="AE18" s="7">
        <v>0.0</v>
      </c>
      <c r="AF18" s="7">
        <v>0.55</v>
      </c>
      <c r="AG18" s="5">
        <v>0.5</v>
      </c>
      <c r="AH18" s="5">
        <v>34.0</v>
      </c>
      <c r="AI18" s="5">
        <v>35.0</v>
      </c>
      <c r="AJ18" s="7">
        <v>-0.04</v>
      </c>
      <c r="AK18" s="7">
        <v>0.12</v>
      </c>
      <c r="AL18" s="7">
        <v>0.14</v>
      </c>
      <c r="AM18" s="7">
        <v>0.11</v>
      </c>
      <c r="AN18" s="7">
        <v>0.59</v>
      </c>
      <c r="AO18" s="7">
        <v>0.48</v>
      </c>
      <c r="AP18" s="5">
        <v>0.2</v>
      </c>
      <c r="AQ18" s="5">
        <v>30.0</v>
      </c>
      <c r="AR18" s="5">
        <v>30.0</v>
      </c>
      <c r="AS18" s="6">
        <v>799.0</v>
      </c>
      <c r="AT18" s="7">
        <v>-0.22</v>
      </c>
      <c r="AU18" s="7">
        <v>0.4</v>
      </c>
      <c r="AV18" s="7">
        <v>0.08</v>
      </c>
      <c r="AW18" s="6">
        <v>856.0</v>
      </c>
      <c r="AX18" s="7">
        <v>-0.13</v>
      </c>
      <c r="AY18" s="7">
        <v>0.56</v>
      </c>
      <c r="AZ18" s="7">
        <v>0.09</v>
      </c>
      <c r="BU18" s="8" t="str">
        <f t="shared" si="3"/>
        <v>US</v>
      </c>
    </row>
    <row r="19">
      <c r="A19" s="5" t="s">
        <v>115</v>
      </c>
      <c r="B19" s="5" t="s">
        <v>116</v>
      </c>
      <c r="C19" s="5" t="s">
        <v>95</v>
      </c>
      <c r="D19" s="5" t="s">
        <v>96</v>
      </c>
      <c r="F19" s="9">
        <v>8182.6</v>
      </c>
      <c r="G19" s="9">
        <v>8905.6</v>
      </c>
      <c r="H19" s="9">
        <v>120.4</v>
      </c>
      <c r="I19" s="7">
        <v>0.14</v>
      </c>
      <c r="J19" s="7">
        <v>0.13</v>
      </c>
      <c r="K19" s="7">
        <v>-0.05</v>
      </c>
      <c r="L19" s="7">
        <v>0.13</v>
      </c>
      <c r="M19" s="7">
        <v>0.06</v>
      </c>
      <c r="N19" s="7">
        <v>0.2</v>
      </c>
      <c r="O19" s="7">
        <v>0.02</v>
      </c>
      <c r="P19" s="7">
        <v>0.76</v>
      </c>
      <c r="Q19" s="7">
        <v>0.02</v>
      </c>
      <c r="R19" s="7">
        <v>1.22</v>
      </c>
      <c r="S19" s="7">
        <v>0.11</v>
      </c>
      <c r="T19" s="5">
        <v>0.5</v>
      </c>
      <c r="U19" s="5">
        <v>43.0</v>
      </c>
      <c r="W19" s="7">
        <v>-0.36</v>
      </c>
      <c r="X19" s="7">
        <v>0.22</v>
      </c>
      <c r="Y19" s="7">
        <v>0.17</v>
      </c>
      <c r="Z19" s="7">
        <v>0.02</v>
      </c>
      <c r="AA19" s="7">
        <v>0.0</v>
      </c>
      <c r="AB19" s="7">
        <v>0.0</v>
      </c>
      <c r="AC19" s="7">
        <v>1.96</v>
      </c>
      <c r="AD19" s="7">
        <v>0.16</v>
      </c>
      <c r="AE19" s="7">
        <v>2.33</v>
      </c>
      <c r="AF19" s="7">
        <v>0.11</v>
      </c>
      <c r="AG19" s="5">
        <v>0.2</v>
      </c>
      <c r="AH19" s="5">
        <v>57.0</v>
      </c>
      <c r="AI19" s="5">
        <v>73.0</v>
      </c>
      <c r="AJ19" s="7">
        <v>-0.12</v>
      </c>
      <c r="AK19" s="7">
        <v>0.1</v>
      </c>
      <c r="AL19" s="7">
        <v>0.16</v>
      </c>
      <c r="AM19" s="7">
        <v>0.11</v>
      </c>
      <c r="AN19" s="7">
        <v>0.17</v>
      </c>
      <c r="AO19" s="7">
        <v>0.08</v>
      </c>
      <c r="AP19" s="5">
        <v>0.2</v>
      </c>
      <c r="AQ19" s="5">
        <v>40.0</v>
      </c>
      <c r="AR19" s="5">
        <v>40.0</v>
      </c>
      <c r="AS19" s="9">
        <v>86.0</v>
      </c>
      <c r="AT19" s="7">
        <v>-0.46</v>
      </c>
      <c r="AU19" s="7">
        <v>-0.2</v>
      </c>
      <c r="AV19" s="7">
        <v>-0.04</v>
      </c>
      <c r="AW19" s="9">
        <v>176.0</v>
      </c>
      <c r="AX19" s="7">
        <v>0.02</v>
      </c>
      <c r="AY19" s="7">
        <v>0.47</v>
      </c>
      <c r="AZ19" s="7">
        <v>0.08</v>
      </c>
      <c r="BU19" s="8" t="str">
        <f t="shared" si="3"/>
        <v>EU</v>
      </c>
    </row>
    <row r="20">
      <c r="A20" s="5" t="s">
        <v>117</v>
      </c>
      <c r="B20" s="5" t="s">
        <v>118</v>
      </c>
      <c r="C20" s="5" t="s">
        <v>57</v>
      </c>
      <c r="D20" s="5" t="s">
        <v>84</v>
      </c>
      <c r="E20" s="5" t="s">
        <v>84</v>
      </c>
      <c r="F20" s="6">
        <v>42432.07</v>
      </c>
      <c r="G20" s="6">
        <v>42757.75</v>
      </c>
      <c r="H20" s="6">
        <v>248.7</v>
      </c>
      <c r="I20" s="7">
        <v>0.21</v>
      </c>
      <c r="J20" s="7">
        <v>0.29</v>
      </c>
      <c r="K20" s="7">
        <v>0.38</v>
      </c>
      <c r="L20" s="7">
        <v>0.2</v>
      </c>
      <c r="M20" s="7">
        <v>0.13</v>
      </c>
      <c r="N20" s="7">
        <v>0.25</v>
      </c>
      <c r="O20" s="7">
        <v>0.08</v>
      </c>
      <c r="P20" s="7">
        <v>0.0</v>
      </c>
      <c r="Q20" s="7">
        <v>0.65</v>
      </c>
      <c r="R20" s="7">
        <v>0.0</v>
      </c>
      <c r="S20" s="7">
        <v>0.25</v>
      </c>
      <c r="T20" s="5">
        <v>-1.1</v>
      </c>
      <c r="U20" s="5">
        <v>30.0</v>
      </c>
      <c r="V20" s="5">
        <v>40.0</v>
      </c>
      <c r="W20" s="7">
        <v>-0.54</v>
      </c>
      <c r="X20" s="7">
        <v>0.18</v>
      </c>
      <c r="Y20" s="7">
        <v>0.23</v>
      </c>
      <c r="Z20" s="7">
        <v>0.2</v>
      </c>
      <c r="AA20" s="7">
        <v>0.14</v>
      </c>
      <c r="AB20" s="7">
        <v>0.0</v>
      </c>
      <c r="AC20" s="7">
        <v>0.0</v>
      </c>
      <c r="AD20" s="7">
        <v>0.3</v>
      </c>
      <c r="AE20" s="7">
        <v>0.0</v>
      </c>
      <c r="AF20" s="7">
        <v>-0.59</v>
      </c>
      <c r="AG20" s="5">
        <v>-0.9</v>
      </c>
      <c r="AH20" s="5">
        <v>26.0</v>
      </c>
      <c r="AI20" s="5">
        <v>30.0</v>
      </c>
      <c r="AJ20" s="7">
        <v>-0.31</v>
      </c>
      <c r="AK20" s="7">
        <v>0.09</v>
      </c>
      <c r="AL20" s="7">
        <v>0.1</v>
      </c>
      <c r="AM20" s="7">
        <v>0.05</v>
      </c>
      <c r="AN20" s="7">
        <v>0.23</v>
      </c>
      <c r="AO20" s="7">
        <v>0.15</v>
      </c>
      <c r="AP20" s="5">
        <v>-0.9</v>
      </c>
      <c r="AQ20" s="5">
        <v>25.0</v>
      </c>
      <c r="AR20" s="5">
        <v>25.0</v>
      </c>
      <c r="AS20" s="6">
        <v>370.0</v>
      </c>
      <c r="AT20" s="7">
        <v>-0.33</v>
      </c>
      <c r="AU20" s="7">
        <v>0.06</v>
      </c>
      <c r="AV20" s="7">
        <v>0.03</v>
      </c>
      <c r="AW20" s="6">
        <v>500.0</v>
      </c>
      <c r="AX20" s="7">
        <v>-0.15</v>
      </c>
      <c r="AY20" s="7">
        <v>0.43</v>
      </c>
      <c r="AZ20" s="7">
        <v>0.07</v>
      </c>
      <c r="BU20" s="8" t="str">
        <f t="shared" si="3"/>
        <v>US</v>
      </c>
    </row>
    <row r="21">
      <c r="A21" s="5" t="s">
        <v>119</v>
      </c>
      <c r="B21" s="5" t="s">
        <v>120</v>
      </c>
      <c r="C21" s="5" t="s">
        <v>87</v>
      </c>
      <c r="D21" s="5" t="s">
        <v>66</v>
      </c>
      <c r="E21" s="5" t="s">
        <v>67</v>
      </c>
      <c r="F21" s="6">
        <v>43902.3</v>
      </c>
      <c r="G21" s="6">
        <v>53308.85</v>
      </c>
      <c r="H21" s="6">
        <v>2047.34</v>
      </c>
      <c r="I21" s="7">
        <v>0.17</v>
      </c>
      <c r="J21" s="7">
        <v>0.23</v>
      </c>
      <c r="K21" s="10"/>
      <c r="L21" s="10"/>
      <c r="M21" s="10"/>
      <c r="N21" s="10"/>
      <c r="O21" s="10"/>
      <c r="P21" s="10"/>
      <c r="Q21" s="10"/>
      <c r="R21" s="10"/>
      <c r="S21" s="10"/>
      <c r="U21" s="5">
        <v>25.0</v>
      </c>
      <c r="W21" s="7">
        <v>-0.54</v>
      </c>
      <c r="X21" s="7">
        <v>0.12</v>
      </c>
      <c r="Y21" s="10"/>
      <c r="Z21" s="10"/>
      <c r="AA21" s="10"/>
      <c r="AB21" s="10"/>
      <c r="AC21" s="10"/>
      <c r="AD21" s="10"/>
      <c r="AE21" s="10"/>
      <c r="AF21" s="10"/>
      <c r="AH21" s="5">
        <v>12.0</v>
      </c>
      <c r="AJ21" s="7">
        <v>-0.02</v>
      </c>
      <c r="AK21" s="7">
        <v>0.07</v>
      </c>
      <c r="AL21" s="7">
        <v>0.06</v>
      </c>
      <c r="AM21" s="10"/>
      <c r="AN21" s="10"/>
      <c r="AO21" s="10"/>
      <c r="AQ21" s="5">
        <v>12.0</v>
      </c>
      <c r="AS21" s="6">
        <v>2245.0</v>
      </c>
      <c r="AT21" s="7">
        <v>-0.09</v>
      </c>
      <c r="AU21" s="7">
        <v>0.37</v>
      </c>
      <c r="AV21" s="7">
        <v>0.02</v>
      </c>
      <c r="AW21" s="6">
        <v>2823.0</v>
      </c>
      <c r="AX21" s="7">
        <v>0.0</v>
      </c>
      <c r="AY21" s="7">
        <v>0.52</v>
      </c>
      <c r="AZ21" s="7">
        <v>0.07</v>
      </c>
      <c r="BU21" s="8" t="str">
        <f t="shared" si="3"/>
        <v>CA</v>
      </c>
    </row>
    <row r="22">
      <c r="A22" s="5" t="s">
        <v>121</v>
      </c>
      <c r="B22" s="5" t="s">
        <v>122</v>
      </c>
      <c r="C22" s="5" t="s">
        <v>57</v>
      </c>
      <c r="D22" s="5" t="s">
        <v>66</v>
      </c>
      <c r="E22" s="5" t="s">
        <v>123</v>
      </c>
      <c r="F22" s="6">
        <v>689352.0</v>
      </c>
      <c r="G22" s="12"/>
      <c r="H22" s="6">
        <v>248.11</v>
      </c>
      <c r="I22" s="7">
        <v>0.08</v>
      </c>
      <c r="J22" s="7">
        <v>0.1</v>
      </c>
      <c r="K22" s="10"/>
      <c r="L22" s="10"/>
      <c r="M22" s="10"/>
      <c r="N22" s="10"/>
      <c r="O22" s="10"/>
      <c r="P22" s="10"/>
      <c r="Q22" s="10"/>
      <c r="R22" s="10"/>
      <c r="S22" s="10"/>
      <c r="U22" s="5">
        <v>12.0</v>
      </c>
      <c r="W22" s="7">
        <v>-0.44</v>
      </c>
      <c r="X22" s="7">
        <v>0.15</v>
      </c>
      <c r="Y22" s="10"/>
      <c r="Z22" s="10"/>
      <c r="AA22" s="10"/>
      <c r="AB22" s="10"/>
      <c r="AC22" s="10"/>
      <c r="AD22" s="10"/>
      <c r="AE22" s="10"/>
      <c r="AF22" s="10"/>
      <c r="AH22" s="5">
        <v>12.0</v>
      </c>
      <c r="AJ22" s="7">
        <v>-0.13</v>
      </c>
      <c r="AK22" s="7">
        <v>0.08</v>
      </c>
      <c r="AL22" s="7">
        <v>0.07</v>
      </c>
      <c r="AM22" s="10"/>
      <c r="AN22" s="10"/>
      <c r="AO22" s="10"/>
      <c r="AQ22" s="5">
        <v>12.0</v>
      </c>
      <c r="AS22" s="6">
        <v>308.0</v>
      </c>
      <c r="AT22" s="7">
        <v>-0.1</v>
      </c>
      <c r="AU22" s="7">
        <v>-0.37</v>
      </c>
      <c r="AV22" s="7">
        <v>0.04</v>
      </c>
      <c r="AW22" s="6">
        <v>355.0</v>
      </c>
      <c r="AX22" s="7">
        <v>-0.05</v>
      </c>
      <c r="AY22" s="7">
        <v>0.56</v>
      </c>
      <c r="AZ22" s="7">
        <v>0.07</v>
      </c>
      <c r="BU22" s="8" t="str">
        <f t="shared" si="3"/>
        <v>US</v>
      </c>
    </row>
    <row r="23">
      <c r="A23" s="5" t="s">
        <v>124</v>
      </c>
      <c r="B23" s="5" t="s">
        <v>125</v>
      </c>
      <c r="C23" s="5" t="s">
        <v>57</v>
      </c>
      <c r="D23" s="5" t="s">
        <v>84</v>
      </c>
      <c r="E23" s="5" t="s">
        <v>85</v>
      </c>
      <c r="F23" s="6">
        <v>115090.86</v>
      </c>
      <c r="G23" s="6">
        <v>117394.86</v>
      </c>
      <c r="H23" s="6">
        <v>77.0</v>
      </c>
      <c r="I23" s="7">
        <v>0.06</v>
      </c>
      <c r="J23" s="7">
        <v>0.2</v>
      </c>
      <c r="K23" s="7">
        <v>0.15</v>
      </c>
      <c r="L23" s="7">
        <v>0.13</v>
      </c>
      <c r="M23" s="7">
        <v>0.1</v>
      </c>
      <c r="N23" s="7">
        <v>0.08</v>
      </c>
      <c r="O23" s="7">
        <v>0.0</v>
      </c>
      <c r="P23" s="7">
        <v>0.39</v>
      </c>
      <c r="Q23" s="7">
        <v>1.0</v>
      </c>
      <c r="R23" s="7">
        <v>0.03</v>
      </c>
      <c r="S23" s="7">
        <v>0.25</v>
      </c>
      <c r="T23" s="5">
        <v>-0.4</v>
      </c>
      <c r="U23" s="5">
        <v>29.0</v>
      </c>
      <c r="V23" s="5">
        <v>29.0</v>
      </c>
      <c r="W23" s="7">
        <v>-0.51</v>
      </c>
      <c r="X23" s="7">
        <v>0.05</v>
      </c>
      <c r="Y23" s="7">
        <v>0.13</v>
      </c>
      <c r="Z23" s="7">
        <v>0.13</v>
      </c>
      <c r="AA23" s="7">
        <v>0.0</v>
      </c>
      <c r="AB23" s="7">
        <v>0.0</v>
      </c>
      <c r="AC23" s="7">
        <v>0.33</v>
      </c>
      <c r="AD23" s="7">
        <v>0.64</v>
      </c>
      <c r="AE23" s="7">
        <v>0.0</v>
      </c>
      <c r="AF23" s="7">
        <v>0.23</v>
      </c>
      <c r="AG23" s="5">
        <v>-0.3</v>
      </c>
      <c r="AH23" s="5">
        <v>33.0</v>
      </c>
      <c r="AJ23" s="7">
        <v>-0.56</v>
      </c>
      <c r="AK23" s="7">
        <v>0.04</v>
      </c>
      <c r="AL23" s="7">
        <v>0.06</v>
      </c>
      <c r="AM23" s="7">
        <v>0.01</v>
      </c>
      <c r="AN23" s="7">
        <v>0.1</v>
      </c>
      <c r="AO23" s="7">
        <v>0.08</v>
      </c>
      <c r="AP23" s="5">
        <v>-0.3</v>
      </c>
      <c r="AQ23" s="5">
        <v>25.0</v>
      </c>
      <c r="AR23" s="5">
        <v>25.0</v>
      </c>
      <c r="AS23" s="6">
        <v>104.0</v>
      </c>
      <c r="AT23" s="7">
        <v>-0.13</v>
      </c>
      <c r="AU23" s="7">
        <v>0.45</v>
      </c>
      <c r="AV23" s="7">
        <v>0.06</v>
      </c>
      <c r="AW23" s="6">
        <v>104.0</v>
      </c>
      <c r="AX23" s="7">
        <v>-0.13</v>
      </c>
      <c r="AY23" s="7">
        <v>0.45</v>
      </c>
      <c r="AZ23" s="7">
        <v>0.06</v>
      </c>
      <c r="BU23" s="8" t="str">
        <f t="shared" si="3"/>
        <v>US</v>
      </c>
    </row>
    <row r="24">
      <c r="A24" s="5" t="s">
        <v>126</v>
      </c>
      <c r="B24" s="5" t="s">
        <v>127</v>
      </c>
      <c r="C24" s="5" t="s">
        <v>128</v>
      </c>
      <c r="D24" s="5" t="s">
        <v>102</v>
      </c>
      <c r="E24" s="5" t="s">
        <v>129</v>
      </c>
      <c r="F24" s="13">
        <v>230824.0</v>
      </c>
      <c r="G24" s="13">
        <v>287288.0</v>
      </c>
      <c r="H24" s="13">
        <v>87.72</v>
      </c>
      <c r="I24" s="7">
        <v>0.0</v>
      </c>
      <c r="J24" s="7">
        <v>0.04</v>
      </c>
      <c r="K24" s="7">
        <v>0.17</v>
      </c>
      <c r="L24" s="7">
        <v>0.17</v>
      </c>
      <c r="M24" s="7">
        <v>0.11</v>
      </c>
      <c r="N24" s="7">
        <v>0.2</v>
      </c>
      <c r="O24" s="7">
        <v>0.24</v>
      </c>
      <c r="P24" s="7">
        <v>0.8</v>
      </c>
      <c r="Q24" s="7">
        <v>0.56</v>
      </c>
      <c r="R24" s="7">
        <v>0.03</v>
      </c>
      <c r="S24" s="7">
        <v>0.13</v>
      </c>
      <c r="T24" s="5">
        <v>1.6</v>
      </c>
      <c r="U24" s="5">
        <v>21.0</v>
      </c>
      <c r="W24" s="7">
        <v>-0.39</v>
      </c>
      <c r="X24" s="7">
        <v>0.02</v>
      </c>
      <c r="Y24" s="7">
        <v>0.17</v>
      </c>
      <c r="Z24" s="7">
        <v>0.12</v>
      </c>
      <c r="AA24" s="7">
        <v>0.25</v>
      </c>
      <c r="AB24" s="7">
        <v>0.07</v>
      </c>
      <c r="AC24" s="7">
        <v>0.7</v>
      </c>
      <c r="AD24" s="7">
        <v>0.4</v>
      </c>
      <c r="AE24" s="7">
        <v>0.0</v>
      </c>
      <c r="AF24" s="7">
        <v>0.12</v>
      </c>
      <c r="AG24" s="5">
        <v>2.8</v>
      </c>
      <c r="AH24" s="5">
        <v>20.0</v>
      </c>
      <c r="AI24" s="5">
        <v>25.0</v>
      </c>
      <c r="AJ24" s="7">
        <v>-0.31</v>
      </c>
      <c r="AK24" s="7">
        <v>0.04</v>
      </c>
      <c r="AL24" s="7">
        <v>0.07</v>
      </c>
      <c r="AM24" s="7">
        <v>0.03</v>
      </c>
      <c r="AN24" s="7">
        <v>0.17</v>
      </c>
      <c r="AO24" s="7">
        <v>0.12</v>
      </c>
      <c r="AP24" s="5">
        <v>2.5</v>
      </c>
      <c r="AQ24" s="5">
        <v>25.0</v>
      </c>
      <c r="AR24" s="5">
        <v>25.0</v>
      </c>
      <c r="AS24" s="13">
        <v>92.0</v>
      </c>
      <c r="AT24" s="7">
        <v>-0.18</v>
      </c>
      <c r="AU24" s="7">
        <v>0.05</v>
      </c>
      <c r="AV24" s="7">
        <v>0.01</v>
      </c>
      <c r="AW24" s="13">
        <v>114.0</v>
      </c>
      <c r="AX24" s="7">
        <v>0.02</v>
      </c>
      <c r="AY24" s="7">
        <v>0.3</v>
      </c>
      <c r="AZ24" s="7">
        <v>0.05</v>
      </c>
      <c r="BU24" s="8" t="str">
        <f t="shared" si="3"/>
        <v>EU</v>
      </c>
    </row>
    <row r="25">
      <c r="A25" s="5" t="s">
        <v>130</v>
      </c>
      <c r="B25" s="5" t="s">
        <v>131</v>
      </c>
      <c r="C25" s="5" t="s">
        <v>57</v>
      </c>
      <c r="D25" s="5" t="s">
        <v>58</v>
      </c>
      <c r="E25" s="5" t="s">
        <v>132</v>
      </c>
      <c r="F25" s="6">
        <v>3541303.49</v>
      </c>
      <c r="G25" s="6">
        <v>3496734.49</v>
      </c>
      <c r="H25" s="6">
        <v>234.5</v>
      </c>
      <c r="I25" s="7">
        <v>0.06</v>
      </c>
      <c r="J25" s="7">
        <v>0.13</v>
      </c>
      <c r="K25" s="7">
        <v>0.09</v>
      </c>
      <c r="L25" s="7">
        <v>0.28</v>
      </c>
      <c r="M25" s="7">
        <v>0.24</v>
      </c>
      <c r="N25" s="7">
        <v>0.02</v>
      </c>
      <c r="O25" s="7">
        <v>0.01</v>
      </c>
      <c r="P25" s="7">
        <v>0.21</v>
      </c>
      <c r="Q25" s="7">
        <v>0.96</v>
      </c>
      <c r="R25" s="7">
        <v>0.03</v>
      </c>
      <c r="S25" s="7">
        <v>0.44</v>
      </c>
      <c r="T25" s="5">
        <v>0.4</v>
      </c>
      <c r="U25" s="5">
        <v>26.0</v>
      </c>
      <c r="V25" s="5">
        <v>25.0</v>
      </c>
      <c r="W25" s="7">
        <v>-0.37</v>
      </c>
      <c r="X25" s="7">
        <v>0.22</v>
      </c>
      <c r="Y25" s="7">
        <v>0.32</v>
      </c>
      <c r="Z25" s="7">
        <v>0.25</v>
      </c>
      <c r="AA25" s="7">
        <v>0.0</v>
      </c>
      <c r="AB25" s="7">
        <v>0.0</v>
      </c>
      <c r="AC25" s="7">
        <v>0.16</v>
      </c>
      <c r="AD25" s="7">
        <v>1.0</v>
      </c>
      <c r="AE25" s="7">
        <v>0.06</v>
      </c>
      <c r="AF25" s="7">
        <v>0.66</v>
      </c>
      <c r="AG25" s="5">
        <v>0.4</v>
      </c>
      <c r="AH25" s="5">
        <v>31.0</v>
      </c>
      <c r="AI25" s="5">
        <v>30.0</v>
      </c>
      <c r="AJ25" s="7">
        <v>-0.09</v>
      </c>
      <c r="AK25" s="7">
        <v>0.07</v>
      </c>
      <c r="AL25" s="7">
        <v>0.15</v>
      </c>
      <c r="AM25" s="7">
        <v>0.11</v>
      </c>
      <c r="AN25" s="7">
        <v>0.34</v>
      </c>
      <c r="AO25" s="7">
        <v>0.29</v>
      </c>
      <c r="AP25" s="5">
        <v>0.4</v>
      </c>
      <c r="AQ25" s="5">
        <v>25.0</v>
      </c>
      <c r="AR25" s="5">
        <v>25.0</v>
      </c>
      <c r="AS25" s="6">
        <v>282.0</v>
      </c>
      <c r="AT25" s="7">
        <v>-0.18</v>
      </c>
      <c r="AU25" s="7">
        <v>0.2</v>
      </c>
      <c r="AV25" s="7">
        <v>0.04</v>
      </c>
      <c r="AW25" s="6">
        <v>304.0</v>
      </c>
      <c r="AX25" s="7">
        <v>-0.18</v>
      </c>
      <c r="AY25" s="7">
        <v>0.3</v>
      </c>
      <c r="AZ25" s="7">
        <v>0.05</v>
      </c>
      <c r="BU25" s="8" t="str">
        <f t="shared" si="3"/>
        <v>US</v>
      </c>
    </row>
    <row r="26">
      <c r="A26" s="5" t="s">
        <v>133</v>
      </c>
      <c r="B26" s="5" t="s">
        <v>134</v>
      </c>
      <c r="C26" s="5" t="s">
        <v>57</v>
      </c>
      <c r="D26" s="5" t="s">
        <v>58</v>
      </c>
      <c r="E26" s="5" t="s">
        <v>114</v>
      </c>
      <c r="F26" s="6">
        <v>688987.44</v>
      </c>
      <c r="G26" s="6">
        <v>696166.41</v>
      </c>
      <c r="H26" s="6">
        <v>346.36</v>
      </c>
      <c r="I26" s="7">
        <v>0.11</v>
      </c>
      <c r="J26" s="7">
        <v>0.18</v>
      </c>
      <c r="K26" s="7">
        <v>0.14</v>
      </c>
      <c r="L26" s="7">
        <v>0.66</v>
      </c>
      <c r="M26" s="7">
        <v>0.49</v>
      </c>
      <c r="N26" s="7">
        <v>0.02</v>
      </c>
      <c r="O26" s="7">
        <v>0.17</v>
      </c>
      <c r="P26" s="7">
        <v>0.21</v>
      </c>
      <c r="Q26" s="7">
        <v>0.79</v>
      </c>
      <c r="R26" s="7">
        <v>0.06</v>
      </c>
      <c r="S26" s="7">
        <v>0.24</v>
      </c>
      <c r="T26" s="5">
        <v>0.2</v>
      </c>
      <c r="U26" s="5">
        <v>25.0</v>
      </c>
      <c r="V26" s="5">
        <v>25.0</v>
      </c>
      <c r="W26" s="7">
        <v>-0.29</v>
      </c>
      <c r="X26" s="7">
        <v>0.18</v>
      </c>
      <c r="Y26" s="7">
        <v>0.67</v>
      </c>
      <c r="Z26" s="7">
        <v>0.49</v>
      </c>
      <c r="AA26" s="7">
        <v>0.02</v>
      </c>
      <c r="AB26" s="7">
        <v>0.05</v>
      </c>
      <c r="AC26" s="7">
        <v>0.24</v>
      </c>
      <c r="AD26" s="7">
        <v>0.95</v>
      </c>
      <c r="AE26" s="7">
        <v>0.0</v>
      </c>
      <c r="AF26" s="7">
        <v>0.35</v>
      </c>
      <c r="AG26" s="5">
        <v>0.2</v>
      </c>
      <c r="AH26" s="5">
        <v>32.0</v>
      </c>
      <c r="AI26" s="5">
        <v>32.0</v>
      </c>
      <c r="AJ26" s="7">
        <v>-0.04</v>
      </c>
      <c r="AK26" s="7">
        <v>0.11</v>
      </c>
      <c r="AL26" s="7">
        <v>0.12</v>
      </c>
      <c r="AM26" s="7">
        <v>0.1</v>
      </c>
      <c r="AN26" s="7">
        <v>0.68</v>
      </c>
      <c r="AO26" s="7">
        <v>0.55</v>
      </c>
      <c r="AP26" s="5">
        <v>0.2</v>
      </c>
      <c r="AQ26" s="5">
        <v>25.0</v>
      </c>
      <c r="AR26" s="5">
        <v>25.0</v>
      </c>
      <c r="AS26" s="6">
        <v>443.0</v>
      </c>
      <c r="AT26" s="7">
        <v>-0.22</v>
      </c>
      <c r="AU26" s="7">
        <v>0.28</v>
      </c>
      <c r="AV26" s="7">
        <v>0.05</v>
      </c>
      <c r="AW26" s="6">
        <v>443.0</v>
      </c>
      <c r="AX26" s="7">
        <v>-0.22</v>
      </c>
      <c r="AY26" s="7">
        <v>0.28</v>
      </c>
      <c r="AZ26" s="7">
        <v>0.05</v>
      </c>
      <c r="BU26" s="8" t="str">
        <f t="shared" si="3"/>
        <v>US</v>
      </c>
    </row>
    <row r="27">
      <c r="A27" s="5" t="s">
        <v>135</v>
      </c>
      <c r="B27" s="5" t="s">
        <v>136</v>
      </c>
      <c r="C27" s="5" t="s">
        <v>57</v>
      </c>
      <c r="D27" s="5" t="s">
        <v>137</v>
      </c>
      <c r="E27" s="5" t="s">
        <v>138</v>
      </c>
      <c r="F27" s="6">
        <v>126872.15</v>
      </c>
      <c r="G27" s="6">
        <v>148825.95</v>
      </c>
      <c r="H27" s="6">
        <v>110.0</v>
      </c>
      <c r="I27" s="7">
        <v>0.08</v>
      </c>
      <c r="J27" s="7">
        <v>0.26</v>
      </c>
      <c r="K27" s="7">
        <v>0.5</v>
      </c>
      <c r="L27" s="7">
        <v>0.14</v>
      </c>
      <c r="M27" s="7">
        <v>0.13</v>
      </c>
      <c r="N27" s="7">
        <v>0.19</v>
      </c>
      <c r="O27" s="7">
        <v>0.03</v>
      </c>
      <c r="P27" s="7">
        <v>0.71</v>
      </c>
      <c r="Q27" s="7">
        <v>1.15</v>
      </c>
      <c r="R27" s="7">
        <v>0.05</v>
      </c>
      <c r="S27" s="7">
        <v>0.26</v>
      </c>
      <c r="T27" s="5">
        <v>1.3</v>
      </c>
      <c r="U27" s="5">
        <v>27.0</v>
      </c>
      <c r="V27" s="5">
        <v>30.0</v>
      </c>
      <c r="W27" s="7">
        <v>-0.43</v>
      </c>
      <c r="X27" s="7">
        <v>0.09</v>
      </c>
      <c r="Y27" s="7">
        <v>0.15</v>
      </c>
      <c r="Z27" s="7">
        <v>0.1</v>
      </c>
      <c r="AA27" s="7">
        <v>0.34</v>
      </c>
      <c r="AB27" s="7">
        <v>0.0</v>
      </c>
      <c r="AC27" s="7">
        <v>0.75</v>
      </c>
      <c r="AD27" s="7">
        <v>0.4</v>
      </c>
      <c r="AE27" s="7">
        <v>0.0</v>
      </c>
      <c r="AF27" s="7">
        <v>0.21</v>
      </c>
      <c r="AG27" s="5">
        <v>1.8</v>
      </c>
      <c r="AH27" s="5">
        <v>36.0</v>
      </c>
      <c r="AI27" s="5">
        <v>38.0</v>
      </c>
      <c r="AJ27" s="7">
        <v>-0.15</v>
      </c>
      <c r="AK27" s="7">
        <v>0.07</v>
      </c>
      <c r="AL27" s="7">
        <v>0.14</v>
      </c>
      <c r="AM27" s="7">
        <v>0.14</v>
      </c>
      <c r="AN27" s="7">
        <v>0.16</v>
      </c>
      <c r="AO27" s="7">
        <v>0.11</v>
      </c>
      <c r="AP27" s="5">
        <v>1.6</v>
      </c>
      <c r="AQ27" s="5">
        <v>25.0</v>
      </c>
      <c r="AR27" s="5">
        <v>25.0</v>
      </c>
      <c r="AS27" s="6">
        <v>137.0</v>
      </c>
      <c r="AT27" s="7">
        <v>-0.37</v>
      </c>
      <c r="AU27" s="7">
        <v>0.24</v>
      </c>
      <c r="AV27" s="7">
        <v>0.04</v>
      </c>
      <c r="AW27" s="6">
        <v>137.0</v>
      </c>
      <c r="AX27" s="7">
        <v>-0.37</v>
      </c>
      <c r="AY27" s="7">
        <v>0.24</v>
      </c>
      <c r="AZ27" s="7">
        <v>0.04</v>
      </c>
      <c r="BU27" s="8" t="str">
        <f t="shared" si="3"/>
        <v>US</v>
      </c>
    </row>
    <row r="28">
      <c r="A28" s="5" t="s">
        <v>139</v>
      </c>
      <c r="B28" s="5" t="s">
        <v>140</v>
      </c>
      <c r="C28" s="5" t="s">
        <v>57</v>
      </c>
      <c r="D28" s="5" t="s">
        <v>66</v>
      </c>
      <c r="E28" s="5" t="s">
        <v>123</v>
      </c>
      <c r="F28" s="6">
        <v>184964.25</v>
      </c>
      <c r="G28" s="12"/>
      <c r="H28" s="6">
        <v>580.59</v>
      </c>
      <c r="I28" s="7">
        <v>0.06</v>
      </c>
      <c r="J28" s="7">
        <v>0.31</v>
      </c>
      <c r="K28" s="10"/>
      <c r="L28" s="10"/>
      <c r="M28" s="10"/>
      <c r="N28" s="10"/>
      <c r="O28" s="10"/>
      <c r="P28" s="10"/>
      <c r="Q28" s="10"/>
      <c r="R28" s="10"/>
      <c r="S28" s="10"/>
      <c r="U28" s="5">
        <v>10.0</v>
      </c>
      <c r="W28" s="7">
        <v>-0.32</v>
      </c>
      <c r="X28" s="7">
        <v>0.12</v>
      </c>
      <c r="Y28" s="10"/>
      <c r="Z28" s="10"/>
      <c r="AA28" s="10"/>
      <c r="AB28" s="10"/>
      <c r="AC28" s="10"/>
      <c r="AD28" s="10"/>
      <c r="AE28" s="10"/>
      <c r="AF28" s="10"/>
      <c r="AH28" s="5">
        <v>10.0</v>
      </c>
      <c r="AJ28" s="7">
        <v>-0.19</v>
      </c>
      <c r="AK28" s="7">
        <v>0.05</v>
      </c>
      <c r="AL28" s="7">
        <v>0.09</v>
      </c>
      <c r="AM28" s="10"/>
      <c r="AN28" s="10"/>
      <c r="AO28" s="10"/>
      <c r="AQ28" s="5">
        <v>10.0</v>
      </c>
      <c r="AS28" s="6">
        <v>594.0</v>
      </c>
      <c r="AT28" s="7">
        <v>-0.21</v>
      </c>
      <c r="AU28" s="7">
        <v>0.24</v>
      </c>
      <c r="AV28" s="7">
        <v>0.01</v>
      </c>
      <c r="AW28" s="6">
        <v>660.0</v>
      </c>
      <c r="AX28" s="7">
        <v>-0.17</v>
      </c>
      <c r="AY28" s="7">
        <v>0.3</v>
      </c>
      <c r="AZ28" s="7">
        <v>0.03</v>
      </c>
      <c r="BU28" s="8" t="str">
        <f t="shared" si="3"/>
        <v>US</v>
      </c>
    </row>
    <row r="29">
      <c r="A29" s="5" t="s">
        <v>141</v>
      </c>
      <c r="B29" s="5" t="s">
        <v>142</v>
      </c>
      <c r="C29" s="5" t="s">
        <v>57</v>
      </c>
      <c r="D29" s="5" t="s">
        <v>58</v>
      </c>
      <c r="E29" s="5" t="s">
        <v>143</v>
      </c>
      <c r="F29" s="6">
        <v>188652.74</v>
      </c>
      <c r="G29" s="6">
        <v>181057.74</v>
      </c>
      <c r="H29" s="6">
        <v>890.0</v>
      </c>
      <c r="I29" s="7">
        <v>0.32</v>
      </c>
      <c r="J29" s="7">
        <v>0.49</v>
      </c>
      <c r="K29" s="7">
        <v>0.55</v>
      </c>
      <c r="L29" s="7">
        <v>0.01</v>
      </c>
      <c r="M29" s="7">
        <v>0.13</v>
      </c>
      <c r="N29" s="7">
        <v>0.32</v>
      </c>
      <c r="O29" s="7">
        <v>0.28</v>
      </c>
      <c r="P29" s="7">
        <v>0.0</v>
      </c>
      <c r="Q29" s="7">
        <v>0.95</v>
      </c>
      <c r="R29" s="7">
        <v>0.24</v>
      </c>
      <c r="S29" s="7">
        <v>-0.14</v>
      </c>
      <c r="T29" s="5">
        <v>-2.0</v>
      </c>
      <c r="U29" s="5">
        <v>55.0</v>
      </c>
      <c r="V29" s="5">
        <v>45.0</v>
      </c>
      <c r="W29" s="7">
        <v>-0.5</v>
      </c>
      <c r="X29" s="7">
        <v>0.28</v>
      </c>
      <c r="Y29" s="7">
        <v>0.13</v>
      </c>
      <c r="Z29" s="7">
        <v>0.21</v>
      </c>
      <c r="AA29" s="7">
        <v>0.18</v>
      </c>
      <c r="AB29" s="7">
        <v>0.05</v>
      </c>
      <c r="AC29" s="7">
        <v>0.0</v>
      </c>
      <c r="AD29" s="7">
        <v>0.59</v>
      </c>
      <c r="AE29" s="7">
        <v>0.0</v>
      </c>
      <c r="AF29" s="7">
        <v>0.14</v>
      </c>
      <c r="AG29" s="5">
        <v>-2.2</v>
      </c>
      <c r="AH29" s="5">
        <v>119.0</v>
      </c>
      <c r="AI29" s="5">
        <v>77.0</v>
      </c>
      <c r="AJ29" s="7">
        <v>-0.24</v>
      </c>
      <c r="AK29" s="7">
        <v>0.2</v>
      </c>
      <c r="AL29" s="7">
        <v>0.2</v>
      </c>
      <c r="AM29" s="7">
        <v>0.13</v>
      </c>
      <c r="AN29" s="7">
        <v>0.16</v>
      </c>
      <c r="AO29" s="7">
        <v>0.13</v>
      </c>
      <c r="AP29" s="5">
        <v>-2.0</v>
      </c>
      <c r="AQ29" s="5">
        <v>40.0</v>
      </c>
      <c r="AR29" s="5">
        <v>40.0</v>
      </c>
      <c r="AS29" s="6">
        <v>538.0</v>
      </c>
      <c r="AT29" s="7">
        <v>-0.72</v>
      </c>
      <c r="AU29" s="7">
        <v>-0.4</v>
      </c>
      <c r="AV29" s="7">
        <v>-0.1</v>
      </c>
      <c r="AW29" s="6">
        <v>1026.0</v>
      </c>
      <c r="AX29" s="7">
        <v>-0.47</v>
      </c>
      <c r="AY29" s="7">
        <v>0.15</v>
      </c>
      <c r="AZ29" s="7">
        <v>0.03</v>
      </c>
      <c r="BU29" s="8" t="str">
        <f t="shared" si="3"/>
        <v>US</v>
      </c>
    </row>
    <row r="30">
      <c r="A30" s="5" t="s">
        <v>144</v>
      </c>
      <c r="B30" s="5" t="s">
        <v>145</v>
      </c>
      <c r="C30" s="5" t="s">
        <v>57</v>
      </c>
      <c r="D30" s="5" t="s">
        <v>137</v>
      </c>
      <c r="F30" s="6">
        <v>229549.22</v>
      </c>
      <c r="G30" s="6">
        <v>280418.22</v>
      </c>
      <c r="H30" s="6">
        <v>307.0</v>
      </c>
      <c r="I30" s="7">
        <v>0.01</v>
      </c>
      <c r="J30" s="7">
        <v>0.12</v>
      </c>
      <c r="K30" s="7">
        <v>0.1</v>
      </c>
      <c r="L30" s="7">
        <v>0.4</v>
      </c>
      <c r="M30" s="7">
        <v>0.27</v>
      </c>
      <c r="N30" s="7">
        <v>0.05</v>
      </c>
      <c r="O30" s="7">
        <v>0.05</v>
      </c>
      <c r="P30" s="7">
        <v>0.63</v>
      </c>
      <c r="Q30" s="7">
        <v>0.82</v>
      </c>
      <c r="R30" s="7">
        <v>0.01</v>
      </c>
      <c r="S30" s="7">
        <v>0.19</v>
      </c>
      <c r="T30" s="5">
        <v>2.8</v>
      </c>
      <c r="U30" s="5">
        <v>23.0</v>
      </c>
      <c r="V30" s="5">
        <v>25.0</v>
      </c>
      <c r="W30" s="7">
        <v>-0.17</v>
      </c>
      <c r="X30" s="7">
        <v>0.13</v>
      </c>
      <c r="Y30" s="7">
        <v>0.46</v>
      </c>
      <c r="Z30" s="7">
        <v>0.32</v>
      </c>
      <c r="AA30" s="7">
        <v>0.07</v>
      </c>
      <c r="AB30" s="7">
        <v>0.08</v>
      </c>
      <c r="AC30" s="7">
        <v>0.58</v>
      </c>
      <c r="AD30" s="7">
        <v>0.34</v>
      </c>
      <c r="AE30" s="7">
        <v>0.01</v>
      </c>
      <c r="AF30" s="7">
        <v>0.2</v>
      </c>
      <c r="AG30" s="5">
        <v>2.7</v>
      </c>
      <c r="AH30" s="5">
        <v>24.0</v>
      </c>
      <c r="AJ30" s="7">
        <v>-0.03</v>
      </c>
      <c r="AK30" s="7">
        <v>0.05</v>
      </c>
      <c r="AL30" s="7">
        <v>0.08</v>
      </c>
      <c r="AM30" s="7">
        <v>0.06</v>
      </c>
      <c r="AN30" s="7">
        <v>0.47</v>
      </c>
      <c r="AO30" s="7">
        <v>0.36</v>
      </c>
      <c r="AP30" s="5">
        <v>2.8</v>
      </c>
      <c r="AQ30" s="5">
        <v>25.0</v>
      </c>
      <c r="AR30" s="5">
        <v>25.0</v>
      </c>
      <c r="AS30" s="6">
        <v>306.0</v>
      </c>
      <c r="AT30" s="7">
        <v>-0.28</v>
      </c>
      <c r="AU30" s="7">
        <v>0.0</v>
      </c>
      <c r="AV30" s="7">
        <v>0.0</v>
      </c>
      <c r="AW30" s="6">
        <v>339.0</v>
      </c>
      <c r="AX30" s="7">
        <v>-0.21</v>
      </c>
      <c r="AY30" s="7">
        <v>0.11</v>
      </c>
      <c r="AZ30" s="7">
        <v>0.02</v>
      </c>
      <c r="BU30" s="8" t="str">
        <f t="shared" si="3"/>
        <v>US</v>
      </c>
    </row>
    <row r="31">
      <c r="A31" s="5" t="s">
        <v>146</v>
      </c>
      <c r="B31" s="5" t="s">
        <v>147</v>
      </c>
      <c r="C31" s="5" t="s">
        <v>57</v>
      </c>
      <c r="D31" s="5" t="s">
        <v>88</v>
      </c>
      <c r="F31" s="6">
        <v>465095.0</v>
      </c>
      <c r="G31" s="6">
        <v>461398.0</v>
      </c>
      <c r="H31" s="6">
        <v>1032.27</v>
      </c>
      <c r="I31" s="7">
        <v>0.09</v>
      </c>
      <c r="J31" s="7">
        <v>0.14</v>
      </c>
      <c r="K31" s="7">
        <v>0.12</v>
      </c>
      <c r="L31" s="7">
        <v>0.03</v>
      </c>
      <c r="M31" s="7">
        <v>0.02</v>
      </c>
      <c r="N31" s="7">
        <v>0.63</v>
      </c>
      <c r="O31" s="7">
        <v>0.02</v>
      </c>
      <c r="P31" s="7">
        <v>0.48</v>
      </c>
      <c r="Q31" s="7">
        <v>0.29</v>
      </c>
      <c r="R31" s="7">
        <v>0.25</v>
      </c>
      <c r="S31" s="7">
        <v>0.17</v>
      </c>
      <c r="T31" s="5">
        <v>-0.3</v>
      </c>
      <c r="U31" s="5">
        <v>36.0</v>
      </c>
      <c r="V31" s="5">
        <v>33.0</v>
      </c>
      <c r="W31" s="7">
        <v>-0.31</v>
      </c>
      <c r="X31" s="7">
        <v>0.22</v>
      </c>
      <c r="Y31" s="7">
        <v>0.04</v>
      </c>
      <c r="Z31" s="7">
        <v>0.03</v>
      </c>
      <c r="AA31" s="7">
        <v>0.36</v>
      </c>
      <c r="AB31" s="7">
        <v>0.0</v>
      </c>
      <c r="AC31" s="7">
        <v>0.34</v>
      </c>
      <c r="AD31" s="7">
        <v>0.15</v>
      </c>
      <c r="AE31" s="7">
        <v>0.1</v>
      </c>
      <c r="AF31" s="7">
        <v>0.22</v>
      </c>
      <c r="AG31" s="5">
        <v>-0.5</v>
      </c>
      <c r="AH31" s="5">
        <v>56.0</v>
      </c>
      <c r="AI31" s="5">
        <v>52.0</v>
      </c>
      <c r="AJ31" s="7">
        <v>-0.05</v>
      </c>
      <c r="AK31" s="7">
        <v>0.07</v>
      </c>
      <c r="AL31" s="7">
        <v>0.1</v>
      </c>
      <c r="AM31" s="7">
        <v>0.13</v>
      </c>
      <c r="AN31" s="7">
        <v>0.04</v>
      </c>
      <c r="AO31" s="7">
        <v>0.03</v>
      </c>
      <c r="AP31" s="5">
        <v>-0.5</v>
      </c>
      <c r="AQ31" s="5">
        <v>40.0</v>
      </c>
      <c r="AR31" s="5">
        <v>40.0</v>
      </c>
      <c r="AS31" s="6">
        <v>868.0</v>
      </c>
      <c r="AT31" s="7">
        <v>-0.41</v>
      </c>
      <c r="AU31" s="7">
        <v>-0.16</v>
      </c>
      <c r="AV31" s="7">
        <v>-0.03</v>
      </c>
      <c r="AW31" s="6">
        <v>1150.0</v>
      </c>
      <c r="AX31" s="7">
        <v>-0.22</v>
      </c>
      <c r="AY31" s="7">
        <v>0.11</v>
      </c>
      <c r="AZ31" s="7">
        <v>0.02</v>
      </c>
      <c r="BU31" s="8" t="str">
        <f t="shared" si="3"/>
        <v>US</v>
      </c>
    </row>
    <row r="32">
      <c r="A32" s="5" t="s">
        <v>148</v>
      </c>
      <c r="B32" s="5" t="s">
        <v>149</v>
      </c>
      <c r="C32" s="5" t="s">
        <v>57</v>
      </c>
      <c r="D32" s="5" t="s">
        <v>102</v>
      </c>
      <c r="F32" s="6">
        <v>412576.68</v>
      </c>
      <c r="G32" s="6">
        <v>438096.68</v>
      </c>
      <c r="H32" s="6">
        <v>174.89</v>
      </c>
      <c r="I32" s="7">
        <v>0.04</v>
      </c>
      <c r="J32" s="7">
        <v>0.08</v>
      </c>
      <c r="K32" s="7">
        <v>0.03</v>
      </c>
      <c r="L32" s="7">
        <v>0.22</v>
      </c>
      <c r="M32" s="7">
        <v>0.19</v>
      </c>
      <c r="N32" s="7">
        <v>0.03</v>
      </c>
      <c r="O32" s="7">
        <v>0.05</v>
      </c>
      <c r="P32" s="7">
        <v>0.6</v>
      </c>
      <c r="Q32" s="7">
        <v>0.5</v>
      </c>
      <c r="R32" s="7">
        <v>0.09</v>
      </c>
      <c r="S32" s="7">
        <v>0.16</v>
      </c>
      <c r="T32" s="5">
        <v>1.1</v>
      </c>
      <c r="U32" s="5">
        <v>22.0</v>
      </c>
      <c r="V32" s="5">
        <v>22.0</v>
      </c>
      <c r="W32" s="7">
        <v>-0.24</v>
      </c>
      <c r="X32" s="7">
        <v>0.08</v>
      </c>
      <c r="Y32" s="7">
        <v>0.25</v>
      </c>
      <c r="Z32" s="7">
        <v>0.2</v>
      </c>
      <c r="AA32" s="7">
        <v>0.02</v>
      </c>
      <c r="AB32" s="7">
        <v>0.0</v>
      </c>
      <c r="AC32" s="7">
        <v>0.54</v>
      </c>
      <c r="AD32" s="7">
        <v>0.29</v>
      </c>
      <c r="AE32" s="7">
        <v>0.14</v>
      </c>
      <c r="AF32" s="7">
        <v>0.2</v>
      </c>
      <c r="AG32" s="5">
        <v>1.0</v>
      </c>
      <c r="AH32" s="5">
        <v>25.0</v>
      </c>
      <c r="AI32" s="5">
        <v>25.0</v>
      </c>
      <c r="AJ32" s="7">
        <v>-0.02</v>
      </c>
      <c r="AK32" s="7">
        <v>0.03</v>
      </c>
      <c r="AL32" s="7">
        <v>0.04</v>
      </c>
      <c r="AM32" s="7">
        <v>0.03</v>
      </c>
      <c r="AN32" s="7">
        <v>0.25</v>
      </c>
      <c r="AO32" s="7">
        <v>0.21</v>
      </c>
      <c r="AP32" s="5">
        <v>1.1</v>
      </c>
      <c r="AQ32" s="5">
        <v>22.0</v>
      </c>
      <c r="AR32" s="5">
        <v>22.0</v>
      </c>
      <c r="AS32" s="6">
        <v>162.0</v>
      </c>
      <c r="AT32" s="7">
        <v>-0.23</v>
      </c>
      <c r="AU32" s="7">
        <v>-0.07</v>
      </c>
      <c r="AV32" s="7">
        <v>-0.01</v>
      </c>
      <c r="AW32" s="6">
        <v>180.0</v>
      </c>
      <c r="AX32" s="7">
        <v>-0.15</v>
      </c>
      <c r="AY32" s="7">
        <v>0.03</v>
      </c>
      <c r="AZ32" s="7">
        <v>0.01</v>
      </c>
      <c r="BU32" s="8" t="str">
        <f t="shared" si="3"/>
        <v>US</v>
      </c>
    </row>
    <row r="33">
      <c r="A33" s="5" t="s">
        <v>150</v>
      </c>
      <c r="B33" s="5" t="s">
        <v>151</v>
      </c>
      <c r="C33" s="5" t="s">
        <v>78</v>
      </c>
      <c r="D33" s="5" t="s">
        <v>96</v>
      </c>
      <c r="F33" s="9">
        <v>279840.04</v>
      </c>
      <c r="G33" s="9">
        <v>270379.04</v>
      </c>
      <c r="H33" s="9">
        <v>2690.0</v>
      </c>
      <c r="I33" s="7">
        <v>0.13</v>
      </c>
      <c r="J33" s="7">
        <v>0.19</v>
      </c>
      <c r="K33" s="7">
        <v>0.18</v>
      </c>
      <c r="L33" s="7">
        <v>0.37</v>
      </c>
      <c r="M33" s="7">
        <v>0.25</v>
      </c>
      <c r="N33" s="7">
        <v>0.02</v>
      </c>
      <c r="O33" s="7">
        <v>0.03</v>
      </c>
      <c r="P33" s="7">
        <v>0.34</v>
      </c>
      <c r="Q33" s="7">
        <v>0.06</v>
      </c>
      <c r="R33" s="7">
        <v>0.07</v>
      </c>
      <c r="S33" s="7">
        <v>0.36</v>
      </c>
      <c r="T33" s="5">
        <v>-1.5</v>
      </c>
      <c r="U33" s="5">
        <v>41.0</v>
      </c>
      <c r="V33" s="5">
        <v>42.0</v>
      </c>
      <c r="W33" s="7">
        <v>-0.41</v>
      </c>
      <c r="X33" s="7">
        <v>0.23</v>
      </c>
      <c r="Y33" s="7">
        <v>0.42</v>
      </c>
      <c r="Z33" s="7">
        <v>0.26</v>
      </c>
      <c r="AA33" s="7">
        <v>0.05</v>
      </c>
      <c r="AB33" s="7">
        <v>0.12</v>
      </c>
      <c r="AC33" s="7">
        <v>0.71</v>
      </c>
      <c r="AD33" s="7">
        <v>0.04</v>
      </c>
      <c r="AE33" s="7">
        <v>0.08</v>
      </c>
      <c r="AF33" s="7">
        <v>0.4</v>
      </c>
      <c r="AG33" s="5">
        <v>-1.4</v>
      </c>
      <c r="AH33" s="5">
        <v>62.0</v>
      </c>
      <c r="AI33" s="5">
        <v>59.0</v>
      </c>
      <c r="AJ33" s="7">
        <v>-0.08</v>
      </c>
      <c r="AK33" s="7">
        <v>0.1</v>
      </c>
      <c r="AL33" s="7">
        <v>0.13</v>
      </c>
      <c r="AM33" s="7">
        <v>0.14</v>
      </c>
      <c r="AN33" s="7">
        <v>0.42</v>
      </c>
      <c r="AO33" s="7">
        <v>0.3</v>
      </c>
      <c r="AP33" s="5">
        <v>-1.7</v>
      </c>
      <c r="AQ33" s="5">
        <v>40.0</v>
      </c>
      <c r="AR33" s="5">
        <v>40.0</v>
      </c>
      <c r="AS33" s="9">
        <v>2885.0</v>
      </c>
      <c r="AT33" s="7">
        <v>-0.31</v>
      </c>
      <c r="AU33" s="7">
        <v>0.08</v>
      </c>
      <c r="AV33" s="7">
        <v>0.01</v>
      </c>
      <c r="AW33" s="9">
        <v>2885.0</v>
      </c>
      <c r="AX33" s="7">
        <v>-0.31</v>
      </c>
      <c r="AY33" s="7">
        <v>0.08</v>
      </c>
      <c r="AZ33" s="7">
        <v>0.01</v>
      </c>
      <c r="BU33" s="8" t="str">
        <f t="shared" si="3"/>
        <v>EU</v>
      </c>
    </row>
    <row r="34">
      <c r="A34" s="5" t="s">
        <v>152</v>
      </c>
      <c r="B34" s="5" t="s">
        <v>153</v>
      </c>
      <c r="C34" s="5" t="s">
        <v>57</v>
      </c>
      <c r="D34" s="5" t="s">
        <v>88</v>
      </c>
      <c r="F34" s="6">
        <v>736288.18</v>
      </c>
      <c r="G34" s="6">
        <v>794578.18</v>
      </c>
      <c r="H34" s="6">
        <v>94.8</v>
      </c>
      <c r="I34" s="7">
        <v>0.04</v>
      </c>
      <c r="J34" s="7">
        <v>0.07</v>
      </c>
      <c r="K34" s="7">
        <v>0.04</v>
      </c>
      <c r="L34" s="7">
        <v>0.04</v>
      </c>
      <c r="M34" s="7">
        <v>0.03</v>
      </c>
      <c r="N34" s="7">
        <v>0.16</v>
      </c>
      <c r="O34" s="7">
        <v>0.13</v>
      </c>
      <c r="P34" s="7">
        <v>0.38</v>
      </c>
      <c r="Q34" s="7">
        <v>0.4</v>
      </c>
      <c r="R34" s="7">
        <v>0.15</v>
      </c>
      <c r="S34" s="7">
        <v>0.12</v>
      </c>
      <c r="T34" s="5">
        <v>1.0</v>
      </c>
      <c r="U34" s="5">
        <v>22.0</v>
      </c>
      <c r="V34" s="5">
        <v>19.0</v>
      </c>
      <c r="W34" s="7">
        <v>-0.25</v>
      </c>
      <c r="X34" s="7">
        <v>0.14</v>
      </c>
      <c r="Y34" s="7">
        <v>0.04</v>
      </c>
      <c r="Z34" s="7">
        <v>0.02</v>
      </c>
      <c r="AA34" s="7">
        <v>0.62</v>
      </c>
      <c r="AB34" s="7">
        <v>0.11</v>
      </c>
      <c r="AC34" s="7">
        <v>0.4</v>
      </c>
      <c r="AD34" s="7">
        <v>0.27</v>
      </c>
      <c r="AE34" s="7">
        <v>0.06</v>
      </c>
      <c r="AF34" s="7">
        <v>0.15</v>
      </c>
      <c r="AG34" s="5">
        <v>0.7</v>
      </c>
      <c r="AH34" s="5">
        <v>33.0</v>
      </c>
      <c r="AI34" s="5">
        <v>38.0</v>
      </c>
      <c r="AJ34" s="7">
        <v>-0.12</v>
      </c>
      <c r="AK34" s="7">
        <v>0.05</v>
      </c>
      <c r="AL34" s="7">
        <v>0.07</v>
      </c>
      <c r="AM34" s="7">
        <v>0.14</v>
      </c>
      <c r="AN34" s="7">
        <v>0.05</v>
      </c>
      <c r="AO34" s="7">
        <v>0.03</v>
      </c>
      <c r="AP34" s="5">
        <v>0.8</v>
      </c>
      <c r="AQ34" s="5">
        <v>25.0</v>
      </c>
      <c r="AR34" s="5">
        <v>25.0</v>
      </c>
      <c r="AS34" s="6">
        <v>78.0</v>
      </c>
      <c r="AT34" s="7">
        <v>-0.49</v>
      </c>
      <c r="AU34" s="7">
        <v>-0.18</v>
      </c>
      <c r="AV34" s="7">
        <v>-0.04</v>
      </c>
      <c r="AW34" s="6">
        <v>99.0</v>
      </c>
      <c r="AX34" s="7">
        <v>-0.35</v>
      </c>
      <c r="AY34" s="7">
        <v>0.05</v>
      </c>
      <c r="AZ34" s="7">
        <v>0.01</v>
      </c>
      <c r="BU34" s="8" t="str">
        <f t="shared" si="3"/>
        <v>US</v>
      </c>
    </row>
    <row r="35">
      <c r="A35" s="5" t="s">
        <v>154</v>
      </c>
      <c r="B35" s="5" t="s">
        <v>155</v>
      </c>
      <c r="C35" s="5" t="s">
        <v>57</v>
      </c>
      <c r="D35" s="5" t="s">
        <v>102</v>
      </c>
      <c r="E35" s="5" t="s">
        <v>156</v>
      </c>
      <c r="F35" s="6">
        <v>307220.46</v>
      </c>
      <c r="G35" s="6">
        <v>340822.46</v>
      </c>
      <c r="H35" s="6">
        <v>70.41</v>
      </c>
      <c r="I35" s="7">
        <v>0.01</v>
      </c>
      <c r="J35" s="7">
        <v>0.13</v>
      </c>
      <c r="K35" s="7">
        <v>0.13</v>
      </c>
      <c r="L35" s="7">
        <v>0.28</v>
      </c>
      <c r="M35" s="7">
        <v>0.21</v>
      </c>
      <c r="N35" s="7">
        <v>0.05</v>
      </c>
      <c r="O35" s="7">
        <v>0.3</v>
      </c>
      <c r="P35" s="7">
        <v>0.9</v>
      </c>
      <c r="Q35" s="7">
        <v>0.28</v>
      </c>
      <c r="R35" s="7">
        <v>0.09</v>
      </c>
      <c r="S35" s="7">
        <v>0.14</v>
      </c>
      <c r="T35" s="5">
        <v>2.3</v>
      </c>
      <c r="U35" s="5">
        <v>23.0</v>
      </c>
      <c r="V35" s="5">
        <v>23.0</v>
      </c>
      <c r="W35" s="7">
        <v>-0.37</v>
      </c>
      <c r="X35" s="7">
        <v>0.06</v>
      </c>
      <c r="Y35" s="7">
        <v>0.3</v>
      </c>
      <c r="Z35" s="7">
        <v>0.23</v>
      </c>
      <c r="AA35" s="7">
        <v>0.09</v>
      </c>
      <c r="AB35" s="7">
        <v>0.03</v>
      </c>
      <c r="AC35" s="7">
        <v>0.77</v>
      </c>
      <c r="AD35" s="7">
        <v>0.17</v>
      </c>
      <c r="AE35" s="7">
        <v>0.0</v>
      </c>
      <c r="AF35" s="7">
        <v>0.17</v>
      </c>
      <c r="AG35" s="5">
        <v>2.0</v>
      </c>
      <c r="AH35" s="5">
        <v>26.0</v>
      </c>
      <c r="AI35" s="5">
        <v>30.0</v>
      </c>
      <c r="AJ35" s="7">
        <v>-0.02</v>
      </c>
      <c r="AK35" s="7">
        <v>0.04</v>
      </c>
      <c r="AL35" s="7">
        <v>0.04</v>
      </c>
      <c r="AM35" s="7">
        <v>0.05</v>
      </c>
      <c r="AN35" s="7">
        <v>0.32</v>
      </c>
      <c r="AO35" s="7">
        <v>0.24</v>
      </c>
      <c r="AP35" s="5">
        <v>2.1</v>
      </c>
      <c r="AQ35" s="5">
        <v>25.0</v>
      </c>
      <c r="AR35" s="5">
        <v>25.0</v>
      </c>
      <c r="AS35" s="6">
        <v>65.0</v>
      </c>
      <c r="AT35" s="7">
        <v>-0.27</v>
      </c>
      <c r="AU35" s="7">
        <v>-0.08</v>
      </c>
      <c r="AV35" s="7">
        <v>-0.02</v>
      </c>
      <c r="AW35" s="6">
        <v>72.0</v>
      </c>
      <c r="AX35" s="7">
        <v>-0.2</v>
      </c>
      <c r="AY35" s="7">
        <v>0.02</v>
      </c>
      <c r="AZ35" s="7">
        <v>0.0</v>
      </c>
      <c r="BU35" s="8" t="str">
        <f t="shared" si="3"/>
        <v>US</v>
      </c>
    </row>
    <row r="36">
      <c r="A36" s="5" t="s">
        <v>157</v>
      </c>
      <c r="B36" s="5" t="s">
        <v>158</v>
      </c>
      <c r="C36" s="5" t="s">
        <v>57</v>
      </c>
      <c r="D36" s="5" t="s">
        <v>66</v>
      </c>
      <c r="E36" s="5" t="s">
        <v>123</v>
      </c>
      <c r="F36" s="6">
        <v>133006.57</v>
      </c>
      <c r="G36" s="12"/>
      <c r="H36" s="6">
        <v>71.81</v>
      </c>
      <c r="I36" s="7">
        <v>0.01</v>
      </c>
      <c r="J36" s="7">
        <v>0.06</v>
      </c>
      <c r="K36" s="10"/>
      <c r="L36" s="10"/>
      <c r="M36" s="10"/>
      <c r="N36" s="10"/>
      <c r="O36" s="10"/>
      <c r="P36" s="10"/>
      <c r="Q36" s="10"/>
      <c r="R36" s="10"/>
      <c r="S36" s="10"/>
      <c r="U36" s="5">
        <v>9.0</v>
      </c>
      <c r="W36" s="7">
        <v>-0.48</v>
      </c>
      <c r="X36" s="7">
        <v>0.03</v>
      </c>
      <c r="Y36" s="10"/>
      <c r="Z36" s="10"/>
      <c r="AA36" s="10"/>
      <c r="AB36" s="10"/>
      <c r="AC36" s="10"/>
      <c r="AD36" s="10"/>
      <c r="AE36" s="10"/>
      <c r="AF36" s="10"/>
      <c r="AH36" s="5">
        <v>9.0</v>
      </c>
      <c r="AJ36" s="7">
        <v>-0.19</v>
      </c>
      <c r="AK36" s="7">
        <v>0.01</v>
      </c>
      <c r="AL36" s="7">
        <v>0.04</v>
      </c>
      <c r="AM36" s="10"/>
      <c r="AN36" s="10"/>
      <c r="AO36" s="10"/>
      <c r="AQ36" s="5">
        <v>9.0</v>
      </c>
      <c r="AS36" s="6">
        <v>63.0</v>
      </c>
      <c r="AT36" s="7">
        <v>-0.03</v>
      </c>
      <c r="AU36" s="7">
        <v>0.18</v>
      </c>
      <c r="AV36" s="7">
        <v>-0.02</v>
      </c>
      <c r="AW36" s="6">
        <v>71.0</v>
      </c>
      <c r="AX36" s="7">
        <v>0.03</v>
      </c>
      <c r="AY36" s="7">
        <v>0.24</v>
      </c>
      <c r="AZ36" s="7">
        <v>0.0</v>
      </c>
      <c r="BU36" s="8" t="str">
        <f t="shared" si="3"/>
        <v>US</v>
      </c>
    </row>
    <row r="37">
      <c r="A37" s="5" t="s">
        <v>159</v>
      </c>
      <c r="B37" s="5" t="s">
        <v>160</v>
      </c>
      <c r="C37" s="5" t="s">
        <v>57</v>
      </c>
      <c r="D37" s="5" t="s">
        <v>88</v>
      </c>
      <c r="E37" s="5" t="s">
        <v>84</v>
      </c>
      <c r="F37" s="6">
        <v>374299.0</v>
      </c>
      <c r="G37" s="6">
        <v>434930.0</v>
      </c>
      <c r="H37" s="6">
        <v>383.5</v>
      </c>
      <c r="I37" s="7">
        <v>0.07</v>
      </c>
      <c r="J37" s="7">
        <v>0.13</v>
      </c>
      <c r="K37" s="7">
        <v>0.06</v>
      </c>
      <c r="L37" s="7">
        <v>0.14</v>
      </c>
      <c r="M37" s="7">
        <v>0.09</v>
      </c>
      <c r="N37" s="7">
        <v>0.01</v>
      </c>
      <c r="O37" s="7">
        <v>0.27</v>
      </c>
      <c r="P37" s="7">
        <v>0.53</v>
      </c>
      <c r="Q37" s="7">
        <v>0.65</v>
      </c>
      <c r="R37" s="7">
        <v>0.0</v>
      </c>
      <c r="S37" s="7">
        <v>0.33</v>
      </c>
      <c r="T37" s="5">
        <v>1.5</v>
      </c>
      <c r="U37" s="5">
        <v>21.0</v>
      </c>
      <c r="W37" s="7">
        <v>-0.35</v>
      </c>
      <c r="X37" s="7">
        <v>0.13</v>
      </c>
      <c r="Y37" s="7">
        <v>0.14</v>
      </c>
      <c r="Z37" s="7">
        <v>0.06</v>
      </c>
      <c r="AA37" s="7">
        <v>0.02</v>
      </c>
      <c r="AB37" s="7">
        <v>1.8</v>
      </c>
      <c r="AC37" s="7">
        <v>0.92</v>
      </c>
      <c r="AD37" s="7">
        <v>0.07</v>
      </c>
      <c r="AE37" s="7">
        <v>0.0</v>
      </c>
      <c r="AF37" s="7">
        <v>0.24</v>
      </c>
      <c r="AG37" s="5">
        <v>2.0</v>
      </c>
      <c r="AH37" s="5">
        <v>23.0</v>
      </c>
      <c r="AJ37" s="7">
        <v>-0.13</v>
      </c>
      <c r="AK37" s="7">
        <v>0.04</v>
      </c>
      <c r="AL37" s="7">
        <v>0.07</v>
      </c>
      <c r="AM37" s="7">
        <v>0.16</v>
      </c>
      <c r="AN37" s="7">
        <v>0.14</v>
      </c>
      <c r="AO37" s="7">
        <v>0.1</v>
      </c>
      <c r="AP37" s="5">
        <v>1.5</v>
      </c>
      <c r="AQ37" s="5">
        <v>20.0</v>
      </c>
      <c r="AR37" s="5">
        <v>20.0</v>
      </c>
      <c r="AS37" s="6">
        <v>360.0</v>
      </c>
      <c r="AT37" s="7">
        <v>-0.26</v>
      </c>
      <c r="AU37" s="7">
        <v>-0.06</v>
      </c>
      <c r="AV37" s="7">
        <v>-0.01</v>
      </c>
      <c r="AW37" s="6">
        <v>360.0</v>
      </c>
      <c r="AX37" s="7">
        <v>-0.26</v>
      </c>
      <c r="AY37" s="7">
        <v>-0.06</v>
      </c>
      <c r="AZ37" s="7">
        <v>-0.01</v>
      </c>
      <c r="BU37" s="8" t="str">
        <f t="shared" si="3"/>
        <v>US</v>
      </c>
    </row>
    <row r="38">
      <c r="A38" s="5" t="s">
        <v>161</v>
      </c>
      <c r="B38" s="5" t="s">
        <v>162</v>
      </c>
      <c r="C38" s="5" t="s">
        <v>57</v>
      </c>
      <c r="D38" s="5" t="s">
        <v>66</v>
      </c>
      <c r="E38" s="5" t="s">
        <v>92</v>
      </c>
      <c r="F38" s="6">
        <v>5156.7</v>
      </c>
      <c r="G38" s="6">
        <v>24894.2</v>
      </c>
      <c r="H38" s="6">
        <v>46.43</v>
      </c>
      <c r="I38" s="7">
        <v>0.1</v>
      </c>
      <c r="J38" s="7">
        <v>0.1</v>
      </c>
      <c r="K38" s="10"/>
      <c r="L38" s="10"/>
      <c r="M38" s="10"/>
      <c r="N38" s="10"/>
      <c r="O38" s="10"/>
      <c r="P38" s="10"/>
      <c r="Q38" s="10"/>
      <c r="R38" s="10"/>
      <c r="S38" s="10"/>
      <c r="U38" s="5">
        <v>7.0</v>
      </c>
      <c r="W38" s="7">
        <v>-0.4</v>
      </c>
      <c r="X38" s="7">
        <v>0.04</v>
      </c>
      <c r="Y38" s="10"/>
      <c r="Z38" s="10"/>
      <c r="AA38" s="10"/>
      <c r="AB38" s="10"/>
      <c r="AC38" s="10"/>
      <c r="AD38" s="10"/>
      <c r="AE38" s="10"/>
      <c r="AF38" s="10"/>
      <c r="AH38" s="5">
        <v>11.0</v>
      </c>
      <c r="AJ38" s="7">
        <v>-0.13</v>
      </c>
      <c r="AK38" s="7">
        <v>0.07</v>
      </c>
      <c r="AL38" s="7">
        <v>0.09</v>
      </c>
      <c r="AM38" s="10"/>
      <c r="AN38" s="10"/>
      <c r="AO38" s="10"/>
      <c r="AQ38" s="5">
        <v>7.0</v>
      </c>
      <c r="AS38" s="6">
        <v>31.0</v>
      </c>
      <c r="AT38" s="7">
        <v>-0.18</v>
      </c>
      <c r="AU38" s="7">
        <v>0.02</v>
      </c>
      <c r="AV38" s="7">
        <v>-0.08</v>
      </c>
      <c r="AW38" s="6">
        <v>40.0</v>
      </c>
      <c r="AX38" s="7">
        <v>-0.13</v>
      </c>
      <c r="AY38" s="7">
        <v>0.13</v>
      </c>
      <c r="AZ38" s="7">
        <v>-0.03</v>
      </c>
      <c r="BU38" s="8" t="str">
        <f t="shared" si="3"/>
        <v>US</v>
      </c>
    </row>
    <row r="39">
      <c r="A39" s="5" t="s">
        <v>163</v>
      </c>
      <c r="B39" s="5" t="s">
        <v>164</v>
      </c>
      <c r="C39" s="5" t="s">
        <v>57</v>
      </c>
      <c r="D39" s="5" t="s">
        <v>58</v>
      </c>
      <c r="E39" s="5" t="s">
        <v>165</v>
      </c>
      <c r="F39" s="6">
        <v>211386.98</v>
      </c>
      <c r="G39" s="6">
        <v>206487.35</v>
      </c>
      <c r="H39" s="6">
        <v>87.64</v>
      </c>
      <c r="I39" s="7">
        <v>0.3</v>
      </c>
      <c r="J39" s="7">
        <v>0.29</v>
      </c>
      <c r="K39" s="7">
        <v>0.12</v>
      </c>
      <c r="L39" s="7">
        <v>0.44</v>
      </c>
      <c r="M39" s="7">
        <v>-0.47</v>
      </c>
      <c r="N39" s="7">
        <v>0.0</v>
      </c>
      <c r="O39" s="7">
        <v>0.0</v>
      </c>
      <c r="P39" s="7">
        <v>0.0</v>
      </c>
      <c r="Q39" s="7">
        <v>0.4</v>
      </c>
      <c r="R39" s="7">
        <v>0.0</v>
      </c>
      <c r="S39" s="7">
        <v>-0.4</v>
      </c>
      <c r="T39" s="5">
        <v>-1.3</v>
      </c>
      <c r="U39" s="5">
        <v>60.0</v>
      </c>
      <c r="V39" s="5">
        <v>65.0</v>
      </c>
      <c r="W39" s="7">
        <v>-0.84</v>
      </c>
      <c r="X39" s="7">
        <v>0.64</v>
      </c>
      <c r="Y39" s="7">
        <v>0.11</v>
      </c>
      <c r="Z39" s="7">
        <v>0.12</v>
      </c>
      <c r="AA39" s="7">
        <v>0.0</v>
      </c>
      <c r="AB39" s="7">
        <v>0.0</v>
      </c>
      <c r="AC39" s="7">
        <v>0.0</v>
      </c>
      <c r="AD39" s="7">
        <v>0.8</v>
      </c>
      <c r="AE39" s="7">
        <v>0.0</v>
      </c>
      <c r="AF39" s="7">
        <v>0.14</v>
      </c>
      <c r="AG39" s="5">
        <v>-15.3</v>
      </c>
      <c r="AH39" s="5">
        <v>376.0</v>
      </c>
      <c r="AI39" s="5">
        <v>367.0</v>
      </c>
      <c r="AJ39" s="7">
        <v>-0.33</v>
      </c>
      <c r="AK39" s="7">
        <v>0.31</v>
      </c>
      <c r="AL39" s="7">
        <v>0.2</v>
      </c>
      <c r="AM39" s="7">
        <v>0.36</v>
      </c>
      <c r="AN39" s="7">
        <v>0.15</v>
      </c>
      <c r="AO39" s="7">
        <v>0.14</v>
      </c>
      <c r="AP39" s="5">
        <v>-5.0</v>
      </c>
      <c r="AQ39" s="5">
        <v>70.0</v>
      </c>
      <c r="AR39" s="5">
        <v>70.0</v>
      </c>
      <c r="AS39" s="6">
        <v>17.0</v>
      </c>
      <c r="AT39" s="7">
        <v>-0.9</v>
      </c>
      <c r="AU39" s="7">
        <v>-0.8</v>
      </c>
      <c r="AV39" s="7">
        <v>-0.28</v>
      </c>
      <c r="AW39" s="6">
        <v>41.0</v>
      </c>
      <c r="AX39" s="7">
        <v>-0.79</v>
      </c>
      <c r="AY39" s="7">
        <v>-0.54</v>
      </c>
      <c r="AZ39" s="7">
        <v>-0.14</v>
      </c>
      <c r="BU39" s="8" t="str">
        <f t="shared" si="3"/>
        <v>US</v>
      </c>
    </row>
    <row r="40">
      <c r="A40" s="5" t="s">
        <v>166</v>
      </c>
      <c r="B40" s="5" t="s">
        <v>167</v>
      </c>
      <c r="C40" s="5" t="s">
        <v>57</v>
      </c>
      <c r="D40" s="5" t="s">
        <v>58</v>
      </c>
      <c r="E40" s="5" t="s">
        <v>168</v>
      </c>
      <c r="F40" s="6">
        <v>897729.91</v>
      </c>
      <c r="G40" s="6">
        <v>875556.91</v>
      </c>
      <c r="H40" s="6">
        <v>272.09</v>
      </c>
      <c r="I40" s="7">
        <v>0.45</v>
      </c>
      <c r="J40" s="7">
        <v>0.8</v>
      </c>
      <c r="K40" s="7">
        <v>2.12</v>
      </c>
      <c r="L40" s="7">
        <v>0.01</v>
      </c>
      <c r="M40" s="7">
        <v>0.02</v>
      </c>
      <c r="N40" s="7">
        <v>0.41</v>
      </c>
      <c r="O40" s="7">
        <v>0.05</v>
      </c>
      <c r="P40" s="7">
        <v>0.0</v>
      </c>
      <c r="Q40" s="7">
        <v>0.0</v>
      </c>
      <c r="R40" s="7">
        <v>0.35</v>
      </c>
      <c r="S40" s="7">
        <v>0.03</v>
      </c>
      <c r="T40" s="5">
        <v>0.7</v>
      </c>
      <c r="U40" s="5">
        <v>80.0</v>
      </c>
      <c r="V40" s="5">
        <v>90.0</v>
      </c>
      <c r="W40" s="7">
        <v>-0.73</v>
      </c>
      <c r="X40" s="7">
        <v>0.35</v>
      </c>
      <c r="Y40" s="7">
        <v>0.08</v>
      </c>
      <c r="Z40" s="7">
        <v>0.06</v>
      </c>
      <c r="AA40" s="7">
        <v>0.98</v>
      </c>
      <c r="AB40" s="7">
        <v>0.0</v>
      </c>
      <c r="AC40" s="7">
        <v>0.0</v>
      </c>
      <c r="AD40" s="7">
        <v>0.0</v>
      </c>
      <c r="AE40" s="7">
        <v>0.0</v>
      </c>
      <c r="AF40" s="7">
        <v>0.09</v>
      </c>
      <c r="AG40" s="5">
        <v>-2.2</v>
      </c>
      <c r="AH40" s="5">
        <v>110.0</v>
      </c>
      <c r="AI40" s="5">
        <v>1026.0</v>
      </c>
      <c r="AJ40" s="7">
        <v>-0.43</v>
      </c>
      <c r="AK40" s="7">
        <v>0.15</v>
      </c>
      <c r="AL40" s="7">
        <v>0.23</v>
      </c>
      <c r="AM40" s="7">
        <v>0.2</v>
      </c>
      <c r="AN40" s="7">
        <v>0.11</v>
      </c>
      <c r="AO40" s="7">
        <v>0.06</v>
      </c>
      <c r="AP40" s="5">
        <v>-1.8</v>
      </c>
      <c r="AQ40" s="5">
        <v>30.0</v>
      </c>
      <c r="AR40" s="5">
        <v>30.0</v>
      </c>
      <c r="AS40" s="6">
        <v>103.0</v>
      </c>
      <c r="AT40" s="7">
        <v>-0.96</v>
      </c>
      <c r="AU40" s="7">
        <v>-0.71</v>
      </c>
      <c r="AV40" s="7">
        <v>-0.22</v>
      </c>
      <c r="AW40" s="6">
        <v>146.0</v>
      </c>
      <c r="AX40" s="7">
        <v>-0.96</v>
      </c>
      <c r="AY40" s="7">
        <v>-0.56</v>
      </c>
      <c r="AZ40" s="7">
        <v>-0.16</v>
      </c>
      <c r="BU40" s="8" t="str">
        <f t="shared" si="3"/>
        <v>US</v>
      </c>
    </row>
    <row r="41">
      <c r="A41" s="5" t="s">
        <v>169</v>
      </c>
      <c r="B41" s="5" t="s">
        <v>170</v>
      </c>
      <c r="C41" s="5" t="s">
        <v>57</v>
      </c>
      <c r="D41" s="5" t="s">
        <v>58</v>
      </c>
      <c r="E41" s="5" t="s">
        <v>143</v>
      </c>
      <c r="F41" s="6">
        <v>80311.32</v>
      </c>
      <c r="G41" s="6">
        <v>87531.67</v>
      </c>
      <c r="H41" s="6">
        <v>298.1</v>
      </c>
      <c r="I41" s="7">
        <v>-0.01</v>
      </c>
      <c r="J41" s="7">
        <v>-0.63</v>
      </c>
      <c r="K41" s="7">
        <v>-1.34</v>
      </c>
      <c r="L41" s="7">
        <v>-0.77</v>
      </c>
      <c r="M41" s="7">
        <v>-0.51</v>
      </c>
      <c r="N41" s="7">
        <v>0.01</v>
      </c>
      <c r="O41" s="7">
        <v>0.0</v>
      </c>
      <c r="P41" s="7">
        <v>0.0</v>
      </c>
      <c r="Q41" s="7">
        <v>-0.67</v>
      </c>
      <c r="R41" s="7">
        <v>0.08</v>
      </c>
      <c r="S41" s="7">
        <v>-0.05</v>
      </c>
      <c r="T41" s="5">
        <v>-15.0</v>
      </c>
      <c r="U41" s="5">
        <v>88.0</v>
      </c>
      <c r="V41" s="5">
        <v>31.0</v>
      </c>
      <c r="W41" s="7">
        <v>-0.89</v>
      </c>
      <c r="X41" s="7">
        <v>0.23</v>
      </c>
      <c r="Y41" s="7">
        <v>-4.0</v>
      </c>
      <c r="Z41" s="7">
        <v>-2.46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-0.1</v>
      </c>
      <c r="AG41" s="5">
        <v>-3.9</v>
      </c>
      <c r="AH41" s="5">
        <v>-92.0</v>
      </c>
      <c r="AI41" s="5">
        <v>-106.0</v>
      </c>
      <c r="AJ41" s="7">
        <v>-0.36</v>
      </c>
      <c r="AK41" s="7">
        <v>0.02</v>
      </c>
      <c r="AL41" s="7">
        <v>-0.13</v>
      </c>
      <c r="AM41" s="7">
        <v>-0.07</v>
      </c>
      <c r="AN41" s="7">
        <v>-0.77</v>
      </c>
      <c r="AO41" s="7">
        <v>-1.41</v>
      </c>
      <c r="AP41" s="5">
        <v>-15.0</v>
      </c>
      <c r="AQ41" s="5">
        <v>1.0</v>
      </c>
      <c r="AR41" s="5">
        <v>1.0</v>
      </c>
      <c r="AS41" s="6">
        <v>-40.0</v>
      </c>
      <c r="AT41" s="7">
        <v>-1.16</v>
      </c>
      <c r="AU41" s="7">
        <v>-1.14</v>
      </c>
      <c r="AV41" s="7">
        <v>-1.67</v>
      </c>
      <c r="AW41" s="6">
        <v>-40.0</v>
      </c>
      <c r="AX41" s="7">
        <v>-1.16</v>
      </c>
      <c r="AY41" s="7">
        <v>-1.14</v>
      </c>
      <c r="AZ41" s="7">
        <v>-1.67</v>
      </c>
      <c r="BU41" s="8" t="str">
        <f t="shared" si="3"/>
        <v>US</v>
      </c>
    </row>
    <row r="42">
      <c r="A42" s="5" t="s">
        <v>171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W42" s="10"/>
      <c r="X42" s="7">
        <v>0.1</v>
      </c>
      <c r="Y42" s="10"/>
      <c r="Z42" s="10"/>
      <c r="AA42" s="10"/>
      <c r="AB42" s="10"/>
      <c r="AC42" s="10"/>
      <c r="AD42" s="10"/>
      <c r="AE42" s="10"/>
      <c r="AF42" s="10"/>
      <c r="AJ42" s="10"/>
      <c r="AK42" s="10"/>
      <c r="AL42" s="10"/>
      <c r="AM42" s="10"/>
      <c r="AN42" s="10"/>
      <c r="AO42" s="10"/>
      <c r="AT42" s="10"/>
      <c r="AU42" s="10"/>
      <c r="AV42" s="10"/>
      <c r="AX42" s="10"/>
      <c r="AY42" s="10"/>
      <c r="AZ42" s="10"/>
    </row>
    <row r="43">
      <c r="A43" s="5" t="s">
        <v>172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W43" s="10"/>
      <c r="X43" s="7">
        <v>0.16</v>
      </c>
      <c r="Y43" s="10"/>
      <c r="Z43" s="10"/>
      <c r="AA43" s="10"/>
      <c r="AB43" s="10"/>
      <c r="AC43" s="10"/>
      <c r="AD43" s="10"/>
      <c r="AE43" s="10"/>
      <c r="AF43" s="10"/>
      <c r="AJ43" s="10"/>
      <c r="AK43" s="10"/>
      <c r="AL43" s="10"/>
      <c r="AM43" s="10"/>
      <c r="AN43" s="10"/>
      <c r="AO43" s="10"/>
      <c r="AT43" s="10"/>
      <c r="AU43" s="10"/>
      <c r="AV43" s="10"/>
      <c r="AX43" s="10"/>
      <c r="AY43" s="10"/>
      <c r="AZ43" s="10"/>
    </row>
    <row r="44"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W44" s="10"/>
      <c r="X44" s="7"/>
      <c r="Y44" s="10"/>
      <c r="Z44" s="10"/>
      <c r="AA44" s="10"/>
      <c r="AB44" s="10"/>
      <c r="AC44" s="10"/>
      <c r="AD44" s="10"/>
      <c r="AE44" s="10"/>
      <c r="AF44" s="10"/>
      <c r="AJ44" s="10"/>
      <c r="AK44" s="10"/>
      <c r="AL44" s="10"/>
      <c r="AM44" s="10"/>
      <c r="AN44" s="10"/>
      <c r="AO44" s="10"/>
      <c r="AT44" s="10"/>
      <c r="AU44" s="10"/>
      <c r="AV44" s="10"/>
      <c r="AX44" s="10"/>
      <c r="AY44" s="10"/>
      <c r="AZ44" s="10"/>
    </row>
    <row r="45">
      <c r="A45" s="5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W45" s="10"/>
      <c r="X45" s="7"/>
      <c r="Y45" s="10"/>
      <c r="Z45" s="10"/>
      <c r="AA45" s="10"/>
      <c r="AB45" s="10"/>
      <c r="AC45" s="10"/>
      <c r="AD45" s="10"/>
      <c r="AE45" s="10"/>
      <c r="AF45" s="10"/>
      <c r="AJ45" s="10"/>
      <c r="AK45" s="10"/>
      <c r="AL45" s="10"/>
      <c r="AM45" s="10"/>
      <c r="AN45" s="10"/>
      <c r="AO45" s="10"/>
      <c r="AT45" s="10"/>
      <c r="AU45" s="10"/>
      <c r="AV45" s="10"/>
      <c r="AX45" s="10"/>
      <c r="AY45" s="10"/>
      <c r="AZ45" s="10"/>
    </row>
    <row r="46">
      <c r="A46" s="5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W46" s="10"/>
      <c r="X46" s="7"/>
      <c r="Y46" s="10"/>
      <c r="Z46" s="10"/>
      <c r="AA46" s="10"/>
      <c r="AB46" s="10"/>
      <c r="AC46" s="10"/>
      <c r="AD46" s="10"/>
      <c r="AE46" s="10"/>
      <c r="AF46" s="10"/>
      <c r="AJ46" s="10"/>
      <c r="AK46" s="10"/>
      <c r="AL46" s="10"/>
      <c r="AM46" s="10"/>
      <c r="AN46" s="10"/>
      <c r="AO46" s="10"/>
      <c r="AT46" s="10"/>
      <c r="AU46" s="10"/>
      <c r="AV46" s="10"/>
      <c r="AX46" s="10"/>
      <c r="AY46" s="10"/>
      <c r="AZ46" s="10"/>
    </row>
    <row r="47">
      <c r="A47" s="5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W47" s="10"/>
      <c r="X47" s="7"/>
      <c r="Y47" s="10"/>
      <c r="Z47" s="10"/>
      <c r="AA47" s="10"/>
      <c r="AB47" s="10"/>
      <c r="AC47" s="10"/>
      <c r="AD47" s="10"/>
      <c r="AE47" s="10"/>
      <c r="AF47" s="10"/>
      <c r="AJ47" s="10"/>
      <c r="AK47" s="10"/>
      <c r="AL47" s="10"/>
      <c r="AM47" s="10"/>
      <c r="AN47" s="10"/>
      <c r="AO47" s="10"/>
      <c r="AT47" s="10"/>
      <c r="AU47" s="10"/>
      <c r="AV47" s="10"/>
      <c r="AX47" s="10"/>
      <c r="AY47" s="10"/>
      <c r="AZ47" s="10"/>
    </row>
    <row r="48">
      <c r="A48" s="5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W48" s="10"/>
      <c r="X48" s="7"/>
      <c r="Y48" s="10"/>
      <c r="Z48" s="10"/>
      <c r="AA48" s="10"/>
      <c r="AB48" s="10"/>
      <c r="AC48" s="10"/>
      <c r="AD48" s="10"/>
      <c r="AE48" s="10"/>
      <c r="AF48" s="10"/>
      <c r="AJ48" s="10"/>
      <c r="AK48" s="10"/>
      <c r="AL48" s="10"/>
      <c r="AM48" s="10"/>
      <c r="AN48" s="10"/>
      <c r="AO48" s="10"/>
      <c r="AT48" s="10"/>
      <c r="AU48" s="10"/>
      <c r="AV48" s="10"/>
      <c r="AX48" s="10"/>
      <c r="AY48" s="10"/>
      <c r="AZ48" s="10"/>
    </row>
    <row r="49">
      <c r="A49" s="5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W49" s="10"/>
      <c r="X49" s="7"/>
      <c r="Y49" s="10"/>
      <c r="Z49" s="10"/>
      <c r="AA49" s="10"/>
      <c r="AB49" s="10"/>
      <c r="AC49" s="10"/>
      <c r="AD49" s="10"/>
      <c r="AE49" s="10"/>
      <c r="AF49" s="10"/>
      <c r="AJ49" s="10"/>
      <c r="AK49" s="10"/>
      <c r="AL49" s="10"/>
      <c r="AM49" s="10"/>
      <c r="AN49" s="10"/>
      <c r="AO49" s="10"/>
      <c r="AT49" s="10"/>
      <c r="AU49" s="10"/>
      <c r="AV49" s="10"/>
      <c r="AX49" s="10"/>
      <c r="AY49" s="10"/>
      <c r="AZ49" s="10"/>
    </row>
    <row r="50">
      <c r="A50" s="5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W50" s="10"/>
      <c r="X50" s="7"/>
      <c r="Y50" s="10"/>
      <c r="Z50" s="10"/>
      <c r="AA50" s="10"/>
      <c r="AB50" s="10"/>
      <c r="AC50" s="10"/>
      <c r="AD50" s="10"/>
      <c r="AE50" s="10"/>
      <c r="AF50" s="10"/>
      <c r="AJ50" s="10"/>
      <c r="AK50" s="10"/>
      <c r="AL50" s="10"/>
      <c r="AM50" s="10"/>
      <c r="AN50" s="10"/>
      <c r="AO50" s="10"/>
      <c r="AT50" s="10"/>
      <c r="AU50" s="10"/>
      <c r="AV50" s="10"/>
      <c r="AX50" s="10"/>
      <c r="AY50" s="10"/>
      <c r="AZ50" s="10"/>
    </row>
    <row r="51">
      <c r="A51" s="5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W51" s="10"/>
      <c r="X51" s="7"/>
      <c r="Y51" s="10"/>
      <c r="Z51" s="10"/>
      <c r="AA51" s="10"/>
      <c r="AB51" s="10"/>
      <c r="AC51" s="10"/>
      <c r="AD51" s="10"/>
      <c r="AE51" s="10"/>
      <c r="AF51" s="10"/>
      <c r="AJ51" s="10"/>
      <c r="AK51" s="10"/>
      <c r="AL51" s="10"/>
      <c r="AM51" s="10"/>
      <c r="AN51" s="10"/>
      <c r="AO51" s="10"/>
      <c r="AT51" s="10"/>
      <c r="AU51" s="10"/>
      <c r="AV51" s="10"/>
      <c r="AX51" s="10"/>
      <c r="AY51" s="10"/>
      <c r="AZ51" s="10"/>
    </row>
    <row r="52">
      <c r="A52" s="5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W52" s="10"/>
      <c r="X52" s="7"/>
      <c r="Y52" s="10"/>
      <c r="Z52" s="10"/>
      <c r="AA52" s="10"/>
      <c r="AB52" s="10"/>
      <c r="AC52" s="10"/>
      <c r="AD52" s="10"/>
      <c r="AE52" s="10"/>
      <c r="AF52" s="10"/>
      <c r="AJ52" s="10"/>
      <c r="AK52" s="10"/>
      <c r="AL52" s="10"/>
      <c r="AM52" s="10"/>
      <c r="AN52" s="10"/>
      <c r="AO52" s="10"/>
      <c r="AT52" s="10"/>
      <c r="AU52" s="10"/>
      <c r="AV52" s="10"/>
      <c r="AX52" s="10"/>
      <c r="AY52" s="10"/>
      <c r="AZ52" s="10"/>
    </row>
    <row r="53">
      <c r="A53" s="5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W53" s="10"/>
      <c r="X53" s="7"/>
      <c r="Y53" s="10"/>
      <c r="Z53" s="10"/>
      <c r="AA53" s="10"/>
      <c r="AB53" s="10"/>
      <c r="AC53" s="10"/>
      <c r="AD53" s="10"/>
      <c r="AE53" s="10"/>
      <c r="AF53" s="10"/>
      <c r="AJ53" s="10"/>
      <c r="AK53" s="10"/>
      <c r="AL53" s="10"/>
      <c r="AM53" s="10"/>
      <c r="AN53" s="10"/>
      <c r="AO53" s="10"/>
      <c r="AT53" s="10"/>
      <c r="AU53" s="10"/>
      <c r="AV53" s="10"/>
      <c r="AX53" s="10"/>
      <c r="AY53" s="10"/>
      <c r="AZ53" s="10"/>
    </row>
    <row r="54">
      <c r="A54" s="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W54" s="10"/>
      <c r="X54" s="7"/>
      <c r="Y54" s="10"/>
      <c r="Z54" s="10"/>
      <c r="AA54" s="10"/>
      <c r="AB54" s="10"/>
      <c r="AC54" s="10"/>
      <c r="AD54" s="10"/>
      <c r="AE54" s="10"/>
      <c r="AF54" s="10"/>
      <c r="AJ54" s="10"/>
      <c r="AK54" s="10"/>
      <c r="AL54" s="10"/>
      <c r="AM54" s="10"/>
      <c r="AN54" s="10"/>
      <c r="AO54" s="10"/>
      <c r="AT54" s="10"/>
      <c r="AU54" s="10"/>
      <c r="AV54" s="10"/>
      <c r="AX54" s="10"/>
      <c r="AY54" s="10"/>
      <c r="AZ54" s="10"/>
    </row>
    <row r="55">
      <c r="A55" s="5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W55" s="10"/>
      <c r="X55" s="7"/>
      <c r="Y55" s="10"/>
      <c r="Z55" s="10"/>
      <c r="AA55" s="10"/>
      <c r="AB55" s="10"/>
      <c r="AC55" s="10"/>
      <c r="AD55" s="10"/>
      <c r="AE55" s="10"/>
      <c r="AF55" s="10"/>
      <c r="AJ55" s="10"/>
      <c r="AK55" s="10"/>
      <c r="AL55" s="10"/>
      <c r="AM55" s="10"/>
      <c r="AN55" s="10"/>
      <c r="AO55" s="10"/>
      <c r="AT55" s="10"/>
      <c r="AU55" s="10"/>
      <c r="AV55" s="10"/>
      <c r="AX55" s="10"/>
      <c r="AY55" s="10"/>
      <c r="AZ55" s="10"/>
    </row>
    <row r="56">
      <c r="A56" s="5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W56" s="10"/>
      <c r="X56" s="7"/>
      <c r="Y56" s="10"/>
      <c r="Z56" s="10"/>
      <c r="AA56" s="10"/>
      <c r="AB56" s="10"/>
      <c r="AC56" s="10"/>
      <c r="AD56" s="10"/>
      <c r="AE56" s="10"/>
      <c r="AF56" s="10"/>
      <c r="AJ56" s="10"/>
      <c r="AK56" s="10"/>
      <c r="AL56" s="10"/>
      <c r="AM56" s="10"/>
      <c r="AN56" s="10"/>
      <c r="AO56" s="10"/>
      <c r="AT56" s="10"/>
      <c r="AU56" s="10"/>
      <c r="AV56" s="10"/>
      <c r="AX56" s="10"/>
      <c r="AY56" s="10"/>
      <c r="AZ56" s="10"/>
    </row>
    <row r="57">
      <c r="A57" s="5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W57" s="10"/>
      <c r="X57" s="7"/>
      <c r="Y57" s="10"/>
      <c r="Z57" s="10"/>
      <c r="AA57" s="10"/>
      <c r="AB57" s="10"/>
      <c r="AC57" s="10"/>
      <c r="AD57" s="10"/>
      <c r="AE57" s="10"/>
      <c r="AF57" s="10"/>
      <c r="AJ57" s="10"/>
      <c r="AK57" s="10"/>
      <c r="AL57" s="10"/>
      <c r="AM57" s="10"/>
      <c r="AN57" s="10"/>
      <c r="AO57" s="10"/>
      <c r="AT57" s="10"/>
      <c r="AU57" s="10"/>
      <c r="AV57" s="10"/>
      <c r="AX57" s="10"/>
      <c r="AY57" s="10"/>
      <c r="AZ57" s="10"/>
    </row>
    <row r="58">
      <c r="A58" s="5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W58" s="10"/>
      <c r="X58" s="7"/>
      <c r="Y58" s="10"/>
      <c r="Z58" s="10"/>
      <c r="AA58" s="10"/>
      <c r="AB58" s="10"/>
      <c r="AC58" s="10"/>
      <c r="AD58" s="10"/>
      <c r="AE58" s="10"/>
      <c r="AF58" s="10"/>
      <c r="AJ58" s="10"/>
      <c r="AK58" s="10"/>
      <c r="AL58" s="10"/>
      <c r="AM58" s="10"/>
      <c r="AN58" s="10"/>
      <c r="AO58" s="10"/>
      <c r="AT58" s="10"/>
      <c r="AU58" s="10"/>
      <c r="AV58" s="10"/>
      <c r="AX58" s="10"/>
      <c r="AY58" s="10"/>
      <c r="AZ58" s="10"/>
    </row>
    <row r="59">
      <c r="A59" s="5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W59" s="10"/>
      <c r="X59" s="7"/>
      <c r="Y59" s="10"/>
      <c r="Z59" s="10"/>
      <c r="AA59" s="10"/>
      <c r="AB59" s="10"/>
      <c r="AC59" s="10"/>
      <c r="AD59" s="10"/>
      <c r="AE59" s="10"/>
      <c r="AF59" s="10"/>
      <c r="AJ59" s="10"/>
      <c r="AK59" s="10"/>
      <c r="AL59" s="10"/>
      <c r="AM59" s="10"/>
      <c r="AN59" s="10"/>
      <c r="AO59" s="10"/>
      <c r="AT59" s="10"/>
      <c r="AU59" s="10"/>
      <c r="AV59" s="10"/>
      <c r="AX59" s="10"/>
      <c r="AY59" s="10"/>
      <c r="AZ59" s="10"/>
    </row>
    <row r="60">
      <c r="A60" s="5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W60" s="10"/>
      <c r="X60" s="7"/>
      <c r="Y60" s="10"/>
      <c r="Z60" s="10"/>
      <c r="AA60" s="10"/>
      <c r="AB60" s="10"/>
      <c r="AC60" s="10"/>
      <c r="AD60" s="10"/>
      <c r="AE60" s="10"/>
      <c r="AF60" s="10"/>
      <c r="AJ60" s="10"/>
      <c r="AK60" s="10"/>
      <c r="AL60" s="10"/>
      <c r="AM60" s="10"/>
      <c r="AN60" s="10"/>
      <c r="AO60" s="10"/>
      <c r="AT60" s="10"/>
      <c r="AU60" s="10"/>
      <c r="AV60" s="10"/>
      <c r="AX60" s="10"/>
      <c r="AY60" s="10"/>
      <c r="AZ60" s="10"/>
    </row>
    <row r="61">
      <c r="A61" s="5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W61" s="10"/>
      <c r="X61" s="7"/>
      <c r="Y61" s="10"/>
      <c r="Z61" s="10"/>
      <c r="AA61" s="10"/>
      <c r="AB61" s="10"/>
      <c r="AC61" s="10"/>
      <c r="AD61" s="10"/>
      <c r="AE61" s="10"/>
      <c r="AF61" s="10"/>
      <c r="AJ61" s="10"/>
      <c r="AK61" s="10"/>
      <c r="AL61" s="10"/>
      <c r="AM61" s="10"/>
      <c r="AN61" s="10"/>
      <c r="AO61" s="10"/>
      <c r="AT61" s="10"/>
      <c r="AU61" s="10"/>
      <c r="AV61" s="10"/>
      <c r="AX61" s="10"/>
      <c r="AY61" s="10"/>
      <c r="AZ61" s="10"/>
    </row>
    <row r="62">
      <c r="A62" s="5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W62" s="10"/>
      <c r="X62" s="7"/>
      <c r="Y62" s="10"/>
      <c r="Z62" s="10"/>
      <c r="AA62" s="10"/>
      <c r="AB62" s="10"/>
      <c r="AC62" s="10"/>
      <c r="AD62" s="10"/>
      <c r="AE62" s="10"/>
      <c r="AF62" s="10"/>
      <c r="AJ62" s="10"/>
      <c r="AK62" s="10"/>
      <c r="AL62" s="10"/>
      <c r="AM62" s="10"/>
      <c r="AN62" s="10"/>
      <c r="AO62" s="10"/>
      <c r="AT62" s="10"/>
      <c r="AU62" s="10"/>
      <c r="AV62" s="10"/>
      <c r="AX62" s="10"/>
      <c r="AY62" s="10"/>
      <c r="AZ62" s="10"/>
    </row>
    <row r="63">
      <c r="A63" s="5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W63" s="10"/>
      <c r="X63" s="7"/>
      <c r="Y63" s="10"/>
      <c r="Z63" s="10"/>
      <c r="AA63" s="10"/>
      <c r="AB63" s="10"/>
      <c r="AC63" s="10"/>
      <c r="AD63" s="10"/>
      <c r="AE63" s="10"/>
      <c r="AF63" s="10"/>
      <c r="AJ63" s="10"/>
      <c r="AK63" s="10"/>
      <c r="AL63" s="10"/>
      <c r="AM63" s="10"/>
      <c r="AN63" s="10"/>
      <c r="AO63" s="10"/>
      <c r="AT63" s="10"/>
      <c r="AU63" s="10"/>
      <c r="AV63" s="10"/>
      <c r="AX63" s="10"/>
      <c r="AY63" s="10"/>
      <c r="AZ63" s="10"/>
    </row>
    <row r="64">
      <c r="A64" s="5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W64" s="10"/>
      <c r="X64" s="7"/>
      <c r="Y64" s="10"/>
      <c r="Z64" s="10"/>
      <c r="AA64" s="10"/>
      <c r="AB64" s="10"/>
      <c r="AC64" s="10"/>
      <c r="AD64" s="10"/>
      <c r="AE64" s="10"/>
      <c r="AF64" s="10"/>
      <c r="AJ64" s="10"/>
      <c r="AK64" s="10"/>
      <c r="AL64" s="10"/>
      <c r="AM64" s="10"/>
      <c r="AN64" s="10"/>
      <c r="AO64" s="10"/>
      <c r="AT64" s="10"/>
      <c r="AU64" s="10"/>
      <c r="AV64" s="10"/>
      <c r="AX64" s="10"/>
      <c r="AY64" s="10"/>
      <c r="AZ64" s="10"/>
    </row>
    <row r="65">
      <c r="A65" s="5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W65" s="10"/>
      <c r="X65" s="7"/>
      <c r="Y65" s="10"/>
      <c r="Z65" s="10"/>
      <c r="AA65" s="10"/>
      <c r="AB65" s="10"/>
      <c r="AC65" s="10"/>
      <c r="AD65" s="10"/>
      <c r="AE65" s="10"/>
      <c r="AF65" s="10"/>
      <c r="AJ65" s="10"/>
      <c r="AK65" s="10"/>
      <c r="AL65" s="10"/>
      <c r="AM65" s="10"/>
      <c r="AN65" s="10"/>
      <c r="AO65" s="10"/>
      <c r="AT65" s="10"/>
      <c r="AU65" s="10"/>
      <c r="AV65" s="10"/>
      <c r="AX65" s="10"/>
      <c r="AY65" s="10"/>
      <c r="AZ65" s="10"/>
    </row>
    <row r="66">
      <c r="A66" s="5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W66" s="10"/>
      <c r="X66" s="7"/>
      <c r="Y66" s="10"/>
      <c r="Z66" s="10"/>
      <c r="AA66" s="10"/>
      <c r="AB66" s="10"/>
      <c r="AC66" s="10"/>
      <c r="AD66" s="10"/>
      <c r="AE66" s="10"/>
      <c r="AF66" s="10"/>
      <c r="AJ66" s="10"/>
      <c r="AK66" s="10"/>
      <c r="AL66" s="10"/>
      <c r="AM66" s="10"/>
      <c r="AN66" s="10"/>
      <c r="AO66" s="10"/>
      <c r="AT66" s="10"/>
      <c r="AU66" s="10"/>
      <c r="AV66" s="10"/>
      <c r="AX66" s="10"/>
      <c r="AY66" s="10"/>
      <c r="AZ66" s="10"/>
    </row>
    <row r="67">
      <c r="A67" s="5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W67" s="10"/>
      <c r="X67" s="7"/>
      <c r="Y67" s="10"/>
      <c r="Z67" s="10"/>
      <c r="AA67" s="10"/>
      <c r="AB67" s="10"/>
      <c r="AC67" s="10"/>
      <c r="AD67" s="10"/>
      <c r="AE67" s="10"/>
      <c r="AF67" s="10"/>
      <c r="AJ67" s="10"/>
      <c r="AK67" s="10"/>
      <c r="AL67" s="10"/>
      <c r="AM67" s="10"/>
      <c r="AN67" s="10"/>
      <c r="AO67" s="10"/>
      <c r="AT67" s="10"/>
      <c r="AU67" s="10"/>
      <c r="AV67" s="10"/>
      <c r="AX67" s="10"/>
      <c r="AY67" s="10"/>
      <c r="AZ67" s="10"/>
    </row>
    <row r="68">
      <c r="A68" s="5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W68" s="10"/>
      <c r="X68" s="7"/>
      <c r="Y68" s="10"/>
      <c r="Z68" s="10"/>
      <c r="AA68" s="10"/>
      <c r="AB68" s="10"/>
      <c r="AC68" s="10"/>
      <c r="AD68" s="10"/>
      <c r="AE68" s="10"/>
      <c r="AF68" s="10"/>
      <c r="AJ68" s="10"/>
      <c r="AK68" s="10"/>
      <c r="AL68" s="10"/>
      <c r="AM68" s="10"/>
      <c r="AN68" s="10"/>
      <c r="AO68" s="10"/>
      <c r="AT68" s="10"/>
      <c r="AU68" s="10"/>
      <c r="AV68" s="10"/>
      <c r="AX68" s="10"/>
      <c r="AY68" s="10"/>
      <c r="AZ68" s="10"/>
    </row>
    <row r="69">
      <c r="A69" s="5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W69" s="10"/>
      <c r="X69" s="7"/>
      <c r="Y69" s="10"/>
      <c r="Z69" s="10"/>
      <c r="AA69" s="10"/>
      <c r="AB69" s="10"/>
      <c r="AC69" s="10"/>
      <c r="AD69" s="10"/>
      <c r="AE69" s="10"/>
      <c r="AF69" s="10"/>
      <c r="AJ69" s="10"/>
      <c r="AK69" s="10"/>
      <c r="AL69" s="10"/>
      <c r="AM69" s="10"/>
      <c r="AN69" s="10"/>
      <c r="AO69" s="10"/>
      <c r="AT69" s="10"/>
      <c r="AU69" s="10"/>
      <c r="AV69" s="10"/>
      <c r="AX69" s="10"/>
      <c r="AY69" s="10"/>
      <c r="AZ69" s="10"/>
    </row>
    <row r="70">
      <c r="A70" s="5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W70" s="10"/>
      <c r="X70" s="7"/>
      <c r="Y70" s="10"/>
      <c r="Z70" s="10"/>
      <c r="AA70" s="10"/>
      <c r="AB70" s="10"/>
      <c r="AC70" s="10"/>
      <c r="AD70" s="10"/>
      <c r="AE70" s="10"/>
      <c r="AF70" s="10"/>
      <c r="AJ70" s="10"/>
      <c r="AK70" s="10"/>
      <c r="AL70" s="10"/>
      <c r="AM70" s="10"/>
      <c r="AN70" s="10"/>
      <c r="AO70" s="10"/>
      <c r="AT70" s="10"/>
      <c r="AU70" s="10"/>
      <c r="AV70" s="10"/>
      <c r="AX70" s="10"/>
      <c r="AY70" s="10"/>
      <c r="AZ70" s="10"/>
    </row>
    <row r="71">
      <c r="A71" s="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W71" s="10"/>
      <c r="X71" s="7"/>
      <c r="Y71" s="10"/>
      <c r="Z71" s="10"/>
      <c r="AA71" s="10"/>
      <c r="AB71" s="10"/>
      <c r="AC71" s="10"/>
      <c r="AD71" s="10"/>
      <c r="AE71" s="10"/>
      <c r="AF71" s="10"/>
      <c r="AJ71" s="10"/>
      <c r="AK71" s="10"/>
      <c r="AL71" s="10"/>
      <c r="AM71" s="10"/>
      <c r="AN71" s="10"/>
      <c r="AO71" s="10"/>
      <c r="AT71" s="10"/>
      <c r="AU71" s="10"/>
      <c r="AV71" s="10"/>
      <c r="AX71" s="10"/>
      <c r="AY71" s="10"/>
      <c r="AZ71" s="10"/>
    </row>
    <row r="72">
      <c r="A72" s="5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W72" s="10"/>
      <c r="X72" s="7"/>
      <c r="Y72" s="10"/>
      <c r="Z72" s="10"/>
      <c r="AA72" s="10"/>
      <c r="AB72" s="10"/>
      <c r="AC72" s="10"/>
      <c r="AD72" s="10"/>
      <c r="AE72" s="10"/>
      <c r="AF72" s="10"/>
      <c r="AJ72" s="10"/>
      <c r="AK72" s="10"/>
      <c r="AL72" s="10"/>
      <c r="AM72" s="10"/>
      <c r="AN72" s="10"/>
      <c r="AO72" s="10"/>
      <c r="AT72" s="10"/>
      <c r="AU72" s="10"/>
      <c r="AV72" s="10"/>
      <c r="AX72" s="10"/>
      <c r="AY72" s="10"/>
      <c r="AZ72" s="10"/>
    </row>
    <row r="73">
      <c r="A73" s="5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W73" s="10"/>
      <c r="X73" s="7"/>
      <c r="Y73" s="10"/>
      <c r="Z73" s="10"/>
      <c r="AA73" s="10"/>
      <c r="AB73" s="10"/>
      <c r="AC73" s="10"/>
      <c r="AD73" s="10"/>
      <c r="AE73" s="10"/>
      <c r="AF73" s="10"/>
      <c r="AJ73" s="10"/>
      <c r="AK73" s="10"/>
      <c r="AL73" s="10"/>
      <c r="AM73" s="10"/>
      <c r="AN73" s="10"/>
      <c r="AO73" s="10"/>
      <c r="AT73" s="10"/>
      <c r="AU73" s="10"/>
      <c r="AV73" s="10"/>
      <c r="AX73" s="10"/>
      <c r="AY73" s="10"/>
      <c r="AZ73" s="10"/>
    </row>
    <row r="74">
      <c r="A74" s="5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W74" s="10"/>
      <c r="X74" s="7"/>
      <c r="Y74" s="10"/>
      <c r="Z74" s="10"/>
      <c r="AA74" s="10"/>
      <c r="AB74" s="10"/>
      <c r="AC74" s="10"/>
      <c r="AD74" s="10"/>
      <c r="AE74" s="10"/>
      <c r="AF74" s="10"/>
      <c r="AJ74" s="10"/>
      <c r="AK74" s="10"/>
      <c r="AL74" s="10"/>
      <c r="AM74" s="10"/>
      <c r="AN74" s="10"/>
      <c r="AO74" s="10"/>
      <c r="AT74" s="10"/>
      <c r="AU74" s="10"/>
      <c r="AV74" s="10"/>
      <c r="AX74" s="10"/>
      <c r="AY74" s="10"/>
      <c r="AZ74" s="10"/>
    </row>
    <row r="75">
      <c r="A75" s="5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W75" s="10"/>
      <c r="X75" s="7"/>
      <c r="Y75" s="10"/>
      <c r="Z75" s="10"/>
      <c r="AA75" s="10"/>
      <c r="AB75" s="10"/>
      <c r="AC75" s="10"/>
      <c r="AD75" s="10"/>
      <c r="AE75" s="10"/>
      <c r="AF75" s="10"/>
      <c r="AJ75" s="10"/>
      <c r="AK75" s="10"/>
      <c r="AL75" s="10"/>
      <c r="AM75" s="10"/>
      <c r="AN75" s="10"/>
      <c r="AO75" s="10"/>
      <c r="AT75" s="10"/>
      <c r="AU75" s="10"/>
      <c r="AV75" s="10"/>
      <c r="AX75" s="10"/>
      <c r="AY75" s="10"/>
      <c r="AZ75" s="10"/>
    </row>
    <row r="76">
      <c r="A76" s="5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W76" s="10"/>
      <c r="X76" s="7"/>
      <c r="Y76" s="10"/>
      <c r="Z76" s="10"/>
      <c r="AA76" s="10"/>
      <c r="AB76" s="10"/>
      <c r="AC76" s="10"/>
      <c r="AD76" s="10"/>
      <c r="AE76" s="10"/>
      <c r="AF76" s="10"/>
      <c r="AJ76" s="10"/>
      <c r="AK76" s="10"/>
      <c r="AL76" s="10"/>
      <c r="AM76" s="10"/>
      <c r="AN76" s="10"/>
      <c r="AO76" s="10"/>
      <c r="AT76" s="10"/>
      <c r="AU76" s="10"/>
      <c r="AV76" s="10"/>
      <c r="AX76" s="10"/>
      <c r="AY76" s="10"/>
      <c r="AZ76" s="10"/>
    </row>
    <row r="77">
      <c r="A77" s="5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W77" s="10"/>
      <c r="X77" s="7"/>
      <c r="Y77" s="10"/>
      <c r="Z77" s="10"/>
      <c r="AA77" s="10"/>
      <c r="AB77" s="10"/>
      <c r="AC77" s="10"/>
      <c r="AD77" s="10"/>
      <c r="AE77" s="10"/>
      <c r="AF77" s="10"/>
      <c r="AJ77" s="10"/>
      <c r="AK77" s="10"/>
      <c r="AL77" s="10"/>
      <c r="AM77" s="10"/>
      <c r="AN77" s="10"/>
      <c r="AO77" s="10"/>
      <c r="AT77" s="10"/>
      <c r="AU77" s="10"/>
      <c r="AV77" s="10"/>
      <c r="AX77" s="10"/>
      <c r="AY77" s="10"/>
      <c r="AZ77" s="10"/>
    </row>
    <row r="78">
      <c r="A78" s="5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W78" s="10"/>
      <c r="X78" s="7"/>
      <c r="Y78" s="10"/>
      <c r="Z78" s="10"/>
      <c r="AA78" s="10"/>
      <c r="AB78" s="10"/>
      <c r="AC78" s="10"/>
      <c r="AD78" s="10"/>
      <c r="AE78" s="10"/>
      <c r="AF78" s="10"/>
      <c r="AJ78" s="10"/>
      <c r="AK78" s="10"/>
      <c r="AL78" s="10"/>
      <c r="AM78" s="10"/>
      <c r="AN78" s="10"/>
      <c r="AO78" s="10"/>
      <c r="AT78" s="10"/>
      <c r="AU78" s="10"/>
      <c r="AV78" s="10"/>
      <c r="AX78" s="10"/>
      <c r="AY78" s="10"/>
      <c r="AZ78" s="10"/>
    </row>
    <row r="79">
      <c r="A79" s="5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W79" s="10"/>
      <c r="X79" s="7"/>
      <c r="Y79" s="10"/>
      <c r="Z79" s="10"/>
      <c r="AA79" s="10"/>
      <c r="AB79" s="10"/>
      <c r="AC79" s="10"/>
      <c r="AD79" s="10"/>
      <c r="AE79" s="10"/>
      <c r="AF79" s="10"/>
      <c r="AJ79" s="10"/>
      <c r="AK79" s="10"/>
      <c r="AL79" s="10"/>
      <c r="AM79" s="10"/>
      <c r="AN79" s="10"/>
      <c r="AO79" s="10"/>
      <c r="AT79" s="10"/>
      <c r="AU79" s="10"/>
      <c r="AV79" s="10"/>
      <c r="AX79" s="10"/>
      <c r="AY79" s="10"/>
      <c r="AZ79" s="10"/>
    </row>
    <row r="80">
      <c r="A80" s="5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W80" s="10"/>
      <c r="X80" s="7"/>
      <c r="Y80" s="10"/>
      <c r="Z80" s="10"/>
      <c r="AA80" s="10"/>
      <c r="AB80" s="10"/>
      <c r="AC80" s="10"/>
      <c r="AD80" s="10"/>
      <c r="AE80" s="10"/>
      <c r="AF80" s="10"/>
      <c r="AJ80" s="10"/>
      <c r="AK80" s="10"/>
      <c r="AL80" s="10"/>
      <c r="AM80" s="10"/>
      <c r="AN80" s="10"/>
      <c r="AO80" s="10"/>
      <c r="AT80" s="10"/>
      <c r="AU80" s="10"/>
      <c r="AV80" s="10"/>
      <c r="AX80" s="10"/>
      <c r="AY80" s="10"/>
      <c r="AZ80" s="10"/>
    </row>
    <row r="81">
      <c r="A81" s="5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W81" s="10"/>
      <c r="X81" s="7"/>
      <c r="Y81" s="10"/>
      <c r="Z81" s="10"/>
      <c r="AA81" s="10"/>
      <c r="AB81" s="10"/>
      <c r="AC81" s="10"/>
      <c r="AD81" s="10"/>
      <c r="AE81" s="10"/>
      <c r="AF81" s="10"/>
      <c r="AJ81" s="10"/>
      <c r="AK81" s="10"/>
      <c r="AL81" s="10"/>
      <c r="AM81" s="10"/>
      <c r="AN81" s="10"/>
      <c r="AO81" s="10"/>
      <c r="AT81" s="10"/>
      <c r="AU81" s="10"/>
      <c r="AV81" s="10"/>
      <c r="AX81" s="10"/>
      <c r="AY81" s="10"/>
      <c r="AZ81" s="10"/>
    </row>
    <row r="82">
      <c r="A82" s="5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W82" s="10"/>
      <c r="X82" s="7"/>
      <c r="Y82" s="10"/>
      <c r="Z82" s="10"/>
      <c r="AA82" s="10"/>
      <c r="AB82" s="10"/>
      <c r="AC82" s="10"/>
      <c r="AD82" s="10"/>
      <c r="AE82" s="10"/>
      <c r="AF82" s="10"/>
      <c r="AJ82" s="10"/>
      <c r="AK82" s="10"/>
      <c r="AL82" s="10"/>
      <c r="AM82" s="10"/>
      <c r="AN82" s="10"/>
      <c r="AO82" s="10"/>
      <c r="AT82" s="10"/>
      <c r="AU82" s="10"/>
      <c r="AV82" s="10"/>
      <c r="AX82" s="10"/>
      <c r="AY82" s="10"/>
      <c r="AZ82" s="10"/>
    </row>
    <row r="83">
      <c r="A83" s="5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W83" s="10"/>
      <c r="X83" s="7"/>
      <c r="Y83" s="10"/>
      <c r="Z83" s="10"/>
      <c r="AA83" s="10"/>
      <c r="AB83" s="10"/>
      <c r="AC83" s="10"/>
      <c r="AD83" s="10"/>
      <c r="AE83" s="10"/>
      <c r="AF83" s="10"/>
      <c r="AJ83" s="10"/>
      <c r="AK83" s="10"/>
      <c r="AL83" s="10"/>
      <c r="AM83" s="10"/>
      <c r="AN83" s="10"/>
      <c r="AO83" s="10"/>
      <c r="AT83" s="10"/>
      <c r="AU83" s="10"/>
      <c r="AV83" s="10"/>
      <c r="AX83" s="10"/>
      <c r="AY83" s="10"/>
      <c r="AZ83" s="10"/>
    </row>
    <row r="84">
      <c r="A84" s="5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W84" s="10"/>
      <c r="X84" s="7"/>
      <c r="Y84" s="10"/>
      <c r="Z84" s="10"/>
      <c r="AA84" s="10"/>
      <c r="AB84" s="10"/>
      <c r="AC84" s="10"/>
      <c r="AD84" s="10"/>
      <c r="AE84" s="10"/>
      <c r="AF84" s="10"/>
      <c r="AJ84" s="10"/>
      <c r="AK84" s="10"/>
      <c r="AL84" s="10"/>
      <c r="AM84" s="10"/>
      <c r="AN84" s="10"/>
      <c r="AO84" s="10"/>
      <c r="AT84" s="10"/>
      <c r="AU84" s="10"/>
      <c r="AV84" s="10"/>
      <c r="AX84" s="10"/>
      <c r="AY84" s="10"/>
      <c r="AZ84" s="10"/>
    </row>
    <row r="85">
      <c r="A85" s="5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W85" s="10"/>
      <c r="X85" s="7"/>
      <c r="Y85" s="10"/>
      <c r="Z85" s="10"/>
      <c r="AA85" s="10"/>
      <c r="AB85" s="10"/>
      <c r="AC85" s="10"/>
      <c r="AD85" s="10"/>
      <c r="AE85" s="10"/>
      <c r="AF85" s="10"/>
      <c r="AJ85" s="10"/>
      <c r="AK85" s="10"/>
      <c r="AL85" s="10"/>
      <c r="AM85" s="10"/>
      <c r="AN85" s="10"/>
      <c r="AO85" s="10"/>
      <c r="AT85" s="10"/>
      <c r="AU85" s="10"/>
      <c r="AV85" s="10"/>
      <c r="AX85" s="10"/>
      <c r="AY85" s="10"/>
      <c r="AZ85" s="10"/>
    </row>
    <row r="86">
      <c r="A86" s="5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W86" s="10"/>
      <c r="X86" s="7"/>
      <c r="Y86" s="10"/>
      <c r="Z86" s="10"/>
      <c r="AA86" s="10"/>
      <c r="AB86" s="10"/>
      <c r="AC86" s="10"/>
      <c r="AD86" s="10"/>
      <c r="AE86" s="10"/>
      <c r="AF86" s="10"/>
      <c r="AJ86" s="10"/>
      <c r="AK86" s="10"/>
      <c r="AL86" s="10"/>
      <c r="AM86" s="10"/>
      <c r="AN86" s="10"/>
      <c r="AO86" s="10"/>
      <c r="AT86" s="10"/>
      <c r="AU86" s="10"/>
      <c r="AV86" s="10"/>
      <c r="AX86" s="10"/>
      <c r="AY86" s="10"/>
      <c r="AZ86" s="10"/>
    </row>
  </sheetData>
  <autoFilter ref="$A$1:$DD$86"/>
  <conditionalFormatting sqref="L1:M86 Y1:Z86 AM1:AN86">
    <cfRule type="cellIs" dxfId="0" priority="1" operator="greaterThanOrEqual">
      <formula>"80%"</formula>
    </cfRule>
  </conditionalFormatting>
  <conditionalFormatting sqref="AK1:AL86">
    <cfRule type="cellIs" dxfId="0" priority="2" operator="greaterThan">
      <formula>"50%"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2" width="4.88"/>
    <col customWidth="1" min="13" max="13" width="5.5"/>
    <col customWidth="1" min="14" max="18" width="4.88"/>
    <col customWidth="1" min="19" max="19" width="9.38"/>
    <col customWidth="1" min="20" max="20" width="4.88"/>
    <col customWidth="1" min="21" max="21" width="8.13"/>
    <col customWidth="1" min="22" max="26" width="4.88"/>
    <col customWidth="1" min="27" max="27" width="4.75"/>
    <col customWidth="1" min="28" max="31" width="4.88"/>
    <col customWidth="1" min="32" max="32" width="8.38"/>
    <col customWidth="1" min="33" max="33" width="5.88"/>
    <col customWidth="1" min="34" max="34" width="13.88"/>
    <col customWidth="1" min="35" max="42" width="4.88"/>
    <col customWidth="1" min="43" max="43" width="9.25"/>
    <col customWidth="1" min="44" max="52" width="4.88"/>
    <col customWidth="1" min="53" max="54" width="4.38"/>
    <col customWidth="1" min="55" max="55" width="11.25"/>
    <col customWidth="1" min="56" max="56" width="14.75"/>
    <col customWidth="1" min="59" max="60" width="7.63"/>
    <col customWidth="1" min="64" max="66" width="7.63"/>
    <col customWidth="1" min="67" max="68" width="8.25"/>
    <col customWidth="1" min="69" max="72" width="7.75"/>
    <col customWidth="1" min="73" max="74" width="4.38"/>
    <col customWidth="1" min="75" max="77" width="10.88"/>
    <col customWidth="1" min="78" max="109" width="4.38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4" t="s">
        <v>32</v>
      </c>
      <c r="AH1" s="14" t="s">
        <v>33</v>
      </c>
      <c r="AI1" s="14" t="s">
        <v>34</v>
      </c>
      <c r="AJ1" s="1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17" t="s">
        <v>44</v>
      </c>
      <c r="AT1" s="3" t="s">
        <v>45</v>
      </c>
      <c r="AU1" s="3" t="s">
        <v>46</v>
      </c>
      <c r="AV1" s="3" t="s">
        <v>47</v>
      </c>
      <c r="AW1" s="17" t="s">
        <v>48</v>
      </c>
      <c r="AX1" s="3" t="s">
        <v>49</v>
      </c>
      <c r="AY1" s="3" t="s">
        <v>50</v>
      </c>
      <c r="AZ1" s="3" t="s">
        <v>51</v>
      </c>
      <c r="BA1" s="4" t="s">
        <v>173</v>
      </c>
      <c r="BB1" s="8" t="s">
        <v>173</v>
      </c>
      <c r="BC1" s="18" t="s">
        <v>174</v>
      </c>
      <c r="BD1" s="19" t="s">
        <v>173</v>
      </c>
      <c r="BE1" s="20" t="s">
        <v>175</v>
      </c>
      <c r="BF1" s="19" t="s">
        <v>173</v>
      </c>
      <c r="BG1" s="20" t="s">
        <v>176</v>
      </c>
      <c r="BH1" s="20" t="s">
        <v>177</v>
      </c>
      <c r="BI1" s="19" t="s">
        <v>173</v>
      </c>
      <c r="BJ1" s="21" t="s">
        <v>178</v>
      </c>
      <c r="BK1" s="19" t="s">
        <v>173</v>
      </c>
      <c r="BL1" s="21" t="s">
        <v>179</v>
      </c>
      <c r="BM1" s="19" t="s">
        <v>173</v>
      </c>
      <c r="BN1" s="20" t="s">
        <v>180</v>
      </c>
      <c r="BO1" s="19" t="s">
        <v>173</v>
      </c>
      <c r="BP1" s="19" t="s">
        <v>173</v>
      </c>
      <c r="BQ1" s="20" t="s">
        <v>181</v>
      </c>
      <c r="BR1" s="20" t="s">
        <v>173</v>
      </c>
      <c r="BS1" s="20" t="s">
        <v>173</v>
      </c>
      <c r="BT1" s="20" t="s">
        <v>173</v>
      </c>
      <c r="BU1" s="19" t="s">
        <v>173</v>
      </c>
      <c r="BV1" s="19" t="s">
        <v>173</v>
      </c>
      <c r="BW1" s="21" t="s">
        <v>178</v>
      </c>
      <c r="BX1" s="19" t="s">
        <v>173</v>
      </c>
      <c r="BY1" s="21" t="s">
        <v>179</v>
      </c>
      <c r="BZ1" s="22" t="s">
        <v>173</v>
      </c>
      <c r="CA1" s="22" t="s">
        <v>173</v>
      </c>
      <c r="CB1" s="22" t="s">
        <v>173</v>
      </c>
      <c r="CC1" s="22" t="s">
        <v>173</v>
      </c>
      <c r="CD1" s="22" t="s">
        <v>173</v>
      </c>
      <c r="CE1" s="22" t="s">
        <v>173</v>
      </c>
      <c r="CF1" s="22" t="s">
        <v>173</v>
      </c>
      <c r="CG1" s="22" t="str">
        <f>IFERROR(__xludf.DUMMYFUNCTION("UNIQUE(C:C)"),"REGION")</f>
        <v>REGION</v>
      </c>
      <c r="CH1" s="22" t="s">
        <v>173</v>
      </c>
      <c r="CI1" s="19" t="s">
        <v>173</v>
      </c>
      <c r="CJ1" s="22" t="s">
        <v>173</v>
      </c>
      <c r="CK1" s="18" t="s">
        <v>52</v>
      </c>
      <c r="CL1" s="22" t="s">
        <v>173</v>
      </c>
      <c r="CM1" s="22" t="str">
        <f>IFERROR(__xludf.DUMMYFUNCTION("UNIQUE(D:D)"),"SECTOR")</f>
        <v>SECTOR</v>
      </c>
      <c r="CN1" s="22" t="s">
        <v>173</v>
      </c>
      <c r="CO1" s="18" t="s">
        <v>53</v>
      </c>
      <c r="CP1" s="22" t="s">
        <v>173</v>
      </c>
      <c r="CQ1" s="18" t="s">
        <v>54</v>
      </c>
      <c r="CR1" s="22" t="s">
        <v>173</v>
      </c>
      <c r="CS1" s="22" t="s">
        <v>173</v>
      </c>
      <c r="CT1" s="18" t="s">
        <v>182</v>
      </c>
      <c r="CU1" s="19" t="s">
        <v>173</v>
      </c>
      <c r="CV1" s="19" t="s">
        <v>173</v>
      </c>
      <c r="CW1" s="23" t="s">
        <v>173</v>
      </c>
      <c r="CX1" s="23" t="s">
        <v>173</v>
      </c>
      <c r="CY1" s="24" t="s">
        <v>173</v>
      </c>
      <c r="CZ1" s="24" t="s">
        <v>173</v>
      </c>
      <c r="DA1" s="24" t="s">
        <v>173</v>
      </c>
      <c r="DB1" s="24" t="s">
        <v>173</v>
      </c>
      <c r="DC1" s="24" t="s">
        <v>173</v>
      </c>
      <c r="DD1" s="24" t="s">
        <v>173</v>
      </c>
      <c r="DE1" s="24" t="s">
        <v>173</v>
      </c>
    </row>
    <row r="2">
      <c r="A2" s="25" t="s">
        <v>55</v>
      </c>
      <c r="B2" s="25" t="s">
        <v>56</v>
      </c>
      <c r="C2" s="25" t="s">
        <v>57</v>
      </c>
      <c r="D2" s="25" t="s">
        <v>58</v>
      </c>
      <c r="E2" s="25" t="s">
        <v>59</v>
      </c>
      <c r="F2" s="26">
        <v>2119942.89</v>
      </c>
      <c r="G2" s="26">
        <v>2052422.89</v>
      </c>
      <c r="H2" s="26">
        <v>173.02</v>
      </c>
      <c r="I2" s="7">
        <v>0.19</v>
      </c>
      <c r="J2" s="7">
        <v>0.28</v>
      </c>
      <c r="K2" s="7">
        <v>0.27</v>
      </c>
      <c r="L2" s="7">
        <v>0.26</v>
      </c>
      <c r="M2" s="7">
        <v>0.21</v>
      </c>
      <c r="N2" s="7">
        <v>0.36</v>
      </c>
      <c r="O2" s="7">
        <v>0.04</v>
      </c>
      <c r="P2" s="7">
        <v>0.01</v>
      </c>
      <c r="Q2" s="7">
        <v>0.59</v>
      </c>
      <c r="R2" s="7">
        <v>0.01</v>
      </c>
      <c r="S2" s="7">
        <v>0.29</v>
      </c>
      <c r="T2" s="5">
        <v>-2.0</v>
      </c>
      <c r="U2" s="5">
        <v>23.0</v>
      </c>
      <c r="V2" s="5">
        <v>24.0</v>
      </c>
      <c r="W2" s="7">
        <v>-0.44</v>
      </c>
      <c r="X2" s="7">
        <v>0.2</v>
      </c>
      <c r="Y2" s="27">
        <v>0.33</v>
      </c>
      <c r="Z2" s="27">
        <v>0.27</v>
      </c>
      <c r="AA2" s="27">
        <v>0.39</v>
      </c>
      <c r="AB2" s="27">
        <v>0.03</v>
      </c>
      <c r="AC2" s="27">
        <v>0.08</v>
      </c>
      <c r="AD2" s="27">
        <v>0.65</v>
      </c>
      <c r="AE2" s="27">
        <v>0.0</v>
      </c>
      <c r="AF2" s="27">
        <v>0.34</v>
      </c>
      <c r="AG2" s="25">
        <v>-0.6</v>
      </c>
      <c r="AH2" s="25">
        <v>20.0</v>
      </c>
      <c r="AI2" s="25">
        <v>19.0</v>
      </c>
      <c r="AJ2" s="27">
        <v>-0.16</v>
      </c>
      <c r="AK2" s="7">
        <v>0.11</v>
      </c>
      <c r="AL2" s="7">
        <v>0.14</v>
      </c>
      <c r="AM2" s="7">
        <v>0.13</v>
      </c>
      <c r="AN2" s="7">
        <v>0.34</v>
      </c>
      <c r="AO2" s="7">
        <v>0.28</v>
      </c>
      <c r="AP2" s="5">
        <v>-0.6</v>
      </c>
      <c r="AQ2" s="5">
        <v>25.0</v>
      </c>
      <c r="AR2" s="5">
        <v>25.0</v>
      </c>
      <c r="AS2" s="28">
        <v>319.0</v>
      </c>
      <c r="AT2" s="7">
        <v>0.05</v>
      </c>
      <c r="AU2" s="7">
        <v>0.85</v>
      </c>
      <c r="AV2" s="7">
        <v>0.13</v>
      </c>
      <c r="AW2" s="28">
        <v>407.0</v>
      </c>
      <c r="AX2" s="7">
        <v>0.28</v>
      </c>
      <c r="AY2" s="7">
        <v>1.35</v>
      </c>
      <c r="AZ2" s="7">
        <v>0.19</v>
      </c>
      <c r="BC2" s="19" t="str">
        <f t="shared" ref="BC2:BC41" si="1">IF(AND(AN2&gt;=L2, AO2&gt;=M2, Y2&gt;=L2, Z2&gt;=M2), "+ RENTABLE", "")</f>
        <v>+ RENTABLE</v>
      </c>
      <c r="BD2" s="19"/>
      <c r="BE2" s="19" t="str">
        <f t="shared" ref="BE2:BE41" si="2">IF(OR(AND(AF2&gt;=S2, AF2&gt;14%, S2&gt;14%), AND(D2="Technology", S2&gt;=25%, AF2&gt;=25%), AND(D2&lt;&gt;"Technology", S2&gt;=20%, AF2&gt;=20%)), "+ CALIDAD", "")</f>
        <v>+ CALIDAD</v>
      </c>
      <c r="BF2" s="19"/>
      <c r="BG2" s="19" t="str">
        <f t="shared" ref="BG2:BG41" si="3">IF(AND(BC2="+ RENTABLE", BE2="+ CALIDAD"), "OK", "")</f>
        <v>OK</v>
      </c>
      <c r="BH2" s="19" t="str">
        <f t="shared" ref="BH2:BH41" si="4">IF(OR(BC2="+ RENTABLE", BE2="+ CALIDAD"), "OK", "")</f>
        <v>OK</v>
      </c>
      <c r="BI2" s="19"/>
      <c r="BJ2" s="29" t="str">
        <f t="shared" ref="BJ2:BJ41" si="5">IF(AND(AQ2&gt;AH2, AQ2&gt;5),"BARATA", "")</f>
        <v>BARATA</v>
      </c>
      <c r="BK2" s="19"/>
      <c r="BL2" s="30" t="str">
        <f t="shared" ref="BL2:BL42" si="6">IF(AND(AR2&gt;AI2, AR2&gt;5), "BARATA", "")</f>
        <v>BARATA</v>
      </c>
      <c r="BM2" s="19"/>
      <c r="BN2" s="19" t="str">
        <f t="shared" ref="BN2:BN41" si="7">IF(AND(BJ2="BARATA", BL2="BARATA"), "OK", "")</f>
        <v>OK</v>
      </c>
      <c r="BO2" s="19"/>
      <c r="BP2" s="19"/>
      <c r="BQ2" s="19" t="str">
        <f t="shared" ref="BQ2:BQ41" si="8">IF(AND(BG2="OK", BN2="OK"), "REGALADA", "")</f>
        <v>REGALADA</v>
      </c>
      <c r="BR2" s="20"/>
      <c r="BS2" s="19"/>
      <c r="BT2" s="19"/>
      <c r="BU2" s="19"/>
      <c r="BV2" s="19"/>
      <c r="BW2" s="29" t="str">
        <f>if(AQ2&gt;AH2, "BARATA", "")</f>
        <v>BARATA</v>
      </c>
      <c r="BX2" s="19"/>
      <c r="BY2" s="30" t="str">
        <f>IF(AR2&gt;AI2, "BARATA", "")</f>
        <v>BARATA</v>
      </c>
      <c r="BZ2" s="19"/>
      <c r="CA2" s="19"/>
      <c r="CB2" s="19"/>
      <c r="CC2" s="19"/>
      <c r="CD2" s="19"/>
      <c r="CE2" s="19"/>
      <c r="CF2" s="19"/>
      <c r="CG2" s="19" t="str">
        <f>IFERROR(__xludf.DUMMYFUNCTION("""COMPUTED_VALUE"""),"US")</f>
        <v>US</v>
      </c>
      <c r="CH2" s="19"/>
      <c r="CI2" s="22">
        <f t="shared" ref="CI2:CI10" si="9">COUNTIF(C:C, CG2)</f>
        <v>26</v>
      </c>
      <c r="CJ2" s="19"/>
      <c r="CK2" s="19">
        <f>SUMIFS(CI:CI, CG:CG, "&lt;&gt;US", CG:CG, "&lt;&gt;CA", CG:CG, "&lt;&gt;GB")</f>
        <v>11</v>
      </c>
      <c r="CL2" s="19"/>
      <c r="CM2" s="19" t="str">
        <f>IFERROR(__xludf.DUMMYFUNCTION("""COMPUTED_VALUE"""),"Technology")</f>
        <v>Technology</v>
      </c>
      <c r="CN2" s="19"/>
      <c r="CO2" s="19">
        <f t="shared" ref="CO2:CO10" si="10">COUNTIF(D:D, CM2)</f>
        <v>13</v>
      </c>
      <c r="CP2" s="19"/>
      <c r="CQ2" s="19" t="str">
        <f>IFERROR(__xludf.DUMMYFUNCTION("TEXTJOIN("", "", TRUE, UNIQUE(FILTER($C:$C, $D:$D = CM2)))"),"US, NL")</f>
        <v>US, NL</v>
      </c>
      <c r="CR2" s="19"/>
      <c r="CS2" s="19"/>
      <c r="CT2" s="19" t="str">
        <f t="shared" ref="CT2:CT41" si="11">IF(OR(C2="FR", C2="DE", C2="NL", C2="ES", C2="IT", C2="UK", C2="BE", C2="CH"), "EU", C2)</f>
        <v>US</v>
      </c>
      <c r="CU2" s="19"/>
      <c r="CV2" s="19"/>
      <c r="CW2" s="23"/>
      <c r="CX2" s="23"/>
      <c r="CY2" s="23"/>
      <c r="CZ2" s="23"/>
      <c r="DA2" s="23"/>
      <c r="DB2" s="23"/>
      <c r="DC2" s="23"/>
      <c r="DD2" s="23"/>
      <c r="DE2" s="23"/>
    </row>
    <row r="3">
      <c r="A3" s="25" t="s">
        <v>60</v>
      </c>
      <c r="B3" s="25" t="s">
        <v>61</v>
      </c>
      <c r="C3" s="25" t="s">
        <v>62</v>
      </c>
      <c r="D3" s="25" t="s">
        <v>58</v>
      </c>
      <c r="E3" s="25" t="s">
        <v>63</v>
      </c>
      <c r="F3" s="31">
        <v>264930.91</v>
      </c>
      <c r="G3" s="31">
        <v>257243.81</v>
      </c>
      <c r="H3" s="31">
        <v>677.91</v>
      </c>
      <c r="I3" s="7">
        <v>0.19</v>
      </c>
      <c r="J3" s="7">
        <v>0.22</v>
      </c>
      <c r="K3" s="7">
        <v>0.32</v>
      </c>
      <c r="L3" s="7">
        <v>0.29</v>
      </c>
      <c r="M3" s="7">
        <v>0.31</v>
      </c>
      <c r="N3" s="7">
        <v>0.14</v>
      </c>
      <c r="O3" s="7">
        <v>0.2</v>
      </c>
      <c r="P3" s="7">
        <v>0.28</v>
      </c>
      <c r="Q3" s="7">
        <v>0.33</v>
      </c>
      <c r="R3" s="7">
        <v>0.01</v>
      </c>
      <c r="S3" s="7">
        <v>0.26</v>
      </c>
      <c r="T3" s="5">
        <v>-0.5</v>
      </c>
      <c r="U3" s="5">
        <v>27.0</v>
      </c>
      <c r="V3" s="5">
        <v>27.0</v>
      </c>
      <c r="W3" s="7">
        <v>-0.46</v>
      </c>
      <c r="X3" s="7">
        <v>0.22</v>
      </c>
      <c r="Y3" s="27">
        <v>0.32</v>
      </c>
      <c r="Z3" s="27">
        <v>0.24</v>
      </c>
      <c r="AA3" s="27">
        <v>0.17</v>
      </c>
      <c r="AB3" s="27">
        <v>0.0</v>
      </c>
      <c r="AC3" s="27">
        <v>0.36</v>
      </c>
      <c r="AD3" s="27">
        <v>0.07</v>
      </c>
      <c r="AE3" s="27">
        <v>0.0</v>
      </c>
      <c r="AF3" s="27">
        <v>0.33</v>
      </c>
      <c r="AG3" s="25">
        <v>-0.9</v>
      </c>
      <c r="AH3" s="25">
        <v>28.0</v>
      </c>
      <c r="AI3" s="25">
        <v>22.0</v>
      </c>
      <c r="AJ3" s="27">
        <v>-0.33</v>
      </c>
      <c r="AK3" s="7">
        <v>0.12</v>
      </c>
      <c r="AL3" s="7">
        <v>0.18</v>
      </c>
      <c r="AM3" s="7">
        <v>0.26</v>
      </c>
      <c r="AN3" s="7">
        <v>0.37</v>
      </c>
      <c r="AO3" s="7">
        <v>0.38</v>
      </c>
      <c r="AP3" s="5">
        <v>-0.9</v>
      </c>
      <c r="AQ3" s="5">
        <v>27.0</v>
      </c>
      <c r="AR3" s="5">
        <v>27.0</v>
      </c>
      <c r="AS3" s="32">
        <v>1332.0</v>
      </c>
      <c r="AT3" s="7">
        <v>0.09</v>
      </c>
      <c r="AU3" s="7">
        <v>0.96</v>
      </c>
      <c r="AV3" s="7">
        <v>0.14</v>
      </c>
      <c r="AW3" s="32">
        <v>1492.0</v>
      </c>
      <c r="AX3" s="7">
        <v>0.22</v>
      </c>
      <c r="AY3" s="7">
        <v>1.24</v>
      </c>
      <c r="AZ3" s="7">
        <v>0.17</v>
      </c>
      <c r="BC3" s="19" t="str">
        <f t="shared" si="1"/>
        <v/>
      </c>
      <c r="BD3" s="19"/>
      <c r="BE3" s="19" t="str">
        <f t="shared" si="2"/>
        <v>+ CALIDAD</v>
      </c>
      <c r="BF3" s="19"/>
      <c r="BG3" s="19" t="str">
        <f t="shared" si="3"/>
        <v/>
      </c>
      <c r="BH3" s="19" t="str">
        <f t="shared" si="4"/>
        <v>OK</v>
      </c>
      <c r="BI3" s="19"/>
      <c r="BJ3" s="29" t="str">
        <f t="shared" si="5"/>
        <v/>
      </c>
      <c r="BK3" s="19"/>
      <c r="BL3" s="30" t="str">
        <f t="shared" si="6"/>
        <v>BARATA</v>
      </c>
      <c r="BM3" s="19"/>
      <c r="BN3" s="19" t="str">
        <f t="shared" si="7"/>
        <v/>
      </c>
      <c r="BO3" s="19"/>
      <c r="BP3" s="19"/>
      <c r="BQ3" s="19" t="str">
        <f t="shared" si="8"/>
        <v/>
      </c>
      <c r="BR3" s="20"/>
      <c r="BS3" s="19"/>
      <c r="BT3" s="19"/>
      <c r="BU3" s="19"/>
      <c r="BV3" s="19"/>
      <c r="BW3" s="29"/>
      <c r="BX3" s="19"/>
      <c r="BY3" s="30"/>
      <c r="BZ3" s="19"/>
      <c r="CA3" s="19"/>
      <c r="CB3" s="19"/>
      <c r="CC3" s="19"/>
      <c r="CD3" s="19"/>
      <c r="CE3" s="19"/>
      <c r="CF3" s="19"/>
      <c r="CG3" s="19" t="str">
        <f>IFERROR(__xludf.DUMMYFUNCTION("""COMPUTED_VALUE"""),"NL")</f>
        <v>NL</v>
      </c>
      <c r="CH3" s="19"/>
      <c r="CI3" s="22">
        <f t="shared" si="9"/>
        <v>1</v>
      </c>
      <c r="CJ3" s="19"/>
      <c r="CK3" s="19"/>
      <c r="CL3" s="19"/>
      <c r="CM3" s="19" t="str">
        <f>IFERROR(__xludf.DUMMYFUNCTION("""COMPUTED_VALUE"""),"Financial")</f>
        <v>Financial</v>
      </c>
      <c r="CN3" s="19"/>
      <c r="CO3" s="19">
        <f t="shared" si="10"/>
        <v>8</v>
      </c>
      <c r="CP3" s="19"/>
      <c r="CQ3" s="19" t="str">
        <f>IFERROR(__xludf.DUMMYFUNCTION("TEXTJOIN("", "", TRUE, UNIQUE(FILTER($C:$C, $D:$D = CM3)))"),"US, GB, ES, CA")</f>
        <v>US, GB, ES, CA</v>
      </c>
      <c r="CR3" s="19"/>
      <c r="CS3" s="19"/>
      <c r="CT3" s="19" t="str">
        <f t="shared" si="11"/>
        <v>EU</v>
      </c>
      <c r="CU3" s="19"/>
      <c r="CV3" s="19"/>
      <c r="CW3" s="23"/>
      <c r="CX3" s="23"/>
      <c r="CY3" s="23"/>
      <c r="CZ3" s="23"/>
      <c r="DA3" s="23"/>
      <c r="DB3" s="23"/>
      <c r="DC3" s="23"/>
      <c r="DD3" s="23"/>
      <c r="DE3" s="23"/>
    </row>
    <row r="4">
      <c r="A4" s="25" t="s">
        <v>64</v>
      </c>
      <c r="B4" s="25" t="s">
        <v>65</v>
      </c>
      <c r="C4" s="25" t="s">
        <v>57</v>
      </c>
      <c r="D4" s="25" t="s">
        <v>66</v>
      </c>
      <c r="E4" s="25" t="s">
        <v>67</v>
      </c>
      <c r="F4" s="26">
        <v>24275.14</v>
      </c>
      <c r="G4" s="26">
        <v>26781.7</v>
      </c>
      <c r="H4" s="26">
        <v>1903.0</v>
      </c>
      <c r="I4" s="7">
        <v>0.14</v>
      </c>
      <c r="J4" s="7">
        <v>0.2</v>
      </c>
      <c r="K4" s="10"/>
      <c r="L4" s="10"/>
      <c r="M4" s="10"/>
      <c r="N4" s="10"/>
      <c r="O4" s="10"/>
      <c r="P4" s="10"/>
      <c r="Q4" s="10"/>
      <c r="R4" s="10"/>
      <c r="S4" s="10"/>
      <c r="U4" s="5">
        <v>24.0</v>
      </c>
      <c r="W4" s="7">
        <v>-0.3</v>
      </c>
      <c r="X4" s="7">
        <v>0.09</v>
      </c>
      <c r="Y4" s="33"/>
      <c r="Z4" s="33"/>
      <c r="AA4" s="33"/>
      <c r="AB4" s="33"/>
      <c r="AC4" s="33"/>
      <c r="AD4" s="33"/>
      <c r="AE4" s="33"/>
      <c r="AF4" s="33"/>
      <c r="AG4" s="34"/>
      <c r="AH4" s="25">
        <v>8.0</v>
      </c>
      <c r="AI4" s="34"/>
      <c r="AJ4" s="27">
        <v>-0.28</v>
      </c>
      <c r="AK4" s="7">
        <v>0.11</v>
      </c>
      <c r="AL4" s="7">
        <v>0.06</v>
      </c>
      <c r="AM4" s="10"/>
      <c r="AN4" s="10"/>
      <c r="AO4" s="10"/>
      <c r="AQ4" s="5">
        <v>15.0</v>
      </c>
      <c r="AS4" s="28">
        <v>3057.0</v>
      </c>
      <c r="AT4" s="7">
        <v>0.25</v>
      </c>
      <c r="AU4" s="7">
        <v>0.81</v>
      </c>
      <c r="AV4" s="7">
        <v>0.1</v>
      </c>
      <c r="AW4" s="28">
        <v>3821.0</v>
      </c>
      <c r="AX4" s="7">
        <v>0.4</v>
      </c>
      <c r="AY4" s="7">
        <v>1.0</v>
      </c>
      <c r="AZ4" s="7">
        <v>0.15</v>
      </c>
      <c r="BC4" s="19" t="str">
        <f t="shared" si="1"/>
        <v>+ RENTABLE</v>
      </c>
      <c r="BD4" s="19"/>
      <c r="BE4" s="19" t="str">
        <f t="shared" si="2"/>
        <v/>
      </c>
      <c r="BF4" s="19"/>
      <c r="BG4" s="19" t="str">
        <f t="shared" si="3"/>
        <v/>
      </c>
      <c r="BH4" s="19" t="str">
        <f t="shared" si="4"/>
        <v>OK</v>
      </c>
      <c r="BI4" s="19"/>
      <c r="BJ4" s="29" t="str">
        <f t="shared" si="5"/>
        <v>BARATA</v>
      </c>
      <c r="BK4" s="19"/>
      <c r="BL4" s="30" t="str">
        <f t="shared" si="6"/>
        <v/>
      </c>
      <c r="BM4" s="19"/>
      <c r="BN4" s="19" t="str">
        <f t="shared" si="7"/>
        <v/>
      </c>
      <c r="BO4" s="19"/>
      <c r="BP4" s="19"/>
      <c r="BQ4" s="19" t="str">
        <f t="shared" si="8"/>
        <v/>
      </c>
      <c r="BR4" s="20"/>
      <c r="BS4" s="19"/>
      <c r="BT4" s="19"/>
      <c r="BU4" s="19"/>
      <c r="BV4" s="19"/>
      <c r="BW4" s="29"/>
      <c r="BX4" s="19"/>
      <c r="BY4" s="30"/>
      <c r="BZ4" s="19"/>
      <c r="CA4" s="19"/>
      <c r="CB4" s="19"/>
      <c r="CC4" s="19"/>
      <c r="CD4" s="19"/>
      <c r="CE4" s="19"/>
      <c r="CF4" s="19"/>
      <c r="CG4" s="19" t="str">
        <f>IFERROR(__xludf.DUMMYFUNCTION("""COMPUTED_VALUE"""),"FR")</f>
        <v>FR</v>
      </c>
      <c r="CH4" s="19"/>
      <c r="CI4" s="22">
        <f t="shared" si="9"/>
        <v>4</v>
      </c>
      <c r="CJ4" s="19"/>
      <c r="CK4" s="19"/>
      <c r="CL4" s="19"/>
      <c r="CM4" s="19" t="str">
        <f>IFERROR(__xludf.DUMMYFUNCTION("""COMPUTED_VALUE"""),"Aerospace and Defense")</f>
        <v>Aerospace and Defense</v>
      </c>
      <c r="CN4" s="19"/>
      <c r="CO4" s="19">
        <f t="shared" si="10"/>
        <v>1</v>
      </c>
      <c r="CP4" s="19"/>
      <c r="CQ4" s="19" t="str">
        <f>IFERROR(__xludf.DUMMYFUNCTION("TEXTJOIN("", "", TRUE, UNIQUE(FILTER($C:$C, $D:$D = CM4)))"),"FR")</f>
        <v>FR</v>
      </c>
      <c r="CR4" s="19"/>
      <c r="CS4" s="19"/>
      <c r="CT4" s="19" t="str">
        <f t="shared" si="11"/>
        <v>US</v>
      </c>
      <c r="CU4" s="19"/>
      <c r="CV4" s="19"/>
      <c r="CW4" s="23"/>
      <c r="CX4" s="23"/>
      <c r="CY4" s="23"/>
      <c r="CZ4" s="23"/>
      <c r="DA4" s="23"/>
      <c r="DB4" s="23"/>
      <c r="DC4" s="23"/>
      <c r="DD4" s="23"/>
      <c r="DE4" s="23"/>
    </row>
    <row r="5">
      <c r="A5" s="25" t="s">
        <v>68</v>
      </c>
      <c r="B5" s="25" t="s">
        <v>69</v>
      </c>
      <c r="C5" s="25" t="s">
        <v>57</v>
      </c>
      <c r="D5" s="25" t="s">
        <v>58</v>
      </c>
      <c r="E5" s="25" t="s">
        <v>70</v>
      </c>
      <c r="F5" s="26">
        <v>1263271.3</v>
      </c>
      <c r="G5" s="26">
        <v>1635225.3</v>
      </c>
      <c r="H5" s="26">
        <v>648.0</v>
      </c>
      <c r="I5" s="7">
        <v>0.29</v>
      </c>
      <c r="J5" s="7">
        <v>0.45</v>
      </c>
      <c r="K5" s="7">
        <v>0.39</v>
      </c>
      <c r="L5" s="7">
        <v>0.4</v>
      </c>
      <c r="M5" s="7">
        <v>0.33</v>
      </c>
      <c r="N5" s="7">
        <v>0.39</v>
      </c>
      <c r="O5" s="7">
        <v>0.02</v>
      </c>
      <c r="P5" s="7">
        <v>0.01</v>
      </c>
      <c r="Q5" s="7">
        <v>0.54</v>
      </c>
      <c r="R5" s="7">
        <v>0.01</v>
      </c>
      <c r="S5" s="7">
        <v>0.29</v>
      </c>
      <c r="T5" s="5">
        <v>-1.4</v>
      </c>
      <c r="U5" s="5">
        <v>23.0</v>
      </c>
      <c r="V5" s="5">
        <v>29.0</v>
      </c>
      <c r="W5" s="7">
        <v>-0.75</v>
      </c>
      <c r="X5" s="7">
        <v>0.23</v>
      </c>
      <c r="Y5" s="27">
        <v>0.41</v>
      </c>
      <c r="Z5" s="27">
        <v>0.39</v>
      </c>
      <c r="AA5" s="27">
        <v>0.34</v>
      </c>
      <c r="AB5" s="27">
        <v>0.0</v>
      </c>
      <c r="AC5" s="27">
        <v>0.08</v>
      </c>
      <c r="AD5" s="27">
        <v>0.69</v>
      </c>
      <c r="AE5" s="27">
        <v>0.0</v>
      </c>
      <c r="AF5" s="27">
        <v>0.3</v>
      </c>
      <c r="AG5" s="25">
        <v>-0.6</v>
      </c>
      <c r="AH5" s="25">
        <v>27.0</v>
      </c>
      <c r="AI5" s="25">
        <v>26.0</v>
      </c>
      <c r="AJ5" s="27">
        <v>-0.12</v>
      </c>
      <c r="AK5" s="7">
        <v>0.13</v>
      </c>
      <c r="AL5" s="7">
        <v>0.14</v>
      </c>
      <c r="AM5" s="7">
        <v>0.13</v>
      </c>
      <c r="AN5" s="7">
        <v>0.41</v>
      </c>
      <c r="AO5" s="7">
        <v>0.37</v>
      </c>
      <c r="AP5" s="5">
        <v>-0.6</v>
      </c>
      <c r="AQ5" s="5">
        <v>25.0</v>
      </c>
      <c r="AR5" s="5">
        <v>25.0</v>
      </c>
      <c r="AS5" s="28">
        <v>1150.0</v>
      </c>
      <c r="AT5" s="7">
        <v>-0.01</v>
      </c>
      <c r="AU5" s="7">
        <v>0.77</v>
      </c>
      <c r="AV5" s="7">
        <v>0.12</v>
      </c>
      <c r="AW5" s="28">
        <v>1283.0</v>
      </c>
      <c r="AX5" s="7">
        <v>0.01</v>
      </c>
      <c r="AY5" s="7">
        <v>0.98</v>
      </c>
      <c r="AZ5" s="7">
        <v>0.15</v>
      </c>
      <c r="BC5" s="19" t="str">
        <f t="shared" si="1"/>
        <v>+ RENTABLE</v>
      </c>
      <c r="BD5" s="19"/>
      <c r="BE5" s="19" t="str">
        <f t="shared" si="2"/>
        <v>+ CALIDAD</v>
      </c>
      <c r="BF5" s="19"/>
      <c r="BG5" s="19" t="str">
        <f t="shared" si="3"/>
        <v>OK</v>
      </c>
      <c r="BH5" s="19" t="str">
        <f t="shared" si="4"/>
        <v>OK</v>
      </c>
      <c r="BI5" s="19"/>
      <c r="BJ5" s="29" t="str">
        <f t="shared" si="5"/>
        <v/>
      </c>
      <c r="BK5" s="19"/>
      <c r="BL5" s="30" t="str">
        <f t="shared" si="6"/>
        <v/>
      </c>
      <c r="BM5" s="19"/>
      <c r="BN5" s="19" t="str">
        <f t="shared" si="7"/>
        <v/>
      </c>
      <c r="BO5" s="19"/>
      <c r="BP5" s="19"/>
      <c r="BQ5" s="19" t="str">
        <f t="shared" si="8"/>
        <v/>
      </c>
      <c r="BR5" s="20"/>
      <c r="BS5" s="19"/>
      <c r="BT5" s="19"/>
      <c r="BU5" s="19"/>
      <c r="BV5" s="19"/>
      <c r="BW5" s="29"/>
      <c r="BX5" s="19"/>
      <c r="BY5" s="30"/>
      <c r="BZ5" s="19"/>
      <c r="CA5" s="19"/>
      <c r="CB5" s="19"/>
      <c r="CC5" s="19"/>
      <c r="CD5" s="19"/>
      <c r="CE5" s="19"/>
      <c r="CF5" s="19"/>
      <c r="CG5" s="19" t="str">
        <f>IFERROR(__xludf.DUMMYFUNCTION("""COMPUTED_VALUE"""),"DE")</f>
        <v>DE</v>
      </c>
      <c r="CH5" s="19"/>
      <c r="CI5" s="22">
        <f t="shared" si="9"/>
        <v>1</v>
      </c>
      <c r="CJ5" s="19"/>
      <c r="CK5" s="19"/>
      <c r="CL5" s="19"/>
      <c r="CM5" s="19" t="str">
        <f>IFERROR(__xludf.DUMMYFUNCTION("""COMPUTED_VALUE"""),"Consumer Discretionary")</f>
        <v>Consumer Discretionary</v>
      </c>
      <c r="CN5" s="19"/>
      <c r="CO5" s="19">
        <f t="shared" si="10"/>
        <v>3</v>
      </c>
      <c r="CP5" s="19"/>
      <c r="CQ5" s="19" t="str">
        <f>IFERROR(__xludf.DUMMYFUNCTION("TEXTJOIN("", "", TRUE, UNIQUE(FILTER($C:$C, $D:$D = CM5)))"),"DE, US")</f>
        <v>DE, US</v>
      </c>
      <c r="CR5" s="19"/>
      <c r="CS5" s="19"/>
      <c r="CT5" s="19" t="str">
        <f t="shared" si="11"/>
        <v>US</v>
      </c>
      <c r="CU5" s="19"/>
      <c r="CV5" s="19"/>
      <c r="CW5" s="23"/>
      <c r="CX5" s="23"/>
      <c r="CY5" s="23"/>
      <c r="CZ5" s="23"/>
      <c r="DA5" s="23"/>
      <c r="DB5" s="23"/>
      <c r="DC5" s="23"/>
      <c r="DD5" s="23"/>
      <c r="DE5" s="23"/>
    </row>
    <row r="6">
      <c r="A6" s="25" t="s">
        <v>71</v>
      </c>
      <c r="B6" s="25" t="s">
        <v>72</v>
      </c>
      <c r="C6" s="25" t="s">
        <v>57</v>
      </c>
      <c r="D6" s="25" t="s">
        <v>58</v>
      </c>
      <c r="E6" s="25" t="s">
        <v>73</v>
      </c>
      <c r="F6" s="26">
        <v>2981175.56</v>
      </c>
      <c r="G6" s="26">
        <v>3012529.56</v>
      </c>
      <c r="H6" s="26">
        <v>401.02</v>
      </c>
      <c r="I6" s="7">
        <v>0.11</v>
      </c>
      <c r="J6" s="7">
        <v>0.27</v>
      </c>
      <c r="K6" s="7">
        <v>0.25</v>
      </c>
      <c r="L6" s="7">
        <v>0.36</v>
      </c>
      <c r="M6" s="7">
        <v>0.31</v>
      </c>
      <c r="N6" s="7">
        <v>0.16</v>
      </c>
      <c r="O6" s="7">
        <v>0.33</v>
      </c>
      <c r="P6" s="7">
        <v>0.38</v>
      </c>
      <c r="Q6" s="7">
        <v>0.49</v>
      </c>
      <c r="R6" s="7">
        <v>0.09</v>
      </c>
      <c r="S6" s="7">
        <v>0.55</v>
      </c>
      <c r="T6" s="5">
        <v>-1.1</v>
      </c>
      <c r="U6" s="5">
        <v>30.0</v>
      </c>
      <c r="V6" s="5">
        <v>34.0</v>
      </c>
      <c r="W6" s="7">
        <v>-0.37</v>
      </c>
      <c r="X6" s="7">
        <v>0.25</v>
      </c>
      <c r="Y6" s="27">
        <v>0.45</v>
      </c>
      <c r="Z6" s="27">
        <v>0.4</v>
      </c>
      <c r="AA6" s="27">
        <v>0.3</v>
      </c>
      <c r="AB6" s="27">
        <v>0.71</v>
      </c>
      <c r="AC6" s="27">
        <v>0.22</v>
      </c>
      <c r="AD6" s="27">
        <v>0.18</v>
      </c>
      <c r="AE6" s="27">
        <v>0.0</v>
      </c>
      <c r="AF6" s="27">
        <v>0.29</v>
      </c>
      <c r="AG6" s="25">
        <v>-0.2</v>
      </c>
      <c r="AH6" s="25">
        <v>30.0</v>
      </c>
      <c r="AI6" s="25">
        <v>27.0</v>
      </c>
      <c r="AJ6" s="27">
        <v>-0.14</v>
      </c>
      <c r="AK6" s="7">
        <v>0.14</v>
      </c>
      <c r="AL6" s="7">
        <v>0.18</v>
      </c>
      <c r="AM6" s="7">
        <v>0.14</v>
      </c>
      <c r="AN6" s="7">
        <v>0.47</v>
      </c>
      <c r="AO6" s="7">
        <v>0.39</v>
      </c>
      <c r="AP6" s="5">
        <v>-0.2</v>
      </c>
      <c r="AQ6" s="5">
        <v>30.0</v>
      </c>
      <c r="AR6" s="5">
        <v>30.0</v>
      </c>
      <c r="AS6" s="28">
        <v>664.0</v>
      </c>
      <c r="AT6" s="7">
        <v>0.01</v>
      </c>
      <c r="AU6" s="7">
        <v>0.64</v>
      </c>
      <c r="AV6" s="7">
        <v>0.11</v>
      </c>
      <c r="AW6" s="28">
        <v>793.0</v>
      </c>
      <c r="AX6" s="7">
        <v>0.1</v>
      </c>
      <c r="AY6" s="7">
        <v>0.98</v>
      </c>
      <c r="AZ6" s="7">
        <v>0.15</v>
      </c>
      <c r="BC6" s="19" t="str">
        <f t="shared" si="1"/>
        <v>+ RENTABLE</v>
      </c>
      <c r="BD6" s="19"/>
      <c r="BE6" s="19" t="str">
        <f t="shared" si="2"/>
        <v>+ CALIDAD</v>
      </c>
      <c r="BF6" s="19"/>
      <c r="BG6" s="19" t="str">
        <f t="shared" si="3"/>
        <v>OK</v>
      </c>
      <c r="BH6" s="19" t="str">
        <f t="shared" si="4"/>
        <v>OK</v>
      </c>
      <c r="BI6" s="19"/>
      <c r="BJ6" s="29" t="str">
        <f t="shared" si="5"/>
        <v/>
      </c>
      <c r="BK6" s="19"/>
      <c r="BL6" s="30" t="str">
        <f t="shared" si="6"/>
        <v>BARATA</v>
      </c>
      <c r="BM6" s="19"/>
      <c r="BN6" s="19" t="str">
        <f t="shared" si="7"/>
        <v/>
      </c>
      <c r="BO6" s="19"/>
      <c r="BP6" s="19"/>
      <c r="BQ6" s="19" t="str">
        <f t="shared" si="8"/>
        <v/>
      </c>
      <c r="BR6" s="20"/>
      <c r="BS6" s="19"/>
      <c r="BT6" s="19"/>
      <c r="BU6" s="19"/>
      <c r="BV6" s="19"/>
      <c r="BW6" s="29"/>
      <c r="BX6" s="19"/>
      <c r="BY6" s="30"/>
      <c r="BZ6" s="19"/>
      <c r="CA6" s="19"/>
      <c r="CB6" s="19"/>
      <c r="CC6" s="19"/>
      <c r="CD6" s="19"/>
      <c r="CE6" s="19"/>
      <c r="CF6" s="19"/>
      <c r="CG6" s="19" t="str">
        <f>IFERROR(__xludf.DUMMYFUNCTION("""COMPUTED_VALUE"""),"GB")</f>
        <v>GB</v>
      </c>
      <c r="CH6" s="19"/>
      <c r="CI6" s="22">
        <f t="shared" si="9"/>
        <v>2</v>
      </c>
      <c r="CJ6" s="19"/>
      <c r="CK6" s="19"/>
      <c r="CL6" s="19"/>
      <c r="CM6" s="19" t="str">
        <f>IFERROR(__xludf.DUMMYFUNCTION("""COMPUTED_VALUE"""),"Retail")</f>
        <v>Retail</v>
      </c>
      <c r="CN6" s="19"/>
      <c r="CO6" s="19">
        <f t="shared" si="10"/>
        <v>4</v>
      </c>
      <c r="CP6" s="19"/>
      <c r="CQ6" s="19" t="str">
        <f>IFERROR(__xludf.DUMMYFUNCTION("TEXTJOIN("", "", TRUE, UNIQUE(FILTER($C:$C, $D:$D = CM6)))"),"FR, US")</f>
        <v>FR, US</v>
      </c>
      <c r="CR6" s="19"/>
      <c r="CS6" s="19"/>
      <c r="CT6" s="19" t="str">
        <f t="shared" si="11"/>
        <v>US</v>
      </c>
      <c r="CU6" s="19"/>
      <c r="CV6" s="19"/>
      <c r="CW6" s="23"/>
      <c r="CX6" s="23"/>
      <c r="CY6" s="23"/>
      <c r="CZ6" s="23"/>
      <c r="DA6" s="23"/>
      <c r="DB6" s="23"/>
      <c r="DC6" s="23"/>
      <c r="DD6" s="23"/>
      <c r="DE6" s="23"/>
    </row>
    <row r="7">
      <c r="A7" s="25" t="s">
        <v>74</v>
      </c>
      <c r="B7" s="25" t="s">
        <v>75</v>
      </c>
      <c r="C7" s="25" t="s">
        <v>57</v>
      </c>
      <c r="D7" s="25" t="s">
        <v>58</v>
      </c>
      <c r="E7" s="25" t="s">
        <v>63</v>
      </c>
      <c r="F7" s="26">
        <v>2862120.0</v>
      </c>
      <c r="G7" s="26">
        <v>2829180.0</v>
      </c>
      <c r="H7" s="26">
        <v>113.5</v>
      </c>
      <c r="I7" s="7">
        <v>0.5</v>
      </c>
      <c r="J7" s="7">
        <v>0.98</v>
      </c>
      <c r="K7" s="7">
        <v>1.0</v>
      </c>
      <c r="L7" s="7">
        <v>0.34</v>
      </c>
      <c r="M7" s="7">
        <v>0.25</v>
      </c>
      <c r="N7" s="7">
        <v>0.08</v>
      </c>
      <c r="O7" s="7">
        <v>0.21</v>
      </c>
      <c r="P7" s="7">
        <v>0.11</v>
      </c>
      <c r="Q7" s="7">
        <v>0.76</v>
      </c>
      <c r="R7" s="7">
        <v>0.04</v>
      </c>
      <c r="S7" s="7">
        <v>0.56</v>
      </c>
      <c r="T7" s="5">
        <v>-1.4</v>
      </c>
      <c r="U7" s="5">
        <v>39.0</v>
      </c>
      <c r="V7" s="5">
        <v>40.0</v>
      </c>
      <c r="W7" s="7">
        <v>-0.65</v>
      </c>
      <c r="X7" s="7">
        <v>0.71</v>
      </c>
      <c r="Y7" s="27">
        <v>0.62</v>
      </c>
      <c r="Z7" s="27">
        <v>0.45</v>
      </c>
      <c r="AA7" s="27">
        <v>0.03</v>
      </c>
      <c r="AB7" s="27">
        <v>0.02</v>
      </c>
      <c r="AC7" s="27">
        <v>0.01</v>
      </c>
      <c r="AD7" s="27">
        <v>0.69</v>
      </c>
      <c r="AE7" s="27">
        <v>0.02</v>
      </c>
      <c r="AF7" s="27">
        <v>1.28</v>
      </c>
      <c r="AG7" s="25">
        <v>-0.4</v>
      </c>
      <c r="AH7" s="25">
        <v>27.0</v>
      </c>
      <c r="AI7" s="25">
        <v>30.0</v>
      </c>
      <c r="AJ7" s="27">
        <v>-0.24</v>
      </c>
      <c r="AK7" s="7">
        <v>0.22</v>
      </c>
      <c r="AL7" s="7">
        <v>0.21</v>
      </c>
      <c r="AM7" s="7">
        <v>0.24</v>
      </c>
      <c r="AN7" s="7">
        <v>0.59</v>
      </c>
      <c r="AO7" s="7">
        <v>0.48</v>
      </c>
      <c r="AP7" s="5">
        <v>-0.4</v>
      </c>
      <c r="AQ7" s="5">
        <v>30.0</v>
      </c>
      <c r="AR7" s="5">
        <v>30.0</v>
      </c>
      <c r="AS7" s="28">
        <v>164.0</v>
      </c>
      <c r="AT7" s="7">
        <v>-0.15</v>
      </c>
      <c r="AU7" s="7">
        <v>0.45</v>
      </c>
      <c r="AV7" s="7">
        <v>0.08</v>
      </c>
      <c r="AW7" s="28">
        <v>224.0</v>
      </c>
      <c r="AX7" s="7">
        <v>0.01</v>
      </c>
      <c r="AY7" s="7">
        <v>0.97</v>
      </c>
      <c r="AZ7" s="7">
        <v>0.14</v>
      </c>
      <c r="BC7" s="19" t="str">
        <f t="shared" si="1"/>
        <v>+ RENTABLE</v>
      </c>
      <c r="BD7" s="19"/>
      <c r="BE7" s="19" t="str">
        <f t="shared" si="2"/>
        <v>+ CALIDAD</v>
      </c>
      <c r="BF7" s="19"/>
      <c r="BG7" s="19" t="str">
        <f t="shared" si="3"/>
        <v>OK</v>
      </c>
      <c r="BH7" s="19" t="str">
        <f t="shared" si="4"/>
        <v>OK</v>
      </c>
      <c r="BI7" s="19"/>
      <c r="BJ7" s="29" t="str">
        <f t="shared" si="5"/>
        <v>BARATA</v>
      </c>
      <c r="BK7" s="19"/>
      <c r="BL7" s="30" t="str">
        <f t="shared" si="6"/>
        <v/>
      </c>
      <c r="BM7" s="19"/>
      <c r="BN7" s="19" t="str">
        <f t="shared" si="7"/>
        <v/>
      </c>
      <c r="BO7" s="19"/>
      <c r="BP7" s="19"/>
      <c r="BQ7" s="19" t="str">
        <f t="shared" si="8"/>
        <v/>
      </c>
      <c r="BR7" s="20"/>
      <c r="BS7" s="19"/>
      <c r="BT7" s="19"/>
      <c r="BU7" s="19"/>
      <c r="BV7" s="19"/>
      <c r="BW7" s="29"/>
      <c r="BX7" s="19"/>
      <c r="BY7" s="30"/>
      <c r="BZ7" s="19"/>
      <c r="CA7" s="19"/>
      <c r="CB7" s="19"/>
      <c r="CC7" s="19"/>
      <c r="CD7" s="19"/>
      <c r="CE7" s="19"/>
      <c r="CF7" s="19"/>
      <c r="CG7" s="19" t="str">
        <f>IFERROR(__xludf.DUMMYFUNCTION("""COMPUTED_VALUE"""),"IT")</f>
        <v>IT</v>
      </c>
      <c r="CH7" s="19"/>
      <c r="CI7" s="22">
        <f t="shared" si="9"/>
        <v>2</v>
      </c>
      <c r="CJ7" s="19"/>
      <c r="CK7" s="19"/>
      <c r="CL7" s="19"/>
      <c r="CM7" s="19" t="str">
        <f>IFERROR(__xludf.DUMMYFUNCTION("""COMPUTED_VALUE"""),"Luxury Goods")</f>
        <v>Luxury Goods</v>
      </c>
      <c r="CN7" s="19"/>
      <c r="CO7" s="19">
        <f t="shared" si="10"/>
        <v>4</v>
      </c>
      <c r="CP7" s="19"/>
      <c r="CQ7" s="19" t="str">
        <f>IFERROR(__xludf.DUMMYFUNCTION("TEXTJOIN("", "", TRUE, UNIQUE(FILTER($C:$C, $D:$D = CM7)))"),"IT, FR")</f>
        <v>IT, FR</v>
      </c>
      <c r="CR7" s="19"/>
      <c r="CS7" s="19"/>
      <c r="CT7" s="19" t="str">
        <f t="shared" si="11"/>
        <v>US</v>
      </c>
      <c r="CU7" s="19"/>
      <c r="CV7" s="19"/>
      <c r="CW7" s="23"/>
      <c r="CX7" s="23"/>
      <c r="CY7" s="23"/>
      <c r="CZ7" s="23"/>
      <c r="DA7" s="23"/>
      <c r="DB7" s="23"/>
      <c r="DC7" s="23"/>
      <c r="DD7" s="23"/>
      <c r="DE7" s="23"/>
    </row>
    <row r="8">
      <c r="A8" s="25" t="s">
        <v>76</v>
      </c>
      <c r="B8" s="25" t="s">
        <v>77</v>
      </c>
      <c r="C8" s="25" t="s">
        <v>78</v>
      </c>
      <c r="D8" s="25" t="s">
        <v>79</v>
      </c>
      <c r="E8" s="25" t="s">
        <v>80</v>
      </c>
      <c r="F8" s="31">
        <v>136363.71</v>
      </c>
      <c r="G8" s="31">
        <v>132003.67</v>
      </c>
      <c r="H8" s="31">
        <v>175.0</v>
      </c>
      <c r="I8" s="7">
        <v>0.02</v>
      </c>
      <c r="J8" s="7">
        <v>0.12</v>
      </c>
      <c r="K8" s="7">
        <v>0.18</v>
      </c>
      <c r="L8" s="7">
        <v>0.05</v>
      </c>
      <c r="M8" s="7">
        <v>0.08</v>
      </c>
      <c r="N8" s="7">
        <v>4.0</v>
      </c>
      <c r="O8" s="7">
        <v>0.05</v>
      </c>
      <c r="P8" s="7">
        <v>0.48</v>
      </c>
      <c r="Q8" s="7">
        <v>0.22</v>
      </c>
      <c r="R8" s="7">
        <v>0.21</v>
      </c>
      <c r="S8" s="7">
        <v>0.07</v>
      </c>
      <c r="T8" s="5">
        <v>-0.7</v>
      </c>
      <c r="U8" s="5">
        <v>20.0</v>
      </c>
      <c r="V8" s="5">
        <v>25.0</v>
      </c>
      <c r="W8" s="7">
        <v>-0.65</v>
      </c>
      <c r="X8" s="7">
        <v>0.11</v>
      </c>
      <c r="Y8" s="27">
        <v>0.07</v>
      </c>
      <c r="Z8" s="27">
        <v>0.09</v>
      </c>
      <c r="AA8" s="27">
        <v>0.25</v>
      </c>
      <c r="AB8" s="27">
        <v>0.04</v>
      </c>
      <c r="AC8" s="27">
        <v>0.34</v>
      </c>
      <c r="AD8" s="27">
        <v>0.04</v>
      </c>
      <c r="AE8" s="27">
        <v>0.07</v>
      </c>
      <c r="AF8" s="27">
        <v>0.11</v>
      </c>
      <c r="AG8" s="25">
        <v>-0.9</v>
      </c>
      <c r="AH8" s="25">
        <v>18.0</v>
      </c>
      <c r="AI8" s="25">
        <v>22.0</v>
      </c>
      <c r="AJ8" s="27">
        <v>-0.03</v>
      </c>
      <c r="AK8" s="7">
        <v>0.11</v>
      </c>
      <c r="AL8" s="7">
        <v>0.23</v>
      </c>
      <c r="AM8" s="7">
        <v>0.14</v>
      </c>
      <c r="AN8" s="7">
        <v>0.11</v>
      </c>
      <c r="AO8" s="7">
        <v>0.1</v>
      </c>
      <c r="AP8" s="5">
        <v>-0.9</v>
      </c>
      <c r="AQ8" s="5">
        <v>20.0</v>
      </c>
      <c r="AR8" s="5">
        <v>20.0</v>
      </c>
      <c r="AS8" s="32">
        <v>288.0</v>
      </c>
      <c r="AT8" s="7">
        <v>0.0</v>
      </c>
      <c r="AU8" s="7">
        <v>0.64</v>
      </c>
      <c r="AV8" s="7">
        <v>0.11</v>
      </c>
      <c r="AW8" s="32">
        <v>328.0</v>
      </c>
      <c r="AX8" s="7">
        <v>0.14</v>
      </c>
      <c r="AY8" s="7">
        <v>0.88</v>
      </c>
      <c r="AZ8" s="7">
        <v>0.13</v>
      </c>
      <c r="BC8" s="19" t="str">
        <f t="shared" si="1"/>
        <v>+ RENTABLE</v>
      </c>
      <c r="BD8" s="19"/>
      <c r="BE8" s="19" t="str">
        <f t="shared" si="2"/>
        <v/>
      </c>
      <c r="BF8" s="19"/>
      <c r="BG8" s="19" t="str">
        <f t="shared" si="3"/>
        <v/>
      </c>
      <c r="BH8" s="19" t="str">
        <f t="shared" si="4"/>
        <v>OK</v>
      </c>
      <c r="BI8" s="19"/>
      <c r="BJ8" s="29" t="str">
        <f t="shared" si="5"/>
        <v>BARATA</v>
      </c>
      <c r="BK8" s="19"/>
      <c r="BL8" s="30" t="str">
        <f t="shared" si="6"/>
        <v/>
      </c>
      <c r="BM8" s="19"/>
      <c r="BN8" s="19" t="str">
        <f t="shared" si="7"/>
        <v/>
      </c>
      <c r="BO8" s="19"/>
      <c r="BP8" s="19"/>
      <c r="BQ8" s="19" t="str">
        <f t="shared" si="8"/>
        <v/>
      </c>
      <c r="BR8" s="20"/>
      <c r="BS8" s="19"/>
      <c r="BT8" s="19"/>
      <c r="BU8" s="19"/>
      <c r="BV8" s="19"/>
      <c r="BW8" s="29"/>
      <c r="BX8" s="19"/>
      <c r="BY8" s="30"/>
      <c r="BZ8" s="19"/>
      <c r="CA8" s="19"/>
      <c r="CB8" s="19"/>
      <c r="CC8" s="19"/>
      <c r="CD8" s="19"/>
      <c r="CE8" s="19"/>
      <c r="CF8" s="19"/>
      <c r="CG8" s="19" t="str">
        <f>IFERROR(__xludf.DUMMYFUNCTION("""COMPUTED_VALUE"""),"ES")</f>
        <v>ES</v>
      </c>
      <c r="CH8" s="19"/>
      <c r="CI8" s="22">
        <f t="shared" si="9"/>
        <v>2</v>
      </c>
      <c r="CJ8" s="19"/>
      <c r="CK8" s="19"/>
      <c r="CL8" s="19"/>
      <c r="CM8" s="19" t="str">
        <f>IFERROR(__xludf.DUMMYFUNCTION("""COMPUTED_VALUE"""),"Consumer Staple")</f>
        <v>Consumer Staple</v>
      </c>
      <c r="CN8" s="19"/>
      <c r="CO8" s="19">
        <f t="shared" si="10"/>
        <v>4</v>
      </c>
      <c r="CP8" s="19"/>
      <c r="CQ8" s="19" t="str">
        <f>IFERROR(__xludf.DUMMYFUNCTION("TEXTJOIN("", "", TRUE, UNIQUE(FILTER($C:$C, $D:$D = CM8)))"),"GB, CH, US")</f>
        <v>GB, CH, US</v>
      </c>
      <c r="CR8" s="19"/>
      <c r="CS8" s="19"/>
      <c r="CT8" s="19" t="str">
        <f t="shared" si="11"/>
        <v>EU</v>
      </c>
      <c r="CU8" s="19"/>
      <c r="CV8" s="19"/>
      <c r="CW8" s="23"/>
      <c r="CX8" s="23"/>
      <c r="CY8" s="23"/>
      <c r="CZ8" s="23"/>
      <c r="DA8" s="23"/>
      <c r="DB8" s="23"/>
      <c r="DC8" s="23"/>
      <c r="DD8" s="23"/>
      <c r="DE8" s="23"/>
    </row>
    <row r="9">
      <c r="A9" s="25" t="s">
        <v>81</v>
      </c>
      <c r="B9" s="25" t="s">
        <v>82</v>
      </c>
      <c r="C9" s="25" t="s">
        <v>83</v>
      </c>
      <c r="D9" s="25" t="s">
        <v>84</v>
      </c>
      <c r="E9" s="25" t="s">
        <v>85</v>
      </c>
      <c r="F9" s="31">
        <v>42209.0</v>
      </c>
      <c r="G9" s="31">
        <v>45658.0</v>
      </c>
      <c r="H9" s="31">
        <v>242.6</v>
      </c>
      <c r="I9" s="7">
        <v>0.04</v>
      </c>
      <c r="J9" s="7">
        <v>0.1</v>
      </c>
      <c r="K9" s="7">
        <v>0.11</v>
      </c>
      <c r="L9" s="7">
        <v>0.07</v>
      </c>
      <c r="M9" s="7">
        <v>0.06</v>
      </c>
      <c r="N9" s="7">
        <v>0.18</v>
      </c>
      <c r="O9" s="7">
        <v>0.04</v>
      </c>
      <c r="P9" s="7">
        <v>0.27</v>
      </c>
      <c r="Q9" s="7">
        <v>0.27</v>
      </c>
      <c r="R9" s="7">
        <v>0.29</v>
      </c>
      <c r="S9" s="7">
        <v>0.11</v>
      </c>
      <c r="T9" s="5">
        <v>0.1</v>
      </c>
      <c r="U9" s="5">
        <v>22.0</v>
      </c>
      <c r="V9" s="5">
        <v>23.0</v>
      </c>
      <c r="W9" s="7">
        <v>-0.72</v>
      </c>
      <c r="X9" s="7">
        <v>0.12</v>
      </c>
      <c r="Y9" s="27">
        <v>0.06</v>
      </c>
      <c r="Z9" s="27">
        <v>0.06</v>
      </c>
      <c r="AA9" s="27">
        <v>0.0</v>
      </c>
      <c r="AB9" s="27">
        <v>0.0</v>
      </c>
      <c r="AC9" s="27">
        <v>0.08</v>
      </c>
      <c r="AD9" s="27">
        <v>0.02</v>
      </c>
      <c r="AE9" s="27">
        <v>0.77</v>
      </c>
      <c r="AF9" s="27">
        <v>0.09</v>
      </c>
      <c r="AG9" s="25">
        <v>-0.01</v>
      </c>
      <c r="AH9" s="25">
        <v>22.0</v>
      </c>
      <c r="AI9" s="25">
        <v>35.0</v>
      </c>
      <c r="AJ9" s="27">
        <v>-0.3</v>
      </c>
      <c r="AK9" s="7">
        <v>0.09</v>
      </c>
      <c r="AL9" s="7">
        <v>0.09</v>
      </c>
      <c r="AM9" s="7">
        <v>0.17</v>
      </c>
      <c r="AN9" s="7">
        <v>0.11</v>
      </c>
      <c r="AO9" s="7">
        <v>0.07</v>
      </c>
      <c r="AP9" s="5">
        <v>0.1</v>
      </c>
      <c r="AQ9" s="5">
        <v>25.0</v>
      </c>
      <c r="AR9" s="5">
        <v>25.0</v>
      </c>
      <c r="AS9" s="32">
        <v>289.0</v>
      </c>
      <c r="AT9" s="7">
        <v>-0.44</v>
      </c>
      <c r="AU9" s="7">
        <v>0.19</v>
      </c>
      <c r="AV9" s="7">
        <v>0.04</v>
      </c>
      <c r="AW9" s="32">
        <v>438.0</v>
      </c>
      <c r="AX9" s="7">
        <v>-0.29</v>
      </c>
      <c r="AY9" s="7">
        <v>0.81</v>
      </c>
      <c r="AZ9" s="7">
        <v>0.13</v>
      </c>
      <c r="BC9" s="19" t="str">
        <f t="shared" si="1"/>
        <v/>
      </c>
      <c r="BD9" s="19"/>
      <c r="BE9" s="19" t="str">
        <f t="shared" si="2"/>
        <v/>
      </c>
      <c r="BF9" s="19"/>
      <c r="BG9" s="19" t="str">
        <f t="shared" si="3"/>
        <v/>
      </c>
      <c r="BH9" s="19" t="str">
        <f t="shared" si="4"/>
        <v/>
      </c>
      <c r="BI9" s="19"/>
      <c r="BJ9" s="29" t="str">
        <f t="shared" si="5"/>
        <v>BARATA</v>
      </c>
      <c r="BK9" s="19"/>
      <c r="BL9" s="30" t="str">
        <f t="shared" si="6"/>
        <v/>
      </c>
      <c r="BM9" s="19"/>
      <c r="BN9" s="19" t="str">
        <f t="shared" si="7"/>
        <v/>
      </c>
      <c r="BO9" s="19"/>
      <c r="BP9" s="19"/>
      <c r="BQ9" s="19" t="str">
        <f t="shared" si="8"/>
        <v/>
      </c>
      <c r="BR9" s="20"/>
      <c r="BS9" s="19"/>
      <c r="BT9" s="19"/>
      <c r="BU9" s="19"/>
      <c r="BV9" s="19"/>
      <c r="BW9" s="29"/>
      <c r="BX9" s="19"/>
      <c r="BY9" s="30"/>
      <c r="BZ9" s="19"/>
      <c r="CA9" s="19"/>
      <c r="CB9" s="19"/>
      <c r="CC9" s="19"/>
      <c r="CD9" s="19"/>
      <c r="CE9" s="19"/>
      <c r="CF9" s="19"/>
      <c r="CG9" s="19" t="str">
        <f>IFERROR(__xludf.DUMMYFUNCTION("""COMPUTED_VALUE"""),"CA")</f>
        <v>CA</v>
      </c>
      <c r="CH9" s="19"/>
      <c r="CI9" s="22">
        <f t="shared" si="9"/>
        <v>1</v>
      </c>
      <c r="CJ9" s="19"/>
      <c r="CK9" s="19"/>
      <c r="CL9" s="19"/>
      <c r="CM9" s="19" t="str">
        <f>IFERROR(__xludf.DUMMYFUNCTION("""COMPUTED_VALUE"""),"Manufacturing")</f>
        <v>Manufacturing</v>
      </c>
      <c r="CN9" s="19"/>
      <c r="CO9" s="19">
        <f t="shared" si="10"/>
        <v>1</v>
      </c>
      <c r="CP9" s="19"/>
      <c r="CQ9" s="19" t="str">
        <f>IFERROR(__xludf.DUMMYFUNCTION("TEXTJOIN("", "", TRUE, UNIQUE(FILTER($C:$C, $D:$D = CM9)))"),"ES")</f>
        <v>ES</v>
      </c>
      <c r="CR9" s="19"/>
      <c r="CS9" s="19"/>
      <c r="CT9" s="19" t="str">
        <f t="shared" si="11"/>
        <v>EU</v>
      </c>
      <c r="CU9" s="19"/>
      <c r="CV9" s="19"/>
      <c r="CW9" s="23"/>
      <c r="CX9" s="23"/>
      <c r="CY9" s="23"/>
      <c r="CZ9" s="23"/>
      <c r="DA9" s="23"/>
      <c r="DB9" s="23"/>
      <c r="DC9" s="23"/>
      <c r="DD9" s="23"/>
      <c r="DE9" s="23"/>
    </row>
    <row r="10">
      <c r="A10" s="25" t="s">
        <v>86</v>
      </c>
      <c r="B10" s="25" t="s">
        <v>87</v>
      </c>
      <c r="C10" s="25" t="s">
        <v>78</v>
      </c>
      <c r="D10" s="25" t="s">
        <v>88</v>
      </c>
      <c r="E10" s="34"/>
      <c r="F10" s="31">
        <v>8414.43</v>
      </c>
      <c r="G10" s="31">
        <v>24867.14</v>
      </c>
      <c r="H10" s="31">
        <v>13.0</v>
      </c>
      <c r="I10" s="7">
        <v>0.01</v>
      </c>
      <c r="J10" s="7">
        <v>0.01</v>
      </c>
      <c r="K10" s="7">
        <v>0.08</v>
      </c>
      <c r="L10" s="7">
        <v>0.03</v>
      </c>
      <c r="M10" s="7">
        <v>0.02</v>
      </c>
      <c r="N10" s="7">
        <v>0.2</v>
      </c>
      <c r="O10" s="7">
        <v>0.23</v>
      </c>
      <c r="P10" s="7">
        <v>0.19</v>
      </c>
      <c r="Q10" s="7">
        <v>0.2</v>
      </c>
      <c r="R10" s="7">
        <v>0.39</v>
      </c>
      <c r="S10" s="7">
        <v>0.06</v>
      </c>
      <c r="T10" s="5">
        <v>2.1</v>
      </c>
      <c r="U10" s="5">
        <v>10.0</v>
      </c>
      <c r="V10" s="5">
        <v>10.0</v>
      </c>
      <c r="W10" s="7">
        <v>-0.32</v>
      </c>
      <c r="X10" s="7">
        <v>-0.09</v>
      </c>
      <c r="Y10" s="27">
        <v>0.02</v>
      </c>
      <c r="Z10" s="27">
        <v>0.04</v>
      </c>
      <c r="AA10" s="27">
        <v>0.0</v>
      </c>
      <c r="AB10" s="27">
        <v>0.42</v>
      </c>
      <c r="AC10" s="27">
        <v>0.18</v>
      </c>
      <c r="AD10" s="27">
        <v>0.21</v>
      </c>
      <c r="AE10" s="27">
        <v>0.0</v>
      </c>
      <c r="AF10" s="27">
        <v>0.05</v>
      </c>
      <c r="AG10" s="25">
        <v>2.1</v>
      </c>
      <c r="AH10" s="25">
        <v>5.0</v>
      </c>
      <c r="AI10" s="25">
        <v>8.0</v>
      </c>
      <c r="AJ10" s="27">
        <v>-0.39</v>
      </c>
      <c r="AK10" s="7">
        <v>0.02</v>
      </c>
      <c r="AL10" s="7">
        <v>0.04</v>
      </c>
      <c r="AM10" s="7">
        <v>-0.03</v>
      </c>
      <c r="AN10" s="7">
        <v>0.03</v>
      </c>
      <c r="AO10" s="7">
        <v>0.03</v>
      </c>
      <c r="AP10" s="5">
        <v>2.1</v>
      </c>
      <c r="AQ10" s="5">
        <v>10.0</v>
      </c>
      <c r="AR10" s="5">
        <v>10.0</v>
      </c>
      <c r="AS10" s="32">
        <v>15.4</v>
      </c>
      <c r="AT10" s="7">
        <v>-0.04</v>
      </c>
      <c r="AU10" s="7">
        <v>0.19</v>
      </c>
      <c r="AV10" s="7">
        <v>0.03</v>
      </c>
      <c r="AW10" s="32">
        <v>24.0</v>
      </c>
      <c r="AX10" s="7">
        <v>0.51</v>
      </c>
      <c r="AY10" s="7">
        <v>0.86</v>
      </c>
      <c r="AZ10" s="7">
        <v>0.13</v>
      </c>
      <c r="BC10" s="19" t="str">
        <f t="shared" si="1"/>
        <v/>
      </c>
      <c r="BD10" s="19"/>
      <c r="BE10" s="19" t="str">
        <f t="shared" si="2"/>
        <v/>
      </c>
      <c r="BF10" s="19"/>
      <c r="BG10" s="19" t="str">
        <f t="shared" si="3"/>
        <v/>
      </c>
      <c r="BH10" s="19" t="str">
        <f t="shared" si="4"/>
        <v/>
      </c>
      <c r="BI10" s="19"/>
      <c r="BJ10" s="29" t="str">
        <f t="shared" si="5"/>
        <v>BARATA</v>
      </c>
      <c r="BK10" s="19"/>
      <c r="BL10" s="30" t="str">
        <f t="shared" si="6"/>
        <v>BARATA</v>
      </c>
      <c r="BM10" s="19"/>
      <c r="BN10" s="19" t="str">
        <f t="shared" si="7"/>
        <v>OK</v>
      </c>
      <c r="BO10" s="19"/>
      <c r="BP10" s="19"/>
      <c r="BQ10" s="19" t="str">
        <f t="shared" si="8"/>
        <v/>
      </c>
      <c r="BR10" s="20"/>
      <c r="BS10" s="19"/>
      <c r="BT10" s="19"/>
      <c r="BU10" s="19"/>
      <c r="BV10" s="19"/>
      <c r="BW10" s="29"/>
      <c r="BX10" s="19"/>
      <c r="BY10" s="30"/>
      <c r="BZ10" s="19"/>
      <c r="CA10" s="19"/>
      <c r="CB10" s="19"/>
      <c r="CC10" s="19"/>
      <c r="CD10" s="19"/>
      <c r="CE10" s="19"/>
      <c r="CF10" s="19"/>
      <c r="CG10" s="19" t="str">
        <f>IFERROR(__xludf.DUMMYFUNCTION("""COMPUTED_VALUE"""),"CH")</f>
        <v>CH</v>
      </c>
      <c r="CH10" s="19"/>
      <c r="CI10" s="22">
        <f t="shared" si="9"/>
        <v>1</v>
      </c>
      <c r="CJ10" s="19"/>
      <c r="CK10" s="19"/>
      <c r="CL10" s="19"/>
      <c r="CM10" s="19" t="str">
        <f>IFERROR(__xludf.DUMMYFUNCTION("""COMPUTED_VALUE"""),"Restaurant Industry")</f>
        <v>Restaurant Industry</v>
      </c>
      <c r="CN10" s="19"/>
      <c r="CO10" s="19">
        <f t="shared" si="10"/>
        <v>2</v>
      </c>
      <c r="CP10" s="19"/>
      <c r="CQ10" s="19" t="str">
        <f>IFERROR(__xludf.DUMMYFUNCTION("TEXTJOIN("", "", TRUE, UNIQUE(FILTER($C:$C, $D:$D = CM10)))"),"US")</f>
        <v>US</v>
      </c>
      <c r="CR10" s="19"/>
      <c r="CS10" s="19"/>
      <c r="CT10" s="19" t="str">
        <f t="shared" si="11"/>
        <v>EU</v>
      </c>
      <c r="CU10" s="19"/>
      <c r="CV10" s="19"/>
      <c r="CW10" s="23"/>
      <c r="CX10" s="23"/>
      <c r="CY10" s="23"/>
      <c r="CZ10" s="23"/>
      <c r="DA10" s="23"/>
      <c r="DB10" s="23"/>
      <c r="DC10" s="23"/>
      <c r="DD10" s="23"/>
      <c r="DE10" s="23"/>
    </row>
    <row r="11">
      <c r="A11" s="25" t="s">
        <v>89</v>
      </c>
      <c r="B11" s="25" t="s">
        <v>90</v>
      </c>
      <c r="C11" s="25" t="s">
        <v>91</v>
      </c>
      <c r="D11" s="25" t="s">
        <v>66</v>
      </c>
      <c r="E11" s="25" t="s">
        <v>92</v>
      </c>
      <c r="F11" s="35">
        <v>19922.2</v>
      </c>
      <c r="G11" s="35">
        <v>28455.88</v>
      </c>
      <c r="H11" s="35">
        <v>45.88</v>
      </c>
      <c r="I11" s="7">
        <v>0.21</v>
      </c>
      <c r="J11" s="7">
        <v>0.25</v>
      </c>
      <c r="K11" s="10"/>
      <c r="L11" s="10"/>
      <c r="M11" s="10"/>
      <c r="N11" s="10"/>
      <c r="O11" s="10"/>
      <c r="P11" s="10"/>
      <c r="Q11" s="10"/>
      <c r="R11" s="10"/>
      <c r="S11" s="10"/>
      <c r="U11" s="5">
        <v>15.0</v>
      </c>
      <c r="W11" s="7">
        <v>-0.45</v>
      </c>
      <c r="X11" s="7">
        <v>0.15</v>
      </c>
      <c r="Y11" s="33"/>
      <c r="Z11" s="33"/>
      <c r="AA11" s="33"/>
      <c r="AB11" s="33"/>
      <c r="AC11" s="33"/>
      <c r="AD11" s="33"/>
      <c r="AE11" s="33"/>
      <c r="AF11" s="33"/>
      <c r="AG11" s="34"/>
      <c r="AH11" s="25">
        <v>12.0</v>
      </c>
      <c r="AI11" s="34"/>
      <c r="AJ11" s="27">
        <v>-0.31</v>
      </c>
      <c r="AK11" s="7">
        <v>0.05</v>
      </c>
      <c r="AL11" s="7">
        <v>0.09</v>
      </c>
      <c r="AM11" s="10"/>
      <c r="AN11" s="10"/>
      <c r="AO11" s="10"/>
      <c r="AQ11" s="5">
        <v>15.0</v>
      </c>
      <c r="AS11" s="36">
        <v>60.0</v>
      </c>
      <c r="AT11" s="7">
        <v>0.03</v>
      </c>
      <c r="AU11" s="7">
        <v>0.77</v>
      </c>
      <c r="AV11" s="7">
        <v>0.06</v>
      </c>
      <c r="AW11" s="36">
        <v>82.0</v>
      </c>
      <c r="AX11" s="7">
        <v>0.21</v>
      </c>
      <c r="AY11" s="7">
        <v>1.0</v>
      </c>
      <c r="AZ11" s="7">
        <v>0.12</v>
      </c>
      <c r="BC11" s="19" t="str">
        <f t="shared" si="1"/>
        <v>+ RENTABLE</v>
      </c>
      <c r="BD11" s="19"/>
      <c r="BE11" s="19" t="str">
        <f t="shared" si="2"/>
        <v/>
      </c>
      <c r="BF11" s="19"/>
      <c r="BG11" s="19" t="str">
        <f t="shared" si="3"/>
        <v/>
      </c>
      <c r="BH11" s="19" t="str">
        <f t="shared" si="4"/>
        <v>OK</v>
      </c>
      <c r="BI11" s="19"/>
      <c r="BJ11" s="29" t="str">
        <f t="shared" si="5"/>
        <v>BARATA</v>
      </c>
      <c r="BK11" s="19"/>
      <c r="BL11" s="30" t="str">
        <f t="shared" si="6"/>
        <v/>
      </c>
      <c r="BM11" s="19"/>
      <c r="BN11" s="19" t="str">
        <f t="shared" si="7"/>
        <v/>
      </c>
      <c r="BO11" s="19"/>
      <c r="BP11" s="19"/>
      <c r="BQ11" s="19" t="str">
        <f t="shared" si="8"/>
        <v/>
      </c>
      <c r="BR11" s="20"/>
      <c r="BS11" s="19"/>
      <c r="BT11" s="19"/>
      <c r="BU11" s="19"/>
      <c r="BV11" s="19"/>
      <c r="BW11" s="29"/>
      <c r="BX11" s="19"/>
      <c r="BY11" s="30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 t="str">
        <f t="shared" si="11"/>
        <v>GB</v>
      </c>
      <c r="CU11" s="19"/>
      <c r="CV11" s="19"/>
      <c r="CW11" s="23"/>
      <c r="CX11" s="23"/>
      <c r="CY11" s="23"/>
      <c r="CZ11" s="23"/>
      <c r="DA11" s="23"/>
      <c r="DB11" s="23"/>
      <c r="DC11" s="23"/>
      <c r="DD11" s="23"/>
      <c r="DE11" s="23"/>
    </row>
    <row r="12">
      <c r="A12" s="25" t="s">
        <v>93</v>
      </c>
      <c r="B12" s="25" t="s">
        <v>94</v>
      </c>
      <c r="C12" s="25" t="s">
        <v>95</v>
      </c>
      <c r="D12" s="25" t="s">
        <v>96</v>
      </c>
      <c r="E12" s="34"/>
      <c r="F12" s="31">
        <v>17280.93</v>
      </c>
      <c r="G12" s="31">
        <v>16896.25</v>
      </c>
      <c r="H12" s="31">
        <v>64.52</v>
      </c>
      <c r="I12" s="7">
        <v>0.16</v>
      </c>
      <c r="J12" s="7">
        <v>0.16</v>
      </c>
      <c r="K12" s="7">
        <v>0.15</v>
      </c>
      <c r="L12" s="7">
        <v>0.29</v>
      </c>
      <c r="M12" s="7">
        <v>0.19</v>
      </c>
      <c r="N12" s="7">
        <v>0.08</v>
      </c>
      <c r="O12" s="7">
        <v>0.13</v>
      </c>
      <c r="P12" s="7">
        <v>0.29</v>
      </c>
      <c r="Q12" s="7">
        <v>0.07</v>
      </c>
      <c r="R12" s="7">
        <v>0.34</v>
      </c>
      <c r="S12" s="7">
        <v>0.19</v>
      </c>
      <c r="T12" s="5">
        <v>-0.09</v>
      </c>
      <c r="U12" s="5">
        <v>25.0</v>
      </c>
      <c r="V12" s="5">
        <v>26.0</v>
      </c>
      <c r="W12" s="7">
        <v>-0.46</v>
      </c>
      <c r="X12" s="7">
        <v>0.15</v>
      </c>
      <c r="Y12" s="27">
        <v>0.3</v>
      </c>
      <c r="Z12" s="27">
        <v>0.16</v>
      </c>
      <c r="AA12" s="27">
        <v>0.13</v>
      </c>
      <c r="AB12" s="27">
        <v>0.0</v>
      </c>
      <c r="AC12" s="27">
        <v>0.61</v>
      </c>
      <c r="AD12" s="27">
        <v>0.0</v>
      </c>
      <c r="AE12" s="27">
        <v>0.0</v>
      </c>
      <c r="AF12" s="27">
        <v>0.14</v>
      </c>
      <c r="AG12" s="25">
        <v>-1.3</v>
      </c>
      <c r="AH12" s="25">
        <v>25.0</v>
      </c>
      <c r="AI12" s="25">
        <v>20.0</v>
      </c>
      <c r="AJ12" s="27">
        <v>-0.08</v>
      </c>
      <c r="AK12" s="7">
        <v>0.09</v>
      </c>
      <c r="AL12" s="7">
        <v>0.08</v>
      </c>
      <c r="AM12" s="7">
        <v>0.13</v>
      </c>
      <c r="AN12" s="7">
        <v>0.3</v>
      </c>
      <c r="AO12" s="7">
        <v>0.2</v>
      </c>
      <c r="AP12" s="5">
        <v>-1.0</v>
      </c>
      <c r="AQ12" s="5">
        <v>25.0</v>
      </c>
      <c r="AR12" s="5">
        <v>25.0</v>
      </c>
      <c r="AS12" s="32">
        <v>89.0</v>
      </c>
      <c r="AT12" s="7">
        <v>-0.04</v>
      </c>
      <c r="AU12" s="7">
        <v>0.38</v>
      </c>
      <c r="AV12" s="7">
        <v>0.07</v>
      </c>
      <c r="AW12" s="32">
        <v>116.0</v>
      </c>
      <c r="AX12" s="7">
        <v>0.26</v>
      </c>
      <c r="AY12" s="7">
        <v>0.8</v>
      </c>
      <c r="AZ12" s="7">
        <v>0.12</v>
      </c>
      <c r="BC12" s="19" t="str">
        <f t="shared" si="1"/>
        <v/>
      </c>
      <c r="BD12" s="19"/>
      <c r="BE12" s="19" t="str">
        <f t="shared" si="2"/>
        <v/>
      </c>
      <c r="BF12" s="19"/>
      <c r="BG12" s="19" t="str">
        <f t="shared" si="3"/>
        <v/>
      </c>
      <c r="BH12" s="19" t="str">
        <f t="shared" si="4"/>
        <v/>
      </c>
      <c r="BI12" s="19"/>
      <c r="BJ12" s="29" t="str">
        <f t="shared" si="5"/>
        <v/>
      </c>
      <c r="BK12" s="19"/>
      <c r="BL12" s="30" t="str">
        <f t="shared" si="6"/>
        <v>BARATA</v>
      </c>
      <c r="BM12" s="19"/>
      <c r="BN12" s="19" t="str">
        <f t="shared" si="7"/>
        <v/>
      </c>
      <c r="BO12" s="19"/>
      <c r="BP12" s="19"/>
      <c r="BQ12" s="19" t="str">
        <f t="shared" si="8"/>
        <v/>
      </c>
      <c r="BR12" s="20"/>
      <c r="BS12" s="19"/>
      <c r="BT12" s="19"/>
      <c r="BU12" s="19"/>
      <c r="BV12" s="19"/>
      <c r="BW12" s="29"/>
      <c r="BX12" s="19"/>
      <c r="BY12" s="30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 t="str">
        <f t="shared" si="11"/>
        <v>EU</v>
      </c>
      <c r="CU12" s="19"/>
      <c r="CV12" s="19"/>
      <c r="CW12" s="23"/>
      <c r="CX12" s="23"/>
      <c r="CY12" s="23"/>
      <c r="CZ12" s="23"/>
      <c r="DA12" s="23"/>
      <c r="DB12" s="23"/>
      <c r="DC12" s="23"/>
      <c r="DD12" s="23"/>
      <c r="DE12" s="23"/>
    </row>
    <row r="13">
      <c r="A13" s="25" t="s">
        <v>97</v>
      </c>
      <c r="B13" s="25" t="s">
        <v>98</v>
      </c>
      <c r="C13" s="25" t="s">
        <v>57</v>
      </c>
      <c r="D13" s="25" t="s">
        <v>58</v>
      </c>
      <c r="E13" s="25" t="s">
        <v>99</v>
      </c>
      <c r="F13" s="26">
        <v>2208143.89</v>
      </c>
      <c r="G13" s="26">
        <v>2262341.89</v>
      </c>
      <c r="H13" s="26">
        <v>208.3</v>
      </c>
      <c r="I13" s="7">
        <v>0.22</v>
      </c>
      <c r="J13" s="7">
        <v>0.6</v>
      </c>
      <c r="K13" s="7">
        <v>0.6</v>
      </c>
      <c r="L13" s="7">
        <v>0.05</v>
      </c>
      <c r="M13" s="7">
        <v>0.06</v>
      </c>
      <c r="N13" s="7">
        <v>0.49</v>
      </c>
      <c r="O13" s="7">
        <v>0.44</v>
      </c>
      <c r="P13" s="7">
        <v>0.0</v>
      </c>
      <c r="Q13" s="7">
        <v>0.09</v>
      </c>
      <c r="R13" s="7">
        <v>0.57</v>
      </c>
      <c r="S13" s="7">
        <v>0.22</v>
      </c>
      <c r="T13" s="5">
        <v>-0.6</v>
      </c>
      <c r="U13" s="5">
        <v>65.0</v>
      </c>
      <c r="V13" s="5">
        <v>37.0</v>
      </c>
      <c r="W13" s="7">
        <v>-0.54</v>
      </c>
      <c r="X13" s="7">
        <v>0.27</v>
      </c>
      <c r="Y13" s="27">
        <v>0.11</v>
      </c>
      <c r="Z13" s="27">
        <v>0.11</v>
      </c>
      <c r="AA13" s="27">
        <v>0.37</v>
      </c>
      <c r="AB13" s="27">
        <v>0.1</v>
      </c>
      <c r="AC13" s="27">
        <v>0.0</v>
      </c>
      <c r="AD13" s="27">
        <v>0.0</v>
      </c>
      <c r="AE13" s="27">
        <v>0.17</v>
      </c>
      <c r="AF13" s="27">
        <v>0.25</v>
      </c>
      <c r="AG13" s="25">
        <v>-0.3</v>
      </c>
      <c r="AH13" s="25">
        <v>35.0</v>
      </c>
      <c r="AI13" s="25">
        <v>33.0</v>
      </c>
      <c r="AJ13" s="27">
        <v>-0.14</v>
      </c>
      <c r="AK13" s="7">
        <v>0.1</v>
      </c>
      <c r="AL13" s="7">
        <v>0.14</v>
      </c>
      <c r="AM13" s="7">
        <v>0.16</v>
      </c>
      <c r="AN13" s="7">
        <v>0.14</v>
      </c>
      <c r="AO13" s="7">
        <v>0.13</v>
      </c>
      <c r="AP13" s="5">
        <v>-0.3</v>
      </c>
      <c r="AQ13" s="5">
        <v>30.0</v>
      </c>
      <c r="AR13" s="5">
        <v>30.0</v>
      </c>
      <c r="AS13" s="28">
        <v>283.0</v>
      </c>
      <c r="AT13" s="7">
        <v>-0.27</v>
      </c>
      <c r="AU13" s="7">
        <v>0.36</v>
      </c>
      <c r="AV13" s="7">
        <v>0.06</v>
      </c>
      <c r="AW13" s="28">
        <v>360.0</v>
      </c>
      <c r="AX13" s="7">
        <v>-0.1</v>
      </c>
      <c r="AY13" s="7">
        <v>0.73</v>
      </c>
      <c r="AZ13" s="7">
        <v>0.12</v>
      </c>
      <c r="BC13" s="19" t="str">
        <f t="shared" si="1"/>
        <v>+ RENTABLE</v>
      </c>
      <c r="BD13" s="19"/>
      <c r="BE13" s="19" t="str">
        <f t="shared" si="2"/>
        <v>+ CALIDAD</v>
      </c>
      <c r="BF13" s="19"/>
      <c r="BG13" s="19" t="str">
        <f t="shared" si="3"/>
        <v>OK</v>
      </c>
      <c r="BH13" s="19" t="str">
        <f t="shared" si="4"/>
        <v>OK</v>
      </c>
      <c r="BI13" s="19"/>
      <c r="BJ13" s="29" t="str">
        <f t="shared" si="5"/>
        <v/>
      </c>
      <c r="BK13" s="19"/>
      <c r="BL13" s="30" t="str">
        <f t="shared" si="6"/>
        <v/>
      </c>
      <c r="BM13" s="19"/>
      <c r="BN13" s="19" t="str">
        <f t="shared" si="7"/>
        <v/>
      </c>
      <c r="BO13" s="19"/>
      <c r="BP13" s="19"/>
      <c r="BQ13" s="19" t="str">
        <f t="shared" si="8"/>
        <v/>
      </c>
      <c r="BR13" s="20"/>
      <c r="BS13" s="19"/>
      <c r="BT13" s="19"/>
      <c r="BU13" s="19"/>
      <c r="BV13" s="19"/>
      <c r="BW13" s="29"/>
      <c r="BX13" s="19"/>
      <c r="BY13" s="30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 t="str">
        <f t="shared" si="11"/>
        <v>US</v>
      </c>
      <c r="CU13" s="19"/>
      <c r="CV13" s="19"/>
      <c r="CW13" s="23"/>
      <c r="CX13" s="23"/>
      <c r="CY13" s="23"/>
      <c r="CZ13" s="23"/>
      <c r="DA13" s="23"/>
      <c r="DB13" s="23"/>
      <c r="DC13" s="23"/>
      <c r="DD13" s="23"/>
      <c r="DE13" s="23"/>
    </row>
    <row r="14">
      <c r="A14" s="25" t="s">
        <v>100</v>
      </c>
      <c r="B14" s="25" t="s">
        <v>101</v>
      </c>
      <c r="C14" s="25" t="s">
        <v>91</v>
      </c>
      <c r="D14" s="25" t="s">
        <v>102</v>
      </c>
      <c r="E14" s="34"/>
      <c r="F14" s="35">
        <v>115796.0</v>
      </c>
      <c r="G14" s="35">
        <v>138115.25</v>
      </c>
      <c r="H14" s="35">
        <v>45.2</v>
      </c>
      <c r="I14" s="7">
        <v>0.02</v>
      </c>
      <c r="J14" s="7">
        <v>0.07</v>
      </c>
      <c r="K14" s="7">
        <v>0.3</v>
      </c>
      <c r="L14" s="7">
        <v>0.17</v>
      </c>
      <c r="M14" s="7">
        <v>0.13</v>
      </c>
      <c r="N14" s="7">
        <v>0.05</v>
      </c>
      <c r="O14" s="7">
        <v>0.26</v>
      </c>
      <c r="P14" s="7">
        <v>0.67</v>
      </c>
      <c r="Q14" s="7">
        <v>0.4</v>
      </c>
      <c r="R14" s="7">
        <v>0.05</v>
      </c>
      <c r="S14" s="7">
        <v>0.17</v>
      </c>
      <c r="T14" s="5">
        <v>1.8</v>
      </c>
      <c r="U14" s="5">
        <v>19.0</v>
      </c>
      <c r="V14" s="5">
        <v>19.0</v>
      </c>
      <c r="W14" s="7">
        <v>-0.28</v>
      </c>
      <c r="X14" s="7">
        <v>0.05</v>
      </c>
      <c r="Y14" s="27">
        <v>0.18</v>
      </c>
      <c r="Z14" s="27">
        <v>0.2</v>
      </c>
      <c r="AA14" s="27">
        <v>0.03</v>
      </c>
      <c r="AB14" s="27">
        <v>0.07</v>
      </c>
      <c r="AC14" s="27">
        <v>0.36</v>
      </c>
      <c r="AD14" s="27">
        <v>0.13</v>
      </c>
      <c r="AE14" s="27">
        <v>0.0</v>
      </c>
      <c r="AF14" s="27">
        <v>0.16</v>
      </c>
      <c r="AG14" s="25">
        <v>1.8</v>
      </c>
      <c r="AH14" s="25">
        <v>14.0</v>
      </c>
      <c r="AI14" s="25">
        <v>16.0</v>
      </c>
      <c r="AJ14" s="27">
        <v>-0.09</v>
      </c>
      <c r="AK14" s="7">
        <v>0.04</v>
      </c>
      <c r="AL14" s="7">
        <v>0.05</v>
      </c>
      <c r="AM14" s="7">
        <v>-0.02</v>
      </c>
      <c r="AN14" s="7">
        <v>0.19</v>
      </c>
      <c r="AO14" s="7">
        <v>0.14</v>
      </c>
      <c r="AP14" s="5">
        <v>1.8</v>
      </c>
      <c r="AQ14" s="5">
        <v>20.0</v>
      </c>
      <c r="AR14" s="5">
        <v>20.0</v>
      </c>
      <c r="AS14" s="36">
        <v>67.0</v>
      </c>
      <c r="AT14" s="7">
        <v>0.12</v>
      </c>
      <c r="AU14" s="7">
        <v>0.48</v>
      </c>
      <c r="AV14" s="7">
        <v>0.08</v>
      </c>
      <c r="AW14" s="36">
        <v>75.0</v>
      </c>
      <c r="AX14" s="7">
        <v>0.27</v>
      </c>
      <c r="AY14" s="7">
        <v>0.67</v>
      </c>
      <c r="AZ14" s="7">
        <v>0.11</v>
      </c>
      <c r="BC14" s="19" t="str">
        <f t="shared" si="1"/>
        <v>+ RENTABLE</v>
      </c>
      <c r="BD14" s="19"/>
      <c r="BE14" s="19" t="str">
        <f t="shared" si="2"/>
        <v/>
      </c>
      <c r="BF14" s="19"/>
      <c r="BG14" s="19" t="str">
        <f t="shared" si="3"/>
        <v/>
      </c>
      <c r="BH14" s="19" t="str">
        <f t="shared" si="4"/>
        <v>OK</v>
      </c>
      <c r="BI14" s="19"/>
      <c r="BJ14" s="29" t="str">
        <f t="shared" si="5"/>
        <v>BARATA</v>
      </c>
      <c r="BK14" s="19"/>
      <c r="BL14" s="30" t="str">
        <f t="shared" si="6"/>
        <v>BARATA</v>
      </c>
      <c r="BM14" s="19"/>
      <c r="BN14" s="19" t="str">
        <f t="shared" si="7"/>
        <v>OK</v>
      </c>
      <c r="BO14" s="19"/>
      <c r="BP14" s="19"/>
      <c r="BQ14" s="19" t="str">
        <f t="shared" si="8"/>
        <v/>
      </c>
      <c r="BR14" s="20"/>
      <c r="BS14" s="19"/>
      <c r="BT14" s="19"/>
      <c r="BU14" s="19"/>
      <c r="BV14" s="19"/>
      <c r="BW14" s="29"/>
      <c r="BX14" s="19"/>
      <c r="BY14" s="30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 t="str">
        <f t="shared" si="11"/>
        <v>GB</v>
      </c>
      <c r="CU14" s="19"/>
      <c r="CV14" s="19"/>
      <c r="CW14" s="23"/>
      <c r="CX14" s="23"/>
      <c r="CY14" s="23"/>
      <c r="CZ14" s="23"/>
      <c r="DA14" s="23"/>
      <c r="DB14" s="23"/>
      <c r="DC14" s="23"/>
      <c r="DD14" s="23"/>
      <c r="DE14" s="23"/>
    </row>
    <row r="15">
      <c r="A15" s="25" t="s">
        <v>103</v>
      </c>
      <c r="B15" s="25" t="s">
        <v>104</v>
      </c>
      <c r="C15" s="25" t="s">
        <v>105</v>
      </c>
      <c r="D15" s="25" t="s">
        <v>66</v>
      </c>
      <c r="E15" s="25" t="s">
        <v>67</v>
      </c>
      <c r="F15" s="31">
        <v>8361.6</v>
      </c>
      <c r="G15" s="31">
        <v>10708.6</v>
      </c>
      <c r="H15" s="31">
        <v>2.7</v>
      </c>
      <c r="I15" s="7">
        <v>0.05</v>
      </c>
      <c r="J15" s="7">
        <v>0.06</v>
      </c>
      <c r="K15" s="10"/>
      <c r="L15" s="10"/>
      <c r="M15" s="10"/>
      <c r="N15" s="10"/>
      <c r="O15" s="10"/>
      <c r="P15" s="10"/>
      <c r="Q15" s="10"/>
      <c r="R15" s="10"/>
      <c r="S15" s="10"/>
      <c r="U15" s="5">
        <v>8.0</v>
      </c>
      <c r="W15" s="7">
        <v>-0.54</v>
      </c>
      <c r="X15" s="7">
        <v>0.0</v>
      </c>
      <c r="Y15" s="33"/>
      <c r="Z15" s="33"/>
      <c r="AA15" s="33"/>
      <c r="AB15" s="33"/>
      <c r="AC15" s="33"/>
      <c r="AD15" s="33"/>
      <c r="AE15" s="33"/>
      <c r="AF15" s="33"/>
      <c r="AG15" s="34"/>
      <c r="AH15" s="25">
        <v>5.0</v>
      </c>
      <c r="AI15" s="34"/>
      <c r="AJ15" s="27">
        <v>-0.03</v>
      </c>
      <c r="AK15" s="7">
        <v>0.03</v>
      </c>
      <c r="AL15" s="7">
        <v>0.02</v>
      </c>
      <c r="AM15" s="10"/>
      <c r="AN15" s="10"/>
      <c r="AO15" s="10"/>
      <c r="AQ15" s="5">
        <v>7.0</v>
      </c>
      <c r="AS15" s="32">
        <v>3.4</v>
      </c>
      <c r="AT15" s="7">
        <v>0.18</v>
      </c>
      <c r="AU15" s="7">
        <v>0.62</v>
      </c>
      <c r="AV15" s="7">
        <v>0.05</v>
      </c>
      <c r="AW15" s="32">
        <v>4.54</v>
      </c>
      <c r="AX15" s="7">
        <v>0.37</v>
      </c>
      <c r="AY15" s="7">
        <v>0.83</v>
      </c>
      <c r="AZ15" s="7">
        <v>0.11</v>
      </c>
      <c r="BC15" s="19" t="str">
        <f t="shared" si="1"/>
        <v>+ RENTABLE</v>
      </c>
      <c r="BD15" s="19"/>
      <c r="BE15" s="19" t="str">
        <f t="shared" si="2"/>
        <v/>
      </c>
      <c r="BF15" s="19"/>
      <c r="BG15" s="19" t="str">
        <f t="shared" si="3"/>
        <v/>
      </c>
      <c r="BH15" s="19" t="str">
        <f t="shared" si="4"/>
        <v>OK</v>
      </c>
      <c r="BI15" s="19"/>
      <c r="BJ15" s="29" t="str">
        <f t="shared" si="5"/>
        <v>BARATA</v>
      </c>
      <c r="BK15" s="19"/>
      <c r="BL15" s="30" t="str">
        <f t="shared" si="6"/>
        <v/>
      </c>
      <c r="BM15" s="19"/>
      <c r="BN15" s="19" t="str">
        <f t="shared" si="7"/>
        <v/>
      </c>
      <c r="BO15" s="19"/>
      <c r="BP15" s="19"/>
      <c r="BQ15" s="19" t="str">
        <f t="shared" si="8"/>
        <v/>
      </c>
      <c r="BR15" s="20"/>
      <c r="BS15" s="19"/>
      <c r="BT15" s="19"/>
      <c r="BU15" s="19"/>
      <c r="BV15" s="19"/>
      <c r="BW15" s="29"/>
      <c r="BX15" s="19"/>
      <c r="BY15" s="30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 t="str">
        <f t="shared" si="11"/>
        <v>EU</v>
      </c>
      <c r="CU15" s="19"/>
      <c r="CV15" s="19"/>
      <c r="CW15" s="23"/>
      <c r="CX15" s="23"/>
      <c r="CY15" s="23"/>
      <c r="CZ15" s="23"/>
      <c r="DA15" s="23"/>
      <c r="DB15" s="23"/>
      <c r="DC15" s="23"/>
      <c r="DD15" s="23"/>
      <c r="DE15" s="23"/>
    </row>
    <row r="16">
      <c r="A16" s="25" t="s">
        <v>106</v>
      </c>
      <c r="B16" s="25" t="s">
        <v>107</v>
      </c>
      <c r="C16" s="25" t="s">
        <v>105</v>
      </c>
      <c r="D16" s="25" t="s">
        <v>108</v>
      </c>
      <c r="E16" s="25" t="s">
        <v>109</v>
      </c>
      <c r="F16" s="31">
        <v>156235.67</v>
      </c>
      <c r="G16" s="31">
        <v>150588.67</v>
      </c>
      <c r="H16" s="31">
        <v>50.66</v>
      </c>
      <c r="I16" s="7">
        <v>0.09</v>
      </c>
      <c r="J16" s="7">
        <v>0.21</v>
      </c>
      <c r="K16" s="7">
        <v>0.25</v>
      </c>
      <c r="L16" s="7">
        <v>0.16</v>
      </c>
      <c r="M16" s="7">
        <v>0.14</v>
      </c>
      <c r="N16" s="7">
        <v>0.1</v>
      </c>
      <c r="O16" s="7">
        <v>0.0</v>
      </c>
      <c r="P16" s="7">
        <v>0.49</v>
      </c>
      <c r="Q16" s="7">
        <v>0.01</v>
      </c>
      <c r="R16" s="7">
        <v>0.28</v>
      </c>
      <c r="S16" s="7">
        <v>0.23</v>
      </c>
      <c r="T16" s="5">
        <v>-1.4</v>
      </c>
      <c r="U16" s="5">
        <v>25.0</v>
      </c>
      <c r="V16" s="5">
        <v>25.0</v>
      </c>
      <c r="W16" s="7">
        <v>-0.38</v>
      </c>
      <c r="X16" s="7">
        <v>0.13</v>
      </c>
      <c r="Y16" s="27">
        <v>0.19</v>
      </c>
      <c r="Z16" s="27">
        <v>0.17</v>
      </c>
      <c r="AA16" s="27">
        <v>0.0</v>
      </c>
      <c r="AB16" s="27">
        <v>0.0</v>
      </c>
      <c r="AC16" s="27">
        <v>0.62</v>
      </c>
      <c r="AD16" s="27">
        <v>0.0</v>
      </c>
      <c r="AE16" s="27">
        <v>0.29</v>
      </c>
      <c r="AF16" s="27">
        <v>0.27</v>
      </c>
      <c r="AG16" s="25">
        <v>-1.3</v>
      </c>
      <c r="AH16" s="25">
        <v>26.0</v>
      </c>
      <c r="AI16" s="25">
        <v>23.0</v>
      </c>
      <c r="AJ16" s="27">
        <v>-0.1</v>
      </c>
      <c r="AK16" s="7">
        <v>0.08</v>
      </c>
      <c r="AL16" s="7">
        <v>0.09</v>
      </c>
      <c r="AM16" s="7">
        <v>0.07</v>
      </c>
      <c r="AN16" s="7">
        <v>0.2</v>
      </c>
      <c r="AO16" s="7">
        <v>0.16</v>
      </c>
      <c r="AP16" s="5">
        <v>-1.4</v>
      </c>
      <c r="AQ16" s="5">
        <v>25.0</v>
      </c>
      <c r="AR16" s="5">
        <v>25.0</v>
      </c>
      <c r="AS16" s="32">
        <v>69.0</v>
      </c>
      <c r="AT16" s="7">
        <v>0.0</v>
      </c>
      <c r="AU16" s="7">
        <v>0.36</v>
      </c>
      <c r="AV16" s="7">
        <v>0.06</v>
      </c>
      <c r="AW16" s="32">
        <v>81.0</v>
      </c>
      <c r="AX16" s="7">
        <v>0.17</v>
      </c>
      <c r="AY16" s="7">
        <v>0.59</v>
      </c>
      <c r="AZ16" s="7">
        <v>0.1</v>
      </c>
      <c r="BC16" s="19" t="str">
        <f t="shared" si="1"/>
        <v>+ RENTABLE</v>
      </c>
      <c r="BD16" s="19"/>
      <c r="BE16" s="19" t="str">
        <f t="shared" si="2"/>
        <v>+ CALIDAD</v>
      </c>
      <c r="BF16" s="19"/>
      <c r="BG16" s="19" t="str">
        <f t="shared" si="3"/>
        <v>OK</v>
      </c>
      <c r="BH16" s="19" t="str">
        <f t="shared" si="4"/>
        <v>OK</v>
      </c>
      <c r="BI16" s="19"/>
      <c r="BJ16" s="29" t="str">
        <f t="shared" si="5"/>
        <v/>
      </c>
      <c r="BK16" s="19"/>
      <c r="BL16" s="30" t="str">
        <f t="shared" si="6"/>
        <v>BARATA</v>
      </c>
      <c r="BM16" s="19"/>
      <c r="BN16" s="19" t="str">
        <f t="shared" si="7"/>
        <v/>
      </c>
      <c r="BO16" s="19"/>
      <c r="BP16" s="19"/>
      <c r="BQ16" s="19" t="str">
        <f t="shared" si="8"/>
        <v/>
      </c>
      <c r="BR16" s="20"/>
      <c r="BS16" s="19"/>
      <c r="BT16" s="19"/>
      <c r="BU16" s="19"/>
      <c r="BV16" s="19"/>
      <c r="BW16" s="29"/>
      <c r="BX16" s="19"/>
      <c r="BY16" s="30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 t="str">
        <f t="shared" si="11"/>
        <v>EU</v>
      </c>
      <c r="CU16" s="19"/>
      <c r="CV16" s="19"/>
      <c r="CW16" s="23"/>
      <c r="CX16" s="23"/>
      <c r="CY16" s="23"/>
      <c r="CZ16" s="23"/>
      <c r="DA16" s="23"/>
      <c r="DB16" s="23"/>
      <c r="DC16" s="23"/>
      <c r="DD16" s="23"/>
      <c r="DE16" s="23"/>
    </row>
    <row r="17">
      <c r="A17" s="25" t="s">
        <v>110</v>
      </c>
      <c r="B17" s="25" t="s">
        <v>111</v>
      </c>
      <c r="C17" s="25" t="s">
        <v>78</v>
      </c>
      <c r="D17" s="25" t="s">
        <v>96</v>
      </c>
      <c r="E17" s="34"/>
      <c r="F17" s="31">
        <v>331733.36</v>
      </c>
      <c r="G17" s="31">
        <v>361198.36</v>
      </c>
      <c r="H17" s="31">
        <v>669.81</v>
      </c>
      <c r="I17" s="7">
        <v>0.11</v>
      </c>
      <c r="J17" s="7">
        <v>0.19</v>
      </c>
      <c r="K17" s="7">
        <v>0.11</v>
      </c>
      <c r="L17" s="7">
        <v>0.22</v>
      </c>
      <c r="M17" s="7">
        <v>0.12</v>
      </c>
      <c r="N17" s="7">
        <v>0.1</v>
      </c>
      <c r="O17" s="7">
        <v>0.34</v>
      </c>
      <c r="P17" s="7">
        <v>0.5</v>
      </c>
      <c r="Q17" s="7">
        <v>0.05</v>
      </c>
      <c r="R17" s="7">
        <v>0.26</v>
      </c>
      <c r="S17" s="7">
        <v>0.16</v>
      </c>
      <c r="T17" s="5">
        <v>0.5</v>
      </c>
      <c r="U17" s="5">
        <v>23.0</v>
      </c>
      <c r="V17" s="5">
        <v>23.0</v>
      </c>
      <c r="W17" s="7">
        <v>-0.35</v>
      </c>
      <c r="X17" s="7">
        <v>0.15</v>
      </c>
      <c r="Y17" s="27">
        <v>0.22</v>
      </c>
      <c r="Z17" s="27">
        <v>0.11</v>
      </c>
      <c r="AA17" s="27">
        <v>0.0</v>
      </c>
      <c r="AB17" s="27">
        <v>0.05</v>
      </c>
      <c r="AC17" s="27">
        <v>0.81</v>
      </c>
      <c r="AD17" s="27">
        <v>0.0</v>
      </c>
      <c r="AE17" s="27">
        <v>0.33</v>
      </c>
      <c r="AF17" s="27">
        <v>0.15</v>
      </c>
      <c r="AG17" s="25">
        <v>0.6</v>
      </c>
      <c r="AH17" s="25">
        <v>23.0</v>
      </c>
      <c r="AI17" s="25">
        <v>27.0</v>
      </c>
      <c r="AJ17" s="27">
        <v>-0.26</v>
      </c>
      <c r="AK17" s="7">
        <v>0.08</v>
      </c>
      <c r="AL17" s="7">
        <v>0.14</v>
      </c>
      <c r="AM17" s="7">
        <v>0.19</v>
      </c>
      <c r="AN17" s="7">
        <v>0.26</v>
      </c>
      <c r="AO17" s="7">
        <v>0.16</v>
      </c>
      <c r="AP17" s="5">
        <v>0.5</v>
      </c>
      <c r="AQ17" s="5">
        <v>25.0</v>
      </c>
      <c r="AR17" s="5">
        <v>25.0</v>
      </c>
      <c r="AS17" s="32">
        <v>938.0</v>
      </c>
      <c r="AT17" s="7">
        <v>-0.16</v>
      </c>
      <c r="AU17" s="7">
        <v>0.4</v>
      </c>
      <c r="AV17" s="7">
        <v>0.07</v>
      </c>
      <c r="AW17" s="32">
        <v>1023.0</v>
      </c>
      <c r="AX17" s="7">
        <v>-0.08</v>
      </c>
      <c r="AY17" s="7">
        <v>0.53</v>
      </c>
      <c r="AZ17" s="7">
        <v>0.09</v>
      </c>
      <c r="BC17" s="19" t="str">
        <f t="shared" si="1"/>
        <v/>
      </c>
      <c r="BD17" s="19"/>
      <c r="BE17" s="19" t="str">
        <f t="shared" si="2"/>
        <v/>
      </c>
      <c r="BF17" s="19"/>
      <c r="BG17" s="19" t="str">
        <f t="shared" si="3"/>
        <v/>
      </c>
      <c r="BH17" s="19" t="str">
        <f t="shared" si="4"/>
        <v/>
      </c>
      <c r="BI17" s="19"/>
      <c r="BJ17" s="29" t="str">
        <f t="shared" si="5"/>
        <v>BARATA</v>
      </c>
      <c r="BK17" s="19"/>
      <c r="BL17" s="30" t="str">
        <f t="shared" si="6"/>
        <v/>
      </c>
      <c r="BM17" s="19"/>
      <c r="BN17" s="19" t="str">
        <f t="shared" si="7"/>
        <v/>
      </c>
      <c r="BO17" s="19"/>
      <c r="BP17" s="19"/>
      <c r="BQ17" s="19" t="str">
        <f t="shared" si="8"/>
        <v/>
      </c>
      <c r="BR17" s="20"/>
      <c r="BS17" s="19"/>
      <c r="BT17" s="19"/>
      <c r="BU17" s="19"/>
      <c r="BV17" s="19"/>
      <c r="BW17" s="29"/>
      <c r="BX17" s="19"/>
      <c r="BY17" s="30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 t="str">
        <f t="shared" si="11"/>
        <v>EU</v>
      </c>
      <c r="CU17" s="19"/>
      <c r="CV17" s="19"/>
      <c r="CW17" s="23"/>
      <c r="CX17" s="23"/>
      <c r="CY17" s="23"/>
      <c r="CZ17" s="23"/>
      <c r="DA17" s="23"/>
      <c r="DB17" s="23"/>
      <c r="DC17" s="23"/>
      <c r="DD17" s="23"/>
      <c r="DE17" s="23"/>
    </row>
    <row r="18">
      <c r="A18" s="25" t="s">
        <v>112</v>
      </c>
      <c r="B18" s="25" t="s">
        <v>113</v>
      </c>
      <c r="C18" s="25" t="s">
        <v>57</v>
      </c>
      <c r="D18" s="25" t="s">
        <v>58</v>
      </c>
      <c r="E18" s="25" t="s">
        <v>114</v>
      </c>
      <c r="F18" s="26">
        <v>510585.14</v>
      </c>
      <c r="G18" s="26">
        <v>520192.14</v>
      </c>
      <c r="H18" s="26">
        <v>549.66</v>
      </c>
      <c r="I18" s="7">
        <v>0.13</v>
      </c>
      <c r="J18" s="7">
        <v>0.19</v>
      </c>
      <c r="K18" s="7">
        <v>0.15</v>
      </c>
      <c r="L18" s="7">
        <v>0.56</v>
      </c>
      <c r="M18" s="7">
        <v>0.45</v>
      </c>
      <c r="N18" s="7">
        <v>0.05</v>
      </c>
      <c r="O18" s="7">
        <v>0.14</v>
      </c>
      <c r="P18" s="7">
        <v>0.19</v>
      </c>
      <c r="Q18" s="7">
        <v>0.8</v>
      </c>
      <c r="R18" s="7">
        <v>0.0</v>
      </c>
      <c r="S18" s="7">
        <v>0.5</v>
      </c>
      <c r="T18" s="5">
        <v>0.1</v>
      </c>
      <c r="U18" s="5">
        <v>30.0</v>
      </c>
      <c r="V18" s="5">
        <v>30.0</v>
      </c>
      <c r="W18" s="7">
        <v>-0.28</v>
      </c>
      <c r="X18" s="7">
        <v>0.2</v>
      </c>
      <c r="Y18" s="27">
        <v>0.58</v>
      </c>
      <c r="Z18" s="27">
        <v>0.5</v>
      </c>
      <c r="AA18" s="27">
        <v>0.02</v>
      </c>
      <c r="AB18" s="27">
        <v>0.18</v>
      </c>
      <c r="AC18" s="27">
        <v>0.17</v>
      </c>
      <c r="AD18" s="27">
        <v>0.8</v>
      </c>
      <c r="AE18" s="27">
        <v>0.0</v>
      </c>
      <c r="AF18" s="27">
        <v>0.55</v>
      </c>
      <c r="AG18" s="25">
        <v>0.5</v>
      </c>
      <c r="AH18" s="25">
        <v>34.0</v>
      </c>
      <c r="AI18" s="25">
        <v>35.0</v>
      </c>
      <c r="AJ18" s="27">
        <v>-0.04</v>
      </c>
      <c r="AK18" s="7">
        <v>0.12</v>
      </c>
      <c r="AL18" s="7">
        <v>0.14</v>
      </c>
      <c r="AM18" s="7">
        <v>0.11</v>
      </c>
      <c r="AN18" s="7">
        <v>0.59</v>
      </c>
      <c r="AO18" s="7">
        <v>0.48</v>
      </c>
      <c r="AP18" s="5">
        <v>0.2</v>
      </c>
      <c r="AQ18" s="5">
        <v>30.0</v>
      </c>
      <c r="AR18" s="5">
        <v>30.0</v>
      </c>
      <c r="AS18" s="28">
        <v>799.0</v>
      </c>
      <c r="AT18" s="7">
        <v>-0.22</v>
      </c>
      <c r="AU18" s="7">
        <v>0.4</v>
      </c>
      <c r="AV18" s="7">
        <v>0.08</v>
      </c>
      <c r="AW18" s="28">
        <v>856.0</v>
      </c>
      <c r="AX18" s="7">
        <v>-0.13</v>
      </c>
      <c r="AY18" s="7">
        <v>0.56</v>
      </c>
      <c r="AZ18" s="7">
        <v>0.09</v>
      </c>
      <c r="BC18" s="19" t="str">
        <f t="shared" si="1"/>
        <v>+ RENTABLE</v>
      </c>
      <c r="BD18" s="19"/>
      <c r="BE18" s="19" t="str">
        <f t="shared" si="2"/>
        <v>+ CALIDAD</v>
      </c>
      <c r="BF18" s="19"/>
      <c r="BG18" s="19" t="str">
        <f t="shared" si="3"/>
        <v>OK</v>
      </c>
      <c r="BH18" s="19" t="str">
        <f t="shared" si="4"/>
        <v>OK</v>
      </c>
      <c r="BI18" s="19"/>
      <c r="BJ18" s="29" t="str">
        <f t="shared" si="5"/>
        <v/>
      </c>
      <c r="BK18" s="19"/>
      <c r="BL18" s="30" t="str">
        <f t="shared" si="6"/>
        <v/>
      </c>
      <c r="BM18" s="19"/>
      <c r="BN18" s="19" t="str">
        <f t="shared" si="7"/>
        <v/>
      </c>
      <c r="BO18" s="19"/>
      <c r="BP18" s="19"/>
      <c r="BQ18" s="19" t="str">
        <f t="shared" si="8"/>
        <v/>
      </c>
      <c r="BR18" s="20"/>
      <c r="BS18" s="19"/>
      <c r="BT18" s="19"/>
      <c r="BU18" s="19"/>
      <c r="BV18" s="19"/>
      <c r="BW18" s="29"/>
      <c r="BX18" s="19"/>
      <c r="BY18" s="30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 t="str">
        <f t="shared" si="11"/>
        <v>US</v>
      </c>
      <c r="CU18" s="19"/>
      <c r="CV18" s="19"/>
      <c r="CW18" s="23"/>
      <c r="CX18" s="23"/>
      <c r="CY18" s="23"/>
      <c r="CZ18" s="23"/>
      <c r="DA18" s="23"/>
      <c r="DB18" s="23"/>
      <c r="DC18" s="23"/>
      <c r="DD18" s="23"/>
      <c r="DE18" s="23"/>
    </row>
    <row r="19">
      <c r="A19" s="25" t="s">
        <v>115</v>
      </c>
      <c r="B19" s="25" t="s">
        <v>116</v>
      </c>
      <c r="C19" s="25" t="s">
        <v>95</v>
      </c>
      <c r="D19" s="25" t="s">
        <v>96</v>
      </c>
      <c r="E19" s="34"/>
      <c r="F19" s="31">
        <v>8182.6</v>
      </c>
      <c r="G19" s="31">
        <v>8905.6</v>
      </c>
      <c r="H19" s="31">
        <v>120.4</v>
      </c>
      <c r="I19" s="7">
        <v>0.14</v>
      </c>
      <c r="J19" s="7">
        <v>0.13</v>
      </c>
      <c r="K19" s="7">
        <v>-0.05</v>
      </c>
      <c r="L19" s="7">
        <v>0.13</v>
      </c>
      <c r="M19" s="7">
        <v>0.06</v>
      </c>
      <c r="N19" s="7">
        <v>0.2</v>
      </c>
      <c r="O19" s="7">
        <v>0.02</v>
      </c>
      <c r="P19" s="7">
        <v>0.76</v>
      </c>
      <c r="Q19" s="7">
        <v>0.02</v>
      </c>
      <c r="R19" s="7">
        <v>1.22</v>
      </c>
      <c r="S19" s="7">
        <v>0.11</v>
      </c>
      <c r="T19" s="5">
        <v>0.5</v>
      </c>
      <c r="U19" s="5">
        <v>43.0</v>
      </c>
      <c r="V19" s="5">
        <v>53.0</v>
      </c>
      <c r="W19" s="7">
        <v>-0.36</v>
      </c>
      <c r="X19" s="7">
        <v>0.22</v>
      </c>
      <c r="Y19" s="27">
        <v>0.17</v>
      </c>
      <c r="Z19" s="27">
        <v>0.02</v>
      </c>
      <c r="AA19" s="27">
        <v>0.0</v>
      </c>
      <c r="AB19" s="27">
        <v>0.0</v>
      </c>
      <c r="AC19" s="27">
        <v>1.96</v>
      </c>
      <c r="AD19" s="27">
        <v>0.16</v>
      </c>
      <c r="AE19" s="27">
        <v>2.33</v>
      </c>
      <c r="AF19" s="27">
        <v>0.11</v>
      </c>
      <c r="AG19" s="25">
        <v>0.2</v>
      </c>
      <c r="AH19" s="25">
        <v>57.0</v>
      </c>
      <c r="AI19" s="25">
        <v>73.0</v>
      </c>
      <c r="AJ19" s="27">
        <v>-0.12</v>
      </c>
      <c r="AK19" s="7">
        <v>0.1</v>
      </c>
      <c r="AL19" s="7">
        <v>0.16</v>
      </c>
      <c r="AM19" s="7">
        <v>0.11</v>
      </c>
      <c r="AN19" s="7">
        <v>0.17</v>
      </c>
      <c r="AO19" s="7">
        <v>0.08</v>
      </c>
      <c r="AP19" s="5">
        <v>0.2</v>
      </c>
      <c r="AQ19" s="5">
        <v>40.0</v>
      </c>
      <c r="AR19" s="5">
        <v>40.0</v>
      </c>
      <c r="AS19" s="32">
        <v>86.0</v>
      </c>
      <c r="AT19" s="7">
        <v>-0.46</v>
      </c>
      <c r="AU19" s="7">
        <v>-0.2</v>
      </c>
      <c r="AV19" s="7">
        <v>-0.04</v>
      </c>
      <c r="AW19" s="32">
        <v>176.0</v>
      </c>
      <c r="AX19" s="7">
        <v>0.02</v>
      </c>
      <c r="AY19" s="7">
        <v>0.47</v>
      </c>
      <c r="AZ19" s="7">
        <v>0.08</v>
      </c>
      <c r="BC19" s="19" t="str">
        <f t="shared" si="1"/>
        <v/>
      </c>
      <c r="BD19" s="19"/>
      <c r="BE19" s="19" t="str">
        <f t="shared" si="2"/>
        <v/>
      </c>
      <c r="BF19" s="19"/>
      <c r="BG19" s="19" t="str">
        <f t="shared" si="3"/>
        <v/>
      </c>
      <c r="BH19" s="19" t="str">
        <f t="shared" si="4"/>
        <v/>
      </c>
      <c r="BI19" s="19"/>
      <c r="BJ19" s="29" t="str">
        <f t="shared" si="5"/>
        <v/>
      </c>
      <c r="BK19" s="19"/>
      <c r="BL19" s="30" t="str">
        <f t="shared" si="6"/>
        <v/>
      </c>
      <c r="BM19" s="19"/>
      <c r="BN19" s="19" t="str">
        <f t="shared" si="7"/>
        <v/>
      </c>
      <c r="BO19" s="19"/>
      <c r="BP19" s="19"/>
      <c r="BQ19" s="19" t="str">
        <f t="shared" si="8"/>
        <v/>
      </c>
      <c r="BR19" s="20"/>
      <c r="BS19" s="19"/>
      <c r="BT19" s="19"/>
      <c r="BU19" s="19"/>
      <c r="BV19" s="19"/>
      <c r="BW19" s="29"/>
      <c r="BX19" s="19"/>
      <c r="BY19" s="30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 t="str">
        <f t="shared" si="11"/>
        <v>EU</v>
      </c>
      <c r="CU19" s="19"/>
      <c r="CV19" s="19"/>
      <c r="CW19" s="23"/>
      <c r="CX19" s="23"/>
      <c r="CY19" s="23"/>
      <c r="CZ19" s="23"/>
      <c r="DA19" s="23"/>
      <c r="DB19" s="23"/>
      <c r="DC19" s="23"/>
      <c r="DD19" s="23"/>
      <c r="DE19" s="23"/>
    </row>
    <row r="20">
      <c r="A20" s="25" t="s">
        <v>117</v>
      </c>
      <c r="B20" s="25" t="s">
        <v>118</v>
      </c>
      <c r="C20" s="25" t="s">
        <v>57</v>
      </c>
      <c r="D20" s="25" t="s">
        <v>84</v>
      </c>
      <c r="E20" s="25" t="s">
        <v>84</v>
      </c>
      <c r="F20" s="26">
        <v>42432.07</v>
      </c>
      <c r="G20" s="26">
        <v>42757.75</v>
      </c>
      <c r="H20" s="26">
        <v>248.7</v>
      </c>
      <c r="I20" s="7">
        <v>0.21</v>
      </c>
      <c r="J20" s="7">
        <v>0.29</v>
      </c>
      <c r="K20" s="7">
        <v>0.38</v>
      </c>
      <c r="L20" s="7">
        <v>0.2</v>
      </c>
      <c r="M20" s="7">
        <v>0.13</v>
      </c>
      <c r="N20" s="7">
        <v>0.25</v>
      </c>
      <c r="O20" s="7">
        <v>0.08</v>
      </c>
      <c r="P20" s="7">
        <v>0.0</v>
      </c>
      <c r="Q20" s="7">
        <v>0.65</v>
      </c>
      <c r="R20" s="7">
        <v>0.0</v>
      </c>
      <c r="S20" s="7">
        <v>0.25</v>
      </c>
      <c r="T20" s="5">
        <v>-1.1</v>
      </c>
      <c r="U20" s="5">
        <v>30.0</v>
      </c>
      <c r="V20" s="5">
        <v>40.0</v>
      </c>
      <c r="W20" s="7">
        <v>-0.54</v>
      </c>
      <c r="X20" s="7">
        <v>0.18</v>
      </c>
      <c r="Y20" s="27">
        <v>0.23</v>
      </c>
      <c r="Z20" s="27">
        <v>0.2</v>
      </c>
      <c r="AA20" s="27">
        <v>0.14</v>
      </c>
      <c r="AB20" s="27">
        <v>0.0</v>
      </c>
      <c r="AC20" s="27">
        <v>0.0</v>
      </c>
      <c r="AD20" s="27">
        <v>0.3</v>
      </c>
      <c r="AE20" s="27">
        <v>0.0</v>
      </c>
      <c r="AF20" s="27">
        <v>-0.59</v>
      </c>
      <c r="AG20" s="25">
        <v>-0.9</v>
      </c>
      <c r="AH20" s="25">
        <v>26.0</v>
      </c>
      <c r="AI20" s="25">
        <v>30.0</v>
      </c>
      <c r="AJ20" s="27">
        <v>-0.31</v>
      </c>
      <c r="AK20" s="7">
        <v>0.09</v>
      </c>
      <c r="AL20" s="7">
        <v>0.1</v>
      </c>
      <c r="AM20" s="7">
        <v>0.05</v>
      </c>
      <c r="AN20" s="7">
        <v>0.23</v>
      </c>
      <c r="AO20" s="7">
        <v>0.15</v>
      </c>
      <c r="AP20" s="5">
        <v>-0.9</v>
      </c>
      <c r="AQ20" s="5">
        <v>25.0</v>
      </c>
      <c r="AR20" s="5">
        <v>25.0</v>
      </c>
      <c r="AS20" s="28">
        <v>370.0</v>
      </c>
      <c r="AT20" s="7">
        <v>-0.33</v>
      </c>
      <c r="AU20" s="7">
        <v>0.06</v>
      </c>
      <c r="AV20" s="7">
        <v>0.03</v>
      </c>
      <c r="AW20" s="28">
        <v>500.0</v>
      </c>
      <c r="AX20" s="7">
        <v>-0.15</v>
      </c>
      <c r="AY20" s="7">
        <v>0.43</v>
      </c>
      <c r="AZ20" s="7">
        <v>0.07</v>
      </c>
      <c r="BC20" s="19" t="str">
        <f t="shared" si="1"/>
        <v>+ RENTABLE</v>
      </c>
      <c r="BD20" s="19"/>
      <c r="BE20" s="19" t="str">
        <f t="shared" si="2"/>
        <v/>
      </c>
      <c r="BF20" s="19"/>
      <c r="BG20" s="19" t="str">
        <f t="shared" si="3"/>
        <v/>
      </c>
      <c r="BH20" s="19" t="str">
        <f t="shared" si="4"/>
        <v>OK</v>
      </c>
      <c r="BI20" s="19"/>
      <c r="BJ20" s="29" t="str">
        <f t="shared" si="5"/>
        <v/>
      </c>
      <c r="BK20" s="19"/>
      <c r="BL20" s="30" t="str">
        <f t="shared" si="6"/>
        <v/>
      </c>
      <c r="BM20" s="19"/>
      <c r="BN20" s="19" t="str">
        <f t="shared" si="7"/>
        <v/>
      </c>
      <c r="BO20" s="19"/>
      <c r="BP20" s="19"/>
      <c r="BQ20" s="19" t="str">
        <f t="shared" si="8"/>
        <v/>
      </c>
      <c r="BR20" s="20"/>
      <c r="BS20" s="19"/>
      <c r="BT20" s="19"/>
      <c r="BU20" s="19"/>
      <c r="BV20" s="19"/>
      <c r="BW20" s="29"/>
      <c r="BX20" s="19"/>
      <c r="BY20" s="30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 t="str">
        <f t="shared" si="11"/>
        <v>US</v>
      </c>
      <c r="CU20" s="19"/>
      <c r="CV20" s="19"/>
      <c r="CW20" s="23"/>
      <c r="CX20" s="23"/>
      <c r="CY20" s="23"/>
      <c r="CZ20" s="23"/>
      <c r="DA20" s="23"/>
      <c r="DB20" s="23"/>
      <c r="DC20" s="23"/>
      <c r="DD20" s="23"/>
      <c r="DE20" s="23"/>
    </row>
    <row r="21">
      <c r="A21" s="25" t="s">
        <v>119</v>
      </c>
      <c r="B21" s="25" t="s">
        <v>120</v>
      </c>
      <c r="C21" s="25" t="s">
        <v>87</v>
      </c>
      <c r="D21" s="25" t="s">
        <v>66</v>
      </c>
      <c r="E21" s="25" t="s">
        <v>67</v>
      </c>
      <c r="F21" s="26">
        <v>43902.3</v>
      </c>
      <c r="G21" s="26">
        <v>53308.85</v>
      </c>
      <c r="H21" s="26">
        <v>2047.34</v>
      </c>
      <c r="I21" s="7">
        <v>0.17</v>
      </c>
      <c r="J21" s="7">
        <v>0.23</v>
      </c>
      <c r="K21" s="10"/>
      <c r="L21" s="10"/>
      <c r="M21" s="10"/>
      <c r="N21" s="10"/>
      <c r="O21" s="10"/>
      <c r="P21" s="10"/>
      <c r="Q21" s="10"/>
      <c r="R21" s="10"/>
      <c r="S21" s="10"/>
      <c r="U21" s="5">
        <v>25.0</v>
      </c>
      <c r="W21" s="7">
        <v>-0.54</v>
      </c>
      <c r="X21" s="7">
        <v>0.12</v>
      </c>
      <c r="Y21" s="33"/>
      <c r="Z21" s="33"/>
      <c r="AA21" s="33"/>
      <c r="AB21" s="33"/>
      <c r="AC21" s="33"/>
      <c r="AD21" s="33"/>
      <c r="AE21" s="33"/>
      <c r="AF21" s="33"/>
      <c r="AG21" s="34"/>
      <c r="AH21" s="25">
        <v>12.0</v>
      </c>
      <c r="AI21" s="34"/>
      <c r="AJ21" s="27">
        <v>-0.02</v>
      </c>
      <c r="AK21" s="7">
        <v>0.07</v>
      </c>
      <c r="AL21" s="7">
        <v>0.06</v>
      </c>
      <c r="AM21" s="10"/>
      <c r="AN21" s="10"/>
      <c r="AO21" s="10"/>
      <c r="AQ21" s="5">
        <v>12.0</v>
      </c>
      <c r="AS21" s="28">
        <v>2245.0</v>
      </c>
      <c r="AT21" s="7">
        <v>-0.09</v>
      </c>
      <c r="AU21" s="7">
        <v>0.37</v>
      </c>
      <c r="AV21" s="7">
        <v>0.02</v>
      </c>
      <c r="AW21" s="28">
        <v>2823.0</v>
      </c>
      <c r="AX21" s="7">
        <v>0.0</v>
      </c>
      <c r="AY21" s="7">
        <v>0.52</v>
      </c>
      <c r="AZ21" s="7">
        <v>0.07</v>
      </c>
      <c r="BC21" s="19" t="str">
        <f t="shared" si="1"/>
        <v>+ RENTABLE</v>
      </c>
      <c r="BD21" s="19"/>
      <c r="BE21" s="19" t="str">
        <f t="shared" si="2"/>
        <v/>
      </c>
      <c r="BF21" s="19"/>
      <c r="BG21" s="19" t="str">
        <f t="shared" si="3"/>
        <v/>
      </c>
      <c r="BH21" s="19" t="str">
        <f t="shared" si="4"/>
        <v>OK</v>
      </c>
      <c r="BI21" s="19"/>
      <c r="BJ21" s="29" t="str">
        <f t="shared" si="5"/>
        <v/>
      </c>
      <c r="BK21" s="19"/>
      <c r="BL21" s="30" t="str">
        <f t="shared" si="6"/>
        <v/>
      </c>
      <c r="BM21" s="19"/>
      <c r="BN21" s="19" t="str">
        <f t="shared" si="7"/>
        <v/>
      </c>
      <c r="BO21" s="19"/>
      <c r="BP21" s="19"/>
      <c r="BQ21" s="19" t="str">
        <f t="shared" si="8"/>
        <v/>
      </c>
      <c r="BR21" s="20"/>
      <c r="BS21" s="19"/>
      <c r="BT21" s="19"/>
      <c r="BU21" s="19"/>
      <c r="BV21" s="19"/>
      <c r="BW21" s="29"/>
      <c r="BX21" s="19"/>
      <c r="BY21" s="30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 t="str">
        <f t="shared" si="11"/>
        <v>CA</v>
      </c>
      <c r="CU21" s="19"/>
      <c r="CV21" s="19"/>
      <c r="CW21" s="23"/>
      <c r="CX21" s="23"/>
      <c r="CY21" s="23"/>
      <c r="CZ21" s="23"/>
      <c r="DA21" s="23"/>
      <c r="DB21" s="23"/>
      <c r="DC21" s="23"/>
      <c r="DD21" s="23"/>
      <c r="DE21" s="23"/>
    </row>
    <row r="22">
      <c r="A22" s="25" t="s">
        <v>121</v>
      </c>
      <c r="B22" s="25" t="s">
        <v>122</v>
      </c>
      <c r="C22" s="25" t="s">
        <v>57</v>
      </c>
      <c r="D22" s="25" t="s">
        <v>66</v>
      </c>
      <c r="E22" s="25" t="s">
        <v>123</v>
      </c>
      <c r="F22" s="26">
        <v>689352.0</v>
      </c>
      <c r="G22" s="37"/>
      <c r="H22" s="26">
        <v>248.11</v>
      </c>
      <c r="I22" s="7">
        <v>0.08</v>
      </c>
      <c r="J22" s="7">
        <v>0.1</v>
      </c>
      <c r="K22" s="10"/>
      <c r="L22" s="10"/>
      <c r="M22" s="10"/>
      <c r="N22" s="10"/>
      <c r="O22" s="10"/>
      <c r="P22" s="10"/>
      <c r="Q22" s="10"/>
      <c r="R22" s="10"/>
      <c r="S22" s="10"/>
      <c r="U22" s="5">
        <v>12.0</v>
      </c>
      <c r="W22" s="7">
        <v>-0.44</v>
      </c>
      <c r="X22" s="7">
        <v>0.15</v>
      </c>
      <c r="Y22" s="33"/>
      <c r="Z22" s="33"/>
      <c r="AA22" s="33"/>
      <c r="AB22" s="33"/>
      <c r="AC22" s="33"/>
      <c r="AD22" s="33"/>
      <c r="AE22" s="33"/>
      <c r="AF22" s="33"/>
      <c r="AG22" s="34"/>
      <c r="AH22" s="25">
        <v>12.0</v>
      </c>
      <c r="AI22" s="34"/>
      <c r="AJ22" s="27">
        <v>-0.13</v>
      </c>
      <c r="AK22" s="7">
        <v>0.08</v>
      </c>
      <c r="AL22" s="7">
        <v>0.07</v>
      </c>
      <c r="AM22" s="10"/>
      <c r="AN22" s="10"/>
      <c r="AO22" s="10"/>
      <c r="AQ22" s="5">
        <v>12.0</v>
      </c>
      <c r="AS22" s="28">
        <v>308.0</v>
      </c>
      <c r="AT22" s="7">
        <v>-0.1</v>
      </c>
      <c r="AU22" s="7">
        <v>-0.37</v>
      </c>
      <c r="AV22" s="7">
        <v>0.04</v>
      </c>
      <c r="AW22" s="28">
        <v>355.0</v>
      </c>
      <c r="AX22" s="7">
        <v>-0.05</v>
      </c>
      <c r="AY22" s="7">
        <v>0.56</v>
      </c>
      <c r="AZ22" s="7">
        <v>0.07</v>
      </c>
      <c r="BC22" s="19" t="str">
        <f t="shared" si="1"/>
        <v>+ RENTABLE</v>
      </c>
      <c r="BD22" s="19"/>
      <c r="BE22" s="19" t="str">
        <f t="shared" si="2"/>
        <v/>
      </c>
      <c r="BF22" s="19"/>
      <c r="BG22" s="19" t="str">
        <f t="shared" si="3"/>
        <v/>
      </c>
      <c r="BH22" s="19" t="str">
        <f t="shared" si="4"/>
        <v>OK</v>
      </c>
      <c r="BI22" s="19"/>
      <c r="BJ22" s="29" t="str">
        <f t="shared" si="5"/>
        <v/>
      </c>
      <c r="BK22" s="19"/>
      <c r="BL22" s="30" t="str">
        <f t="shared" si="6"/>
        <v/>
      </c>
      <c r="BM22" s="19"/>
      <c r="BN22" s="19" t="str">
        <f t="shared" si="7"/>
        <v/>
      </c>
      <c r="BO22" s="19"/>
      <c r="BP22" s="19"/>
      <c r="BQ22" s="19" t="str">
        <f t="shared" si="8"/>
        <v/>
      </c>
      <c r="BR22" s="20"/>
      <c r="BS22" s="19"/>
      <c r="BT22" s="19"/>
      <c r="BU22" s="19"/>
      <c r="BV22" s="19"/>
      <c r="BW22" s="29"/>
      <c r="BX22" s="19"/>
      <c r="BY22" s="30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 t="str">
        <f t="shared" si="11"/>
        <v>US</v>
      </c>
      <c r="CU22" s="19"/>
      <c r="CV22" s="19"/>
      <c r="CW22" s="23"/>
      <c r="CX22" s="23"/>
      <c r="CY22" s="23"/>
      <c r="CZ22" s="23"/>
      <c r="DA22" s="23"/>
      <c r="DB22" s="23"/>
      <c r="DC22" s="23"/>
      <c r="DD22" s="23"/>
      <c r="DE22" s="23"/>
    </row>
    <row r="23">
      <c r="A23" s="25" t="s">
        <v>124</v>
      </c>
      <c r="B23" s="25" t="s">
        <v>125</v>
      </c>
      <c r="C23" s="25" t="s">
        <v>57</v>
      </c>
      <c r="D23" s="25" t="s">
        <v>84</v>
      </c>
      <c r="E23" s="25" t="s">
        <v>85</v>
      </c>
      <c r="F23" s="26">
        <v>115090.86</v>
      </c>
      <c r="G23" s="26">
        <v>117394.86</v>
      </c>
      <c r="H23" s="26">
        <v>77.0</v>
      </c>
      <c r="I23" s="7">
        <v>0.06</v>
      </c>
      <c r="J23" s="7">
        <v>0.2</v>
      </c>
      <c r="K23" s="7">
        <v>0.15</v>
      </c>
      <c r="L23" s="7">
        <v>0.13</v>
      </c>
      <c r="M23" s="7">
        <v>0.1</v>
      </c>
      <c r="N23" s="7">
        <v>0.08</v>
      </c>
      <c r="O23" s="7">
        <v>0.0</v>
      </c>
      <c r="P23" s="7">
        <v>0.39</v>
      </c>
      <c r="Q23" s="7">
        <v>1.0</v>
      </c>
      <c r="R23" s="7">
        <v>0.03</v>
      </c>
      <c r="S23" s="7">
        <v>0.25</v>
      </c>
      <c r="T23" s="5">
        <v>-0.4</v>
      </c>
      <c r="U23" s="5">
        <v>29.0</v>
      </c>
      <c r="V23" s="5">
        <v>29.0</v>
      </c>
      <c r="W23" s="7">
        <v>-0.51</v>
      </c>
      <c r="X23" s="7">
        <v>0.05</v>
      </c>
      <c r="Y23" s="27">
        <v>0.13</v>
      </c>
      <c r="Z23" s="27">
        <v>0.13</v>
      </c>
      <c r="AA23" s="27">
        <v>0.0</v>
      </c>
      <c r="AB23" s="27">
        <v>0.0</v>
      </c>
      <c r="AC23" s="27">
        <v>0.33</v>
      </c>
      <c r="AD23" s="27">
        <v>0.64</v>
      </c>
      <c r="AE23" s="27">
        <v>0.0</v>
      </c>
      <c r="AF23" s="27">
        <v>0.23</v>
      </c>
      <c r="AG23" s="25">
        <v>-0.3</v>
      </c>
      <c r="AH23" s="25">
        <v>33.0</v>
      </c>
      <c r="AI23" s="25">
        <v>29.0</v>
      </c>
      <c r="AJ23" s="27">
        <v>-0.56</v>
      </c>
      <c r="AK23" s="7">
        <v>0.04</v>
      </c>
      <c r="AL23" s="7">
        <v>0.06</v>
      </c>
      <c r="AM23" s="7">
        <v>0.01</v>
      </c>
      <c r="AN23" s="7">
        <v>0.1</v>
      </c>
      <c r="AO23" s="7">
        <v>0.08</v>
      </c>
      <c r="AP23" s="5">
        <v>-0.3</v>
      </c>
      <c r="AQ23" s="5">
        <v>25.0</v>
      </c>
      <c r="AR23" s="5">
        <v>25.0</v>
      </c>
      <c r="AS23" s="28">
        <v>104.0</v>
      </c>
      <c r="AT23" s="7">
        <v>-0.13</v>
      </c>
      <c r="AU23" s="7">
        <v>0.45</v>
      </c>
      <c r="AV23" s="7">
        <v>0.06</v>
      </c>
      <c r="AW23" s="28">
        <v>104.0</v>
      </c>
      <c r="AX23" s="7">
        <v>-0.13</v>
      </c>
      <c r="AY23" s="7">
        <v>0.45</v>
      </c>
      <c r="AZ23" s="7">
        <v>0.06</v>
      </c>
      <c r="BC23" s="19" t="str">
        <f t="shared" si="1"/>
        <v/>
      </c>
      <c r="BD23" s="19"/>
      <c r="BE23" s="19" t="str">
        <f t="shared" si="2"/>
        <v>+ CALIDAD</v>
      </c>
      <c r="BF23" s="19"/>
      <c r="BG23" s="19" t="str">
        <f t="shared" si="3"/>
        <v/>
      </c>
      <c r="BH23" s="19" t="str">
        <f t="shared" si="4"/>
        <v>OK</v>
      </c>
      <c r="BI23" s="19"/>
      <c r="BJ23" s="29" t="str">
        <f t="shared" si="5"/>
        <v/>
      </c>
      <c r="BK23" s="19"/>
      <c r="BL23" s="30" t="str">
        <f t="shared" si="6"/>
        <v/>
      </c>
      <c r="BM23" s="19"/>
      <c r="BN23" s="19" t="str">
        <f t="shared" si="7"/>
        <v/>
      </c>
      <c r="BO23" s="19"/>
      <c r="BP23" s="19"/>
      <c r="BQ23" s="19" t="str">
        <f t="shared" si="8"/>
        <v/>
      </c>
      <c r="BR23" s="20"/>
      <c r="BS23" s="19"/>
      <c r="BT23" s="19"/>
      <c r="BU23" s="19"/>
      <c r="BV23" s="19"/>
      <c r="BW23" s="29"/>
      <c r="BX23" s="19"/>
      <c r="BY23" s="30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 t="str">
        <f t="shared" si="11"/>
        <v>US</v>
      </c>
      <c r="CU23" s="19"/>
      <c r="CV23" s="19"/>
      <c r="CW23" s="23"/>
      <c r="CX23" s="23"/>
      <c r="CY23" s="23"/>
      <c r="CZ23" s="23"/>
      <c r="DA23" s="23"/>
      <c r="DB23" s="23"/>
      <c r="DC23" s="23"/>
      <c r="DD23" s="23"/>
      <c r="DE23" s="23"/>
    </row>
    <row r="24">
      <c r="A24" s="25" t="s">
        <v>126</v>
      </c>
      <c r="B24" s="25" t="s">
        <v>127</v>
      </c>
      <c r="C24" s="25" t="s">
        <v>128</v>
      </c>
      <c r="D24" s="25" t="s">
        <v>102</v>
      </c>
      <c r="E24" s="25" t="s">
        <v>129</v>
      </c>
      <c r="F24" s="38">
        <v>230824.0</v>
      </c>
      <c r="G24" s="38">
        <v>287288.0</v>
      </c>
      <c r="H24" s="38">
        <v>87.72</v>
      </c>
      <c r="I24" s="7">
        <v>0.0</v>
      </c>
      <c r="J24" s="7">
        <v>0.04</v>
      </c>
      <c r="K24" s="7">
        <v>0.17</v>
      </c>
      <c r="L24" s="7">
        <v>0.17</v>
      </c>
      <c r="M24" s="7">
        <v>0.11</v>
      </c>
      <c r="N24" s="7">
        <v>0.2</v>
      </c>
      <c r="O24" s="7">
        <v>0.24</v>
      </c>
      <c r="P24" s="7">
        <v>0.8</v>
      </c>
      <c r="Q24" s="7">
        <v>0.56</v>
      </c>
      <c r="R24" s="7">
        <v>0.03</v>
      </c>
      <c r="S24" s="7">
        <v>0.13</v>
      </c>
      <c r="T24" s="5">
        <v>1.6</v>
      </c>
      <c r="U24" s="5">
        <v>21.0</v>
      </c>
      <c r="V24" s="5">
        <v>24.0</v>
      </c>
      <c r="W24" s="7">
        <v>-0.39</v>
      </c>
      <c r="X24" s="7">
        <v>0.02</v>
      </c>
      <c r="Y24" s="27">
        <v>0.17</v>
      </c>
      <c r="Z24" s="27">
        <v>0.12</v>
      </c>
      <c r="AA24" s="27">
        <v>0.25</v>
      </c>
      <c r="AB24" s="27">
        <v>0.07</v>
      </c>
      <c r="AC24" s="27">
        <v>0.7</v>
      </c>
      <c r="AD24" s="27">
        <v>0.4</v>
      </c>
      <c r="AE24" s="27">
        <v>0.0</v>
      </c>
      <c r="AF24" s="27">
        <v>0.12</v>
      </c>
      <c r="AG24" s="25">
        <v>2.8</v>
      </c>
      <c r="AH24" s="25">
        <v>20.0</v>
      </c>
      <c r="AI24" s="25">
        <v>25.0</v>
      </c>
      <c r="AJ24" s="27">
        <v>-0.31</v>
      </c>
      <c r="AK24" s="7">
        <v>0.04</v>
      </c>
      <c r="AL24" s="7">
        <v>0.07</v>
      </c>
      <c r="AM24" s="7">
        <v>0.03</v>
      </c>
      <c r="AN24" s="7">
        <v>0.17</v>
      </c>
      <c r="AO24" s="7">
        <v>0.12</v>
      </c>
      <c r="AP24" s="5">
        <v>2.5</v>
      </c>
      <c r="AQ24" s="5">
        <v>25.0</v>
      </c>
      <c r="AR24" s="5">
        <v>25.0</v>
      </c>
      <c r="AS24" s="39">
        <v>92.0</v>
      </c>
      <c r="AT24" s="7">
        <v>-0.18</v>
      </c>
      <c r="AU24" s="7">
        <v>0.05</v>
      </c>
      <c r="AV24" s="7">
        <v>0.01</v>
      </c>
      <c r="AW24" s="39">
        <v>114.0</v>
      </c>
      <c r="AX24" s="7">
        <v>0.02</v>
      </c>
      <c r="AY24" s="7">
        <v>0.3</v>
      </c>
      <c r="AZ24" s="7">
        <v>0.05</v>
      </c>
      <c r="BC24" s="19" t="str">
        <f t="shared" si="1"/>
        <v>+ RENTABLE</v>
      </c>
      <c r="BD24" s="19"/>
      <c r="BE24" s="19" t="str">
        <f t="shared" si="2"/>
        <v/>
      </c>
      <c r="BF24" s="19"/>
      <c r="BG24" s="19" t="str">
        <f t="shared" si="3"/>
        <v/>
      </c>
      <c r="BH24" s="19" t="str">
        <f t="shared" si="4"/>
        <v>OK</v>
      </c>
      <c r="BI24" s="19"/>
      <c r="BJ24" s="29" t="str">
        <f t="shared" si="5"/>
        <v>BARATA</v>
      </c>
      <c r="BK24" s="19"/>
      <c r="BL24" s="30" t="str">
        <f t="shared" si="6"/>
        <v/>
      </c>
      <c r="BM24" s="19"/>
      <c r="BN24" s="19" t="str">
        <f t="shared" si="7"/>
        <v/>
      </c>
      <c r="BO24" s="19"/>
      <c r="BP24" s="19"/>
      <c r="BQ24" s="19" t="str">
        <f t="shared" si="8"/>
        <v/>
      </c>
      <c r="BR24" s="20"/>
      <c r="BS24" s="19"/>
      <c r="BT24" s="19"/>
      <c r="BU24" s="19"/>
      <c r="BV24" s="19"/>
      <c r="BW24" s="29"/>
      <c r="BX24" s="19"/>
      <c r="BY24" s="30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 t="str">
        <f t="shared" si="11"/>
        <v>EU</v>
      </c>
      <c r="CU24" s="19"/>
      <c r="CV24" s="19"/>
      <c r="CW24" s="23"/>
      <c r="CX24" s="23"/>
      <c r="CY24" s="23"/>
      <c r="CZ24" s="23"/>
      <c r="DA24" s="23"/>
      <c r="DB24" s="23"/>
      <c r="DC24" s="23"/>
      <c r="DD24" s="23"/>
      <c r="DE24" s="23"/>
    </row>
    <row r="25">
      <c r="A25" s="25" t="s">
        <v>130</v>
      </c>
      <c r="B25" s="25" t="s">
        <v>131</v>
      </c>
      <c r="C25" s="25" t="s">
        <v>57</v>
      </c>
      <c r="D25" s="25" t="s">
        <v>58</v>
      </c>
      <c r="E25" s="25" t="s">
        <v>132</v>
      </c>
      <c r="F25" s="26">
        <v>3541303.49</v>
      </c>
      <c r="G25" s="26">
        <v>3496734.49</v>
      </c>
      <c r="H25" s="26">
        <v>234.5</v>
      </c>
      <c r="I25" s="7">
        <v>0.06</v>
      </c>
      <c r="J25" s="7">
        <v>0.13</v>
      </c>
      <c r="K25" s="7">
        <v>0.09</v>
      </c>
      <c r="L25" s="7">
        <v>0.28</v>
      </c>
      <c r="M25" s="7">
        <v>0.24</v>
      </c>
      <c r="N25" s="7">
        <v>0.02</v>
      </c>
      <c r="O25" s="7">
        <v>0.01</v>
      </c>
      <c r="P25" s="7">
        <v>0.21</v>
      </c>
      <c r="Q25" s="7">
        <v>0.96</v>
      </c>
      <c r="R25" s="7">
        <v>0.03</v>
      </c>
      <c r="S25" s="7">
        <v>0.44</v>
      </c>
      <c r="T25" s="5">
        <v>0.4</v>
      </c>
      <c r="U25" s="5">
        <v>26.0</v>
      </c>
      <c r="V25" s="5">
        <v>25.0</v>
      </c>
      <c r="W25" s="7">
        <v>-0.37</v>
      </c>
      <c r="X25" s="7">
        <v>0.22</v>
      </c>
      <c r="Y25" s="27">
        <v>0.32</v>
      </c>
      <c r="Z25" s="27">
        <v>0.25</v>
      </c>
      <c r="AA25" s="27">
        <v>0.0</v>
      </c>
      <c r="AB25" s="27">
        <v>0.0</v>
      </c>
      <c r="AC25" s="27">
        <v>0.16</v>
      </c>
      <c r="AD25" s="27">
        <v>1.0</v>
      </c>
      <c r="AE25" s="27">
        <v>0.06</v>
      </c>
      <c r="AF25" s="27">
        <v>0.66</v>
      </c>
      <c r="AG25" s="25">
        <v>0.4</v>
      </c>
      <c r="AH25" s="25">
        <v>31.0</v>
      </c>
      <c r="AI25" s="25">
        <v>30.0</v>
      </c>
      <c r="AJ25" s="27">
        <v>-0.09</v>
      </c>
      <c r="AK25" s="7">
        <v>0.06</v>
      </c>
      <c r="AL25" s="7">
        <v>0.15</v>
      </c>
      <c r="AM25" s="7">
        <v>0.11</v>
      </c>
      <c r="AN25" s="7">
        <v>0.34</v>
      </c>
      <c r="AO25" s="7">
        <v>0.29</v>
      </c>
      <c r="AP25" s="5">
        <v>0.4</v>
      </c>
      <c r="AQ25" s="5">
        <v>25.0</v>
      </c>
      <c r="AR25" s="5">
        <v>25.0</v>
      </c>
      <c r="AS25" s="28">
        <v>282.0</v>
      </c>
      <c r="AT25" s="7">
        <v>-0.18</v>
      </c>
      <c r="AU25" s="7">
        <v>0.2</v>
      </c>
      <c r="AV25" s="7">
        <v>0.04</v>
      </c>
      <c r="AW25" s="28">
        <v>304.0</v>
      </c>
      <c r="AX25" s="7">
        <v>-0.18</v>
      </c>
      <c r="AY25" s="7">
        <v>0.3</v>
      </c>
      <c r="AZ25" s="7">
        <v>0.05</v>
      </c>
      <c r="BC25" s="19" t="str">
        <f t="shared" si="1"/>
        <v>+ RENTABLE</v>
      </c>
      <c r="BD25" s="19"/>
      <c r="BE25" s="19" t="str">
        <f t="shared" si="2"/>
        <v>+ CALIDAD</v>
      </c>
      <c r="BF25" s="19"/>
      <c r="BG25" s="19" t="str">
        <f t="shared" si="3"/>
        <v>OK</v>
      </c>
      <c r="BH25" s="19" t="str">
        <f t="shared" si="4"/>
        <v>OK</v>
      </c>
      <c r="BI25" s="19"/>
      <c r="BJ25" s="29" t="str">
        <f t="shared" si="5"/>
        <v/>
      </c>
      <c r="BK25" s="19"/>
      <c r="BL25" s="30" t="str">
        <f t="shared" si="6"/>
        <v/>
      </c>
      <c r="BM25" s="19"/>
      <c r="BN25" s="19" t="str">
        <f t="shared" si="7"/>
        <v/>
      </c>
      <c r="BO25" s="19"/>
      <c r="BP25" s="19"/>
      <c r="BQ25" s="19" t="str">
        <f t="shared" si="8"/>
        <v/>
      </c>
      <c r="BR25" s="20"/>
      <c r="BS25" s="19"/>
      <c r="BT25" s="19"/>
      <c r="BU25" s="19"/>
      <c r="BV25" s="19"/>
      <c r="BW25" s="29"/>
      <c r="BX25" s="19"/>
      <c r="BY25" s="30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 t="str">
        <f t="shared" si="11"/>
        <v>US</v>
      </c>
      <c r="CU25" s="19"/>
      <c r="CV25" s="19"/>
      <c r="CW25" s="23"/>
      <c r="CX25" s="23"/>
      <c r="CY25" s="23"/>
      <c r="CZ25" s="23"/>
      <c r="DA25" s="23"/>
      <c r="DB25" s="23"/>
      <c r="DC25" s="23"/>
      <c r="DD25" s="23"/>
      <c r="DE25" s="23"/>
    </row>
    <row r="26">
      <c r="A26" s="25" t="s">
        <v>133</v>
      </c>
      <c r="B26" s="25" t="s">
        <v>134</v>
      </c>
      <c r="C26" s="25" t="s">
        <v>57</v>
      </c>
      <c r="D26" s="25" t="s">
        <v>58</v>
      </c>
      <c r="E26" s="25" t="s">
        <v>114</v>
      </c>
      <c r="F26" s="26">
        <v>688987.44</v>
      </c>
      <c r="G26" s="26">
        <v>696166.41</v>
      </c>
      <c r="H26" s="26">
        <v>346.36</v>
      </c>
      <c r="I26" s="7">
        <v>0.11</v>
      </c>
      <c r="J26" s="7">
        <v>0.18</v>
      </c>
      <c r="K26" s="7">
        <v>0.14</v>
      </c>
      <c r="L26" s="7">
        <v>0.66</v>
      </c>
      <c r="M26" s="7">
        <v>0.49</v>
      </c>
      <c r="N26" s="7">
        <v>0.02</v>
      </c>
      <c r="O26" s="7">
        <v>0.17</v>
      </c>
      <c r="P26" s="7">
        <v>0.21</v>
      </c>
      <c r="Q26" s="7">
        <v>0.79</v>
      </c>
      <c r="R26" s="7">
        <v>0.06</v>
      </c>
      <c r="S26" s="7">
        <v>0.24</v>
      </c>
      <c r="T26" s="5">
        <v>0.2</v>
      </c>
      <c r="U26" s="5">
        <v>25.0</v>
      </c>
      <c r="V26" s="5">
        <v>25.0</v>
      </c>
      <c r="W26" s="7">
        <v>-0.29</v>
      </c>
      <c r="X26" s="7">
        <v>0.18</v>
      </c>
      <c r="Y26" s="27">
        <v>0.67</v>
      </c>
      <c r="Z26" s="27">
        <v>0.49</v>
      </c>
      <c r="AA26" s="27">
        <v>0.02</v>
      </c>
      <c r="AB26" s="27">
        <v>0.05</v>
      </c>
      <c r="AC26" s="27">
        <v>0.24</v>
      </c>
      <c r="AD26" s="27">
        <v>0.95</v>
      </c>
      <c r="AE26" s="27">
        <v>0.0</v>
      </c>
      <c r="AF26" s="27">
        <v>0.35</v>
      </c>
      <c r="AG26" s="25">
        <v>0.2</v>
      </c>
      <c r="AH26" s="25">
        <v>32.0</v>
      </c>
      <c r="AI26" s="25">
        <v>32.0</v>
      </c>
      <c r="AJ26" s="27">
        <v>-0.04</v>
      </c>
      <c r="AK26" s="7">
        <v>0.11</v>
      </c>
      <c r="AL26" s="7">
        <v>0.12</v>
      </c>
      <c r="AM26" s="7">
        <v>0.1</v>
      </c>
      <c r="AN26" s="7">
        <v>0.68</v>
      </c>
      <c r="AO26" s="7">
        <v>0.55</v>
      </c>
      <c r="AP26" s="5">
        <v>0.2</v>
      </c>
      <c r="AQ26" s="5">
        <v>25.0</v>
      </c>
      <c r="AR26" s="5">
        <v>25.0</v>
      </c>
      <c r="AS26" s="28">
        <v>443.0</v>
      </c>
      <c r="AT26" s="7">
        <v>-0.22</v>
      </c>
      <c r="AU26" s="7">
        <v>0.28</v>
      </c>
      <c r="AV26" s="7">
        <v>0.05</v>
      </c>
      <c r="AW26" s="28">
        <v>443.0</v>
      </c>
      <c r="AX26" s="7">
        <v>-0.22</v>
      </c>
      <c r="AY26" s="7">
        <v>0.28</v>
      </c>
      <c r="AZ26" s="7">
        <v>0.05</v>
      </c>
      <c r="BC26" s="19" t="str">
        <f t="shared" si="1"/>
        <v>+ RENTABLE</v>
      </c>
      <c r="BD26" s="19"/>
      <c r="BE26" s="19" t="str">
        <f t="shared" si="2"/>
        <v>+ CALIDAD</v>
      </c>
      <c r="BF26" s="19"/>
      <c r="BG26" s="19" t="str">
        <f t="shared" si="3"/>
        <v>OK</v>
      </c>
      <c r="BH26" s="19" t="str">
        <f t="shared" si="4"/>
        <v>OK</v>
      </c>
      <c r="BI26" s="19"/>
      <c r="BJ26" s="29" t="str">
        <f t="shared" si="5"/>
        <v/>
      </c>
      <c r="BK26" s="19"/>
      <c r="BL26" s="30" t="str">
        <f t="shared" si="6"/>
        <v/>
      </c>
      <c r="BM26" s="19"/>
      <c r="BN26" s="19" t="str">
        <f t="shared" si="7"/>
        <v/>
      </c>
      <c r="BO26" s="19"/>
      <c r="BP26" s="19"/>
      <c r="BQ26" s="19" t="str">
        <f t="shared" si="8"/>
        <v/>
      </c>
      <c r="BR26" s="20"/>
      <c r="BS26" s="19"/>
      <c r="BT26" s="19"/>
      <c r="BU26" s="19"/>
      <c r="BV26" s="19"/>
      <c r="BW26" s="29"/>
      <c r="BX26" s="19"/>
      <c r="BY26" s="30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 t="str">
        <f t="shared" si="11"/>
        <v>US</v>
      </c>
      <c r="CU26" s="19"/>
      <c r="CV26" s="19"/>
      <c r="CW26" s="23"/>
      <c r="CX26" s="23"/>
      <c r="CY26" s="23"/>
      <c r="CZ26" s="23"/>
      <c r="DA26" s="23"/>
      <c r="DB26" s="23"/>
      <c r="DC26" s="23"/>
      <c r="DD26" s="23"/>
      <c r="DE26" s="23"/>
    </row>
    <row r="27">
      <c r="A27" s="25" t="s">
        <v>135</v>
      </c>
      <c r="B27" s="25" t="s">
        <v>136</v>
      </c>
      <c r="C27" s="25" t="s">
        <v>57</v>
      </c>
      <c r="D27" s="25" t="s">
        <v>137</v>
      </c>
      <c r="E27" s="25" t="s">
        <v>138</v>
      </c>
      <c r="F27" s="26">
        <v>126872.15</v>
      </c>
      <c r="G27" s="26">
        <v>148825.95</v>
      </c>
      <c r="H27" s="26">
        <v>110.0</v>
      </c>
      <c r="I27" s="7">
        <v>0.08</v>
      </c>
      <c r="J27" s="7">
        <v>0.26</v>
      </c>
      <c r="K27" s="7">
        <v>0.5</v>
      </c>
      <c r="L27" s="7">
        <v>0.14</v>
      </c>
      <c r="M27" s="7">
        <v>0.13</v>
      </c>
      <c r="N27" s="7">
        <v>0.19</v>
      </c>
      <c r="O27" s="7">
        <v>0.03</v>
      </c>
      <c r="P27" s="7">
        <v>0.71</v>
      </c>
      <c r="Q27" s="7">
        <v>1.15</v>
      </c>
      <c r="R27" s="7">
        <v>0.05</v>
      </c>
      <c r="S27" s="7">
        <v>0.26</v>
      </c>
      <c r="T27" s="5">
        <v>1.3</v>
      </c>
      <c r="U27" s="5">
        <v>27.0</v>
      </c>
      <c r="V27" s="5">
        <v>30.0</v>
      </c>
      <c r="W27" s="7">
        <v>-0.43</v>
      </c>
      <c r="X27" s="7">
        <v>0.09</v>
      </c>
      <c r="Y27" s="27">
        <v>0.15</v>
      </c>
      <c r="Z27" s="27">
        <v>0.1</v>
      </c>
      <c r="AA27" s="27">
        <v>0.34</v>
      </c>
      <c r="AB27" s="27">
        <v>0.0</v>
      </c>
      <c r="AC27" s="27">
        <v>0.75</v>
      </c>
      <c r="AD27" s="27">
        <v>0.4</v>
      </c>
      <c r="AE27" s="27">
        <v>0.0</v>
      </c>
      <c r="AF27" s="27">
        <v>0.21</v>
      </c>
      <c r="AG27" s="25">
        <v>1.8</v>
      </c>
      <c r="AH27" s="25">
        <v>36.0</v>
      </c>
      <c r="AI27" s="25">
        <v>38.0</v>
      </c>
      <c r="AJ27" s="27">
        <v>-0.15</v>
      </c>
      <c r="AK27" s="7">
        <v>0.07</v>
      </c>
      <c r="AL27" s="7">
        <v>0.14</v>
      </c>
      <c r="AM27" s="7">
        <v>0.14</v>
      </c>
      <c r="AN27" s="7">
        <v>0.16</v>
      </c>
      <c r="AO27" s="7">
        <v>0.11</v>
      </c>
      <c r="AP27" s="5">
        <v>1.6</v>
      </c>
      <c r="AQ27" s="5">
        <v>25.0</v>
      </c>
      <c r="AR27" s="5">
        <v>25.0</v>
      </c>
      <c r="AS27" s="28">
        <v>137.0</v>
      </c>
      <c r="AT27" s="7">
        <v>-0.37</v>
      </c>
      <c r="AU27" s="7">
        <v>0.24</v>
      </c>
      <c r="AV27" s="7">
        <v>0.04</v>
      </c>
      <c r="AW27" s="28">
        <v>137.0</v>
      </c>
      <c r="AX27" s="7">
        <v>-0.37</v>
      </c>
      <c r="AY27" s="7">
        <v>0.24</v>
      </c>
      <c r="AZ27" s="7">
        <v>0.04</v>
      </c>
      <c r="BC27" s="19" t="str">
        <f t="shared" si="1"/>
        <v/>
      </c>
      <c r="BD27" s="19"/>
      <c r="BE27" s="19" t="str">
        <f t="shared" si="2"/>
        <v>+ CALIDAD</v>
      </c>
      <c r="BF27" s="19"/>
      <c r="BG27" s="19" t="str">
        <f t="shared" si="3"/>
        <v/>
      </c>
      <c r="BH27" s="19" t="str">
        <f t="shared" si="4"/>
        <v>OK</v>
      </c>
      <c r="BI27" s="19"/>
      <c r="BJ27" s="29" t="str">
        <f t="shared" si="5"/>
        <v/>
      </c>
      <c r="BK27" s="19"/>
      <c r="BL27" s="30" t="str">
        <f t="shared" si="6"/>
        <v/>
      </c>
      <c r="BM27" s="19"/>
      <c r="BN27" s="19" t="str">
        <f t="shared" si="7"/>
        <v/>
      </c>
      <c r="BO27" s="19"/>
      <c r="BP27" s="19"/>
      <c r="BQ27" s="19" t="str">
        <f t="shared" si="8"/>
        <v/>
      </c>
      <c r="BR27" s="20"/>
      <c r="BS27" s="19"/>
      <c r="BT27" s="19"/>
      <c r="BU27" s="19"/>
      <c r="BV27" s="19"/>
      <c r="BW27" s="29"/>
      <c r="BX27" s="19"/>
      <c r="BY27" s="30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 t="str">
        <f t="shared" si="11"/>
        <v>US</v>
      </c>
      <c r="CU27" s="19"/>
      <c r="CV27" s="19"/>
      <c r="CW27" s="23"/>
      <c r="CX27" s="23"/>
      <c r="CY27" s="23"/>
      <c r="CZ27" s="23"/>
      <c r="DA27" s="23"/>
      <c r="DB27" s="23"/>
      <c r="DC27" s="23"/>
      <c r="DD27" s="23"/>
      <c r="DE27" s="23"/>
    </row>
    <row r="28">
      <c r="A28" s="25" t="s">
        <v>139</v>
      </c>
      <c r="B28" s="25" t="s">
        <v>140</v>
      </c>
      <c r="C28" s="25" t="s">
        <v>57</v>
      </c>
      <c r="D28" s="25" t="s">
        <v>66</v>
      </c>
      <c r="E28" s="25" t="s">
        <v>123</v>
      </c>
      <c r="F28" s="26">
        <v>184964.25</v>
      </c>
      <c r="G28" s="37"/>
      <c r="H28" s="26">
        <v>580.59</v>
      </c>
      <c r="I28" s="7">
        <v>0.06</v>
      </c>
      <c r="J28" s="7">
        <v>0.31</v>
      </c>
      <c r="K28" s="10"/>
      <c r="L28" s="10"/>
      <c r="M28" s="10"/>
      <c r="N28" s="10"/>
      <c r="O28" s="10"/>
      <c r="P28" s="10"/>
      <c r="Q28" s="10"/>
      <c r="R28" s="10"/>
      <c r="S28" s="10"/>
      <c r="U28" s="5">
        <v>10.0</v>
      </c>
      <c r="W28" s="7">
        <v>-0.32</v>
      </c>
      <c r="X28" s="7">
        <v>0.12</v>
      </c>
      <c r="Y28" s="33"/>
      <c r="Z28" s="33"/>
      <c r="AA28" s="33"/>
      <c r="AB28" s="33"/>
      <c r="AC28" s="33"/>
      <c r="AD28" s="33"/>
      <c r="AE28" s="33"/>
      <c r="AF28" s="33"/>
      <c r="AG28" s="34"/>
      <c r="AH28" s="25">
        <v>10.0</v>
      </c>
      <c r="AI28" s="34"/>
      <c r="AJ28" s="27">
        <v>-0.19</v>
      </c>
      <c r="AK28" s="7">
        <v>0.05</v>
      </c>
      <c r="AL28" s="7">
        <v>0.09</v>
      </c>
      <c r="AM28" s="10"/>
      <c r="AN28" s="10"/>
      <c r="AO28" s="10"/>
      <c r="AQ28" s="5">
        <v>10.0</v>
      </c>
      <c r="AS28" s="28">
        <v>594.0</v>
      </c>
      <c r="AT28" s="7">
        <v>-0.21</v>
      </c>
      <c r="AU28" s="7">
        <v>0.24</v>
      </c>
      <c r="AV28" s="7">
        <v>0.01</v>
      </c>
      <c r="AW28" s="28">
        <v>660.0</v>
      </c>
      <c r="AX28" s="7">
        <v>-0.17</v>
      </c>
      <c r="AY28" s="7">
        <v>0.3</v>
      </c>
      <c r="AZ28" s="7">
        <v>0.03</v>
      </c>
      <c r="BC28" s="19" t="str">
        <f t="shared" si="1"/>
        <v>+ RENTABLE</v>
      </c>
      <c r="BD28" s="19"/>
      <c r="BE28" s="19" t="str">
        <f t="shared" si="2"/>
        <v/>
      </c>
      <c r="BF28" s="19"/>
      <c r="BG28" s="19" t="str">
        <f t="shared" si="3"/>
        <v/>
      </c>
      <c r="BH28" s="19" t="str">
        <f t="shared" si="4"/>
        <v>OK</v>
      </c>
      <c r="BI28" s="19"/>
      <c r="BJ28" s="29" t="str">
        <f t="shared" si="5"/>
        <v/>
      </c>
      <c r="BK28" s="19"/>
      <c r="BL28" s="30" t="str">
        <f t="shared" si="6"/>
        <v/>
      </c>
      <c r="BM28" s="19"/>
      <c r="BN28" s="19" t="str">
        <f t="shared" si="7"/>
        <v/>
      </c>
      <c r="BO28" s="19"/>
      <c r="BP28" s="19"/>
      <c r="BQ28" s="19" t="str">
        <f t="shared" si="8"/>
        <v/>
      </c>
      <c r="BR28" s="20"/>
      <c r="BS28" s="19"/>
      <c r="BT28" s="19"/>
      <c r="BU28" s="19"/>
      <c r="BV28" s="19"/>
      <c r="BW28" s="29"/>
      <c r="BX28" s="19"/>
      <c r="BY28" s="30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 t="str">
        <f t="shared" si="11"/>
        <v>US</v>
      </c>
      <c r="CU28" s="19"/>
      <c r="CV28" s="19"/>
      <c r="CW28" s="23"/>
      <c r="CX28" s="23"/>
      <c r="CY28" s="23"/>
      <c r="CZ28" s="23"/>
      <c r="DA28" s="23"/>
      <c r="DB28" s="23"/>
      <c r="DC28" s="23"/>
      <c r="DD28" s="23"/>
      <c r="DE28" s="23"/>
    </row>
    <row r="29">
      <c r="A29" s="25" t="s">
        <v>141</v>
      </c>
      <c r="B29" s="25" t="s">
        <v>142</v>
      </c>
      <c r="C29" s="25" t="s">
        <v>57</v>
      </c>
      <c r="D29" s="25" t="s">
        <v>58</v>
      </c>
      <c r="E29" s="25" t="s">
        <v>143</v>
      </c>
      <c r="F29" s="26">
        <v>188652.74</v>
      </c>
      <c r="G29" s="26">
        <v>181057.74</v>
      </c>
      <c r="H29" s="26">
        <v>890.0</v>
      </c>
      <c r="I29" s="7">
        <v>0.32</v>
      </c>
      <c r="J29" s="7">
        <v>0.49</v>
      </c>
      <c r="K29" s="7">
        <v>0.55</v>
      </c>
      <c r="L29" s="7">
        <v>0.01</v>
      </c>
      <c r="M29" s="7">
        <v>0.13</v>
      </c>
      <c r="N29" s="7">
        <v>0.32</v>
      </c>
      <c r="O29" s="7">
        <v>0.28</v>
      </c>
      <c r="P29" s="7">
        <v>0.0</v>
      </c>
      <c r="Q29" s="7">
        <v>0.95</v>
      </c>
      <c r="R29" s="7">
        <v>0.24</v>
      </c>
      <c r="S29" s="7">
        <v>-0.14</v>
      </c>
      <c r="T29" s="5">
        <v>-2.0</v>
      </c>
      <c r="U29" s="5">
        <v>55.0</v>
      </c>
      <c r="V29" s="5">
        <v>45.0</v>
      </c>
      <c r="W29" s="7">
        <v>-0.5</v>
      </c>
      <c r="X29" s="7">
        <v>0.28</v>
      </c>
      <c r="Y29" s="27">
        <v>0.13</v>
      </c>
      <c r="Z29" s="27">
        <v>0.21</v>
      </c>
      <c r="AA29" s="27">
        <v>0.18</v>
      </c>
      <c r="AB29" s="27">
        <v>0.05</v>
      </c>
      <c r="AC29" s="27">
        <v>0.0</v>
      </c>
      <c r="AD29" s="27">
        <v>0.59</v>
      </c>
      <c r="AE29" s="27">
        <v>0.0</v>
      </c>
      <c r="AF29" s="27">
        <v>0.14</v>
      </c>
      <c r="AG29" s="25">
        <v>-2.2</v>
      </c>
      <c r="AH29" s="25">
        <v>119.0</v>
      </c>
      <c r="AI29" s="25">
        <v>77.0</v>
      </c>
      <c r="AJ29" s="27">
        <v>-0.24</v>
      </c>
      <c r="AK29" s="7">
        <v>0.2</v>
      </c>
      <c r="AL29" s="7">
        <v>0.2</v>
      </c>
      <c r="AM29" s="7">
        <v>0.13</v>
      </c>
      <c r="AN29" s="7">
        <v>0.16</v>
      </c>
      <c r="AO29" s="7">
        <v>0.13</v>
      </c>
      <c r="AP29" s="5">
        <v>-2.0</v>
      </c>
      <c r="AQ29" s="5">
        <v>40.0</v>
      </c>
      <c r="AR29" s="5">
        <v>40.0</v>
      </c>
      <c r="AS29" s="28">
        <v>538.0</v>
      </c>
      <c r="AT29" s="7">
        <v>-0.72</v>
      </c>
      <c r="AU29" s="7">
        <v>-0.4</v>
      </c>
      <c r="AV29" s="7">
        <v>-0.1</v>
      </c>
      <c r="AW29" s="28">
        <v>1026.0</v>
      </c>
      <c r="AX29" s="7">
        <v>-0.47</v>
      </c>
      <c r="AY29" s="7">
        <v>0.15</v>
      </c>
      <c r="AZ29" s="7">
        <v>0.03</v>
      </c>
      <c r="BC29" s="19" t="str">
        <f t="shared" si="1"/>
        <v>+ RENTABLE</v>
      </c>
      <c r="BD29" s="19"/>
      <c r="BE29" s="19" t="str">
        <f t="shared" si="2"/>
        <v/>
      </c>
      <c r="BF29" s="19"/>
      <c r="BG29" s="19" t="str">
        <f t="shared" si="3"/>
        <v/>
      </c>
      <c r="BH29" s="19" t="str">
        <f t="shared" si="4"/>
        <v>OK</v>
      </c>
      <c r="BI29" s="19"/>
      <c r="BJ29" s="29" t="str">
        <f t="shared" si="5"/>
        <v/>
      </c>
      <c r="BK29" s="19"/>
      <c r="BL29" s="30" t="str">
        <f t="shared" si="6"/>
        <v/>
      </c>
      <c r="BM29" s="19"/>
      <c r="BN29" s="19" t="str">
        <f t="shared" si="7"/>
        <v/>
      </c>
      <c r="BO29" s="19"/>
      <c r="BP29" s="19"/>
      <c r="BQ29" s="19" t="str">
        <f t="shared" si="8"/>
        <v/>
      </c>
      <c r="BR29" s="20"/>
      <c r="BS29" s="19"/>
      <c r="BT29" s="19"/>
      <c r="BU29" s="19"/>
      <c r="BV29" s="19"/>
      <c r="BW29" s="29"/>
      <c r="BX29" s="19"/>
      <c r="BY29" s="30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 t="str">
        <f t="shared" si="11"/>
        <v>US</v>
      </c>
      <c r="CU29" s="19"/>
      <c r="CV29" s="19"/>
      <c r="CW29" s="23"/>
      <c r="CX29" s="23"/>
      <c r="CY29" s="23"/>
      <c r="CZ29" s="23"/>
      <c r="DA29" s="23"/>
      <c r="DB29" s="23"/>
      <c r="DC29" s="23"/>
      <c r="DD29" s="23"/>
      <c r="DE29" s="23"/>
    </row>
    <row r="30">
      <c r="A30" s="25" t="s">
        <v>144</v>
      </c>
      <c r="B30" s="25" t="s">
        <v>145</v>
      </c>
      <c r="C30" s="25" t="s">
        <v>57</v>
      </c>
      <c r="D30" s="25" t="s">
        <v>137</v>
      </c>
      <c r="E30" s="34"/>
      <c r="F30" s="26">
        <v>229549.22</v>
      </c>
      <c r="G30" s="26">
        <v>280418.22</v>
      </c>
      <c r="H30" s="26">
        <v>307.0</v>
      </c>
      <c r="I30" s="7">
        <v>0.01</v>
      </c>
      <c r="J30" s="7">
        <v>0.12</v>
      </c>
      <c r="K30" s="7">
        <v>0.1</v>
      </c>
      <c r="L30" s="7">
        <v>0.4</v>
      </c>
      <c r="M30" s="7">
        <v>0.27</v>
      </c>
      <c r="N30" s="7">
        <v>0.05</v>
      </c>
      <c r="O30" s="7">
        <v>0.05</v>
      </c>
      <c r="P30" s="7">
        <v>0.63</v>
      </c>
      <c r="Q30" s="7">
        <v>0.82</v>
      </c>
      <c r="R30" s="7">
        <v>0.01</v>
      </c>
      <c r="S30" s="7">
        <v>0.19</v>
      </c>
      <c r="T30" s="5">
        <v>2.8</v>
      </c>
      <c r="U30" s="5">
        <v>23.0</v>
      </c>
      <c r="V30" s="5">
        <v>25.0</v>
      </c>
      <c r="W30" s="7">
        <v>-0.17</v>
      </c>
      <c r="X30" s="7">
        <v>0.13</v>
      </c>
      <c r="Y30" s="27">
        <v>0.46</v>
      </c>
      <c r="Z30" s="27">
        <v>0.32</v>
      </c>
      <c r="AA30" s="27">
        <v>0.07</v>
      </c>
      <c r="AB30" s="27">
        <v>0.08</v>
      </c>
      <c r="AC30" s="27">
        <v>0.58</v>
      </c>
      <c r="AD30" s="27">
        <v>0.34</v>
      </c>
      <c r="AE30" s="27">
        <v>0.01</v>
      </c>
      <c r="AF30" s="27">
        <v>0.2</v>
      </c>
      <c r="AG30" s="25">
        <v>2.7</v>
      </c>
      <c r="AH30" s="25">
        <v>24.0</v>
      </c>
      <c r="AI30" s="25">
        <v>25.0</v>
      </c>
      <c r="AJ30" s="27">
        <v>-0.03</v>
      </c>
      <c r="AK30" s="7">
        <v>0.05</v>
      </c>
      <c r="AL30" s="7">
        <v>0.08</v>
      </c>
      <c r="AM30" s="7">
        <v>0.06</v>
      </c>
      <c r="AN30" s="7">
        <v>0.47</v>
      </c>
      <c r="AO30" s="7">
        <v>0.36</v>
      </c>
      <c r="AP30" s="5">
        <v>2.8</v>
      </c>
      <c r="AQ30" s="5">
        <v>25.0</v>
      </c>
      <c r="AR30" s="5">
        <v>25.0</v>
      </c>
      <c r="AS30" s="28">
        <v>306.0</v>
      </c>
      <c r="AT30" s="7">
        <v>-0.28</v>
      </c>
      <c r="AU30" s="7">
        <v>0.0</v>
      </c>
      <c r="AV30" s="7">
        <v>0.0</v>
      </c>
      <c r="AW30" s="28">
        <v>339.0</v>
      </c>
      <c r="AX30" s="7">
        <v>-0.21</v>
      </c>
      <c r="AY30" s="7">
        <v>0.11</v>
      </c>
      <c r="AZ30" s="7">
        <v>0.02</v>
      </c>
      <c r="BC30" s="19" t="str">
        <f t="shared" si="1"/>
        <v>+ RENTABLE</v>
      </c>
      <c r="BD30" s="19"/>
      <c r="BE30" s="19" t="str">
        <f t="shared" si="2"/>
        <v>+ CALIDAD</v>
      </c>
      <c r="BF30" s="19"/>
      <c r="BG30" s="19" t="str">
        <f t="shared" si="3"/>
        <v>OK</v>
      </c>
      <c r="BH30" s="19" t="str">
        <f t="shared" si="4"/>
        <v>OK</v>
      </c>
      <c r="BI30" s="19"/>
      <c r="BJ30" s="29" t="str">
        <f t="shared" si="5"/>
        <v>BARATA</v>
      </c>
      <c r="BK30" s="19"/>
      <c r="BL30" s="30" t="str">
        <f t="shared" si="6"/>
        <v/>
      </c>
      <c r="BM30" s="19"/>
      <c r="BN30" s="19" t="str">
        <f t="shared" si="7"/>
        <v/>
      </c>
      <c r="BO30" s="19"/>
      <c r="BP30" s="19"/>
      <c r="BQ30" s="19" t="str">
        <f t="shared" si="8"/>
        <v/>
      </c>
      <c r="BR30" s="20"/>
      <c r="BS30" s="19"/>
      <c r="BT30" s="19"/>
      <c r="BU30" s="19"/>
      <c r="BV30" s="19"/>
      <c r="BW30" s="29"/>
      <c r="BX30" s="19"/>
      <c r="BY30" s="30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 t="str">
        <f t="shared" si="11"/>
        <v>US</v>
      </c>
      <c r="CU30" s="19"/>
      <c r="CV30" s="19"/>
      <c r="CW30" s="23"/>
      <c r="CX30" s="23"/>
      <c r="CY30" s="23"/>
      <c r="CZ30" s="23"/>
      <c r="DA30" s="23"/>
      <c r="DB30" s="23"/>
      <c r="DC30" s="23"/>
      <c r="DD30" s="23"/>
      <c r="DE30" s="23"/>
    </row>
    <row r="31">
      <c r="A31" s="25" t="s">
        <v>146</v>
      </c>
      <c r="B31" s="25" t="s">
        <v>147</v>
      </c>
      <c r="C31" s="25" t="s">
        <v>57</v>
      </c>
      <c r="D31" s="25" t="s">
        <v>88</v>
      </c>
      <c r="E31" s="34"/>
      <c r="F31" s="26">
        <v>465095.0</v>
      </c>
      <c r="G31" s="26">
        <v>461398.0</v>
      </c>
      <c r="H31" s="26">
        <v>1032.27</v>
      </c>
      <c r="I31" s="7">
        <v>0.09</v>
      </c>
      <c r="J31" s="7">
        <v>0.14</v>
      </c>
      <c r="K31" s="7">
        <v>0.12</v>
      </c>
      <c r="L31" s="7">
        <v>0.03</v>
      </c>
      <c r="M31" s="7">
        <v>0.02</v>
      </c>
      <c r="N31" s="7">
        <v>0.63</v>
      </c>
      <c r="O31" s="7">
        <v>0.02</v>
      </c>
      <c r="P31" s="7">
        <v>0.48</v>
      </c>
      <c r="Q31" s="7">
        <v>0.29</v>
      </c>
      <c r="R31" s="7">
        <v>0.25</v>
      </c>
      <c r="S31" s="7">
        <v>0.17</v>
      </c>
      <c r="T31" s="5">
        <v>-0.3</v>
      </c>
      <c r="U31" s="5">
        <v>36.0</v>
      </c>
      <c r="V31" s="5">
        <v>33.0</v>
      </c>
      <c r="W31" s="7">
        <v>-0.31</v>
      </c>
      <c r="X31" s="7">
        <v>0.22</v>
      </c>
      <c r="Y31" s="27">
        <v>0.04</v>
      </c>
      <c r="Z31" s="27">
        <v>0.03</v>
      </c>
      <c r="AA31" s="27">
        <v>0.36</v>
      </c>
      <c r="AB31" s="27">
        <v>0.0</v>
      </c>
      <c r="AC31" s="27">
        <v>0.34</v>
      </c>
      <c r="AD31" s="27">
        <v>0.15</v>
      </c>
      <c r="AE31" s="27">
        <v>0.1</v>
      </c>
      <c r="AF31" s="27">
        <v>0.22</v>
      </c>
      <c r="AG31" s="25">
        <v>-0.5</v>
      </c>
      <c r="AH31" s="25">
        <v>56.0</v>
      </c>
      <c r="AI31" s="25">
        <v>52.0</v>
      </c>
      <c r="AJ31" s="27">
        <v>-0.05</v>
      </c>
      <c r="AK31" s="7">
        <v>0.07</v>
      </c>
      <c r="AL31" s="7">
        <v>0.1</v>
      </c>
      <c r="AM31" s="7">
        <v>0.13</v>
      </c>
      <c r="AN31" s="7">
        <v>0.04</v>
      </c>
      <c r="AO31" s="7">
        <v>0.03</v>
      </c>
      <c r="AP31" s="5">
        <v>-0.5</v>
      </c>
      <c r="AQ31" s="5">
        <v>40.0</v>
      </c>
      <c r="AR31" s="5">
        <v>40.0</v>
      </c>
      <c r="AS31" s="28">
        <v>868.0</v>
      </c>
      <c r="AT31" s="7">
        <v>-0.41</v>
      </c>
      <c r="AU31" s="7">
        <v>-0.16</v>
      </c>
      <c r="AV31" s="7">
        <v>-0.03</v>
      </c>
      <c r="AW31" s="28">
        <v>1150.0</v>
      </c>
      <c r="AX31" s="7">
        <v>-0.22</v>
      </c>
      <c r="AY31" s="7">
        <v>0.11</v>
      </c>
      <c r="AZ31" s="7">
        <v>0.02</v>
      </c>
      <c r="BC31" s="19" t="str">
        <f t="shared" si="1"/>
        <v>+ RENTABLE</v>
      </c>
      <c r="BD31" s="19"/>
      <c r="BE31" s="19" t="str">
        <f t="shared" si="2"/>
        <v>+ CALIDAD</v>
      </c>
      <c r="BF31" s="19"/>
      <c r="BG31" s="19" t="str">
        <f t="shared" si="3"/>
        <v>OK</v>
      </c>
      <c r="BH31" s="19" t="str">
        <f t="shared" si="4"/>
        <v>OK</v>
      </c>
      <c r="BI31" s="19"/>
      <c r="BJ31" s="29" t="str">
        <f t="shared" si="5"/>
        <v/>
      </c>
      <c r="BK31" s="19"/>
      <c r="BL31" s="30" t="str">
        <f t="shared" si="6"/>
        <v/>
      </c>
      <c r="BM31" s="19"/>
      <c r="BN31" s="19" t="str">
        <f t="shared" si="7"/>
        <v/>
      </c>
      <c r="BO31" s="19"/>
      <c r="BP31" s="19"/>
      <c r="BQ31" s="19" t="str">
        <f t="shared" si="8"/>
        <v/>
      </c>
      <c r="BR31" s="20"/>
      <c r="BS31" s="19"/>
      <c r="BT31" s="19"/>
      <c r="BU31" s="19"/>
      <c r="BV31" s="19"/>
      <c r="BW31" s="29"/>
      <c r="BX31" s="19"/>
      <c r="BY31" s="30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 t="str">
        <f t="shared" si="11"/>
        <v>US</v>
      </c>
      <c r="CU31" s="19"/>
      <c r="CV31" s="19"/>
      <c r="CW31" s="23"/>
      <c r="CX31" s="23"/>
      <c r="CY31" s="23"/>
      <c r="CZ31" s="23"/>
      <c r="DA31" s="23"/>
      <c r="DB31" s="23"/>
      <c r="DC31" s="23"/>
      <c r="DD31" s="23"/>
      <c r="DE31" s="23"/>
    </row>
    <row r="32">
      <c r="A32" s="25" t="s">
        <v>148</v>
      </c>
      <c r="B32" s="25" t="s">
        <v>149</v>
      </c>
      <c r="C32" s="25" t="s">
        <v>57</v>
      </c>
      <c r="D32" s="25" t="s">
        <v>102</v>
      </c>
      <c r="E32" s="34"/>
      <c r="F32" s="26">
        <v>412576.68</v>
      </c>
      <c r="G32" s="26">
        <v>438096.68</v>
      </c>
      <c r="H32" s="26">
        <v>174.89</v>
      </c>
      <c r="I32" s="7">
        <v>0.04</v>
      </c>
      <c r="J32" s="7">
        <v>0.08</v>
      </c>
      <c r="K32" s="7">
        <v>0.03</v>
      </c>
      <c r="L32" s="7">
        <v>0.22</v>
      </c>
      <c r="M32" s="7">
        <v>0.19</v>
      </c>
      <c r="N32" s="7">
        <v>0.03</v>
      </c>
      <c r="O32" s="7">
        <v>0.05</v>
      </c>
      <c r="P32" s="7">
        <v>0.6</v>
      </c>
      <c r="Q32" s="7">
        <v>0.5</v>
      </c>
      <c r="R32" s="7">
        <v>0.09</v>
      </c>
      <c r="S32" s="7">
        <v>0.16</v>
      </c>
      <c r="T32" s="5">
        <v>1.1</v>
      </c>
      <c r="U32" s="5">
        <v>22.0</v>
      </c>
      <c r="V32" s="5">
        <v>22.0</v>
      </c>
      <c r="W32" s="7">
        <v>-0.24</v>
      </c>
      <c r="X32" s="7">
        <v>0.08</v>
      </c>
      <c r="Y32" s="27">
        <v>0.25</v>
      </c>
      <c r="Z32" s="27">
        <v>0.2</v>
      </c>
      <c r="AA32" s="27">
        <v>0.02</v>
      </c>
      <c r="AB32" s="27">
        <v>0.0</v>
      </c>
      <c r="AC32" s="27">
        <v>0.54</v>
      </c>
      <c r="AD32" s="27">
        <v>0.29</v>
      </c>
      <c r="AE32" s="27">
        <v>0.14</v>
      </c>
      <c r="AF32" s="27">
        <v>0.2</v>
      </c>
      <c r="AG32" s="25">
        <v>1.0</v>
      </c>
      <c r="AH32" s="25">
        <v>25.0</v>
      </c>
      <c r="AI32" s="25">
        <v>25.0</v>
      </c>
      <c r="AJ32" s="27">
        <v>-0.02</v>
      </c>
      <c r="AK32" s="7">
        <v>0.03</v>
      </c>
      <c r="AL32" s="7">
        <v>0.04</v>
      </c>
      <c r="AM32" s="7">
        <v>0.03</v>
      </c>
      <c r="AN32" s="7">
        <v>0.25</v>
      </c>
      <c r="AO32" s="7">
        <v>0.21</v>
      </c>
      <c r="AP32" s="5">
        <v>1.1</v>
      </c>
      <c r="AQ32" s="5">
        <v>22.0</v>
      </c>
      <c r="AR32" s="5">
        <v>22.0</v>
      </c>
      <c r="AS32" s="28">
        <v>162.0</v>
      </c>
      <c r="AT32" s="7">
        <v>-0.23</v>
      </c>
      <c r="AU32" s="7">
        <v>-0.07</v>
      </c>
      <c r="AV32" s="7">
        <v>-0.01</v>
      </c>
      <c r="AW32" s="28">
        <v>180.0</v>
      </c>
      <c r="AX32" s="7">
        <v>-0.15</v>
      </c>
      <c r="AY32" s="7">
        <v>0.03</v>
      </c>
      <c r="AZ32" s="7">
        <v>0.01</v>
      </c>
      <c r="BC32" s="19" t="str">
        <f t="shared" si="1"/>
        <v>+ RENTABLE</v>
      </c>
      <c r="BD32" s="19"/>
      <c r="BE32" s="19" t="str">
        <f t="shared" si="2"/>
        <v>+ CALIDAD</v>
      </c>
      <c r="BF32" s="19"/>
      <c r="BG32" s="19" t="str">
        <f t="shared" si="3"/>
        <v>OK</v>
      </c>
      <c r="BH32" s="19" t="str">
        <f t="shared" si="4"/>
        <v>OK</v>
      </c>
      <c r="BI32" s="19"/>
      <c r="BJ32" s="29" t="str">
        <f t="shared" si="5"/>
        <v/>
      </c>
      <c r="BK32" s="19"/>
      <c r="BL32" s="30" t="str">
        <f t="shared" si="6"/>
        <v/>
      </c>
      <c r="BM32" s="19"/>
      <c r="BN32" s="19" t="str">
        <f t="shared" si="7"/>
        <v/>
      </c>
      <c r="BO32" s="19"/>
      <c r="BP32" s="19"/>
      <c r="BQ32" s="19" t="str">
        <f t="shared" si="8"/>
        <v/>
      </c>
      <c r="BR32" s="20"/>
      <c r="BS32" s="19"/>
      <c r="BT32" s="19"/>
      <c r="BU32" s="19"/>
      <c r="BV32" s="19"/>
      <c r="BW32" s="29"/>
      <c r="BX32" s="19"/>
      <c r="BY32" s="30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 t="str">
        <f t="shared" si="11"/>
        <v>US</v>
      </c>
      <c r="CU32" s="19"/>
      <c r="CV32" s="19"/>
      <c r="CW32" s="23"/>
      <c r="CX32" s="23"/>
      <c r="CY32" s="23"/>
      <c r="CZ32" s="23"/>
      <c r="DA32" s="23"/>
      <c r="DB32" s="23"/>
      <c r="DC32" s="23"/>
      <c r="DD32" s="23"/>
      <c r="DE32" s="23"/>
    </row>
    <row r="33">
      <c r="A33" s="25" t="s">
        <v>150</v>
      </c>
      <c r="B33" s="25" t="s">
        <v>151</v>
      </c>
      <c r="C33" s="25" t="s">
        <v>78</v>
      </c>
      <c r="D33" s="25" t="s">
        <v>96</v>
      </c>
      <c r="E33" s="34"/>
      <c r="F33" s="31">
        <v>279840.04</v>
      </c>
      <c r="G33" s="31">
        <v>270379.04</v>
      </c>
      <c r="H33" s="31">
        <v>2690.0</v>
      </c>
      <c r="I33" s="7">
        <v>0.13</v>
      </c>
      <c r="J33" s="7">
        <v>0.19</v>
      </c>
      <c r="K33" s="7">
        <v>0.18</v>
      </c>
      <c r="L33" s="7">
        <v>0.37</v>
      </c>
      <c r="M33" s="7">
        <v>0.25</v>
      </c>
      <c r="N33" s="7">
        <v>0.02</v>
      </c>
      <c r="O33" s="7">
        <v>0.03</v>
      </c>
      <c r="P33" s="7">
        <v>0.34</v>
      </c>
      <c r="Q33" s="7">
        <v>0.06</v>
      </c>
      <c r="R33" s="7">
        <v>0.07</v>
      </c>
      <c r="S33" s="7">
        <v>0.36</v>
      </c>
      <c r="T33" s="5">
        <v>-1.5</v>
      </c>
      <c r="U33" s="5">
        <v>41.0</v>
      </c>
      <c r="V33" s="5">
        <v>42.0</v>
      </c>
      <c r="W33" s="7">
        <v>-0.41</v>
      </c>
      <c r="X33" s="7">
        <v>0.23</v>
      </c>
      <c r="Y33" s="27">
        <v>0.42</v>
      </c>
      <c r="Z33" s="27">
        <v>0.26</v>
      </c>
      <c r="AA33" s="27">
        <v>0.05</v>
      </c>
      <c r="AB33" s="27">
        <v>0.12</v>
      </c>
      <c r="AC33" s="27">
        <v>0.71</v>
      </c>
      <c r="AD33" s="27">
        <v>0.04</v>
      </c>
      <c r="AE33" s="27">
        <v>0.08</v>
      </c>
      <c r="AF33" s="27">
        <v>0.4</v>
      </c>
      <c r="AG33" s="25">
        <v>-1.4</v>
      </c>
      <c r="AH33" s="25">
        <v>62.0</v>
      </c>
      <c r="AI33" s="25">
        <v>59.0</v>
      </c>
      <c r="AJ33" s="27">
        <v>-0.08</v>
      </c>
      <c r="AK33" s="7">
        <v>0.1</v>
      </c>
      <c r="AL33" s="7">
        <v>0.13</v>
      </c>
      <c r="AM33" s="7">
        <v>0.14</v>
      </c>
      <c r="AN33" s="7">
        <v>0.42</v>
      </c>
      <c r="AO33" s="7">
        <v>0.3</v>
      </c>
      <c r="AP33" s="5">
        <v>-1.7</v>
      </c>
      <c r="AQ33" s="5">
        <v>40.0</v>
      </c>
      <c r="AR33" s="5">
        <v>40.0</v>
      </c>
      <c r="AS33" s="32">
        <v>2885.0</v>
      </c>
      <c r="AT33" s="7">
        <v>-0.31</v>
      </c>
      <c r="AU33" s="7">
        <v>0.08</v>
      </c>
      <c r="AV33" s="7">
        <v>0.01</v>
      </c>
      <c r="AW33" s="32">
        <v>2885.0</v>
      </c>
      <c r="AX33" s="7">
        <v>-0.31</v>
      </c>
      <c r="AY33" s="7">
        <v>0.08</v>
      </c>
      <c r="AZ33" s="7">
        <v>0.01</v>
      </c>
      <c r="BC33" s="19" t="str">
        <f t="shared" si="1"/>
        <v>+ RENTABLE</v>
      </c>
      <c r="BD33" s="19"/>
      <c r="BE33" s="19" t="str">
        <f t="shared" si="2"/>
        <v>+ CALIDAD</v>
      </c>
      <c r="BF33" s="19"/>
      <c r="BG33" s="19" t="str">
        <f t="shared" si="3"/>
        <v>OK</v>
      </c>
      <c r="BH33" s="19" t="str">
        <f t="shared" si="4"/>
        <v>OK</v>
      </c>
      <c r="BI33" s="19"/>
      <c r="BJ33" s="29" t="str">
        <f t="shared" si="5"/>
        <v/>
      </c>
      <c r="BK33" s="19"/>
      <c r="BL33" s="30" t="str">
        <f t="shared" si="6"/>
        <v/>
      </c>
      <c r="BM33" s="19"/>
      <c r="BN33" s="19" t="str">
        <f t="shared" si="7"/>
        <v/>
      </c>
      <c r="BO33" s="19"/>
      <c r="BP33" s="19"/>
      <c r="BQ33" s="19" t="str">
        <f t="shared" si="8"/>
        <v/>
      </c>
      <c r="BR33" s="20"/>
      <c r="BS33" s="19"/>
      <c r="BT33" s="19"/>
      <c r="BU33" s="19"/>
      <c r="BV33" s="19"/>
      <c r="BW33" s="29"/>
      <c r="BX33" s="19"/>
      <c r="BY33" s="30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 t="str">
        <f t="shared" si="11"/>
        <v>EU</v>
      </c>
      <c r="CU33" s="19"/>
      <c r="CV33" s="19"/>
      <c r="CW33" s="23"/>
      <c r="CX33" s="23"/>
      <c r="CY33" s="23"/>
      <c r="CZ33" s="23"/>
      <c r="DA33" s="23"/>
      <c r="DB33" s="23"/>
      <c r="DC33" s="23"/>
      <c r="DD33" s="23"/>
      <c r="DE33" s="23"/>
    </row>
    <row r="34">
      <c r="A34" s="25" t="s">
        <v>152</v>
      </c>
      <c r="B34" s="25" t="s">
        <v>153</v>
      </c>
      <c r="C34" s="25" t="s">
        <v>57</v>
      </c>
      <c r="D34" s="25" t="s">
        <v>88</v>
      </c>
      <c r="E34" s="34"/>
      <c r="F34" s="26">
        <v>736288.18</v>
      </c>
      <c r="G34" s="26">
        <v>794578.18</v>
      </c>
      <c r="H34" s="26">
        <v>94.8</v>
      </c>
      <c r="I34" s="7">
        <v>0.04</v>
      </c>
      <c r="J34" s="7">
        <v>0.07</v>
      </c>
      <c r="K34" s="7">
        <v>0.04</v>
      </c>
      <c r="L34" s="7">
        <v>0.04</v>
      </c>
      <c r="M34" s="7">
        <v>0.03</v>
      </c>
      <c r="N34" s="7">
        <v>0.16</v>
      </c>
      <c r="O34" s="7">
        <v>0.13</v>
      </c>
      <c r="P34" s="7">
        <v>0.38</v>
      </c>
      <c r="Q34" s="7">
        <v>0.4</v>
      </c>
      <c r="R34" s="7">
        <v>0.15</v>
      </c>
      <c r="S34" s="7">
        <v>0.12</v>
      </c>
      <c r="T34" s="5">
        <v>1.0</v>
      </c>
      <c r="U34" s="5">
        <v>22.0</v>
      </c>
      <c r="V34" s="5">
        <v>19.0</v>
      </c>
      <c r="W34" s="7">
        <v>-0.25</v>
      </c>
      <c r="X34" s="7">
        <v>0.14</v>
      </c>
      <c r="Y34" s="27">
        <v>0.04</v>
      </c>
      <c r="Z34" s="27">
        <v>0.02</v>
      </c>
      <c r="AA34" s="27">
        <v>0.62</v>
      </c>
      <c r="AB34" s="27">
        <v>0.11</v>
      </c>
      <c r="AC34" s="27">
        <v>0.4</v>
      </c>
      <c r="AD34" s="27">
        <v>0.27</v>
      </c>
      <c r="AE34" s="27">
        <v>0.06</v>
      </c>
      <c r="AF34" s="27">
        <v>0.15</v>
      </c>
      <c r="AG34" s="25">
        <v>0.7</v>
      </c>
      <c r="AH34" s="25">
        <v>33.0</v>
      </c>
      <c r="AI34" s="25">
        <v>38.0</v>
      </c>
      <c r="AJ34" s="27">
        <v>-0.12</v>
      </c>
      <c r="AK34" s="7">
        <v>0.05</v>
      </c>
      <c r="AL34" s="7">
        <v>0.07</v>
      </c>
      <c r="AM34" s="7">
        <v>0.14</v>
      </c>
      <c r="AN34" s="7">
        <v>0.05</v>
      </c>
      <c r="AO34" s="7">
        <v>0.03</v>
      </c>
      <c r="AP34" s="5">
        <v>0.8</v>
      </c>
      <c r="AQ34" s="5">
        <v>25.0</v>
      </c>
      <c r="AR34" s="5">
        <v>25.0</v>
      </c>
      <c r="AS34" s="28">
        <v>78.0</v>
      </c>
      <c r="AT34" s="7">
        <v>-0.49</v>
      </c>
      <c r="AU34" s="7">
        <v>-0.18</v>
      </c>
      <c r="AV34" s="7">
        <v>-0.04</v>
      </c>
      <c r="AW34" s="28">
        <v>99.0</v>
      </c>
      <c r="AX34" s="7">
        <v>-0.35</v>
      </c>
      <c r="AY34" s="7">
        <v>0.05</v>
      </c>
      <c r="AZ34" s="7">
        <v>0.01</v>
      </c>
      <c r="BC34" s="19" t="str">
        <f t="shared" si="1"/>
        <v/>
      </c>
      <c r="BD34" s="19"/>
      <c r="BE34" s="19" t="str">
        <f t="shared" si="2"/>
        <v/>
      </c>
      <c r="BF34" s="19"/>
      <c r="BG34" s="19" t="str">
        <f t="shared" si="3"/>
        <v/>
      </c>
      <c r="BH34" s="19" t="str">
        <f t="shared" si="4"/>
        <v/>
      </c>
      <c r="BI34" s="19"/>
      <c r="BJ34" s="29" t="str">
        <f t="shared" si="5"/>
        <v/>
      </c>
      <c r="BK34" s="19"/>
      <c r="BL34" s="30" t="str">
        <f t="shared" si="6"/>
        <v/>
      </c>
      <c r="BM34" s="19"/>
      <c r="BN34" s="19" t="str">
        <f t="shared" si="7"/>
        <v/>
      </c>
      <c r="BO34" s="19"/>
      <c r="BP34" s="19"/>
      <c r="BQ34" s="19" t="str">
        <f t="shared" si="8"/>
        <v/>
      </c>
      <c r="BR34" s="20"/>
      <c r="BS34" s="19"/>
      <c r="BT34" s="19"/>
      <c r="BU34" s="19"/>
      <c r="BV34" s="19"/>
      <c r="BW34" s="29"/>
      <c r="BX34" s="19"/>
      <c r="BY34" s="30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 t="str">
        <f t="shared" si="11"/>
        <v>US</v>
      </c>
      <c r="CU34" s="19"/>
      <c r="CV34" s="19"/>
      <c r="CW34" s="23"/>
      <c r="CX34" s="23"/>
      <c r="CY34" s="23"/>
      <c r="CZ34" s="23"/>
      <c r="DA34" s="23"/>
      <c r="DB34" s="23"/>
      <c r="DC34" s="23"/>
      <c r="DD34" s="23"/>
      <c r="DE34" s="23"/>
    </row>
    <row r="35">
      <c r="A35" s="25" t="s">
        <v>154</v>
      </c>
      <c r="B35" s="25" t="s">
        <v>155</v>
      </c>
      <c r="C35" s="25" t="s">
        <v>57</v>
      </c>
      <c r="D35" s="25" t="s">
        <v>102</v>
      </c>
      <c r="E35" s="25" t="s">
        <v>156</v>
      </c>
      <c r="F35" s="26">
        <v>307220.46</v>
      </c>
      <c r="G35" s="26">
        <v>340822.46</v>
      </c>
      <c r="H35" s="26">
        <v>70.41</v>
      </c>
      <c r="I35" s="7">
        <v>0.01</v>
      </c>
      <c r="J35" s="7">
        <v>0.13</v>
      </c>
      <c r="K35" s="7">
        <v>0.13</v>
      </c>
      <c r="L35" s="7">
        <v>0.28</v>
      </c>
      <c r="M35" s="7">
        <v>0.21</v>
      </c>
      <c r="N35" s="7">
        <v>0.05</v>
      </c>
      <c r="O35" s="7">
        <v>0.3</v>
      </c>
      <c r="P35" s="7">
        <v>0.9</v>
      </c>
      <c r="Q35" s="7">
        <v>0.28</v>
      </c>
      <c r="R35" s="7">
        <v>0.09</v>
      </c>
      <c r="S35" s="7">
        <v>0.14</v>
      </c>
      <c r="T35" s="5">
        <v>2.3</v>
      </c>
      <c r="U35" s="5">
        <v>23.0</v>
      </c>
      <c r="V35" s="5">
        <v>23.0</v>
      </c>
      <c r="W35" s="7">
        <v>-0.37</v>
      </c>
      <c r="X35" s="7">
        <v>0.06</v>
      </c>
      <c r="Y35" s="27">
        <v>0.3</v>
      </c>
      <c r="Z35" s="27">
        <v>0.23</v>
      </c>
      <c r="AA35" s="27">
        <v>0.09</v>
      </c>
      <c r="AB35" s="27">
        <v>0.03</v>
      </c>
      <c r="AC35" s="27">
        <v>0.77</v>
      </c>
      <c r="AD35" s="27">
        <v>0.17</v>
      </c>
      <c r="AE35" s="27">
        <v>0.0</v>
      </c>
      <c r="AF35" s="27">
        <v>0.17</v>
      </c>
      <c r="AG35" s="25">
        <v>2.0</v>
      </c>
      <c r="AH35" s="25">
        <v>26.0</v>
      </c>
      <c r="AI35" s="25">
        <v>30.0</v>
      </c>
      <c r="AJ35" s="27">
        <v>-0.02</v>
      </c>
      <c r="AK35" s="7">
        <v>0.04</v>
      </c>
      <c r="AL35" s="7">
        <v>0.04</v>
      </c>
      <c r="AM35" s="7">
        <v>0.05</v>
      </c>
      <c r="AN35" s="7">
        <v>0.32</v>
      </c>
      <c r="AO35" s="7">
        <v>0.24</v>
      </c>
      <c r="AP35" s="5">
        <v>2.1</v>
      </c>
      <c r="AQ35" s="5">
        <v>25.0</v>
      </c>
      <c r="AR35" s="5">
        <v>25.0</v>
      </c>
      <c r="AS35" s="28">
        <v>65.0</v>
      </c>
      <c r="AT35" s="7">
        <v>-0.27</v>
      </c>
      <c r="AU35" s="7">
        <v>-0.08</v>
      </c>
      <c r="AV35" s="7">
        <v>-0.02</v>
      </c>
      <c r="AW35" s="28">
        <v>72.0</v>
      </c>
      <c r="AX35" s="7">
        <v>-0.2</v>
      </c>
      <c r="AY35" s="7">
        <v>0.02</v>
      </c>
      <c r="AZ35" s="7">
        <v>0.0</v>
      </c>
      <c r="BC35" s="19" t="str">
        <f t="shared" si="1"/>
        <v>+ RENTABLE</v>
      </c>
      <c r="BD35" s="19"/>
      <c r="BE35" s="19" t="str">
        <f t="shared" si="2"/>
        <v/>
      </c>
      <c r="BF35" s="19"/>
      <c r="BG35" s="19" t="str">
        <f t="shared" si="3"/>
        <v/>
      </c>
      <c r="BH35" s="19" t="str">
        <f t="shared" si="4"/>
        <v>OK</v>
      </c>
      <c r="BI35" s="19"/>
      <c r="BJ35" s="29" t="str">
        <f t="shared" si="5"/>
        <v/>
      </c>
      <c r="BK35" s="19"/>
      <c r="BL35" s="30" t="str">
        <f t="shared" si="6"/>
        <v/>
      </c>
      <c r="BM35" s="19"/>
      <c r="BN35" s="19" t="str">
        <f t="shared" si="7"/>
        <v/>
      </c>
      <c r="BO35" s="19"/>
      <c r="BP35" s="19"/>
      <c r="BQ35" s="19" t="str">
        <f t="shared" si="8"/>
        <v/>
      </c>
      <c r="BR35" s="20"/>
      <c r="BS35" s="19"/>
      <c r="BT35" s="19"/>
      <c r="BU35" s="19"/>
      <c r="BV35" s="19"/>
      <c r="BW35" s="29"/>
      <c r="BX35" s="19"/>
      <c r="BY35" s="30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 t="str">
        <f t="shared" si="11"/>
        <v>US</v>
      </c>
      <c r="CU35" s="19"/>
      <c r="CV35" s="19"/>
      <c r="CW35" s="23"/>
      <c r="CX35" s="23"/>
      <c r="CY35" s="23"/>
      <c r="CZ35" s="23"/>
      <c r="DA35" s="23"/>
      <c r="DB35" s="23"/>
      <c r="DC35" s="23"/>
      <c r="DD35" s="23"/>
      <c r="DE35" s="23"/>
    </row>
    <row r="36">
      <c r="A36" s="25" t="s">
        <v>157</v>
      </c>
      <c r="B36" s="25" t="s">
        <v>158</v>
      </c>
      <c r="C36" s="25" t="s">
        <v>57</v>
      </c>
      <c r="D36" s="25" t="s">
        <v>66</v>
      </c>
      <c r="E36" s="25" t="s">
        <v>123</v>
      </c>
      <c r="F36" s="26">
        <v>133006.57</v>
      </c>
      <c r="G36" s="37"/>
      <c r="H36" s="26">
        <v>71.81</v>
      </c>
      <c r="I36" s="7">
        <v>0.01</v>
      </c>
      <c r="J36" s="7">
        <v>0.06</v>
      </c>
      <c r="K36" s="10"/>
      <c r="L36" s="10"/>
      <c r="M36" s="10"/>
      <c r="N36" s="10"/>
      <c r="O36" s="10"/>
      <c r="P36" s="10"/>
      <c r="Q36" s="10"/>
      <c r="R36" s="10"/>
      <c r="S36" s="10"/>
      <c r="U36" s="5">
        <v>9.0</v>
      </c>
      <c r="W36" s="7">
        <v>-0.48</v>
      </c>
      <c r="X36" s="7">
        <v>0.03</v>
      </c>
      <c r="Y36" s="33"/>
      <c r="Z36" s="33"/>
      <c r="AA36" s="33"/>
      <c r="AB36" s="33"/>
      <c r="AC36" s="33"/>
      <c r="AD36" s="33"/>
      <c r="AE36" s="33"/>
      <c r="AF36" s="33"/>
      <c r="AG36" s="34"/>
      <c r="AH36" s="25">
        <v>9.0</v>
      </c>
      <c r="AI36" s="34"/>
      <c r="AJ36" s="27">
        <v>-0.19</v>
      </c>
      <c r="AK36" s="7">
        <v>0.01</v>
      </c>
      <c r="AL36" s="7">
        <v>0.04</v>
      </c>
      <c r="AM36" s="10"/>
      <c r="AN36" s="10"/>
      <c r="AO36" s="10"/>
      <c r="AQ36" s="5">
        <v>9.0</v>
      </c>
      <c r="AS36" s="28">
        <v>63.0</v>
      </c>
      <c r="AT36" s="7">
        <v>-0.03</v>
      </c>
      <c r="AU36" s="7">
        <v>0.18</v>
      </c>
      <c r="AV36" s="7">
        <v>-0.02</v>
      </c>
      <c r="AW36" s="28">
        <v>71.0</v>
      </c>
      <c r="AX36" s="7">
        <v>0.03</v>
      </c>
      <c r="AY36" s="7">
        <v>0.24</v>
      </c>
      <c r="AZ36" s="7">
        <v>0.0</v>
      </c>
      <c r="BC36" s="19" t="str">
        <f t="shared" si="1"/>
        <v>+ RENTABLE</v>
      </c>
      <c r="BD36" s="19"/>
      <c r="BE36" s="19" t="str">
        <f t="shared" si="2"/>
        <v/>
      </c>
      <c r="BF36" s="19"/>
      <c r="BG36" s="19" t="str">
        <f t="shared" si="3"/>
        <v/>
      </c>
      <c r="BH36" s="19" t="str">
        <f t="shared" si="4"/>
        <v>OK</v>
      </c>
      <c r="BI36" s="19"/>
      <c r="BJ36" s="29" t="str">
        <f t="shared" si="5"/>
        <v/>
      </c>
      <c r="BK36" s="19"/>
      <c r="BL36" s="30" t="str">
        <f t="shared" si="6"/>
        <v/>
      </c>
      <c r="BM36" s="19"/>
      <c r="BN36" s="19" t="str">
        <f t="shared" si="7"/>
        <v/>
      </c>
      <c r="BO36" s="19"/>
      <c r="BP36" s="19"/>
      <c r="BQ36" s="19" t="str">
        <f t="shared" si="8"/>
        <v/>
      </c>
      <c r="BR36" s="20"/>
      <c r="BS36" s="19"/>
      <c r="BT36" s="19"/>
      <c r="BU36" s="19"/>
      <c r="BV36" s="19"/>
      <c r="BW36" s="29"/>
      <c r="BX36" s="19"/>
      <c r="BY36" s="30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 t="str">
        <f t="shared" si="11"/>
        <v>US</v>
      </c>
      <c r="CU36" s="19"/>
      <c r="CV36" s="19"/>
      <c r="CW36" s="23"/>
      <c r="CX36" s="23"/>
      <c r="CY36" s="23"/>
      <c r="CZ36" s="23"/>
      <c r="DA36" s="23"/>
      <c r="DB36" s="23"/>
      <c r="DC36" s="23"/>
      <c r="DD36" s="23"/>
      <c r="DE36" s="23"/>
    </row>
    <row r="37">
      <c r="A37" s="25" t="s">
        <v>159</v>
      </c>
      <c r="B37" s="25" t="s">
        <v>160</v>
      </c>
      <c r="C37" s="25" t="s">
        <v>57</v>
      </c>
      <c r="D37" s="25" t="s">
        <v>88</v>
      </c>
      <c r="E37" s="25" t="s">
        <v>84</v>
      </c>
      <c r="F37" s="26">
        <v>374299.0</v>
      </c>
      <c r="G37" s="26">
        <v>434930.0</v>
      </c>
      <c r="H37" s="26">
        <v>383.5</v>
      </c>
      <c r="I37" s="7">
        <v>0.07</v>
      </c>
      <c r="J37" s="7">
        <v>0.13</v>
      </c>
      <c r="K37" s="7">
        <v>0.06</v>
      </c>
      <c r="L37" s="7">
        <v>0.14</v>
      </c>
      <c r="M37" s="7">
        <v>0.09</v>
      </c>
      <c r="N37" s="7">
        <v>0.01</v>
      </c>
      <c r="O37" s="7">
        <v>0.27</v>
      </c>
      <c r="P37" s="7">
        <v>0.53</v>
      </c>
      <c r="Q37" s="7">
        <v>0.65</v>
      </c>
      <c r="R37" s="7">
        <v>0.0</v>
      </c>
      <c r="S37" s="7">
        <v>0.33</v>
      </c>
      <c r="T37" s="5">
        <v>1.5</v>
      </c>
      <c r="U37" s="5">
        <v>21.0</v>
      </c>
      <c r="V37" s="5">
        <v>19.0</v>
      </c>
      <c r="W37" s="7">
        <v>-0.35</v>
      </c>
      <c r="X37" s="7">
        <v>0.13</v>
      </c>
      <c r="Y37" s="27">
        <v>0.14</v>
      </c>
      <c r="Z37" s="27">
        <v>0.06</v>
      </c>
      <c r="AA37" s="27">
        <v>0.02</v>
      </c>
      <c r="AB37" s="27">
        <v>1.8</v>
      </c>
      <c r="AC37" s="27">
        <v>0.92</v>
      </c>
      <c r="AD37" s="27">
        <v>0.07</v>
      </c>
      <c r="AE37" s="27">
        <v>0.0</v>
      </c>
      <c r="AF37" s="27">
        <v>0.24</v>
      </c>
      <c r="AG37" s="25">
        <v>2.0</v>
      </c>
      <c r="AH37" s="25">
        <v>23.0</v>
      </c>
      <c r="AI37" s="25">
        <v>19.0</v>
      </c>
      <c r="AJ37" s="27">
        <v>-0.13</v>
      </c>
      <c r="AK37" s="7">
        <v>0.04</v>
      </c>
      <c r="AL37" s="7">
        <v>0.07</v>
      </c>
      <c r="AM37" s="7">
        <v>0.16</v>
      </c>
      <c r="AN37" s="7">
        <v>0.14</v>
      </c>
      <c r="AO37" s="7">
        <v>0.1</v>
      </c>
      <c r="AP37" s="5">
        <v>1.5</v>
      </c>
      <c r="AQ37" s="5">
        <v>20.0</v>
      </c>
      <c r="AR37" s="5">
        <v>20.0</v>
      </c>
      <c r="AS37" s="28">
        <v>360.0</v>
      </c>
      <c r="AT37" s="7">
        <v>-0.26</v>
      </c>
      <c r="AU37" s="7">
        <v>-0.06</v>
      </c>
      <c r="AV37" s="7">
        <v>-0.01</v>
      </c>
      <c r="AW37" s="28">
        <v>360.0</v>
      </c>
      <c r="AX37" s="7">
        <v>-0.26</v>
      </c>
      <c r="AY37" s="7">
        <v>-0.06</v>
      </c>
      <c r="AZ37" s="7">
        <v>-0.01</v>
      </c>
      <c r="BC37" s="19" t="str">
        <f t="shared" si="1"/>
        <v/>
      </c>
      <c r="BD37" s="19"/>
      <c r="BE37" s="19" t="str">
        <f t="shared" si="2"/>
        <v>+ CALIDAD</v>
      </c>
      <c r="BF37" s="19"/>
      <c r="BG37" s="19" t="str">
        <f t="shared" si="3"/>
        <v/>
      </c>
      <c r="BH37" s="19" t="str">
        <f t="shared" si="4"/>
        <v>OK</v>
      </c>
      <c r="BI37" s="19"/>
      <c r="BJ37" s="29" t="str">
        <f t="shared" si="5"/>
        <v/>
      </c>
      <c r="BK37" s="19"/>
      <c r="BL37" s="30" t="str">
        <f t="shared" si="6"/>
        <v>BARATA</v>
      </c>
      <c r="BM37" s="19"/>
      <c r="BN37" s="19" t="str">
        <f t="shared" si="7"/>
        <v/>
      </c>
      <c r="BO37" s="19"/>
      <c r="BP37" s="19"/>
      <c r="BQ37" s="19" t="str">
        <f t="shared" si="8"/>
        <v/>
      </c>
      <c r="BR37" s="20"/>
      <c r="BS37" s="19"/>
      <c r="BT37" s="19"/>
      <c r="BU37" s="19"/>
      <c r="BV37" s="19"/>
      <c r="BW37" s="29"/>
      <c r="BX37" s="19"/>
      <c r="BY37" s="30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 t="str">
        <f t="shared" si="11"/>
        <v>US</v>
      </c>
      <c r="CU37" s="19"/>
      <c r="CV37" s="19"/>
      <c r="CW37" s="23"/>
      <c r="CX37" s="23"/>
      <c r="CY37" s="23"/>
      <c r="CZ37" s="23"/>
      <c r="DA37" s="23"/>
      <c r="DB37" s="23"/>
      <c r="DC37" s="23"/>
      <c r="DD37" s="23"/>
      <c r="DE37" s="23"/>
    </row>
    <row r="38">
      <c r="A38" s="25" t="s">
        <v>161</v>
      </c>
      <c r="B38" s="25" t="s">
        <v>162</v>
      </c>
      <c r="C38" s="25" t="s">
        <v>57</v>
      </c>
      <c r="D38" s="25" t="s">
        <v>66</v>
      </c>
      <c r="E38" s="25" t="s">
        <v>92</v>
      </c>
      <c r="F38" s="26">
        <v>5156.7</v>
      </c>
      <c r="G38" s="26">
        <v>24894.2</v>
      </c>
      <c r="H38" s="26">
        <v>46.43</v>
      </c>
      <c r="I38" s="7">
        <v>0.1</v>
      </c>
      <c r="J38" s="7">
        <v>0.1</v>
      </c>
      <c r="K38" s="10"/>
      <c r="L38" s="10"/>
      <c r="M38" s="10"/>
      <c r="N38" s="10"/>
      <c r="O38" s="10"/>
      <c r="P38" s="10"/>
      <c r="Q38" s="10"/>
      <c r="R38" s="10"/>
      <c r="S38" s="10"/>
      <c r="U38" s="5">
        <v>7.0</v>
      </c>
      <c r="W38" s="7">
        <v>-0.4</v>
      </c>
      <c r="X38" s="7">
        <v>0.04</v>
      </c>
      <c r="Y38" s="33"/>
      <c r="Z38" s="33"/>
      <c r="AA38" s="33"/>
      <c r="AB38" s="33"/>
      <c r="AC38" s="33"/>
      <c r="AD38" s="33"/>
      <c r="AE38" s="33"/>
      <c r="AF38" s="33"/>
      <c r="AG38" s="34"/>
      <c r="AH38" s="25">
        <v>11.0</v>
      </c>
      <c r="AI38" s="34"/>
      <c r="AJ38" s="27">
        <v>-0.13</v>
      </c>
      <c r="AK38" s="7">
        <v>0.07</v>
      </c>
      <c r="AL38" s="7">
        <v>0.09</v>
      </c>
      <c r="AM38" s="10"/>
      <c r="AN38" s="10"/>
      <c r="AO38" s="10"/>
      <c r="AQ38" s="5">
        <v>7.0</v>
      </c>
      <c r="AS38" s="28">
        <v>31.0</v>
      </c>
      <c r="AT38" s="7">
        <v>-0.18</v>
      </c>
      <c r="AU38" s="7">
        <v>0.02</v>
      </c>
      <c r="AV38" s="7">
        <v>-0.08</v>
      </c>
      <c r="AW38" s="28">
        <v>40.0</v>
      </c>
      <c r="AX38" s="7">
        <v>-0.13</v>
      </c>
      <c r="AY38" s="7">
        <v>0.13</v>
      </c>
      <c r="AZ38" s="7">
        <v>-0.03</v>
      </c>
      <c r="BC38" s="19" t="str">
        <f t="shared" si="1"/>
        <v>+ RENTABLE</v>
      </c>
      <c r="BD38" s="19"/>
      <c r="BE38" s="19" t="str">
        <f t="shared" si="2"/>
        <v/>
      </c>
      <c r="BF38" s="19"/>
      <c r="BG38" s="19" t="str">
        <f t="shared" si="3"/>
        <v/>
      </c>
      <c r="BH38" s="19" t="str">
        <f t="shared" si="4"/>
        <v>OK</v>
      </c>
      <c r="BI38" s="19"/>
      <c r="BJ38" s="29" t="str">
        <f t="shared" si="5"/>
        <v/>
      </c>
      <c r="BK38" s="19"/>
      <c r="BL38" s="30" t="str">
        <f t="shared" si="6"/>
        <v/>
      </c>
      <c r="BM38" s="19"/>
      <c r="BN38" s="19" t="str">
        <f t="shared" si="7"/>
        <v/>
      </c>
      <c r="BO38" s="19"/>
      <c r="BP38" s="19"/>
      <c r="BQ38" s="19" t="str">
        <f t="shared" si="8"/>
        <v/>
      </c>
      <c r="BR38" s="20"/>
      <c r="BS38" s="19"/>
      <c r="BT38" s="19"/>
      <c r="BU38" s="19"/>
      <c r="BV38" s="19"/>
      <c r="BW38" s="29"/>
      <c r="BX38" s="19"/>
      <c r="BY38" s="30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 t="str">
        <f t="shared" si="11"/>
        <v>US</v>
      </c>
      <c r="CU38" s="19"/>
      <c r="CV38" s="19"/>
      <c r="CW38" s="23"/>
      <c r="CX38" s="23"/>
      <c r="CY38" s="23"/>
      <c r="CZ38" s="23"/>
      <c r="DA38" s="23"/>
      <c r="DB38" s="23"/>
      <c r="DC38" s="23"/>
      <c r="DD38" s="23"/>
      <c r="DE38" s="23"/>
    </row>
    <row r="39">
      <c r="A39" s="25" t="s">
        <v>163</v>
      </c>
      <c r="B39" s="25" t="s">
        <v>164</v>
      </c>
      <c r="C39" s="25" t="s">
        <v>57</v>
      </c>
      <c r="D39" s="25" t="s">
        <v>58</v>
      </c>
      <c r="E39" s="25" t="s">
        <v>165</v>
      </c>
      <c r="F39" s="26">
        <v>211386.98</v>
      </c>
      <c r="G39" s="26">
        <v>206487.35</v>
      </c>
      <c r="H39" s="26">
        <v>87.64</v>
      </c>
      <c r="I39" s="7">
        <v>0.3</v>
      </c>
      <c r="J39" s="7">
        <v>0.29</v>
      </c>
      <c r="K39" s="7">
        <v>0.12</v>
      </c>
      <c r="L39" s="7">
        <v>0.44</v>
      </c>
      <c r="M39" s="7">
        <v>-0.47</v>
      </c>
      <c r="N39" s="7">
        <v>0.0</v>
      </c>
      <c r="O39" s="7">
        <v>0.0</v>
      </c>
      <c r="P39" s="7">
        <v>0.0</v>
      </c>
      <c r="Q39" s="7">
        <v>0.4</v>
      </c>
      <c r="R39" s="7">
        <v>0.0</v>
      </c>
      <c r="S39" s="7">
        <v>-0.4</v>
      </c>
      <c r="T39" s="5">
        <v>-1.3</v>
      </c>
      <c r="U39" s="5">
        <v>60.0</v>
      </c>
      <c r="V39" s="5">
        <v>65.0</v>
      </c>
      <c r="W39" s="7">
        <v>-0.84</v>
      </c>
      <c r="X39" s="7">
        <v>0.64</v>
      </c>
      <c r="Y39" s="27">
        <v>0.11</v>
      </c>
      <c r="Z39" s="27">
        <v>0.12</v>
      </c>
      <c r="AA39" s="27">
        <v>0.0</v>
      </c>
      <c r="AB39" s="27">
        <v>0.0</v>
      </c>
      <c r="AC39" s="27">
        <v>0.0</v>
      </c>
      <c r="AD39" s="27">
        <v>0.8</v>
      </c>
      <c r="AE39" s="27">
        <v>0.0</v>
      </c>
      <c r="AF39" s="27">
        <v>0.14</v>
      </c>
      <c r="AG39" s="25">
        <v>-15.3</v>
      </c>
      <c r="AH39" s="25">
        <v>376.0</v>
      </c>
      <c r="AI39" s="25">
        <v>367.0</v>
      </c>
      <c r="AJ39" s="27">
        <v>-0.33</v>
      </c>
      <c r="AK39" s="7">
        <v>0.31</v>
      </c>
      <c r="AL39" s="7">
        <v>0.2</v>
      </c>
      <c r="AM39" s="7">
        <v>0.36</v>
      </c>
      <c r="AN39" s="7">
        <v>0.15</v>
      </c>
      <c r="AO39" s="7">
        <v>0.14</v>
      </c>
      <c r="AP39" s="5">
        <v>-5.0</v>
      </c>
      <c r="AQ39" s="5">
        <v>70.0</v>
      </c>
      <c r="AR39" s="5">
        <v>70.0</v>
      </c>
      <c r="AS39" s="28">
        <v>17.0</v>
      </c>
      <c r="AT39" s="7">
        <v>-0.9</v>
      </c>
      <c r="AU39" s="7">
        <v>-0.8</v>
      </c>
      <c r="AV39" s="7">
        <v>-0.28</v>
      </c>
      <c r="AW39" s="28">
        <v>41.0</v>
      </c>
      <c r="AX39" s="7">
        <v>-0.79</v>
      </c>
      <c r="AY39" s="7">
        <v>-0.54</v>
      </c>
      <c r="AZ39" s="7">
        <v>-0.14</v>
      </c>
      <c r="BC39" s="19" t="str">
        <f t="shared" si="1"/>
        <v/>
      </c>
      <c r="BD39" s="19"/>
      <c r="BE39" s="19" t="str">
        <f t="shared" si="2"/>
        <v/>
      </c>
      <c r="BF39" s="19"/>
      <c r="BG39" s="19" t="str">
        <f t="shared" si="3"/>
        <v/>
      </c>
      <c r="BH39" s="19" t="str">
        <f t="shared" si="4"/>
        <v/>
      </c>
      <c r="BI39" s="19"/>
      <c r="BJ39" s="29" t="str">
        <f t="shared" si="5"/>
        <v/>
      </c>
      <c r="BK39" s="19"/>
      <c r="BL39" s="30" t="str">
        <f t="shared" si="6"/>
        <v/>
      </c>
      <c r="BM39" s="19"/>
      <c r="BN39" s="19" t="str">
        <f t="shared" si="7"/>
        <v/>
      </c>
      <c r="BO39" s="19"/>
      <c r="BP39" s="19"/>
      <c r="BQ39" s="19" t="str">
        <f t="shared" si="8"/>
        <v/>
      </c>
      <c r="BR39" s="20"/>
      <c r="BS39" s="19"/>
      <c r="BT39" s="19"/>
      <c r="BU39" s="19"/>
      <c r="BV39" s="19"/>
      <c r="BW39" s="29"/>
      <c r="BX39" s="19"/>
      <c r="BY39" s="30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 t="str">
        <f t="shared" si="11"/>
        <v>US</v>
      </c>
      <c r="CU39" s="19"/>
      <c r="CV39" s="19"/>
      <c r="CW39" s="23"/>
      <c r="CX39" s="23"/>
      <c r="CY39" s="23"/>
      <c r="CZ39" s="23"/>
      <c r="DA39" s="23"/>
      <c r="DB39" s="23"/>
      <c r="DC39" s="23"/>
      <c r="DD39" s="23"/>
      <c r="DE39" s="23"/>
    </row>
    <row r="40">
      <c r="A40" s="25" t="s">
        <v>166</v>
      </c>
      <c r="B40" s="25" t="s">
        <v>167</v>
      </c>
      <c r="C40" s="25" t="s">
        <v>57</v>
      </c>
      <c r="D40" s="25" t="s">
        <v>58</v>
      </c>
      <c r="E40" s="25" t="s">
        <v>168</v>
      </c>
      <c r="F40" s="26">
        <v>897729.91</v>
      </c>
      <c r="G40" s="26">
        <v>875556.91</v>
      </c>
      <c r="H40" s="26">
        <v>272.09</v>
      </c>
      <c r="I40" s="7">
        <v>0.45</v>
      </c>
      <c r="J40" s="7">
        <v>0.8</v>
      </c>
      <c r="K40" s="7">
        <v>2.12</v>
      </c>
      <c r="L40" s="7">
        <v>0.01</v>
      </c>
      <c r="M40" s="7">
        <v>0.02</v>
      </c>
      <c r="N40" s="7">
        <v>0.41</v>
      </c>
      <c r="O40" s="7">
        <v>0.05</v>
      </c>
      <c r="P40" s="7">
        <v>0.0</v>
      </c>
      <c r="Q40" s="7">
        <v>0.0</v>
      </c>
      <c r="R40" s="7">
        <v>0.35</v>
      </c>
      <c r="S40" s="7">
        <v>0.03</v>
      </c>
      <c r="T40" s="5">
        <v>0.7</v>
      </c>
      <c r="U40" s="5">
        <v>80.0</v>
      </c>
      <c r="V40" s="5">
        <v>90.0</v>
      </c>
      <c r="W40" s="7">
        <v>-0.73</v>
      </c>
      <c r="X40" s="7">
        <v>0.35</v>
      </c>
      <c r="Y40" s="27">
        <v>0.08</v>
      </c>
      <c r="Z40" s="27">
        <v>0.06</v>
      </c>
      <c r="AA40" s="27">
        <v>0.98</v>
      </c>
      <c r="AB40" s="27">
        <v>0.0</v>
      </c>
      <c r="AC40" s="27">
        <v>0.0</v>
      </c>
      <c r="AD40" s="27">
        <v>0.0</v>
      </c>
      <c r="AE40" s="27">
        <v>0.0</v>
      </c>
      <c r="AF40" s="27">
        <v>0.09</v>
      </c>
      <c r="AG40" s="25">
        <v>-2.2</v>
      </c>
      <c r="AH40" s="25">
        <v>110.0</v>
      </c>
      <c r="AI40" s="25">
        <v>1026.0</v>
      </c>
      <c r="AJ40" s="27">
        <v>-0.43</v>
      </c>
      <c r="AK40" s="7">
        <v>0.15</v>
      </c>
      <c r="AL40" s="7">
        <v>0.23</v>
      </c>
      <c r="AM40" s="7">
        <v>0.2</v>
      </c>
      <c r="AN40" s="7">
        <v>0.11</v>
      </c>
      <c r="AO40" s="7">
        <v>0.06</v>
      </c>
      <c r="AP40" s="5">
        <v>-1.8</v>
      </c>
      <c r="AQ40" s="5">
        <v>30.0</v>
      </c>
      <c r="AR40" s="5">
        <v>30.0</v>
      </c>
      <c r="AS40" s="28">
        <v>103.0</v>
      </c>
      <c r="AT40" s="7">
        <v>-0.96</v>
      </c>
      <c r="AU40" s="7">
        <v>-0.71</v>
      </c>
      <c r="AV40" s="7">
        <v>-0.22</v>
      </c>
      <c r="AW40" s="28">
        <v>146.0</v>
      </c>
      <c r="AX40" s="7">
        <v>-0.96</v>
      </c>
      <c r="AY40" s="7">
        <v>-0.56</v>
      </c>
      <c r="AZ40" s="7">
        <v>-0.16</v>
      </c>
      <c r="BC40" s="19" t="str">
        <f t="shared" si="1"/>
        <v>+ RENTABLE</v>
      </c>
      <c r="BD40" s="19"/>
      <c r="BE40" s="19" t="str">
        <f t="shared" si="2"/>
        <v/>
      </c>
      <c r="BF40" s="19"/>
      <c r="BG40" s="19" t="str">
        <f t="shared" si="3"/>
        <v/>
      </c>
      <c r="BH40" s="19" t="str">
        <f t="shared" si="4"/>
        <v>OK</v>
      </c>
      <c r="BI40" s="19"/>
      <c r="BJ40" s="29" t="str">
        <f t="shared" si="5"/>
        <v/>
      </c>
      <c r="BK40" s="19"/>
      <c r="BL40" s="30" t="str">
        <f t="shared" si="6"/>
        <v/>
      </c>
      <c r="BM40" s="19"/>
      <c r="BN40" s="19" t="str">
        <f t="shared" si="7"/>
        <v/>
      </c>
      <c r="BO40" s="19"/>
      <c r="BP40" s="19"/>
      <c r="BQ40" s="19" t="str">
        <f t="shared" si="8"/>
        <v/>
      </c>
      <c r="BR40" s="20"/>
      <c r="BS40" s="19"/>
      <c r="BT40" s="19"/>
      <c r="BU40" s="19"/>
      <c r="BV40" s="19"/>
      <c r="BW40" s="29"/>
      <c r="BX40" s="19"/>
      <c r="BY40" s="30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 t="str">
        <f t="shared" si="11"/>
        <v>US</v>
      </c>
      <c r="CU40" s="19"/>
      <c r="CV40" s="19"/>
      <c r="CW40" s="23"/>
      <c r="CX40" s="23"/>
      <c r="CY40" s="23"/>
      <c r="CZ40" s="23"/>
      <c r="DA40" s="23"/>
      <c r="DB40" s="23"/>
      <c r="DC40" s="23"/>
      <c r="DD40" s="23"/>
      <c r="DE40" s="23"/>
    </row>
    <row r="41">
      <c r="A41" s="25" t="s">
        <v>169</v>
      </c>
      <c r="B41" s="25" t="s">
        <v>170</v>
      </c>
      <c r="C41" s="25" t="s">
        <v>57</v>
      </c>
      <c r="D41" s="25" t="s">
        <v>58</v>
      </c>
      <c r="E41" s="25" t="s">
        <v>143</v>
      </c>
      <c r="F41" s="26">
        <v>80311.32</v>
      </c>
      <c r="G41" s="26">
        <v>87531.67</v>
      </c>
      <c r="H41" s="26">
        <v>298.1</v>
      </c>
      <c r="I41" s="7">
        <v>-0.01</v>
      </c>
      <c r="J41" s="7">
        <v>-0.63</v>
      </c>
      <c r="K41" s="7">
        <v>-1.34</v>
      </c>
      <c r="L41" s="7">
        <v>-0.77</v>
      </c>
      <c r="M41" s="7">
        <v>-0.51</v>
      </c>
      <c r="N41" s="7">
        <v>0.01</v>
      </c>
      <c r="O41" s="7">
        <v>0.0</v>
      </c>
      <c r="P41" s="7">
        <v>0.0</v>
      </c>
      <c r="Q41" s="7">
        <v>-0.67</v>
      </c>
      <c r="R41" s="7">
        <v>0.08</v>
      </c>
      <c r="S41" s="7">
        <v>-0.05</v>
      </c>
      <c r="T41" s="5">
        <v>-15.0</v>
      </c>
      <c r="U41" s="5">
        <v>88.0</v>
      </c>
      <c r="V41" s="5">
        <v>31.0</v>
      </c>
      <c r="W41" s="7">
        <v>-0.89</v>
      </c>
      <c r="X41" s="7">
        <v>0.23</v>
      </c>
      <c r="Y41" s="27">
        <v>-4.0</v>
      </c>
      <c r="Z41" s="27">
        <v>-2.46</v>
      </c>
      <c r="AA41" s="27">
        <v>0.0</v>
      </c>
      <c r="AB41" s="27">
        <v>0.0</v>
      </c>
      <c r="AC41" s="27">
        <v>0.0</v>
      </c>
      <c r="AD41" s="27">
        <v>0.0</v>
      </c>
      <c r="AE41" s="27">
        <v>0.0</v>
      </c>
      <c r="AF41" s="27">
        <v>-0.1</v>
      </c>
      <c r="AG41" s="25">
        <v>-3.9</v>
      </c>
      <c r="AH41" s="25">
        <v>-92.0</v>
      </c>
      <c r="AI41" s="25">
        <v>-106.0</v>
      </c>
      <c r="AJ41" s="27">
        <v>-0.36</v>
      </c>
      <c r="AK41" s="7">
        <v>0.02</v>
      </c>
      <c r="AL41" s="7">
        <v>-0.13</v>
      </c>
      <c r="AM41" s="7">
        <v>-0.07</v>
      </c>
      <c r="AN41" s="7">
        <v>-0.77</v>
      </c>
      <c r="AO41" s="7">
        <v>-1.41</v>
      </c>
      <c r="AP41" s="5">
        <v>-15.0</v>
      </c>
      <c r="AQ41" s="5">
        <v>1.0</v>
      </c>
      <c r="AR41" s="5">
        <v>1.0</v>
      </c>
      <c r="AS41" s="28">
        <v>-40.0</v>
      </c>
      <c r="AT41" s="7">
        <v>-1.16</v>
      </c>
      <c r="AU41" s="7">
        <v>-1.14</v>
      </c>
      <c r="AV41" s="7">
        <v>-1.67</v>
      </c>
      <c r="AW41" s="28">
        <v>-40.0</v>
      </c>
      <c r="AX41" s="7">
        <v>-1.16</v>
      </c>
      <c r="AY41" s="7">
        <v>-1.14</v>
      </c>
      <c r="AZ41" s="7">
        <v>-1.67</v>
      </c>
      <c r="BC41" s="19" t="str">
        <f t="shared" si="1"/>
        <v/>
      </c>
      <c r="BD41" s="19"/>
      <c r="BE41" s="19" t="str">
        <f t="shared" si="2"/>
        <v/>
      </c>
      <c r="BF41" s="19"/>
      <c r="BG41" s="19" t="str">
        <f t="shared" si="3"/>
        <v/>
      </c>
      <c r="BH41" s="19" t="str">
        <f t="shared" si="4"/>
        <v/>
      </c>
      <c r="BI41" s="19"/>
      <c r="BJ41" s="29" t="str">
        <f t="shared" si="5"/>
        <v/>
      </c>
      <c r="BK41" s="19"/>
      <c r="BL41" s="30" t="str">
        <f t="shared" si="6"/>
        <v/>
      </c>
      <c r="BM41" s="19"/>
      <c r="BN41" s="19" t="str">
        <f t="shared" si="7"/>
        <v/>
      </c>
      <c r="BO41" s="19"/>
      <c r="BP41" s="19"/>
      <c r="BQ41" s="19" t="str">
        <f t="shared" si="8"/>
        <v/>
      </c>
      <c r="BR41" s="20"/>
      <c r="BS41" s="19"/>
      <c r="BT41" s="19"/>
      <c r="BU41" s="19"/>
      <c r="BV41" s="19"/>
      <c r="BW41" s="29"/>
      <c r="BX41" s="19"/>
      <c r="BY41" s="30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 t="str">
        <f t="shared" si="11"/>
        <v>US</v>
      </c>
      <c r="CU41" s="19"/>
      <c r="CV41" s="19"/>
      <c r="CW41" s="23"/>
      <c r="CX41" s="23"/>
      <c r="CY41" s="23"/>
      <c r="CZ41" s="23"/>
      <c r="DA41" s="23"/>
      <c r="DB41" s="23"/>
      <c r="DC41" s="23"/>
      <c r="DD41" s="23"/>
      <c r="DE41" s="23"/>
    </row>
    <row r="42">
      <c r="A42" s="25" t="s">
        <v>171</v>
      </c>
      <c r="B42" s="34"/>
      <c r="C42" s="34"/>
      <c r="D42" s="34"/>
      <c r="E42" s="34"/>
      <c r="F42" s="34"/>
      <c r="G42" s="34"/>
      <c r="H42" s="3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W42" s="7">
        <v>-0.34</v>
      </c>
      <c r="X42" s="7">
        <v>0.1</v>
      </c>
      <c r="Y42" s="33"/>
      <c r="Z42" s="33"/>
      <c r="AA42" s="33"/>
      <c r="AB42" s="33"/>
      <c r="AC42" s="33"/>
      <c r="AD42" s="33"/>
      <c r="AE42" s="33"/>
      <c r="AF42" s="33"/>
      <c r="AG42" s="34"/>
      <c r="AH42" s="34"/>
      <c r="AI42" s="34"/>
      <c r="AJ42" s="27">
        <v>-0.07</v>
      </c>
      <c r="AK42" s="10"/>
      <c r="AL42" s="10"/>
      <c r="AM42" s="10"/>
      <c r="AN42" s="10"/>
      <c r="AO42" s="10"/>
      <c r="AS42" s="40"/>
      <c r="AT42" s="10"/>
      <c r="AU42" s="10"/>
      <c r="AV42" s="10"/>
      <c r="AW42" s="40"/>
      <c r="AX42" s="10"/>
      <c r="AY42" s="10"/>
      <c r="AZ42" s="10"/>
      <c r="BC42" s="19"/>
      <c r="BD42" s="19"/>
      <c r="BE42" s="19"/>
      <c r="BF42" s="19"/>
      <c r="BG42" s="19"/>
      <c r="BH42" s="19"/>
      <c r="BI42" s="19"/>
      <c r="BJ42" s="19"/>
      <c r="BK42" s="19"/>
      <c r="BL42" s="30" t="str">
        <f t="shared" si="6"/>
        <v/>
      </c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29"/>
      <c r="BX42" s="19"/>
      <c r="BY42" s="2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23"/>
      <c r="CX42" s="23"/>
      <c r="CY42" s="23"/>
      <c r="CZ42" s="23"/>
      <c r="DA42" s="23"/>
      <c r="DB42" s="23"/>
      <c r="DC42" s="23"/>
      <c r="DD42" s="23"/>
      <c r="DE42" s="23"/>
    </row>
    <row r="43">
      <c r="A43" s="25" t="s">
        <v>172</v>
      </c>
      <c r="B43" s="34"/>
      <c r="C43" s="34"/>
      <c r="D43" s="34"/>
      <c r="E43" s="34"/>
      <c r="F43" s="34"/>
      <c r="G43" s="34"/>
      <c r="H43" s="3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W43" s="7">
        <v>-0.37</v>
      </c>
      <c r="X43" s="7">
        <v>0.16</v>
      </c>
      <c r="Y43" s="33"/>
      <c r="Z43" s="33"/>
      <c r="AA43" s="33"/>
      <c r="AB43" s="33"/>
      <c r="AC43" s="33"/>
      <c r="AD43" s="33"/>
      <c r="AE43" s="33"/>
      <c r="AF43" s="33"/>
      <c r="AG43" s="34"/>
      <c r="AH43" s="34"/>
      <c r="AI43" s="34"/>
      <c r="AJ43" s="27">
        <v>-0.09</v>
      </c>
      <c r="AK43" s="10"/>
      <c r="AL43" s="10"/>
      <c r="AM43" s="10"/>
      <c r="AN43" s="10"/>
      <c r="AO43" s="10"/>
      <c r="AS43" s="40"/>
      <c r="AT43" s="10"/>
      <c r="AU43" s="10"/>
      <c r="AV43" s="10"/>
      <c r="AW43" s="40"/>
      <c r="AX43" s="10"/>
      <c r="AY43" s="10"/>
      <c r="AZ43" s="10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29"/>
      <c r="BX43" s="19"/>
      <c r="BY43" s="2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23"/>
      <c r="CX43" s="23"/>
      <c r="CY43" s="23"/>
      <c r="CZ43" s="23"/>
      <c r="DA43" s="23"/>
      <c r="DB43" s="23"/>
      <c r="DC43" s="23"/>
      <c r="DD43" s="23"/>
      <c r="DE43" s="23"/>
    </row>
    <row r="44">
      <c r="A44" s="34"/>
      <c r="B44" s="34"/>
      <c r="C44" s="34"/>
      <c r="D44" s="34"/>
      <c r="E44" s="34"/>
      <c r="F44" s="34"/>
      <c r="G44" s="34"/>
      <c r="H44" s="3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W44" s="10"/>
      <c r="X44" s="7"/>
      <c r="Y44" s="33"/>
      <c r="Z44" s="33"/>
      <c r="AA44" s="33"/>
      <c r="AB44" s="33"/>
      <c r="AC44" s="33"/>
      <c r="AD44" s="33"/>
      <c r="AE44" s="33"/>
      <c r="AF44" s="33"/>
      <c r="AG44" s="34"/>
      <c r="AH44" s="34"/>
      <c r="AI44" s="34"/>
      <c r="AJ44" s="33"/>
      <c r="AK44" s="10"/>
      <c r="AL44" s="10"/>
      <c r="AM44" s="10"/>
      <c r="AN44" s="10"/>
      <c r="AO44" s="10"/>
      <c r="AS44" s="40"/>
      <c r="AT44" s="10"/>
      <c r="AU44" s="10"/>
      <c r="AV44" s="10"/>
      <c r="AW44" s="40"/>
      <c r="AX44" s="10"/>
      <c r="AY44" s="10"/>
      <c r="AZ44" s="10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29"/>
      <c r="BX44" s="19"/>
      <c r="BY44" s="2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23"/>
      <c r="CX44" s="23"/>
      <c r="CY44" s="23"/>
      <c r="CZ44" s="23"/>
      <c r="DA44" s="23"/>
      <c r="DB44" s="23"/>
      <c r="DC44" s="23"/>
      <c r="DD44" s="23"/>
      <c r="DE44" s="23"/>
    </row>
    <row r="45">
      <c r="A45" s="25"/>
      <c r="B45" s="34"/>
      <c r="C45" s="34"/>
      <c r="D45" s="34"/>
      <c r="E45" s="34"/>
      <c r="F45" s="34"/>
      <c r="G45" s="34"/>
      <c r="H45" s="3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W45" s="10"/>
      <c r="X45" s="7"/>
      <c r="Y45" s="33"/>
      <c r="Z45" s="33"/>
      <c r="AA45" s="33"/>
      <c r="AB45" s="33"/>
      <c r="AC45" s="33"/>
      <c r="AD45" s="33"/>
      <c r="AE45" s="33"/>
      <c r="AF45" s="33"/>
      <c r="AG45" s="34"/>
      <c r="AH45" s="34"/>
      <c r="AI45" s="34"/>
      <c r="AJ45" s="33"/>
      <c r="AK45" s="10"/>
      <c r="AL45" s="10"/>
      <c r="AM45" s="10"/>
      <c r="AN45" s="10"/>
      <c r="AO45" s="10"/>
      <c r="AS45" s="40"/>
      <c r="AT45" s="10"/>
      <c r="AU45" s="10"/>
      <c r="AV45" s="10"/>
      <c r="AW45" s="40"/>
      <c r="AX45" s="10"/>
      <c r="AY45" s="10"/>
      <c r="AZ45" s="10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29"/>
      <c r="BX45" s="19"/>
      <c r="BY45" s="2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23"/>
      <c r="CX45" s="23"/>
      <c r="CY45" s="23"/>
      <c r="CZ45" s="23"/>
      <c r="DA45" s="23"/>
      <c r="DB45" s="23"/>
      <c r="DC45" s="23"/>
      <c r="DD45" s="23"/>
      <c r="DE45" s="23"/>
    </row>
    <row r="46">
      <c r="A46" s="25"/>
      <c r="B46" s="34"/>
      <c r="C46" s="34"/>
      <c r="D46" s="34"/>
      <c r="E46" s="34"/>
      <c r="F46" s="34"/>
      <c r="G46" s="34"/>
      <c r="H46" s="3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W46" s="10"/>
      <c r="X46" s="7"/>
      <c r="Y46" s="33"/>
      <c r="Z46" s="33"/>
      <c r="AA46" s="33"/>
      <c r="AB46" s="33"/>
      <c r="AC46" s="33"/>
      <c r="AD46" s="33"/>
      <c r="AE46" s="33"/>
      <c r="AF46" s="33"/>
      <c r="AG46" s="34"/>
      <c r="AH46" s="34"/>
      <c r="AI46" s="34"/>
      <c r="AJ46" s="33"/>
      <c r="AK46" s="10"/>
      <c r="AL46" s="10"/>
      <c r="AM46" s="10"/>
      <c r="AN46" s="10"/>
      <c r="AO46" s="10"/>
      <c r="AS46" s="40"/>
      <c r="AT46" s="10"/>
      <c r="AU46" s="10"/>
      <c r="AV46" s="10"/>
      <c r="AW46" s="40"/>
      <c r="AX46" s="10"/>
      <c r="AY46" s="10"/>
      <c r="AZ46" s="10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29"/>
      <c r="BX46" s="19"/>
      <c r="BY46" s="2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23"/>
      <c r="CX46" s="23"/>
      <c r="CY46" s="23"/>
      <c r="CZ46" s="23"/>
      <c r="DA46" s="23"/>
      <c r="DB46" s="23"/>
      <c r="DC46" s="23"/>
      <c r="DD46" s="23"/>
      <c r="DE46" s="23"/>
    </row>
    <row r="47">
      <c r="A47" s="25"/>
      <c r="B47" s="34"/>
      <c r="C47" s="34"/>
      <c r="D47" s="34"/>
      <c r="E47" s="34"/>
      <c r="F47" s="34"/>
      <c r="G47" s="34"/>
      <c r="H47" s="3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W47" s="10"/>
      <c r="X47" s="7"/>
      <c r="Y47" s="33"/>
      <c r="Z47" s="33"/>
      <c r="AA47" s="33"/>
      <c r="AB47" s="33"/>
      <c r="AC47" s="33"/>
      <c r="AD47" s="33"/>
      <c r="AE47" s="33"/>
      <c r="AF47" s="33"/>
      <c r="AG47" s="34"/>
      <c r="AH47" s="34"/>
      <c r="AI47" s="34"/>
      <c r="AJ47" s="33"/>
      <c r="AK47" s="10"/>
      <c r="AL47" s="10"/>
      <c r="AM47" s="10"/>
      <c r="AN47" s="10"/>
      <c r="AO47" s="10"/>
      <c r="AS47" s="40"/>
      <c r="AT47" s="10"/>
      <c r="AU47" s="10"/>
      <c r="AV47" s="10"/>
      <c r="AW47" s="40"/>
      <c r="AX47" s="10"/>
      <c r="AY47" s="10"/>
      <c r="AZ47" s="10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29"/>
      <c r="BX47" s="19"/>
      <c r="BY47" s="2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23"/>
      <c r="CX47" s="23"/>
      <c r="CY47" s="23"/>
      <c r="CZ47" s="23"/>
      <c r="DA47" s="23"/>
      <c r="DB47" s="23"/>
      <c r="DC47" s="23"/>
      <c r="DD47" s="23"/>
      <c r="DE47" s="23"/>
    </row>
    <row r="48">
      <c r="A48" s="25"/>
      <c r="B48" s="34"/>
      <c r="C48" s="34"/>
      <c r="D48" s="34"/>
      <c r="E48" s="34"/>
      <c r="F48" s="34"/>
      <c r="G48" s="34"/>
      <c r="H48" s="3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W48" s="10"/>
      <c r="X48" s="7"/>
      <c r="Y48" s="33"/>
      <c r="Z48" s="33"/>
      <c r="AA48" s="33"/>
      <c r="AB48" s="33"/>
      <c r="AC48" s="33"/>
      <c r="AD48" s="33"/>
      <c r="AE48" s="33"/>
      <c r="AF48" s="33"/>
      <c r="AG48" s="34"/>
      <c r="AH48" s="34"/>
      <c r="AI48" s="34"/>
      <c r="AJ48" s="33"/>
      <c r="AK48" s="10"/>
      <c r="AL48" s="10"/>
      <c r="AM48" s="10"/>
      <c r="AN48" s="10"/>
      <c r="AO48" s="10"/>
      <c r="AS48" s="40"/>
      <c r="AT48" s="10"/>
      <c r="AU48" s="10"/>
      <c r="AV48" s="10"/>
      <c r="AW48" s="40"/>
      <c r="AX48" s="10"/>
      <c r="AY48" s="10"/>
      <c r="AZ48" s="10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29"/>
      <c r="BX48" s="19"/>
      <c r="BY48" s="2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23"/>
      <c r="CX48" s="23"/>
      <c r="CY48" s="23"/>
      <c r="CZ48" s="23"/>
      <c r="DA48" s="23"/>
      <c r="DB48" s="23"/>
      <c r="DC48" s="23"/>
      <c r="DD48" s="23"/>
      <c r="DE48" s="23"/>
    </row>
    <row r="49">
      <c r="A49" s="25"/>
      <c r="B49" s="34"/>
      <c r="C49" s="34"/>
      <c r="D49" s="34"/>
      <c r="E49" s="34"/>
      <c r="F49" s="34"/>
      <c r="G49" s="34"/>
      <c r="H49" s="3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W49" s="10"/>
      <c r="X49" s="7"/>
      <c r="Y49" s="33"/>
      <c r="Z49" s="33"/>
      <c r="AA49" s="33"/>
      <c r="AB49" s="33"/>
      <c r="AC49" s="33"/>
      <c r="AD49" s="33"/>
      <c r="AE49" s="33"/>
      <c r="AF49" s="33"/>
      <c r="AG49" s="34"/>
      <c r="AH49" s="34"/>
      <c r="AI49" s="34"/>
      <c r="AJ49" s="33"/>
      <c r="AK49" s="10"/>
      <c r="AL49" s="10"/>
      <c r="AM49" s="10"/>
      <c r="AN49" s="10"/>
      <c r="AO49" s="10"/>
      <c r="AS49" s="40"/>
      <c r="AT49" s="10"/>
      <c r="AU49" s="10"/>
      <c r="AV49" s="10"/>
      <c r="AW49" s="40"/>
      <c r="AX49" s="10"/>
      <c r="AY49" s="10"/>
      <c r="AZ49" s="10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29"/>
      <c r="BX49" s="19"/>
      <c r="BY49" s="2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23"/>
      <c r="CX49" s="23"/>
      <c r="CY49" s="23"/>
      <c r="CZ49" s="23"/>
      <c r="DA49" s="23"/>
      <c r="DB49" s="23"/>
      <c r="DC49" s="23"/>
      <c r="DD49" s="23"/>
      <c r="DE49" s="23"/>
    </row>
    <row r="50">
      <c r="A50" s="25"/>
      <c r="B50" s="34"/>
      <c r="C50" s="34"/>
      <c r="D50" s="34"/>
      <c r="E50" s="34"/>
      <c r="F50" s="34"/>
      <c r="G50" s="34"/>
      <c r="H50" s="3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W50" s="10"/>
      <c r="X50" s="7"/>
      <c r="Y50" s="33"/>
      <c r="Z50" s="33"/>
      <c r="AA50" s="33"/>
      <c r="AB50" s="33"/>
      <c r="AC50" s="33"/>
      <c r="AD50" s="33"/>
      <c r="AE50" s="33"/>
      <c r="AF50" s="33"/>
      <c r="AG50" s="34"/>
      <c r="AH50" s="34"/>
      <c r="AI50" s="34"/>
      <c r="AJ50" s="33"/>
      <c r="AK50" s="10"/>
      <c r="AL50" s="10"/>
      <c r="AM50" s="10"/>
      <c r="AN50" s="10"/>
      <c r="AO50" s="10"/>
      <c r="AS50" s="40"/>
      <c r="AT50" s="10"/>
      <c r="AU50" s="10"/>
      <c r="AV50" s="10"/>
      <c r="AW50" s="40"/>
      <c r="AX50" s="10"/>
      <c r="AY50" s="10"/>
      <c r="AZ50" s="10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29"/>
      <c r="BX50" s="19"/>
      <c r="BY50" s="2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23"/>
      <c r="CX50" s="23"/>
      <c r="CY50" s="23"/>
      <c r="CZ50" s="23"/>
      <c r="DA50" s="23"/>
      <c r="DB50" s="23"/>
      <c r="DC50" s="23"/>
      <c r="DD50" s="23"/>
      <c r="DE50" s="23"/>
    </row>
    <row r="51">
      <c r="A51" s="25"/>
      <c r="B51" s="34"/>
      <c r="C51" s="34"/>
      <c r="D51" s="34"/>
      <c r="E51" s="34"/>
      <c r="F51" s="34"/>
      <c r="G51" s="34"/>
      <c r="H51" s="3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W51" s="10"/>
      <c r="X51" s="7"/>
      <c r="Y51" s="33"/>
      <c r="Z51" s="33"/>
      <c r="AA51" s="33"/>
      <c r="AB51" s="33"/>
      <c r="AC51" s="33"/>
      <c r="AD51" s="33"/>
      <c r="AE51" s="33"/>
      <c r="AF51" s="33"/>
      <c r="AG51" s="34"/>
      <c r="AH51" s="34"/>
      <c r="AI51" s="34"/>
      <c r="AJ51" s="33"/>
      <c r="AK51" s="10"/>
      <c r="AL51" s="10"/>
      <c r="AM51" s="10"/>
      <c r="AN51" s="10"/>
      <c r="AO51" s="10"/>
      <c r="AS51" s="40"/>
      <c r="AT51" s="10"/>
      <c r="AU51" s="10"/>
      <c r="AV51" s="10"/>
      <c r="AW51" s="40"/>
      <c r="AX51" s="10"/>
      <c r="AY51" s="10"/>
      <c r="AZ51" s="10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29"/>
      <c r="BX51" s="19"/>
      <c r="BY51" s="2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23"/>
      <c r="CX51" s="23"/>
      <c r="CY51" s="23"/>
      <c r="CZ51" s="23"/>
      <c r="DA51" s="23"/>
      <c r="DB51" s="23"/>
      <c r="DC51" s="23"/>
      <c r="DD51" s="23"/>
      <c r="DE51" s="23"/>
    </row>
    <row r="52">
      <c r="A52" s="25"/>
      <c r="B52" s="34"/>
      <c r="C52" s="34"/>
      <c r="D52" s="34"/>
      <c r="E52" s="34"/>
      <c r="F52" s="34"/>
      <c r="G52" s="34"/>
      <c r="H52" s="3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W52" s="10"/>
      <c r="X52" s="7"/>
      <c r="Y52" s="33"/>
      <c r="Z52" s="33"/>
      <c r="AA52" s="33"/>
      <c r="AB52" s="33"/>
      <c r="AC52" s="33"/>
      <c r="AD52" s="33"/>
      <c r="AE52" s="33"/>
      <c r="AF52" s="33"/>
      <c r="AG52" s="34"/>
      <c r="AH52" s="34"/>
      <c r="AI52" s="34"/>
      <c r="AJ52" s="33"/>
      <c r="AK52" s="10"/>
      <c r="AL52" s="10"/>
      <c r="AM52" s="10"/>
      <c r="AN52" s="10"/>
      <c r="AO52" s="10"/>
      <c r="AS52" s="40"/>
      <c r="AT52" s="10"/>
      <c r="AU52" s="10"/>
      <c r="AV52" s="10"/>
      <c r="AW52" s="40"/>
      <c r="AX52" s="10"/>
      <c r="AY52" s="10"/>
      <c r="AZ52" s="10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29"/>
      <c r="BX52" s="19"/>
      <c r="BY52" s="2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23"/>
      <c r="CX52" s="23"/>
      <c r="CY52" s="23"/>
      <c r="CZ52" s="23"/>
      <c r="DA52" s="23"/>
      <c r="DB52" s="23"/>
      <c r="DC52" s="23"/>
      <c r="DD52" s="23"/>
      <c r="DE52" s="23"/>
    </row>
    <row r="53">
      <c r="A53" s="25"/>
      <c r="B53" s="34"/>
      <c r="C53" s="34"/>
      <c r="D53" s="34"/>
      <c r="E53" s="34"/>
      <c r="F53" s="34"/>
      <c r="G53" s="34"/>
      <c r="H53" s="3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W53" s="10"/>
      <c r="X53" s="7"/>
      <c r="Y53" s="33"/>
      <c r="Z53" s="33"/>
      <c r="AA53" s="33"/>
      <c r="AB53" s="33"/>
      <c r="AC53" s="33"/>
      <c r="AD53" s="33"/>
      <c r="AE53" s="33"/>
      <c r="AF53" s="33"/>
      <c r="AG53" s="34"/>
      <c r="AH53" s="34"/>
      <c r="AI53" s="34"/>
      <c r="AJ53" s="33"/>
      <c r="AK53" s="10"/>
      <c r="AL53" s="10"/>
      <c r="AM53" s="10"/>
      <c r="AN53" s="10"/>
      <c r="AO53" s="10"/>
      <c r="AS53" s="40"/>
      <c r="AT53" s="10"/>
      <c r="AU53" s="10"/>
      <c r="AV53" s="10"/>
      <c r="AW53" s="40"/>
      <c r="AX53" s="10"/>
      <c r="AY53" s="10"/>
      <c r="AZ53" s="10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29"/>
      <c r="BX53" s="19"/>
      <c r="BY53" s="2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23"/>
      <c r="CX53" s="23"/>
      <c r="CY53" s="23"/>
      <c r="CZ53" s="23"/>
      <c r="DA53" s="23"/>
      <c r="DB53" s="23"/>
      <c r="DC53" s="23"/>
      <c r="DD53" s="23"/>
      <c r="DE53" s="23"/>
    </row>
    <row r="54">
      <c r="A54" s="25"/>
      <c r="B54" s="34"/>
      <c r="C54" s="34"/>
      <c r="D54" s="34"/>
      <c r="E54" s="34"/>
      <c r="F54" s="34"/>
      <c r="G54" s="34"/>
      <c r="H54" s="3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W54" s="10"/>
      <c r="X54" s="7"/>
      <c r="Y54" s="33"/>
      <c r="Z54" s="33"/>
      <c r="AA54" s="33"/>
      <c r="AB54" s="33"/>
      <c r="AC54" s="33"/>
      <c r="AD54" s="33"/>
      <c r="AE54" s="33"/>
      <c r="AF54" s="33"/>
      <c r="AG54" s="34"/>
      <c r="AH54" s="34"/>
      <c r="AI54" s="34"/>
      <c r="AJ54" s="33"/>
      <c r="AK54" s="10"/>
      <c r="AL54" s="10"/>
      <c r="AM54" s="10"/>
      <c r="AN54" s="10"/>
      <c r="AO54" s="10"/>
      <c r="AS54" s="40"/>
      <c r="AT54" s="10"/>
      <c r="AU54" s="10"/>
      <c r="AV54" s="10"/>
      <c r="AW54" s="40"/>
      <c r="AX54" s="10"/>
      <c r="AY54" s="10"/>
      <c r="AZ54" s="10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29"/>
      <c r="BX54" s="19"/>
      <c r="BY54" s="2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23"/>
      <c r="CX54" s="23"/>
      <c r="CY54" s="23"/>
      <c r="CZ54" s="23"/>
      <c r="DA54" s="23"/>
      <c r="DB54" s="23"/>
      <c r="DC54" s="23"/>
      <c r="DD54" s="23"/>
      <c r="DE54" s="23"/>
    </row>
    <row r="55">
      <c r="A55" s="25"/>
      <c r="B55" s="34"/>
      <c r="C55" s="34"/>
      <c r="D55" s="34"/>
      <c r="E55" s="34"/>
      <c r="F55" s="34"/>
      <c r="G55" s="34"/>
      <c r="H55" s="3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W55" s="10"/>
      <c r="X55" s="7"/>
      <c r="Y55" s="33"/>
      <c r="Z55" s="33"/>
      <c r="AA55" s="33"/>
      <c r="AB55" s="33"/>
      <c r="AC55" s="33"/>
      <c r="AD55" s="33"/>
      <c r="AE55" s="33"/>
      <c r="AF55" s="33"/>
      <c r="AG55" s="34"/>
      <c r="AH55" s="34"/>
      <c r="AI55" s="34"/>
      <c r="AJ55" s="33"/>
      <c r="AK55" s="10"/>
      <c r="AL55" s="10"/>
      <c r="AM55" s="10"/>
      <c r="AN55" s="10"/>
      <c r="AO55" s="10"/>
      <c r="AS55" s="40"/>
      <c r="AT55" s="10"/>
      <c r="AU55" s="10"/>
      <c r="AV55" s="10"/>
      <c r="AW55" s="40"/>
      <c r="AX55" s="10"/>
      <c r="AY55" s="10"/>
      <c r="AZ55" s="10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29"/>
      <c r="BX55" s="19"/>
      <c r="BY55" s="2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23"/>
      <c r="CX55" s="23"/>
      <c r="CY55" s="23"/>
      <c r="CZ55" s="23"/>
      <c r="DA55" s="23"/>
      <c r="DB55" s="23"/>
      <c r="DC55" s="23"/>
      <c r="DD55" s="23"/>
      <c r="DE55" s="23"/>
    </row>
    <row r="56">
      <c r="A56" s="25"/>
      <c r="B56" s="34"/>
      <c r="C56" s="34"/>
      <c r="D56" s="34"/>
      <c r="E56" s="34"/>
      <c r="F56" s="34"/>
      <c r="G56" s="34"/>
      <c r="H56" s="3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W56" s="10"/>
      <c r="X56" s="7"/>
      <c r="Y56" s="33"/>
      <c r="Z56" s="33"/>
      <c r="AA56" s="33"/>
      <c r="AB56" s="33"/>
      <c r="AC56" s="33"/>
      <c r="AD56" s="33"/>
      <c r="AE56" s="33"/>
      <c r="AF56" s="33"/>
      <c r="AG56" s="34"/>
      <c r="AH56" s="34"/>
      <c r="AI56" s="34"/>
      <c r="AJ56" s="33"/>
      <c r="AK56" s="10"/>
      <c r="AL56" s="10"/>
      <c r="AM56" s="10"/>
      <c r="AN56" s="10"/>
      <c r="AO56" s="10"/>
      <c r="AS56" s="40"/>
      <c r="AT56" s="10"/>
      <c r="AU56" s="10"/>
      <c r="AV56" s="10"/>
      <c r="AW56" s="40"/>
      <c r="AX56" s="10"/>
      <c r="AY56" s="10"/>
      <c r="AZ56" s="10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29"/>
      <c r="BX56" s="19"/>
      <c r="BY56" s="2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23"/>
      <c r="CX56" s="23"/>
      <c r="CY56" s="23"/>
      <c r="CZ56" s="23"/>
      <c r="DA56" s="23"/>
      <c r="DB56" s="23"/>
      <c r="DC56" s="23"/>
      <c r="DD56" s="23"/>
      <c r="DE56" s="23"/>
    </row>
    <row r="57">
      <c r="A57" s="25"/>
      <c r="B57" s="34"/>
      <c r="C57" s="34"/>
      <c r="D57" s="34"/>
      <c r="E57" s="34"/>
      <c r="F57" s="34"/>
      <c r="G57" s="34"/>
      <c r="H57" s="3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W57" s="10"/>
      <c r="X57" s="7"/>
      <c r="Y57" s="33"/>
      <c r="Z57" s="33"/>
      <c r="AA57" s="33"/>
      <c r="AB57" s="33"/>
      <c r="AC57" s="33"/>
      <c r="AD57" s="33"/>
      <c r="AE57" s="33"/>
      <c r="AF57" s="33"/>
      <c r="AG57" s="34"/>
      <c r="AH57" s="34"/>
      <c r="AI57" s="34"/>
      <c r="AJ57" s="33"/>
      <c r="AK57" s="10"/>
      <c r="AL57" s="10"/>
      <c r="AM57" s="10"/>
      <c r="AN57" s="10"/>
      <c r="AO57" s="10"/>
      <c r="AS57" s="40"/>
      <c r="AT57" s="10"/>
      <c r="AU57" s="10"/>
      <c r="AV57" s="10"/>
      <c r="AW57" s="40"/>
      <c r="AX57" s="10"/>
      <c r="AY57" s="10"/>
      <c r="AZ57" s="10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29"/>
      <c r="BX57" s="19"/>
      <c r="BY57" s="2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23"/>
      <c r="CX57" s="23"/>
      <c r="CY57" s="23"/>
      <c r="CZ57" s="23"/>
      <c r="DA57" s="23"/>
      <c r="DB57" s="23"/>
      <c r="DC57" s="23"/>
      <c r="DD57" s="23"/>
      <c r="DE57" s="23"/>
    </row>
    <row r="58">
      <c r="A58" s="25"/>
      <c r="B58" s="34"/>
      <c r="C58" s="34"/>
      <c r="D58" s="34"/>
      <c r="E58" s="34"/>
      <c r="F58" s="34"/>
      <c r="G58" s="34"/>
      <c r="H58" s="3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W58" s="10"/>
      <c r="X58" s="7"/>
      <c r="Y58" s="33"/>
      <c r="Z58" s="33"/>
      <c r="AA58" s="33"/>
      <c r="AB58" s="33"/>
      <c r="AC58" s="33"/>
      <c r="AD58" s="33"/>
      <c r="AE58" s="33"/>
      <c r="AF58" s="33"/>
      <c r="AG58" s="34"/>
      <c r="AH58" s="34"/>
      <c r="AI58" s="34"/>
      <c r="AJ58" s="33"/>
      <c r="AK58" s="10"/>
      <c r="AL58" s="10"/>
      <c r="AM58" s="10"/>
      <c r="AN58" s="10"/>
      <c r="AO58" s="10"/>
      <c r="AS58" s="40"/>
      <c r="AT58" s="10"/>
      <c r="AU58" s="10"/>
      <c r="AV58" s="10"/>
      <c r="AW58" s="40"/>
      <c r="AX58" s="10"/>
      <c r="AY58" s="10"/>
      <c r="AZ58" s="10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29"/>
      <c r="BX58" s="19"/>
      <c r="BY58" s="2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23"/>
      <c r="CX58" s="23"/>
      <c r="CY58" s="23"/>
      <c r="CZ58" s="23"/>
      <c r="DA58" s="23"/>
      <c r="DB58" s="23"/>
      <c r="DC58" s="23"/>
      <c r="DD58" s="23"/>
      <c r="DE58" s="23"/>
    </row>
    <row r="59">
      <c r="A59" s="25"/>
      <c r="B59" s="34"/>
      <c r="C59" s="34"/>
      <c r="D59" s="34"/>
      <c r="E59" s="34"/>
      <c r="F59" s="34"/>
      <c r="G59" s="34"/>
      <c r="H59" s="3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W59" s="10"/>
      <c r="X59" s="7"/>
      <c r="Y59" s="33"/>
      <c r="Z59" s="33"/>
      <c r="AA59" s="33"/>
      <c r="AB59" s="33"/>
      <c r="AC59" s="33"/>
      <c r="AD59" s="33"/>
      <c r="AE59" s="33"/>
      <c r="AF59" s="33"/>
      <c r="AG59" s="34"/>
      <c r="AH59" s="34"/>
      <c r="AI59" s="34"/>
      <c r="AJ59" s="33"/>
      <c r="AK59" s="10"/>
      <c r="AL59" s="10"/>
      <c r="AM59" s="10"/>
      <c r="AN59" s="10"/>
      <c r="AO59" s="10"/>
      <c r="AS59" s="40"/>
      <c r="AT59" s="10"/>
      <c r="AU59" s="10"/>
      <c r="AV59" s="10"/>
      <c r="AW59" s="40"/>
      <c r="AX59" s="10"/>
      <c r="AY59" s="10"/>
      <c r="AZ59" s="10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29"/>
      <c r="BX59" s="19"/>
      <c r="BY59" s="2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23"/>
      <c r="CX59" s="23"/>
      <c r="CY59" s="23"/>
      <c r="CZ59" s="23"/>
      <c r="DA59" s="23"/>
      <c r="DB59" s="23"/>
      <c r="DC59" s="23"/>
      <c r="DD59" s="23"/>
      <c r="DE59" s="23"/>
    </row>
    <row r="60">
      <c r="A60" s="25"/>
      <c r="B60" s="34"/>
      <c r="C60" s="34"/>
      <c r="D60" s="34"/>
      <c r="E60" s="34"/>
      <c r="F60" s="34"/>
      <c r="G60" s="34"/>
      <c r="H60" s="3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W60" s="10"/>
      <c r="X60" s="7"/>
      <c r="Y60" s="33"/>
      <c r="Z60" s="33"/>
      <c r="AA60" s="33"/>
      <c r="AB60" s="33"/>
      <c r="AC60" s="33"/>
      <c r="AD60" s="33"/>
      <c r="AE60" s="33"/>
      <c r="AF60" s="33"/>
      <c r="AG60" s="34"/>
      <c r="AH60" s="34"/>
      <c r="AI60" s="34"/>
      <c r="AJ60" s="33"/>
      <c r="AK60" s="10"/>
      <c r="AL60" s="10"/>
      <c r="AM60" s="10"/>
      <c r="AN60" s="10"/>
      <c r="AO60" s="10"/>
      <c r="AS60" s="40"/>
      <c r="AT60" s="10"/>
      <c r="AU60" s="10"/>
      <c r="AV60" s="10"/>
      <c r="AW60" s="40"/>
      <c r="AX60" s="10"/>
      <c r="AY60" s="10"/>
      <c r="AZ60" s="10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29"/>
      <c r="BX60" s="19"/>
      <c r="BY60" s="2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23"/>
      <c r="CX60" s="23"/>
      <c r="CY60" s="23"/>
      <c r="CZ60" s="23"/>
      <c r="DA60" s="23"/>
      <c r="DB60" s="23"/>
      <c r="DC60" s="23"/>
      <c r="DD60" s="23"/>
      <c r="DE60" s="23"/>
    </row>
    <row r="61">
      <c r="A61" s="25"/>
      <c r="B61" s="34"/>
      <c r="C61" s="34"/>
      <c r="D61" s="34"/>
      <c r="E61" s="34"/>
      <c r="F61" s="34"/>
      <c r="G61" s="34"/>
      <c r="H61" s="3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W61" s="10"/>
      <c r="X61" s="7"/>
      <c r="Y61" s="33"/>
      <c r="Z61" s="33"/>
      <c r="AA61" s="33"/>
      <c r="AB61" s="33"/>
      <c r="AC61" s="33"/>
      <c r="AD61" s="33"/>
      <c r="AE61" s="33"/>
      <c r="AF61" s="33"/>
      <c r="AG61" s="34"/>
      <c r="AH61" s="34"/>
      <c r="AI61" s="34"/>
      <c r="AJ61" s="33"/>
      <c r="AK61" s="10"/>
      <c r="AL61" s="10"/>
      <c r="AM61" s="10"/>
      <c r="AN61" s="10"/>
      <c r="AO61" s="10"/>
      <c r="AS61" s="40"/>
      <c r="AT61" s="10"/>
      <c r="AU61" s="10"/>
      <c r="AV61" s="10"/>
      <c r="AW61" s="40"/>
      <c r="AX61" s="10"/>
      <c r="AY61" s="10"/>
      <c r="AZ61" s="10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29"/>
      <c r="BX61" s="19"/>
      <c r="BY61" s="2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23"/>
      <c r="CX61" s="23"/>
      <c r="CY61" s="23"/>
      <c r="CZ61" s="23"/>
      <c r="DA61" s="23"/>
      <c r="DB61" s="23"/>
      <c r="DC61" s="23"/>
      <c r="DD61" s="23"/>
      <c r="DE61" s="23"/>
    </row>
    <row r="62">
      <c r="A62" s="25"/>
      <c r="B62" s="34"/>
      <c r="C62" s="34"/>
      <c r="D62" s="34"/>
      <c r="E62" s="34"/>
      <c r="F62" s="34"/>
      <c r="G62" s="34"/>
      <c r="H62" s="3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W62" s="10"/>
      <c r="X62" s="7"/>
      <c r="Y62" s="33"/>
      <c r="Z62" s="33"/>
      <c r="AA62" s="33"/>
      <c r="AB62" s="33"/>
      <c r="AC62" s="33"/>
      <c r="AD62" s="33"/>
      <c r="AE62" s="33"/>
      <c r="AF62" s="33"/>
      <c r="AG62" s="34"/>
      <c r="AH62" s="34"/>
      <c r="AI62" s="34"/>
      <c r="AJ62" s="33"/>
      <c r="AK62" s="10"/>
      <c r="AL62" s="10"/>
      <c r="AM62" s="10"/>
      <c r="AN62" s="10"/>
      <c r="AO62" s="10"/>
      <c r="AS62" s="40"/>
      <c r="AT62" s="10"/>
      <c r="AU62" s="10"/>
      <c r="AV62" s="10"/>
      <c r="AW62" s="40"/>
      <c r="AX62" s="10"/>
      <c r="AY62" s="10"/>
      <c r="AZ62" s="10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29"/>
      <c r="BX62" s="19"/>
      <c r="BY62" s="2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23"/>
      <c r="CX62" s="23"/>
      <c r="CY62" s="23"/>
      <c r="CZ62" s="23"/>
      <c r="DA62" s="23"/>
      <c r="DB62" s="23"/>
      <c r="DC62" s="23"/>
      <c r="DD62" s="23"/>
      <c r="DE62" s="23"/>
    </row>
    <row r="63">
      <c r="A63" s="25"/>
      <c r="B63" s="34"/>
      <c r="C63" s="34"/>
      <c r="D63" s="34"/>
      <c r="E63" s="34"/>
      <c r="F63" s="34"/>
      <c r="G63" s="34"/>
      <c r="H63" s="3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W63" s="10"/>
      <c r="X63" s="7"/>
      <c r="Y63" s="33"/>
      <c r="Z63" s="33"/>
      <c r="AA63" s="33"/>
      <c r="AB63" s="33"/>
      <c r="AC63" s="33"/>
      <c r="AD63" s="33"/>
      <c r="AE63" s="33"/>
      <c r="AF63" s="33"/>
      <c r="AG63" s="34"/>
      <c r="AH63" s="34"/>
      <c r="AI63" s="34"/>
      <c r="AJ63" s="33"/>
      <c r="AK63" s="10"/>
      <c r="AL63" s="10"/>
      <c r="AM63" s="10"/>
      <c r="AN63" s="10"/>
      <c r="AO63" s="10"/>
      <c r="AS63" s="40"/>
      <c r="AT63" s="10"/>
      <c r="AU63" s="10"/>
      <c r="AV63" s="10"/>
      <c r="AW63" s="40"/>
      <c r="AX63" s="10"/>
      <c r="AY63" s="10"/>
      <c r="AZ63" s="10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29"/>
      <c r="BX63" s="19"/>
      <c r="BY63" s="2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23"/>
      <c r="CX63" s="23"/>
      <c r="CY63" s="23"/>
      <c r="CZ63" s="23"/>
      <c r="DA63" s="23"/>
      <c r="DB63" s="23"/>
      <c r="DC63" s="23"/>
      <c r="DD63" s="23"/>
      <c r="DE63" s="23"/>
    </row>
    <row r="64">
      <c r="A64" s="25"/>
      <c r="B64" s="34"/>
      <c r="C64" s="34"/>
      <c r="D64" s="34"/>
      <c r="E64" s="34"/>
      <c r="F64" s="34"/>
      <c r="G64" s="34"/>
      <c r="H64" s="3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W64" s="10"/>
      <c r="X64" s="7"/>
      <c r="Y64" s="33"/>
      <c r="Z64" s="33"/>
      <c r="AA64" s="33"/>
      <c r="AB64" s="33"/>
      <c r="AC64" s="33"/>
      <c r="AD64" s="33"/>
      <c r="AE64" s="33"/>
      <c r="AF64" s="33"/>
      <c r="AG64" s="34"/>
      <c r="AH64" s="34"/>
      <c r="AI64" s="34"/>
      <c r="AJ64" s="33"/>
      <c r="AK64" s="10"/>
      <c r="AL64" s="10"/>
      <c r="AM64" s="10"/>
      <c r="AN64" s="10"/>
      <c r="AO64" s="10"/>
      <c r="AS64" s="40"/>
      <c r="AT64" s="10"/>
      <c r="AU64" s="10"/>
      <c r="AV64" s="10"/>
      <c r="AW64" s="40"/>
      <c r="AX64" s="10"/>
      <c r="AY64" s="10"/>
      <c r="AZ64" s="10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29"/>
      <c r="BX64" s="19"/>
      <c r="BY64" s="2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23"/>
      <c r="CX64" s="23"/>
      <c r="CY64" s="23"/>
      <c r="CZ64" s="23"/>
      <c r="DA64" s="23"/>
      <c r="DB64" s="23"/>
      <c r="DC64" s="23"/>
      <c r="DD64" s="23"/>
      <c r="DE64" s="23"/>
    </row>
    <row r="65">
      <c r="A65" s="25"/>
      <c r="B65" s="34"/>
      <c r="C65" s="34"/>
      <c r="D65" s="34"/>
      <c r="E65" s="34"/>
      <c r="F65" s="34"/>
      <c r="G65" s="34"/>
      <c r="H65" s="3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W65" s="10"/>
      <c r="X65" s="7"/>
      <c r="Y65" s="33"/>
      <c r="Z65" s="33"/>
      <c r="AA65" s="33"/>
      <c r="AB65" s="33"/>
      <c r="AC65" s="33"/>
      <c r="AD65" s="33"/>
      <c r="AE65" s="33"/>
      <c r="AF65" s="33"/>
      <c r="AG65" s="34"/>
      <c r="AH65" s="34"/>
      <c r="AI65" s="34"/>
      <c r="AJ65" s="33"/>
      <c r="AK65" s="10"/>
      <c r="AL65" s="10"/>
      <c r="AM65" s="10"/>
      <c r="AN65" s="10"/>
      <c r="AO65" s="10"/>
      <c r="AS65" s="40"/>
      <c r="AT65" s="10"/>
      <c r="AU65" s="10"/>
      <c r="AV65" s="10"/>
      <c r="AW65" s="40"/>
      <c r="AX65" s="10"/>
      <c r="AY65" s="10"/>
      <c r="AZ65" s="10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29"/>
      <c r="BX65" s="19"/>
      <c r="BY65" s="2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23"/>
      <c r="CX65" s="23"/>
      <c r="CY65" s="23"/>
      <c r="CZ65" s="23"/>
      <c r="DA65" s="23"/>
      <c r="DB65" s="23"/>
      <c r="DC65" s="23"/>
      <c r="DD65" s="23"/>
      <c r="DE65" s="23"/>
    </row>
    <row r="66">
      <c r="A66" s="25"/>
      <c r="B66" s="34"/>
      <c r="C66" s="34"/>
      <c r="D66" s="34"/>
      <c r="E66" s="34"/>
      <c r="F66" s="34"/>
      <c r="G66" s="34"/>
      <c r="H66" s="3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W66" s="10"/>
      <c r="X66" s="7"/>
      <c r="Y66" s="33"/>
      <c r="Z66" s="33"/>
      <c r="AA66" s="33"/>
      <c r="AB66" s="33"/>
      <c r="AC66" s="33"/>
      <c r="AD66" s="33"/>
      <c r="AE66" s="33"/>
      <c r="AF66" s="33"/>
      <c r="AG66" s="34"/>
      <c r="AH66" s="34"/>
      <c r="AI66" s="34"/>
      <c r="AJ66" s="33"/>
      <c r="AK66" s="10"/>
      <c r="AL66" s="10"/>
      <c r="AM66" s="10"/>
      <c r="AN66" s="10"/>
      <c r="AO66" s="10"/>
      <c r="AS66" s="40"/>
      <c r="AT66" s="10"/>
      <c r="AU66" s="10"/>
      <c r="AV66" s="10"/>
      <c r="AW66" s="40"/>
      <c r="AX66" s="10"/>
      <c r="AY66" s="10"/>
      <c r="AZ66" s="10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29"/>
      <c r="BX66" s="19"/>
      <c r="BY66" s="2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23"/>
      <c r="CX66" s="23"/>
      <c r="CY66" s="23"/>
      <c r="CZ66" s="23"/>
      <c r="DA66" s="23"/>
      <c r="DB66" s="23"/>
      <c r="DC66" s="23"/>
      <c r="DD66" s="23"/>
      <c r="DE66" s="23"/>
    </row>
    <row r="67">
      <c r="A67" s="25"/>
      <c r="B67" s="34"/>
      <c r="C67" s="34"/>
      <c r="D67" s="34"/>
      <c r="E67" s="34"/>
      <c r="F67" s="34"/>
      <c r="G67" s="34"/>
      <c r="H67" s="3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W67" s="10"/>
      <c r="X67" s="7"/>
      <c r="Y67" s="33"/>
      <c r="Z67" s="33"/>
      <c r="AA67" s="33"/>
      <c r="AB67" s="33"/>
      <c r="AC67" s="33"/>
      <c r="AD67" s="33"/>
      <c r="AE67" s="33"/>
      <c r="AF67" s="33"/>
      <c r="AG67" s="34"/>
      <c r="AH67" s="34"/>
      <c r="AI67" s="34"/>
      <c r="AJ67" s="33"/>
      <c r="AK67" s="10"/>
      <c r="AL67" s="10"/>
      <c r="AM67" s="10"/>
      <c r="AN67" s="10"/>
      <c r="AO67" s="10"/>
      <c r="AS67" s="40"/>
      <c r="AT67" s="10"/>
      <c r="AU67" s="10"/>
      <c r="AV67" s="10"/>
      <c r="AW67" s="40"/>
      <c r="AX67" s="10"/>
      <c r="AY67" s="10"/>
      <c r="AZ67" s="10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29"/>
      <c r="BX67" s="19"/>
      <c r="BY67" s="2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23"/>
      <c r="CX67" s="23"/>
      <c r="CY67" s="23"/>
      <c r="CZ67" s="23"/>
      <c r="DA67" s="23"/>
      <c r="DB67" s="23"/>
      <c r="DC67" s="23"/>
      <c r="DD67" s="23"/>
      <c r="DE67" s="23"/>
    </row>
    <row r="68">
      <c r="A68" s="25"/>
      <c r="B68" s="34"/>
      <c r="C68" s="34"/>
      <c r="D68" s="34"/>
      <c r="E68" s="34"/>
      <c r="F68" s="34"/>
      <c r="G68" s="34"/>
      <c r="H68" s="3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W68" s="10"/>
      <c r="X68" s="7"/>
      <c r="Y68" s="33"/>
      <c r="Z68" s="33"/>
      <c r="AA68" s="33"/>
      <c r="AB68" s="33"/>
      <c r="AC68" s="33"/>
      <c r="AD68" s="33"/>
      <c r="AE68" s="33"/>
      <c r="AF68" s="33"/>
      <c r="AG68" s="34"/>
      <c r="AH68" s="34"/>
      <c r="AI68" s="34"/>
      <c r="AJ68" s="33"/>
      <c r="AK68" s="10"/>
      <c r="AL68" s="10"/>
      <c r="AM68" s="10"/>
      <c r="AN68" s="10"/>
      <c r="AO68" s="10"/>
      <c r="AS68" s="40"/>
      <c r="AT68" s="10"/>
      <c r="AU68" s="10"/>
      <c r="AV68" s="10"/>
      <c r="AW68" s="40"/>
      <c r="AX68" s="10"/>
      <c r="AY68" s="10"/>
      <c r="AZ68" s="10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29"/>
      <c r="BX68" s="19"/>
      <c r="BY68" s="2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23"/>
      <c r="CX68" s="23"/>
      <c r="CY68" s="23"/>
      <c r="CZ68" s="23"/>
      <c r="DA68" s="23"/>
      <c r="DB68" s="23"/>
      <c r="DC68" s="23"/>
      <c r="DD68" s="23"/>
      <c r="DE68" s="23"/>
    </row>
    <row r="69">
      <c r="A69" s="25"/>
      <c r="B69" s="34"/>
      <c r="C69" s="34"/>
      <c r="D69" s="34"/>
      <c r="E69" s="34"/>
      <c r="F69" s="34"/>
      <c r="G69" s="34"/>
      <c r="H69" s="3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W69" s="10"/>
      <c r="X69" s="7"/>
      <c r="Y69" s="33"/>
      <c r="Z69" s="33"/>
      <c r="AA69" s="33"/>
      <c r="AB69" s="33"/>
      <c r="AC69" s="33"/>
      <c r="AD69" s="33"/>
      <c r="AE69" s="33"/>
      <c r="AF69" s="33"/>
      <c r="AG69" s="34"/>
      <c r="AH69" s="34"/>
      <c r="AI69" s="34"/>
      <c r="AJ69" s="33"/>
      <c r="AK69" s="10"/>
      <c r="AL69" s="10"/>
      <c r="AM69" s="10"/>
      <c r="AN69" s="10"/>
      <c r="AO69" s="10"/>
      <c r="AS69" s="40"/>
      <c r="AT69" s="10"/>
      <c r="AU69" s="10"/>
      <c r="AV69" s="10"/>
      <c r="AW69" s="40"/>
      <c r="AX69" s="10"/>
      <c r="AY69" s="10"/>
      <c r="AZ69" s="10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29"/>
      <c r="BX69" s="19"/>
      <c r="BY69" s="2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23"/>
      <c r="CX69" s="23"/>
      <c r="CY69" s="23"/>
      <c r="CZ69" s="23"/>
      <c r="DA69" s="23"/>
      <c r="DB69" s="23"/>
      <c r="DC69" s="23"/>
      <c r="DD69" s="23"/>
      <c r="DE69" s="23"/>
    </row>
    <row r="70">
      <c r="A70" s="25"/>
      <c r="B70" s="34"/>
      <c r="C70" s="34"/>
      <c r="D70" s="34"/>
      <c r="E70" s="34"/>
      <c r="F70" s="34"/>
      <c r="G70" s="34"/>
      <c r="H70" s="3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W70" s="10"/>
      <c r="X70" s="7"/>
      <c r="Y70" s="33"/>
      <c r="Z70" s="33"/>
      <c r="AA70" s="33"/>
      <c r="AB70" s="33"/>
      <c r="AC70" s="33"/>
      <c r="AD70" s="33"/>
      <c r="AE70" s="33"/>
      <c r="AF70" s="33"/>
      <c r="AG70" s="34"/>
      <c r="AH70" s="34"/>
      <c r="AI70" s="34"/>
      <c r="AJ70" s="33"/>
      <c r="AK70" s="10"/>
      <c r="AL70" s="10"/>
      <c r="AM70" s="10"/>
      <c r="AN70" s="10"/>
      <c r="AO70" s="10"/>
      <c r="AS70" s="40"/>
      <c r="AT70" s="10"/>
      <c r="AU70" s="10"/>
      <c r="AV70" s="10"/>
      <c r="AW70" s="40"/>
      <c r="AX70" s="10"/>
      <c r="AY70" s="10"/>
      <c r="AZ70" s="10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29"/>
      <c r="BX70" s="19"/>
      <c r="BY70" s="2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23"/>
      <c r="CX70" s="23"/>
      <c r="CY70" s="23"/>
      <c r="CZ70" s="23"/>
      <c r="DA70" s="23"/>
      <c r="DB70" s="23"/>
      <c r="DC70" s="23"/>
      <c r="DD70" s="23"/>
      <c r="DE70" s="23"/>
    </row>
    <row r="71">
      <c r="A71" s="25"/>
      <c r="B71" s="34"/>
      <c r="C71" s="34"/>
      <c r="D71" s="34"/>
      <c r="E71" s="34"/>
      <c r="F71" s="34"/>
      <c r="G71" s="34"/>
      <c r="H71" s="3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W71" s="10"/>
      <c r="X71" s="7"/>
      <c r="Y71" s="33"/>
      <c r="Z71" s="33"/>
      <c r="AA71" s="33"/>
      <c r="AB71" s="33"/>
      <c r="AC71" s="33"/>
      <c r="AD71" s="33"/>
      <c r="AE71" s="33"/>
      <c r="AF71" s="33"/>
      <c r="AG71" s="34"/>
      <c r="AH71" s="34"/>
      <c r="AI71" s="34"/>
      <c r="AJ71" s="33"/>
      <c r="AK71" s="10"/>
      <c r="AL71" s="10"/>
      <c r="AM71" s="10"/>
      <c r="AN71" s="10"/>
      <c r="AO71" s="10"/>
      <c r="AS71" s="40"/>
      <c r="AT71" s="10"/>
      <c r="AU71" s="10"/>
      <c r="AV71" s="10"/>
      <c r="AW71" s="40"/>
      <c r="AX71" s="10"/>
      <c r="AY71" s="10"/>
      <c r="AZ71" s="10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29"/>
      <c r="BX71" s="19"/>
      <c r="BY71" s="2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23"/>
      <c r="CX71" s="23"/>
      <c r="CY71" s="23"/>
      <c r="CZ71" s="23"/>
      <c r="DA71" s="23"/>
      <c r="DB71" s="23"/>
      <c r="DC71" s="23"/>
      <c r="DD71" s="23"/>
      <c r="DE71" s="23"/>
    </row>
    <row r="72">
      <c r="A72" s="25"/>
      <c r="B72" s="34"/>
      <c r="C72" s="34"/>
      <c r="D72" s="34"/>
      <c r="E72" s="34"/>
      <c r="F72" s="34"/>
      <c r="G72" s="34"/>
      <c r="H72" s="3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W72" s="10"/>
      <c r="X72" s="7"/>
      <c r="Y72" s="33"/>
      <c r="Z72" s="33"/>
      <c r="AA72" s="33"/>
      <c r="AB72" s="33"/>
      <c r="AC72" s="33"/>
      <c r="AD72" s="33"/>
      <c r="AE72" s="33"/>
      <c r="AF72" s="33"/>
      <c r="AG72" s="34"/>
      <c r="AH72" s="34"/>
      <c r="AI72" s="34"/>
      <c r="AJ72" s="33"/>
      <c r="AK72" s="10"/>
      <c r="AL72" s="10"/>
      <c r="AM72" s="10"/>
      <c r="AN72" s="10"/>
      <c r="AO72" s="10"/>
      <c r="AS72" s="40"/>
      <c r="AT72" s="10"/>
      <c r="AU72" s="10"/>
      <c r="AV72" s="10"/>
      <c r="AW72" s="40"/>
      <c r="AX72" s="10"/>
      <c r="AY72" s="10"/>
      <c r="AZ72" s="10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29"/>
      <c r="BX72" s="19"/>
      <c r="BY72" s="2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23"/>
      <c r="CX72" s="23"/>
      <c r="CY72" s="23"/>
      <c r="CZ72" s="23"/>
      <c r="DA72" s="23"/>
      <c r="DB72" s="23"/>
      <c r="DC72" s="23"/>
      <c r="DD72" s="23"/>
      <c r="DE72" s="23"/>
    </row>
    <row r="73">
      <c r="A73" s="25"/>
      <c r="B73" s="34"/>
      <c r="C73" s="34"/>
      <c r="D73" s="34"/>
      <c r="E73" s="34"/>
      <c r="F73" s="34"/>
      <c r="G73" s="34"/>
      <c r="H73" s="3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W73" s="10"/>
      <c r="X73" s="7"/>
      <c r="Y73" s="33"/>
      <c r="Z73" s="33"/>
      <c r="AA73" s="33"/>
      <c r="AB73" s="33"/>
      <c r="AC73" s="33"/>
      <c r="AD73" s="33"/>
      <c r="AE73" s="33"/>
      <c r="AF73" s="33"/>
      <c r="AG73" s="34"/>
      <c r="AH73" s="34"/>
      <c r="AI73" s="34"/>
      <c r="AJ73" s="33"/>
      <c r="AK73" s="10"/>
      <c r="AL73" s="10"/>
      <c r="AM73" s="10"/>
      <c r="AN73" s="10"/>
      <c r="AO73" s="10"/>
      <c r="AS73" s="40"/>
      <c r="AT73" s="10"/>
      <c r="AU73" s="10"/>
      <c r="AV73" s="10"/>
      <c r="AW73" s="40"/>
      <c r="AX73" s="10"/>
      <c r="AY73" s="10"/>
      <c r="AZ73" s="10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29"/>
      <c r="BX73" s="19"/>
      <c r="BY73" s="2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23"/>
      <c r="CX73" s="23"/>
      <c r="CY73" s="23"/>
      <c r="CZ73" s="23"/>
      <c r="DA73" s="23"/>
      <c r="DB73" s="23"/>
      <c r="DC73" s="23"/>
      <c r="DD73" s="23"/>
      <c r="DE73" s="23"/>
    </row>
    <row r="74">
      <c r="A74" s="25"/>
      <c r="B74" s="34"/>
      <c r="C74" s="34"/>
      <c r="D74" s="34"/>
      <c r="E74" s="34"/>
      <c r="F74" s="34"/>
      <c r="G74" s="34"/>
      <c r="H74" s="3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W74" s="10"/>
      <c r="X74" s="7"/>
      <c r="Y74" s="33"/>
      <c r="Z74" s="33"/>
      <c r="AA74" s="33"/>
      <c r="AB74" s="33"/>
      <c r="AC74" s="33"/>
      <c r="AD74" s="33"/>
      <c r="AE74" s="33"/>
      <c r="AF74" s="33"/>
      <c r="AG74" s="34"/>
      <c r="AH74" s="34"/>
      <c r="AI74" s="34"/>
      <c r="AJ74" s="33"/>
      <c r="AK74" s="10"/>
      <c r="AL74" s="10"/>
      <c r="AM74" s="10"/>
      <c r="AN74" s="10"/>
      <c r="AO74" s="10"/>
      <c r="AS74" s="40"/>
      <c r="AT74" s="10"/>
      <c r="AU74" s="10"/>
      <c r="AV74" s="10"/>
      <c r="AW74" s="40"/>
      <c r="AX74" s="10"/>
      <c r="AY74" s="10"/>
      <c r="AZ74" s="10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29"/>
      <c r="BX74" s="19"/>
      <c r="BY74" s="2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23"/>
      <c r="CX74" s="23"/>
      <c r="CY74" s="23"/>
      <c r="CZ74" s="23"/>
      <c r="DA74" s="23"/>
      <c r="DB74" s="23"/>
      <c r="DC74" s="23"/>
      <c r="DD74" s="23"/>
      <c r="DE74" s="23"/>
    </row>
    <row r="75">
      <c r="A75" s="25"/>
      <c r="B75" s="34"/>
      <c r="C75" s="34"/>
      <c r="D75" s="34"/>
      <c r="E75" s="34"/>
      <c r="F75" s="34"/>
      <c r="G75" s="34"/>
      <c r="H75" s="3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W75" s="10"/>
      <c r="X75" s="7"/>
      <c r="Y75" s="33"/>
      <c r="Z75" s="33"/>
      <c r="AA75" s="33"/>
      <c r="AB75" s="33"/>
      <c r="AC75" s="33"/>
      <c r="AD75" s="33"/>
      <c r="AE75" s="33"/>
      <c r="AF75" s="33"/>
      <c r="AG75" s="34"/>
      <c r="AH75" s="34"/>
      <c r="AI75" s="34"/>
      <c r="AJ75" s="33"/>
      <c r="AK75" s="10"/>
      <c r="AL75" s="10"/>
      <c r="AM75" s="10"/>
      <c r="AN75" s="10"/>
      <c r="AO75" s="10"/>
      <c r="AS75" s="40"/>
      <c r="AT75" s="10"/>
      <c r="AU75" s="10"/>
      <c r="AV75" s="10"/>
      <c r="AW75" s="40"/>
      <c r="AX75" s="10"/>
      <c r="AY75" s="10"/>
      <c r="AZ75" s="10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29"/>
      <c r="BX75" s="19"/>
      <c r="BY75" s="2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23"/>
      <c r="CX75" s="23"/>
      <c r="CY75" s="23"/>
      <c r="CZ75" s="23"/>
      <c r="DA75" s="23"/>
      <c r="DB75" s="23"/>
      <c r="DC75" s="23"/>
      <c r="DD75" s="23"/>
      <c r="DE75" s="23"/>
    </row>
    <row r="76">
      <c r="A76" s="25"/>
      <c r="B76" s="34"/>
      <c r="C76" s="34"/>
      <c r="D76" s="34"/>
      <c r="E76" s="34"/>
      <c r="F76" s="34"/>
      <c r="G76" s="34"/>
      <c r="H76" s="3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W76" s="10"/>
      <c r="X76" s="7"/>
      <c r="Y76" s="33"/>
      <c r="Z76" s="33"/>
      <c r="AA76" s="33"/>
      <c r="AB76" s="33"/>
      <c r="AC76" s="33"/>
      <c r="AD76" s="33"/>
      <c r="AE76" s="33"/>
      <c r="AF76" s="33"/>
      <c r="AG76" s="34"/>
      <c r="AH76" s="34"/>
      <c r="AI76" s="34"/>
      <c r="AJ76" s="33"/>
      <c r="AK76" s="10"/>
      <c r="AL76" s="10"/>
      <c r="AM76" s="10"/>
      <c r="AN76" s="10"/>
      <c r="AO76" s="10"/>
      <c r="AS76" s="40"/>
      <c r="AT76" s="10"/>
      <c r="AU76" s="10"/>
      <c r="AV76" s="10"/>
      <c r="AW76" s="40"/>
      <c r="AX76" s="10"/>
      <c r="AY76" s="10"/>
      <c r="AZ76" s="10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29"/>
      <c r="BX76" s="19"/>
      <c r="BY76" s="2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23"/>
      <c r="CX76" s="23"/>
      <c r="CY76" s="23"/>
      <c r="CZ76" s="23"/>
      <c r="DA76" s="23"/>
      <c r="DB76" s="23"/>
      <c r="DC76" s="23"/>
      <c r="DD76" s="23"/>
      <c r="DE76" s="23"/>
    </row>
    <row r="77">
      <c r="A77" s="25"/>
      <c r="B77" s="34"/>
      <c r="C77" s="34"/>
      <c r="D77" s="34"/>
      <c r="E77" s="34"/>
      <c r="F77" s="34"/>
      <c r="G77" s="34"/>
      <c r="H77" s="3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W77" s="10"/>
      <c r="X77" s="7"/>
      <c r="Y77" s="33"/>
      <c r="Z77" s="33"/>
      <c r="AA77" s="33"/>
      <c r="AB77" s="33"/>
      <c r="AC77" s="33"/>
      <c r="AD77" s="33"/>
      <c r="AE77" s="33"/>
      <c r="AF77" s="33"/>
      <c r="AG77" s="34"/>
      <c r="AH77" s="34"/>
      <c r="AI77" s="34"/>
      <c r="AJ77" s="33"/>
      <c r="AK77" s="10"/>
      <c r="AL77" s="10"/>
      <c r="AM77" s="10"/>
      <c r="AN77" s="10"/>
      <c r="AO77" s="10"/>
      <c r="AS77" s="40"/>
      <c r="AT77" s="10"/>
      <c r="AU77" s="10"/>
      <c r="AV77" s="10"/>
      <c r="AW77" s="40"/>
      <c r="AX77" s="10"/>
      <c r="AY77" s="10"/>
      <c r="AZ77" s="10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29"/>
      <c r="BX77" s="19"/>
      <c r="BY77" s="2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23"/>
      <c r="CX77" s="23"/>
      <c r="CY77" s="23"/>
      <c r="CZ77" s="23"/>
      <c r="DA77" s="23"/>
      <c r="DB77" s="23"/>
      <c r="DC77" s="23"/>
      <c r="DD77" s="23"/>
      <c r="DE77" s="23"/>
    </row>
    <row r="78">
      <c r="A78" s="25"/>
      <c r="B78" s="34"/>
      <c r="C78" s="34"/>
      <c r="D78" s="34"/>
      <c r="E78" s="34"/>
      <c r="F78" s="34"/>
      <c r="G78" s="34"/>
      <c r="H78" s="3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W78" s="10"/>
      <c r="X78" s="7"/>
      <c r="Y78" s="33"/>
      <c r="Z78" s="33"/>
      <c r="AA78" s="33"/>
      <c r="AB78" s="33"/>
      <c r="AC78" s="33"/>
      <c r="AD78" s="33"/>
      <c r="AE78" s="33"/>
      <c r="AF78" s="33"/>
      <c r="AG78" s="34"/>
      <c r="AH78" s="34"/>
      <c r="AI78" s="34"/>
      <c r="AJ78" s="33"/>
      <c r="AK78" s="10"/>
      <c r="AL78" s="10"/>
      <c r="AM78" s="10"/>
      <c r="AN78" s="10"/>
      <c r="AO78" s="10"/>
      <c r="AS78" s="40"/>
      <c r="AT78" s="10"/>
      <c r="AU78" s="10"/>
      <c r="AV78" s="10"/>
      <c r="AW78" s="40"/>
      <c r="AX78" s="10"/>
      <c r="AY78" s="10"/>
      <c r="AZ78" s="10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29"/>
      <c r="BX78" s="19"/>
      <c r="BY78" s="2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23"/>
      <c r="CX78" s="23"/>
      <c r="CY78" s="23"/>
      <c r="CZ78" s="23"/>
      <c r="DA78" s="23"/>
      <c r="DB78" s="23"/>
      <c r="DC78" s="23"/>
      <c r="DD78" s="23"/>
      <c r="DE78" s="23"/>
    </row>
    <row r="79">
      <c r="A79" s="25"/>
      <c r="B79" s="34"/>
      <c r="C79" s="34"/>
      <c r="D79" s="34"/>
      <c r="E79" s="34"/>
      <c r="F79" s="34"/>
      <c r="G79" s="34"/>
      <c r="H79" s="3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W79" s="10"/>
      <c r="X79" s="7"/>
      <c r="Y79" s="33"/>
      <c r="Z79" s="33"/>
      <c r="AA79" s="33"/>
      <c r="AB79" s="33"/>
      <c r="AC79" s="33"/>
      <c r="AD79" s="33"/>
      <c r="AE79" s="33"/>
      <c r="AF79" s="33"/>
      <c r="AG79" s="34"/>
      <c r="AH79" s="34"/>
      <c r="AI79" s="34"/>
      <c r="AJ79" s="33"/>
      <c r="AK79" s="10"/>
      <c r="AL79" s="10"/>
      <c r="AM79" s="10"/>
      <c r="AN79" s="10"/>
      <c r="AO79" s="10"/>
      <c r="AS79" s="40"/>
      <c r="AT79" s="10"/>
      <c r="AU79" s="10"/>
      <c r="AV79" s="10"/>
      <c r="AW79" s="40"/>
      <c r="AX79" s="10"/>
      <c r="AY79" s="10"/>
      <c r="AZ79" s="10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29"/>
      <c r="BX79" s="19"/>
      <c r="BY79" s="2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23"/>
      <c r="CX79" s="23"/>
      <c r="CY79" s="23"/>
      <c r="CZ79" s="23"/>
      <c r="DA79" s="23"/>
      <c r="DB79" s="23"/>
      <c r="DC79" s="23"/>
      <c r="DD79" s="23"/>
      <c r="DE79" s="23"/>
    </row>
    <row r="80">
      <c r="A80" s="25"/>
      <c r="B80" s="34"/>
      <c r="C80" s="34"/>
      <c r="D80" s="34"/>
      <c r="E80" s="34"/>
      <c r="F80" s="34"/>
      <c r="G80" s="34"/>
      <c r="H80" s="3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W80" s="10"/>
      <c r="X80" s="7"/>
      <c r="Y80" s="33"/>
      <c r="Z80" s="33"/>
      <c r="AA80" s="33"/>
      <c r="AB80" s="33"/>
      <c r="AC80" s="33"/>
      <c r="AD80" s="33"/>
      <c r="AE80" s="33"/>
      <c r="AF80" s="33"/>
      <c r="AG80" s="34"/>
      <c r="AH80" s="34"/>
      <c r="AI80" s="34"/>
      <c r="AJ80" s="33"/>
      <c r="AK80" s="10"/>
      <c r="AL80" s="10"/>
      <c r="AM80" s="10"/>
      <c r="AN80" s="10"/>
      <c r="AO80" s="10"/>
      <c r="AS80" s="40"/>
      <c r="AT80" s="10"/>
      <c r="AU80" s="10"/>
      <c r="AV80" s="10"/>
      <c r="AW80" s="40"/>
      <c r="AX80" s="10"/>
      <c r="AY80" s="10"/>
      <c r="AZ80" s="10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29"/>
      <c r="BX80" s="19"/>
      <c r="BY80" s="2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23"/>
      <c r="CX80" s="23"/>
      <c r="CY80" s="23"/>
      <c r="CZ80" s="23"/>
      <c r="DA80" s="23"/>
      <c r="DB80" s="23"/>
      <c r="DC80" s="23"/>
      <c r="DD80" s="23"/>
      <c r="DE80" s="23"/>
    </row>
    <row r="81">
      <c r="A81" s="25"/>
      <c r="B81" s="34"/>
      <c r="C81" s="34"/>
      <c r="D81" s="34"/>
      <c r="E81" s="34"/>
      <c r="F81" s="34"/>
      <c r="G81" s="34"/>
      <c r="H81" s="3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W81" s="10"/>
      <c r="X81" s="7"/>
      <c r="Y81" s="33"/>
      <c r="Z81" s="33"/>
      <c r="AA81" s="33"/>
      <c r="AB81" s="33"/>
      <c r="AC81" s="33"/>
      <c r="AD81" s="33"/>
      <c r="AE81" s="33"/>
      <c r="AF81" s="33"/>
      <c r="AG81" s="34"/>
      <c r="AH81" s="34"/>
      <c r="AI81" s="34"/>
      <c r="AJ81" s="33"/>
      <c r="AK81" s="10"/>
      <c r="AL81" s="10"/>
      <c r="AM81" s="10"/>
      <c r="AN81" s="10"/>
      <c r="AO81" s="10"/>
      <c r="AS81" s="40"/>
      <c r="AT81" s="10"/>
      <c r="AU81" s="10"/>
      <c r="AV81" s="10"/>
      <c r="AW81" s="40"/>
      <c r="AX81" s="10"/>
      <c r="AY81" s="10"/>
      <c r="AZ81" s="10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29"/>
      <c r="BX81" s="19"/>
      <c r="BY81" s="2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23"/>
      <c r="CX81" s="23"/>
      <c r="CY81" s="23"/>
      <c r="CZ81" s="23"/>
      <c r="DA81" s="23"/>
      <c r="DB81" s="23"/>
      <c r="DC81" s="23"/>
      <c r="DD81" s="23"/>
      <c r="DE81" s="23"/>
    </row>
    <row r="82">
      <c r="A82" s="25"/>
      <c r="B82" s="34"/>
      <c r="C82" s="34"/>
      <c r="D82" s="34"/>
      <c r="E82" s="34"/>
      <c r="F82" s="34"/>
      <c r="G82" s="34"/>
      <c r="H82" s="3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W82" s="10"/>
      <c r="X82" s="7"/>
      <c r="Y82" s="33"/>
      <c r="Z82" s="33"/>
      <c r="AA82" s="33"/>
      <c r="AB82" s="33"/>
      <c r="AC82" s="33"/>
      <c r="AD82" s="33"/>
      <c r="AE82" s="33"/>
      <c r="AF82" s="33"/>
      <c r="AG82" s="34"/>
      <c r="AH82" s="34"/>
      <c r="AI82" s="34"/>
      <c r="AJ82" s="33"/>
      <c r="AK82" s="10"/>
      <c r="AL82" s="10"/>
      <c r="AM82" s="10"/>
      <c r="AN82" s="10"/>
      <c r="AO82" s="10"/>
      <c r="AS82" s="40"/>
      <c r="AT82" s="10"/>
      <c r="AU82" s="10"/>
      <c r="AV82" s="10"/>
      <c r="AW82" s="40"/>
      <c r="AX82" s="10"/>
      <c r="AY82" s="10"/>
      <c r="AZ82" s="10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29"/>
      <c r="BX82" s="19"/>
      <c r="BY82" s="2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23"/>
      <c r="CX82" s="23"/>
      <c r="CY82" s="23"/>
      <c r="CZ82" s="23"/>
      <c r="DA82" s="23"/>
      <c r="DB82" s="23"/>
      <c r="DC82" s="23"/>
      <c r="DD82" s="23"/>
      <c r="DE82" s="23"/>
    </row>
    <row r="83">
      <c r="A83" s="25"/>
      <c r="B83" s="34"/>
      <c r="C83" s="34"/>
      <c r="D83" s="34"/>
      <c r="E83" s="34"/>
      <c r="F83" s="34"/>
      <c r="G83" s="34"/>
      <c r="H83" s="3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W83" s="10"/>
      <c r="X83" s="7"/>
      <c r="Y83" s="33"/>
      <c r="Z83" s="33"/>
      <c r="AA83" s="33"/>
      <c r="AB83" s="33"/>
      <c r="AC83" s="33"/>
      <c r="AD83" s="33"/>
      <c r="AE83" s="33"/>
      <c r="AF83" s="33"/>
      <c r="AG83" s="34"/>
      <c r="AH83" s="34"/>
      <c r="AI83" s="34"/>
      <c r="AJ83" s="33"/>
      <c r="AK83" s="10"/>
      <c r="AL83" s="10"/>
      <c r="AM83" s="10"/>
      <c r="AN83" s="10"/>
      <c r="AO83" s="10"/>
      <c r="AS83" s="40"/>
      <c r="AT83" s="10"/>
      <c r="AU83" s="10"/>
      <c r="AV83" s="10"/>
      <c r="AW83" s="40"/>
      <c r="AX83" s="10"/>
      <c r="AY83" s="10"/>
      <c r="AZ83" s="10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29"/>
      <c r="BX83" s="19"/>
      <c r="BY83" s="2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23"/>
      <c r="CX83" s="23"/>
      <c r="CY83" s="23"/>
      <c r="CZ83" s="23"/>
      <c r="DA83" s="23"/>
      <c r="DB83" s="23"/>
      <c r="DC83" s="23"/>
      <c r="DD83" s="23"/>
      <c r="DE83" s="23"/>
    </row>
    <row r="84">
      <c r="A84" s="25"/>
      <c r="B84" s="34"/>
      <c r="C84" s="34"/>
      <c r="D84" s="34"/>
      <c r="E84" s="34"/>
      <c r="F84" s="34"/>
      <c r="G84" s="34"/>
      <c r="H84" s="3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W84" s="10"/>
      <c r="X84" s="7"/>
      <c r="Y84" s="33"/>
      <c r="Z84" s="33"/>
      <c r="AA84" s="33"/>
      <c r="AB84" s="33"/>
      <c r="AC84" s="33"/>
      <c r="AD84" s="33"/>
      <c r="AE84" s="33"/>
      <c r="AF84" s="33"/>
      <c r="AG84" s="34"/>
      <c r="AH84" s="34"/>
      <c r="AI84" s="34"/>
      <c r="AJ84" s="33"/>
      <c r="AK84" s="10"/>
      <c r="AL84" s="10"/>
      <c r="AM84" s="10"/>
      <c r="AN84" s="10"/>
      <c r="AO84" s="10"/>
      <c r="AS84" s="40"/>
      <c r="AT84" s="10"/>
      <c r="AU84" s="10"/>
      <c r="AV84" s="10"/>
      <c r="AW84" s="40"/>
      <c r="AX84" s="10"/>
      <c r="AY84" s="10"/>
      <c r="AZ84" s="10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29"/>
      <c r="BX84" s="19"/>
      <c r="BY84" s="2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23"/>
      <c r="CX84" s="23"/>
      <c r="CY84" s="23"/>
      <c r="CZ84" s="23"/>
      <c r="DA84" s="23"/>
      <c r="DB84" s="23"/>
      <c r="DC84" s="23"/>
      <c r="DD84" s="23"/>
      <c r="DE84" s="23"/>
    </row>
    <row r="85">
      <c r="A85" s="25"/>
      <c r="B85" s="34"/>
      <c r="C85" s="34"/>
      <c r="D85" s="34"/>
      <c r="E85" s="34"/>
      <c r="F85" s="34"/>
      <c r="G85" s="34"/>
      <c r="H85" s="3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W85" s="10"/>
      <c r="X85" s="7"/>
      <c r="Y85" s="33"/>
      <c r="Z85" s="33"/>
      <c r="AA85" s="33"/>
      <c r="AB85" s="33"/>
      <c r="AC85" s="33"/>
      <c r="AD85" s="33"/>
      <c r="AE85" s="33"/>
      <c r="AF85" s="33"/>
      <c r="AG85" s="34"/>
      <c r="AH85" s="34"/>
      <c r="AI85" s="34"/>
      <c r="AJ85" s="33"/>
      <c r="AK85" s="10"/>
      <c r="AL85" s="10"/>
      <c r="AM85" s="10"/>
      <c r="AN85" s="10"/>
      <c r="AO85" s="10"/>
      <c r="AS85" s="40"/>
      <c r="AT85" s="10"/>
      <c r="AU85" s="10"/>
      <c r="AV85" s="10"/>
      <c r="AW85" s="40"/>
      <c r="AX85" s="10"/>
      <c r="AY85" s="10"/>
      <c r="AZ85" s="10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29"/>
      <c r="BX85" s="19"/>
      <c r="BY85" s="2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23"/>
      <c r="CX85" s="23"/>
      <c r="CY85" s="23"/>
      <c r="CZ85" s="23"/>
      <c r="DA85" s="23"/>
      <c r="DB85" s="23"/>
      <c r="DC85" s="23"/>
      <c r="DD85" s="23"/>
      <c r="DE85" s="23"/>
    </row>
    <row r="86">
      <c r="A86" s="25"/>
      <c r="B86" s="34"/>
      <c r="C86" s="34"/>
      <c r="D86" s="34"/>
      <c r="E86" s="34"/>
      <c r="F86" s="34"/>
      <c r="G86" s="34"/>
      <c r="H86" s="3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W86" s="10"/>
      <c r="X86" s="7"/>
      <c r="Y86" s="33"/>
      <c r="Z86" s="33"/>
      <c r="AA86" s="33"/>
      <c r="AB86" s="33"/>
      <c r="AC86" s="33"/>
      <c r="AD86" s="33"/>
      <c r="AE86" s="33"/>
      <c r="AF86" s="33"/>
      <c r="AG86" s="34"/>
      <c r="AH86" s="34"/>
      <c r="AI86" s="34"/>
      <c r="AJ86" s="33"/>
      <c r="AK86" s="10"/>
      <c r="AL86" s="10"/>
      <c r="AM86" s="10"/>
      <c r="AN86" s="10"/>
      <c r="AO86" s="10"/>
      <c r="AS86" s="40"/>
      <c r="AT86" s="10"/>
      <c r="AU86" s="10"/>
      <c r="AV86" s="10"/>
      <c r="AW86" s="40"/>
      <c r="AX86" s="10"/>
      <c r="AY86" s="10"/>
      <c r="AZ86" s="10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29"/>
      <c r="BX86" s="19"/>
      <c r="BY86" s="2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23"/>
      <c r="CX86" s="23"/>
      <c r="CY86" s="23"/>
      <c r="CZ86" s="23"/>
      <c r="DA86" s="23"/>
      <c r="DB86" s="23"/>
      <c r="DC86" s="23"/>
      <c r="DD86" s="23"/>
      <c r="DE86" s="23"/>
    </row>
  </sheetData>
  <autoFilter ref="$A$1:$DE$86"/>
  <conditionalFormatting sqref="L1:M86 Y1:Z86 AM1:AN86">
    <cfRule type="cellIs" dxfId="0" priority="1" operator="greaterThanOrEqual">
      <formula>"80%"</formula>
    </cfRule>
  </conditionalFormatting>
  <conditionalFormatting sqref="AK1:AL86">
    <cfRule type="cellIs" dxfId="0" priority="2" operator="greaterThan">
      <formula>"50%"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25"/>
    <col customWidth="1" min="2" max="54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